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Avaluació_2" sheetId="1" r:id="rId3"/>
    <sheet state="visible" name="Avaluació_1_i_2" sheetId="2" r:id="rId4"/>
    <sheet state="visible" name="PyDevOps" sheetId="3" r:id="rId5"/>
  </sheets>
  <definedNames/>
  <calcPr/>
</workbook>
</file>

<file path=xl/sharedStrings.xml><?xml version="1.0" encoding="utf-8"?>
<sst xmlns="http://schemas.openxmlformats.org/spreadsheetml/2006/main" count="868" uniqueCount="443">
  <si>
    <t>Nombre</t>
  </si>
  <si>
    <t>propuesta idoneidad</t>
  </si>
  <si>
    <t>Experiencia</t>
  </si>
  <si>
    <t>DNI</t>
  </si>
  <si>
    <t>Diario de prácticas</t>
  </si>
  <si>
    <t>Dibujar diagrama de clases del Kata Interfaz Drawable</t>
  </si>
  <si>
    <t xml:space="preserve">Entrega en plazo JAXB </t>
  </si>
  <si>
    <t>Examen teòric test ED juny (ED_test_juny)</t>
  </si>
  <si>
    <t>Qualificació Examen teòric test ED juny (ED_test_juny)</t>
  </si>
  <si>
    <t>Adecuación al Diagrama de clases examen  junio</t>
  </si>
  <si>
    <t>Git examen junio</t>
  </si>
  <si>
    <t>GitHub examen  junio</t>
  </si>
  <si>
    <t>Qualificació ED 2n avaluació</t>
  </si>
  <si>
    <t>Qualificació ED 1a avaluació</t>
  </si>
  <si>
    <t>Qualificació ED 2a avaluació</t>
  </si>
  <si>
    <t>Qualificació final ED</t>
  </si>
  <si>
    <t>Examen pràctic programació (Juny_MrMeeseeks)</t>
  </si>
  <si>
    <t xml:space="preserve">Projecte </t>
  </si>
  <si>
    <t>Qualificació 2n avaluació</t>
  </si>
  <si>
    <t>Qualificació final Programació</t>
  </si>
  <si>
    <t>ED</t>
  </si>
  <si>
    <t>Programació</t>
  </si>
  <si>
    <t>Adrián Ponce Cano</t>
  </si>
  <si>
    <t>adrianponcecano@gmail.com</t>
  </si>
  <si>
    <t>Dome</t>
  </si>
  <si>
    <t>19 años. Grado medio, después de hacer la ESO.</t>
  </si>
  <si>
    <t>ok</t>
  </si>
  <si>
    <t>no és correcte</t>
  </si>
  <si>
    <t>no sigues el diseño del diagrama de clases</t>
  </si>
  <si>
    <t>OK</t>
  </si>
  <si>
    <t>Ivan Penev Kolev</t>
  </si>
  <si>
    <t>ivan.penev92@gmail.com</t>
  </si>
  <si>
    <t>Idonia Health.</t>
  </si>
  <si>
    <t xml:space="preserve"> Edad 22. Formación previa: Grado Medio de Informática y ESO..</t>
  </si>
  <si>
    <t>sense lliurar</t>
  </si>
  <si>
    <t>via upload; sin los commits,</t>
  </si>
  <si>
    <t>via upload; push fuera de plazo</t>
  </si>
  <si>
    <t>Juan Miguel Marí Sánchez</t>
  </si>
  <si>
    <t>juanmi.marisanchez@gmail.com</t>
  </si>
  <si>
    <t>Brújula</t>
  </si>
  <si>
    <t>25 años. Formación: FP superior ASIX, 2 años en la UOC</t>
  </si>
  <si>
    <t>sólo en local</t>
  </si>
  <si>
    <t>Adrián Galende Sánchez</t>
  </si>
  <si>
    <t>adriangalende@gmail.com</t>
  </si>
  <si>
    <t>28 años- FPGS Administración de Sistemas Informáticos en Red en Sant Josep Obrer</t>
  </si>
  <si>
    <t>Adrián Carmona Belmonte</t>
  </si>
  <si>
    <t>acarmonabelmonte@gmail.com</t>
  </si>
  <si>
    <t xml:space="preserve"> 24 Formación: Bachillerato Ciencias Sociales</t>
  </si>
  <si>
    <t>sayMessageOnCreate() no existe</t>
  </si>
  <si>
    <t xml:space="preserve">via upload; sin los commits, </t>
  </si>
  <si>
    <t>Daniel Juan Barbosa</t>
  </si>
  <si>
    <t>danieljuanbarbosa@gmail.com</t>
  </si>
  <si>
    <t>26 años. Los únicos estudios que tengo son los de bachillerato(aunque otros títulos que podrían contar son el grado elemental en flauta travesera en el conservatorio, monitor de tiempo libre y B2 de Alemán). Otros cursos que no he finalizado son el grado en filosofía, fp de grado medio en electricidad y cuidador de ancianos y panadero (estos dos últimos en Alemania).</t>
  </si>
  <si>
    <t xml:space="preserve">Ulises Bruno Suárez del Real Ferriol </t>
  </si>
  <si>
    <t>ulisesuarezdelreal@gmail.com</t>
  </si>
  <si>
    <t>C2C</t>
  </si>
  <si>
    <t xml:space="preserve">26. Acceso al ciclo vía Bachillerato Ciencias de la Salud y  Cientificotécnico- Otra formación: Licenciado en Biología, Master en Cognición y Evolución Humana, asignatura "programación 1" del ciclo de ingeniería informática
</t>
  </si>
  <si>
    <t>Berkan Beyhanov Raimov</t>
  </si>
  <si>
    <t>berkanraimov@gmail.com</t>
  </si>
  <si>
    <t xml:space="preserve">Edad: 20. Formación: 1er año de Ingeniería informática no acabada. Acceso a través de bachillerato. Título de poder ejercer como mecánico de oficial 3a en un taller de automoción. </t>
  </si>
  <si>
    <t xml:space="preserve"> Víctor Alfonso Gómez Tejada</t>
  </si>
  <si>
    <t>victor95_95@hotmail.com</t>
  </si>
  <si>
    <t>Edad: 21 años. Formación previa: 1. Bachiller Científico-Técnico  2. Grado superior en Automoción.</t>
  </si>
  <si>
    <t>el método sayMessageOnExplore() no existe en el diagrama</t>
  </si>
  <si>
    <t>via upload</t>
  </si>
  <si>
    <t>Raúl Fernando Avilés Saltos</t>
  </si>
  <si>
    <t>raul2040@outlook.es</t>
  </si>
  <si>
    <t>Título de Educación Secundaria Obligatoria IES Madina Mayurqa. Primer año de  grado medio de Gestión Administrativa IES Ses  Estacions. Carnet B  Ciclo formativo de nivel 3 del soib de marketing y comunicación   Curso en palma activa de iniciación a la programación      Diploma de vigilante de seguridad en Academia Mayo       Certificado básico de prevención de riesgos laborales (directivo de obra)       Prueba de acceso a grado superior</t>
  </si>
  <si>
    <t>KO</t>
  </si>
  <si>
    <t xml:space="preserve"> método saludoMeeseeks(MrMeeseeks mrMee) en la clase ProxyMrMeeseeks que no existe en el diagrama de clases </t>
  </si>
  <si>
    <t>Alex Patricio Olmos Ceron</t>
  </si>
  <si>
    <t>seshomarualex@gmail.com</t>
  </si>
  <si>
    <t>28   (26/08/1989) relacionados con informática ninguno. No termine el batx y entre por prueba de acceso a FP superior.</t>
  </si>
  <si>
    <t>Jordi Fuster Beltran</t>
  </si>
  <si>
    <t>jordifusbel@hotmail.com</t>
  </si>
  <si>
    <t>Grupo Piñero?</t>
  </si>
  <si>
    <t>Edad: 23 (1994) Formación: Batchiller. Creo que comenzó informática y luego cambió a empresas</t>
  </si>
  <si>
    <t>Una instancia de Mr Meeseeks se crea cuando creas una instancia de Box mediante la propiedad de instancia private MrMeeseeks mrMee = new MrMeeseeks(); Esto no es consistente con el comportamiento de la caja; no hay herencia entre las interfaces</t>
  </si>
  <si>
    <t>Cristina González Monserrar</t>
  </si>
  <si>
    <t>crisgonmon@gmail.com</t>
  </si>
  <si>
    <t>Edat: 19 Formació prèvia: batxillerat científic -&gt; primer semestre d'enginyeria informàtica a sa UIB (càlcul, matemàtica discreta, programació 1 [java amb netBeans, nota: 9], sistemes informàtics i empresa) -&gt; curs actual. Formació complementària relacionada amb informàtica: GIMP, maneig bàsic de Photoshop, Audacity, editors de vídeo (Principalment Sony Vegas), MMD (programa d'animació 3D), Paint Tool Sai, nocions bàsiques de Wordpress, creació i maneig de màquines virtuals amb Virtual Box, maneig bàsic de MySQL, nocions bàsiques de HTML (totalment desfasades i oxidades). Tot això aprés a ses assignatures d'imatge i expressió (3r ESO), informàtica (4rt ESO), TIC (1r batxillerat) i de forma autodidacta ja que pas i he passat una quantitat absurda de temps davant s'ordinador.</t>
  </si>
  <si>
    <t>¿?¿?</t>
  </si>
  <si>
    <t>no sigues el diseño del diagrama de clases: ArrayList&lt;MrMeeseeks&gt; MrMeeseeks en el clase ProxyMrMeeseeks ¿?</t>
  </si>
  <si>
    <t>OK local</t>
  </si>
  <si>
    <t>sin conectar; cuenta en github abandonada desde abril</t>
  </si>
  <si>
    <t>Valentí Diéguez Crespí</t>
  </si>
  <si>
    <t>valendieguez89@gmail.com</t>
  </si>
  <si>
    <t>XML Travle Gate</t>
  </si>
  <si>
    <t>Edad: 28 Formación Previa: Batxillerato Grado en Historia ( inacabado) Html5 y css por Codeacademy Iniciación al Java por Codeacademy</t>
  </si>
  <si>
    <t>los mensajes de los commits no informan sobre lo realizado en dicho commit</t>
  </si>
  <si>
    <t>José Miguel Puertollano Gomez</t>
  </si>
  <si>
    <t>granadero98@gmail.com</t>
  </si>
  <si>
    <t>Grupo Piñero</t>
  </si>
  <si>
    <t>Edad: 19 años  Formación previa: CFGM Sistemas microinformaticos y redes</t>
  </si>
  <si>
    <t>Juanan Pujals Echavarria</t>
  </si>
  <si>
    <t>juanan.pujals@gmail.com</t>
  </si>
  <si>
    <t>tengo 24 años y entre a este fp a través de mi nota de bachillerato, aunque tambien he realizado un fp grado superior en animacion sociocultural y turística o TASOCT.</t>
  </si>
  <si>
    <t>Andres Rivas Garcia</t>
  </si>
  <si>
    <t>andrivgar@gmail.com</t>
  </si>
  <si>
    <t>Zertifika</t>
  </si>
  <si>
    <t xml:space="preserve">Edad: 22
Formación previa: Bachillerato, Grado superior de Administración de Sistemas Informáticos en Red (ASIR). </t>
  </si>
  <si>
    <t>Maria Martorell Mas</t>
  </si>
  <si>
    <t>marietta.m.mas@gmail.com</t>
  </si>
  <si>
    <t>Edad: 23, Formación previa: Bachillerato y un par de años de ADE + Turismo, aprendizaje de informática autodidacta en general.</t>
  </si>
  <si>
    <t>via upload; sin los commits</t>
  </si>
  <si>
    <t>No respetas el diseño: heredas la clase Proxy de Mr Meeseeks</t>
  </si>
  <si>
    <t>uffff</t>
  </si>
  <si>
    <t>Apellidos</t>
  </si>
  <si>
    <t>Avatar</t>
  </si>
  <si>
    <t>Manteniment del panell de tasques 17/11/2020</t>
  </si>
  <si>
    <t>Exame teórico test</t>
  </si>
  <si>
    <t>Calificación exame test =&gt; superior a 30% para facer media</t>
  </si>
  <si>
    <t>Añádeme como colaborador a tu repo @dfleta en github</t>
  </si>
  <si>
    <t>Especifica as características do contorno de tarefas do RPS</t>
  </si>
  <si>
    <t>Debuxa un modelo adecuado ao contorno de tarefas e a un dos catro tipos de programas axente</t>
  </si>
  <si>
    <t>Programa a estratexia do RPS</t>
  </si>
  <si>
    <t>Programa a estratexia do RPSLS</t>
  </si>
  <si>
    <t>Projecte RPS + LS</t>
  </si>
  <si>
    <t>Projecte RPS + LS
metodoloxías</t>
  </si>
  <si>
    <t>Puntuació mitjana exàmens test Programació</t>
  </si>
  <si>
    <t>Puntuació mitjana exàmens test metodologies</t>
  </si>
  <si>
    <t>Codewars kyu</t>
  </si>
  <si>
    <t>Yatzy refactoring kata</t>
  </si>
  <si>
    <t>Bowling Game</t>
  </si>
  <si>
    <t>Exámenes Java resueltos en github</t>
  </si>
  <si>
    <t>Código ejercicios curso publicado en github: todos los retos, más el código de codewars, obligatorio PlayShuffleVLC</t>
  </si>
  <si>
    <t>Número de proyectos en GitHub</t>
  </si>
  <si>
    <t>GitHub "vitalogy" *  **</t>
  </si>
  <si>
    <t>Qualificació Programació = 50% PyDevOps +  40% test programació + 10% github repos</t>
  </si>
  <si>
    <t>Qualificació ED = 50% PyDevOps +  40% test programació + 10% github repos</t>
  </si>
  <si>
    <t>Observaciones</t>
  </si>
  <si>
    <t>Examen teòric test POO febrer (test_POO_feb)</t>
  </si>
  <si>
    <t>Examen teòric test metodologies febrer (test_ED_feb)</t>
  </si>
  <si>
    <t>Examen pràctic programació (Febrer) (sneaker_raffle)</t>
  </si>
  <si>
    <t>Examen pràctic metodologies  (sneaker_raffle)</t>
  </si>
  <si>
    <t>Qualificació metodologies = 75% examens test + 25% pràctic</t>
  </si>
  <si>
    <t>Qualificació Programació = 60% sneaker_raffle +  40% test POO</t>
  </si>
  <si>
    <t>Qualificació ED = 60% sneaker_raffle +  40% test ED</t>
  </si>
  <si>
    <t>Qualificació al butlletí de notes Programació (aquesta variable és integer al gestib)</t>
  </si>
  <si>
    <t>Qualificació al butlletí de notes ED (aquesta variable és integer al gestib)</t>
  </si>
  <si>
    <t>Comentarios</t>
  </si>
  <si>
    <t>Examens test programació</t>
  </si>
  <si>
    <t>Examens test metodologies</t>
  </si>
  <si>
    <t>Examens pràctic suspesos: Galley Grub</t>
  </si>
  <si>
    <t>Expresiones reguleras</t>
  </si>
  <si>
    <t>Mollap Intercepting Filter</t>
  </si>
  <si>
    <t>Fastbreak truck</t>
  </si>
  <si>
    <t>Mordor command</t>
  </si>
  <si>
    <t>Quarkus-getting-started</t>
  </si>
  <si>
    <t>Ollivanders in a Docker</t>
  </si>
  <si>
    <t>Java in a Docker</t>
  </si>
  <si>
    <t>GitHub "vitalogy": cómo de sano ha estado tu GitHub de febrero a junio</t>
  </si>
  <si>
    <t>práctica semana I</t>
  </si>
  <si>
    <t>práctica semana II</t>
  </si>
  <si>
    <t>práctica semana 3</t>
  </si>
  <si>
    <t>práctica semana 4 Spring</t>
  </si>
  <si>
    <t>Examen teòric test Programació i metodologies Juny (test_prog_jun)</t>
  </si>
  <si>
    <t>Qualificació test Programació i metodologies Juny (test_prog_jun)</t>
  </si>
  <si>
    <t>Examen pràctic programació - Juny (Quarkus_JPA)</t>
  </si>
  <si>
    <t>Examen pràctic ED - Juny (Quarkus_JPA)</t>
  </si>
  <si>
    <t>Proyecto Ollivanders: API REST Flask + Mongo / SQL</t>
  </si>
  <si>
    <t>Qualificació test ED Juny (test_ed_jun)</t>
  </si>
  <si>
    <t>Qualificació provisional 2ª avaluació  per al butlletí de notes a l'espera de la correcció de l'examen Quarkus JPA</t>
  </si>
  <si>
    <t>Qualificació 3ª avaluació programació  = 35% Quarkus_JPA + 65% test_prog_jun</t>
  </si>
  <si>
    <t>Qualificació 3ª avaluació ED  = 50% Quarkus_JPA + 50% test_prog_jun</t>
  </si>
  <si>
    <t>Qualificació 1ª avaluació programació</t>
  </si>
  <si>
    <t>Qualificació 2ª avaluació programació</t>
  </si>
  <si>
    <t>Qualificació 3ª avaluació programació</t>
  </si>
  <si>
    <t>Qualificació 3ª avaluació  = 40% Quarkus_JPA + 30% test_prog_jun + 30% Flask_Ollivanders</t>
  </si>
  <si>
    <t>Qualificació final del mòdul programació</t>
  </si>
  <si>
    <t>Qualificació 1ª avaluació ED</t>
  </si>
  <si>
    <t>Qualificació 2ª avaluació ED</t>
  </si>
  <si>
    <t>Qualificació 3ª avaluació ED</t>
  </si>
  <si>
    <t>Qualificació final del mòdul ED</t>
  </si>
  <si>
    <t>Christmas special releases</t>
  </si>
  <si>
    <t>a recuperar en juny</t>
  </si>
  <si>
    <t>revisado 2 semanas después</t>
  </si>
  <si>
    <t>revisado 1 semana después</t>
  </si>
  <si>
    <t>revisado en jueves límite</t>
  </si>
  <si>
    <t>revisado tras jueves límite</t>
  </si>
  <si>
    <t>percentatge + 0,5</t>
  </si>
  <si>
    <t>Bastos</t>
  </si>
  <si>
    <t>Anxo</t>
  </si>
  <si>
    <t>Me apunte al curso de especialización para complementar mis estudios (Marketing y Publicidad y DAW) y para aprender un nuevo lenguaje de programación (Python).</t>
  </si>
  <si>
    <t>39491899W</t>
  </si>
  <si>
    <t>repo conectado</t>
  </si>
  <si>
    <t>Vilas Miranda</t>
  </si>
  <si>
    <t>53199900A</t>
  </si>
  <si>
    <t>sin programación</t>
  </si>
  <si>
    <t>PASS</t>
  </si>
  <si>
    <t>Garcia Terleiro</t>
  </si>
  <si>
    <t>Ariana</t>
  </si>
  <si>
    <t>Motivación para cursar este curso: Hice robótica y automatización en 2020, curso a distancia en otro centro DAM y me gustaría ampliar conocimientos.; El objetivo es conseguir empleo relacionado con el Big Data.</t>
  </si>
  <si>
    <t>53194329K</t>
  </si>
  <si>
    <t>FAIL</t>
  </si>
  <si>
    <t>NP</t>
  </si>
  <si>
    <t>Álvarez Darriba</t>
  </si>
  <si>
    <t>Bruno</t>
  </si>
  <si>
    <t>Decidí hacer este ciclo ya que a la hora de estar haciendo las prácticas del ciclo anterior que cursé (DAM), en la empresa me estuvieron informando un poco acerca del mundo de la IA y de que iba a ser el "futuro". Lo contrasté con mis profesores, me ayudaron a informarme sobre este ciclo y me pareció muy interesante conocer este mundo, para poder acabar trabajando en algo relacionado directamente con esto.</t>
  </si>
  <si>
    <t>34287858X</t>
  </si>
  <si>
    <t>Groba Cruces</t>
  </si>
  <si>
    <t>Cristian</t>
  </si>
  <si>
    <t>A miña situación foi que levaba traballando mais de 10 anos en robótica industrial e collín unha excedencia para poder estudar. Estaba no departamento de I + D + i e cadroume que fixemos un proxecto que tiña IA, aínda que eu non traballei na parte específica de IA si que coñecín e vin as posibilidades que ten na industria.Con todo isto a razón principal de porme a estudar, aparte de renovarme, foi por saúde mental. O sector do automóvil é moi duro e sentía que o mellor era facer un parón..</t>
  </si>
  <si>
    <t>35577244Q</t>
  </si>
  <si>
    <t>Pereiro Martinez-Sayanes</t>
  </si>
  <si>
    <t>Diego</t>
  </si>
  <si>
    <t xml:space="preserve">Lo que me hizo elegir este curso además de para mejorar mi CV a la hora de buscar trabajo, fue el interés que me genero tanto en la Inteligencia Artificial como el Big Data cuando estuve investigando sobre que hacer cuando estaba a punto de acabar el ciclo. </t>
  </si>
  <si>
    <t>17463591J</t>
  </si>
  <si>
    <t>Pena Lorenzo</t>
  </si>
  <si>
    <t>Iago</t>
  </si>
  <si>
    <t>Mi objetivo en general es aprender a utilizar redes neuronales.</t>
  </si>
  <si>
    <t>39510572H</t>
  </si>
  <si>
    <t>programado</t>
  </si>
  <si>
    <t>Fernández Vázquez</t>
  </si>
  <si>
    <t>Jesús</t>
  </si>
  <si>
    <t>completé con éxito tanto el ciclo de Desarrollo de Aplicaciones Multiplataforma como el de Desarrollo de Aplicaciones Web. Hasta hace poco, estuve durante un año trabajando en una empresa, donde utilizaba CMS de Prestashop y gestionaba dos sitios webs. La razón principal por la que decidí comenzar este curso fue mi falta de interés en el desarrollo web. Además, todo lo relacionado con la inteligencia artificial me llama mucho la atención. Una vez finalice este curso, mi principal objetivo es poder encontrar una oportunidad laboral relacionada con los conocimientos adquiridos durante estos meses.</t>
  </si>
  <si>
    <t>77461156P</t>
  </si>
  <si>
    <t>Sampere Vázquez</t>
  </si>
  <si>
    <t>Jose Ángel</t>
  </si>
  <si>
    <t>En cuanto a la razón es simplemente las ganas de aprender, de seguir enganchado de alguna manera a la programación. En mi caso particular, no lo hago por motivación laboral.</t>
  </si>
  <si>
    <t>36171305X</t>
  </si>
  <si>
    <t xml:space="preserve"> </t>
  </si>
  <si>
    <t>Drive</t>
  </si>
  <si>
    <t>Corredoira Martínez</t>
  </si>
  <si>
    <t>Juan</t>
  </si>
  <si>
    <t>77483433K</t>
  </si>
  <si>
    <t>Padín Presa</t>
  </si>
  <si>
    <t>Manuel Anselmo</t>
  </si>
  <si>
    <t xml:space="preserve">avanzar en mi trayectoria profesional,  tengo experiencia de Administrador, de Técnico de Soporte en distintos niveles ( N1-2 Funcional, N2-3 técnico) de ingeniero herramientas ERP: (Ariba SAP) y CRM (Salesforce)  dentro de Operaciones y Procesos pero decidí apartarme de trabajar en ese nicho de Bussiness Process (BPM) para volver a puestos más técnicos y más a la vanguardia que es lo que me apasiona. </t>
  </si>
  <si>
    <t>34268492X</t>
  </si>
  <si>
    <t>González Ulla</t>
  </si>
  <si>
    <t>Mateo</t>
  </si>
  <si>
    <t>54468618H</t>
  </si>
  <si>
    <t>Arias Pérez</t>
  </si>
  <si>
    <t>Raúl</t>
  </si>
  <si>
    <t>No tengo experiencia con Big Data ni IA, pero los lenguajes que controlo son PHP, JS y algo de C. Mis objetivos son aprender sobre la IA y el Big Data, y así ampliar mi CV</t>
  </si>
  <si>
    <t>39455826Q</t>
  </si>
  <si>
    <t>Pereiro Fuentes</t>
  </si>
  <si>
    <t>Roberto</t>
  </si>
  <si>
    <t>Meu principal obxectivo con este curso, era complementar o meu ciclo de automatización industrial, coa idea de volver á empresa na que estuben, xa que me comentaran que necesitaban alguien que tubera algo de conocimientos en Big Data e programación industrial.</t>
  </si>
  <si>
    <t>79342144X</t>
  </si>
  <si>
    <t>Andón Novo</t>
  </si>
  <si>
    <t>Samuel</t>
  </si>
  <si>
    <t>Estoy cursando este especializado debido a que cuando finalice DAM, me informe de las opciones que tenía y esta fue la que más me llamó la atención; Mi objetivo principal es poder trabajar profesionalmente de lo relacionado con este ciclo.</t>
  </si>
  <si>
    <t>34286700W</t>
  </si>
  <si>
    <t>Constenla Camba</t>
  </si>
  <si>
    <t>Víctor José</t>
  </si>
  <si>
    <t>el interés y la curiosidad personal que me despierta el manejo y la gestión de volúmenes masivos de datos junto con la posibilidad de crear a partir de ellos modelos que permitan generar conocimiento a través del Machine Learning, Deep Learning y las redes neuronales. Por el lado laboral, me interesa formarme en este sector porque creo que ofrece una buena perspectiva de empleo dada la demanda actual de este tipo de profesionales y la que se espera en el futuro.</t>
  </si>
  <si>
    <t>52472715D</t>
  </si>
  <si>
    <t>sen entregar</t>
  </si>
  <si>
    <t>Sánchez Fernández</t>
  </si>
  <si>
    <t>Yago</t>
  </si>
  <si>
    <t>Quiero trabajar de la programación, creo que big data e ia podrían abrirme paso a una oportunidad interesante en el mercado (y ambas me interesan a nivel personal) He visto algo de python (bases) a un nivel bastante anecdótico (algun pequeño programa que calcula o muestra algo por pantalla etc) Trabajo de becario en Gradiant, en un departamento que usa IA para identificar "deep fakes" (aunque no participo en esa parte como es obvio) Al acabar el ciclo me gustaría:  Encontrar un trabajo a distancia cuya remuneración me permita sostenerme por mi cuenta (independencia) Abrirme la posibilidad a hacer algún master para seguir especializándome (iré viéndolo según aprenda en el ciclo o se me asesore)</t>
  </si>
  <si>
    <t>53819434D</t>
  </si>
  <si>
    <t>Ejecución</t>
  </si>
  <si>
    <t>Historias de usuario intentadas</t>
  </si>
  <si>
    <t>requisitos funcionales</t>
  </si>
  <si>
    <t>test unidad: porcentaje de código cubierto</t>
  </si>
  <si>
    <t>eficiencia de los casos test</t>
  </si>
  <si>
    <t>markers, pytest.ini</t>
  </si>
  <si>
    <t>coverage</t>
  </si>
  <si>
    <t>abstracción y legibilidad</t>
  </si>
  <si>
    <t xml:space="preserve">Adhesión a los estándares de código </t>
  </si>
  <si>
    <t>Encapsulamiento</t>
  </si>
  <si>
    <t>Ocultar la información</t>
  </si>
  <si>
    <t>reutilización</t>
  </si>
  <si>
    <t>Paquetes</t>
  </si>
  <si>
    <t>Modularidad</t>
  </si>
  <si>
    <t>SRP</t>
  </si>
  <si>
    <t>OCP</t>
  </si>
  <si>
    <t>Colecciones / Estructura de datos</t>
  </si>
  <si>
    <t>loop</t>
  </si>
  <si>
    <t>acumuladores, otros recursos</t>
  </si>
  <si>
    <t>if - else</t>
  </si>
  <si>
    <t>Conexión Mongo</t>
  </si>
  <si>
    <t>acceso sistema de archivos</t>
  </si>
  <si>
    <t>Invocación git</t>
  </si>
  <si>
    <t>visibilidad métodos</t>
  </si>
  <si>
    <t>mutabilidad variables</t>
  </si>
  <si>
    <t>try except - Excepciones</t>
  </si>
  <si>
    <t>control de errores: barricadas en acceso a Mongo y al sistema de archivos</t>
  </si>
  <si>
    <t>dependencias entre módulos: bajo acoplamiento</t>
  </si>
  <si>
    <t>lógica de los métodos</t>
  </si>
  <si>
    <t>código óptimo y eficiente</t>
  </si>
  <si>
    <t>Historias de usuario</t>
  </si>
  <si>
    <t>Instrucciones de instalación</t>
  </si>
  <si>
    <t>Instrucciones de uso</t>
  </si>
  <si>
    <t>Completitud de la documentación</t>
  </si>
  <si>
    <t>Arquitectura de la app</t>
  </si>
  <si>
    <t>Diagrama componentes</t>
  </si>
  <si>
    <t>Metodología / TDD</t>
  </si>
  <si>
    <t>Clockify</t>
  </si>
  <si>
    <t>Dificultades y mejoras</t>
  </si>
  <si>
    <t>JAR y Manifest</t>
  </si>
  <si>
    <t>tox, requirements, setup</t>
  </si>
  <si>
    <t>.gitignore</t>
  </si>
  <si>
    <t>GIT y gitflow</t>
  </si>
  <si>
    <t>conventional commit</t>
  </si>
  <si>
    <t>Repo en GitHub</t>
  </si>
  <si>
    <t>Readme.md</t>
  </si>
  <si>
    <t>Typer</t>
  </si>
  <si>
    <t>Defensa del proyecto</t>
  </si>
  <si>
    <t>Calificación Programación</t>
  </si>
  <si>
    <t>Calificación metodologías</t>
  </si>
  <si>
    <t>Estado de tu GitHub</t>
  </si>
  <si>
    <t>total:  7 + 1 // aprobado == 4 primeras</t>
  </si>
  <si>
    <t>contenido mínimo exigible</t>
  </si>
  <si>
    <t>Interfaz y clase</t>
  </si>
  <si>
    <t>Métodos</t>
  </si>
  <si>
    <t>Item y Offer</t>
  </si>
  <si>
    <t>válido para evaluar metodologias</t>
  </si>
  <si>
    <t>Abel</t>
  </si>
  <si>
    <t>CRUD + push</t>
  </si>
  <si>
    <t>Objetivos del proyecto conseguidos</t>
  </si>
  <si>
    <t>constantes en minúscula</t>
  </si>
  <si>
    <t>Código HTML y CSS esparcido por variables locales en las funciones; debería estar situado en ficheros HTML y CSS y ser leído por la lógica Python</t>
  </si>
  <si>
    <t>listas y diccionarios</t>
  </si>
  <si>
    <t>ok, Keys por variable de entorno, mediante API</t>
  </si>
  <si>
    <t>no usais shlex: comandos como string en subprocess</t>
  </si>
  <si>
    <t>no usais shlex: comandos como string en subprocess; constantes en minúscula        Código HTML y CSS esparcido por variables locales en las funciones; debería estar situado en ficheros HTML y CSS y ser leído por la lógica Python; el código con la respuesta de la API de Mongo no se entiende del todo</t>
  </si>
  <si>
    <t>presentes, pero sin indicar tamaño, prioridad y resto de aspectos que vimos en clase</t>
  </si>
  <si>
    <t>no existen</t>
  </si>
  <si>
    <t>Correcta para diciembre; notación un poco confusa</t>
  </si>
  <si>
    <t>Los módulos para generar HTML y CSS no son la capa de presentación</t>
  </si>
  <si>
    <t>test pero no TDD</t>
  </si>
  <si>
    <t>escasas y nada significativas</t>
  </si>
  <si>
    <t>sólo requirements</t>
  </si>
  <si>
    <t>suficiente aunque no ideal</t>
  </si>
  <si>
    <t>ok aunque no siempre los mensajes respetan la convención: verbo en infinitivo</t>
  </si>
  <si>
    <t>Los comentarios utilizan vocabulario y enfoque poco técnico</t>
  </si>
  <si>
    <t>¿?</t>
  </si>
  <si>
    <t>Extensión excesiva de la presentación</t>
  </si>
  <si>
    <t>Proyecto PlayShuffle y codewars</t>
  </si>
  <si>
    <t>Gema Yuliana</t>
  </si>
  <si>
    <t>-</t>
  </si>
  <si>
    <t>Tus commits se reducen a la configuración de los documentos HTML y CSS; ninguno a la lógica de Python; ver comentarios en la fila superior</t>
  </si>
  <si>
    <t>Ni un solo proyecto, ni la mínima configuración</t>
  </si>
  <si>
    <t>Adrián</t>
  </si>
  <si>
    <t>CRUD + typer sin push</t>
  </si>
  <si>
    <t>Implementado typer antes que publicación en github</t>
  </si>
  <si>
    <t>muy escasos pero los has programado</t>
  </si>
  <si>
    <t>nada significativos</t>
  </si>
  <si>
    <t>las funciones no tienen el mismo nombre que el fichero y el código se vuelve complejo de seguir</t>
  </si>
  <si>
    <t>le has cambiado el nombre a la funciones al importarlas y el código se vuelve complejo de seguir;</t>
  </si>
  <si>
    <t>los componentes crearEntorno y verificarEntorno no están en su correspondiente paquete</t>
  </si>
  <si>
    <t>sin implementar</t>
  </si>
  <si>
    <t>importarDatos() devuelve una variable que nunca se usa. Tu app no pasa los datos de funcion a función sino que se usan los ficheros como repositorio de datos</t>
  </si>
  <si>
    <t>la importación de los módulos ha de hacerse al principio del módulo en el main</t>
  </si>
  <si>
    <t>NO he encontrado el proyecto asociado: no está linkado en el repo</t>
  </si>
  <si>
    <t>super</t>
  </si>
  <si>
    <t>has confundido las dependencias con el flujo de la información</t>
  </si>
  <si>
    <t>test escasos, no TDD</t>
  </si>
  <si>
    <t>nada significativas</t>
  </si>
  <si>
    <t>sin explicar; dos ramas</t>
  </si>
  <si>
    <t>los mensajes no siguen la convención: verbo en infiinitivo; el tipo de commit no puede ser siempre enhancement o bug</t>
  </si>
  <si>
    <t>La introducción es texto copiado y pegado del enunciado del proyecto. ELIMINALO.</t>
  </si>
  <si>
    <t>Un sólo repo significativo, el del proyecto; el perfil está cuidado</t>
  </si>
  <si>
    <t>Isaac</t>
  </si>
  <si>
    <t>CRUD con Tkinter +  push</t>
  </si>
  <si>
    <t>Interfaz con Tkinter</t>
  </si>
  <si>
    <t>ausencia de casos test significativos</t>
  </si>
  <si>
    <t>no son útiles en el desarrollo ni en testing y debugging</t>
  </si>
  <si>
    <t>si configurar comentarios de los markers</t>
  </si>
  <si>
    <t>hecho pero sin sentido por la ausencia de casos test significativos</t>
  </si>
  <si>
    <t>en la capa de lógica hay creación de ficheros HTML  y tkinter ¿? Eso no respeta SRP al nivel de la arquitectura</t>
  </si>
  <si>
    <t>ok, Keys por variable de entorno metida desde fichero, en texto plano!!!!</t>
  </si>
  <si>
    <t>buena idea el código de colores de las flechas</t>
  </si>
  <si>
    <t>ok; ojo a la inclusión de .idea</t>
  </si>
  <si>
    <t>escasas dos ramas</t>
  </si>
  <si>
    <t>los mensajes no siguen la convención: verbo en infiinitivo; faltan ( ) etc</t>
  </si>
  <si>
    <t>Tkinter</t>
  </si>
  <si>
    <t>Sin una línea clara ni coherente</t>
  </si>
  <si>
    <t>Un sólo repo, el del proyecto</t>
  </si>
  <si>
    <t>Manuel</t>
  </si>
  <si>
    <t>Tus aportes a la lógica Python son escasos; ver comentarios en la fila superior</t>
  </si>
  <si>
    <t>Ni un sólo repo con código sobre el módulo de programación</t>
  </si>
  <si>
    <t>Sebastián</t>
  </si>
  <si>
    <t>la sintaxis no respeta los estándares de código</t>
  </si>
  <si>
    <t>debería ser más fácil el acceso al main y cómo seguir la orquestación del código</t>
  </si>
  <si>
    <t>ok; creo que un poco compleja, a veces</t>
  </si>
  <si>
    <t>ok, Keys por variable de entorno metida desde fichero, en texto plano!!!!; los bucles tienen un aspecto demasiado complicado y quizás se podría encapsular y reutilizar; sintaxis sin respetar estándares de código; la orquestación de la ejecución de la función se hace desde los ficheros, no por paso de parámetros; código mediante clases fuera de control</t>
  </si>
  <si>
    <t>incompleta: mejoras</t>
  </si>
  <si>
    <t>ok; ojo a la inclusión de .vscode</t>
  </si>
  <si>
    <t>no está explicado en la documentación</t>
  </si>
  <si>
    <t>los mensajes no siguen la convención</t>
  </si>
  <si>
    <t>Ni un sólo repo con código sobre el módulo de programación, salvo el del proyecto</t>
  </si>
  <si>
    <t>Miguel</t>
  </si>
  <si>
    <t>ver comentarios en la fila superior</t>
  </si>
  <si>
    <t>Amin</t>
  </si>
  <si>
    <t>El flujo no está orquestado: hay que completarlo a mano</t>
  </si>
  <si>
    <t>SRP y OCP no son metodologías</t>
  </si>
  <si>
    <t>la orquestación de la ejecución de la función se hace desde los ficheros, no por paso de parámetros;</t>
  </si>
  <si>
    <t>Tus aportes a la lógica Python son significativamente menos numerosos y cualitativos que tu compañero; ver comentarios en la fila superior</t>
  </si>
  <si>
    <t>Antonio</t>
  </si>
  <si>
    <t>Un proyecto: sudoku</t>
  </si>
  <si>
    <t>Francisco Javier</t>
  </si>
  <si>
    <t>CRUD sin push</t>
  </si>
  <si>
    <t>Los paquetes están fuera del directorio src</t>
  </si>
  <si>
    <t>a veces sí, a veces no</t>
  </si>
  <si>
    <t>No hay manera de identificar cuál es la función principal; la organización del código es tan compleja que es muy difícil leer el código y valorar estos apartados</t>
  </si>
  <si>
    <t xml:space="preserve">la orquestación de la ejecución de la función se hace desde los ficheros, no por paso de parámetros; No hay manera de identificar cuál es la función principal; la organización del código es tan compleja que es muy difícil leer el código </t>
  </si>
  <si>
    <t>presentes, pero el proyecto no está asociado al repo y no puedo leerlas</t>
  </si>
  <si>
    <t>faltan apartados y los presentes no están completos</t>
  </si>
  <si>
    <t>no es correcta</t>
  </si>
  <si>
    <t>no existe</t>
  </si>
  <si>
    <t>cómo está orquestado sin .gitignore?</t>
  </si>
  <si>
    <t>Antoni</t>
  </si>
  <si>
    <t>ver comentarios en la fila superior; no existe contribución al proyecto, no encuentro tu usuario entre mis followers</t>
  </si>
  <si>
    <t>Jose Luis</t>
  </si>
  <si>
    <t>CR D no U no push</t>
  </si>
  <si>
    <t>Un paquete no debe recibir el nombre genérico "funciones" porque no describe cuál es su responsabilidad; has metido en dicho paquete un subpaquete para la base de datos mezclado con las funciones de construcción de HTML</t>
  </si>
  <si>
    <t>listas y diccionarios; sólo en bicisIndividuales</t>
  </si>
  <si>
    <t>apenas sin utilizar</t>
  </si>
  <si>
    <t>for i in datos: no respetas las convenciones de nombres de variables</t>
  </si>
  <si>
    <t>a Mongo si, al sistema de archivos no</t>
  </si>
  <si>
    <t>Demasiado cableado a la base de datos y al código html; la orquestación del CRUD no se realiza desde una función principal</t>
  </si>
  <si>
    <t>Demasiado cableado a la base de datos y al código html; la orquestación del CRUD no se realiza desde una función principal; los nombres de las variables y las funciones no respetan los estándares de código</t>
  </si>
  <si>
    <t>intentadas</t>
  </si>
  <si>
    <t>Codewars y proyecto; Sudoku una hora antes de corregir el proyecto ; El perfil está cuidado :)</t>
  </si>
  <si>
    <t>Apenas hay contribuciones tuyas en los commits del proyecto y sólo relativas a CSS; ver comentarios en la fila superior</t>
  </si>
  <si>
    <t>Noa</t>
  </si>
  <si>
    <t>sin push en github; el proyecto se ejecuta en local, sin conexión a github pages</t>
  </si>
  <si>
    <t>sin reflejarlo en la documentación</t>
  </si>
  <si>
    <t>Los módulos para generar la estructura y ficheros HTML llaman a diversos módulos de la capa de acceso a datos sin ser orquestados a través de una interfaz común</t>
  </si>
  <si>
    <t>entiendo que cada función HTML invoca a la operación sobre BBDD; ok, Keys por variable de entorno, mediante API</t>
  </si>
  <si>
    <t>el código de las funciones para crear HTML tiene un aspecto demasiado complicado y quizás se podría encapsular y reutilizar; la orquestación de la ejecución de la función se hace desde los ficheros, no por paso de parámetros</t>
  </si>
  <si>
    <t>no refleja la realidad, y si la refleja es un caos</t>
  </si>
  <si>
    <t>test escasos, no TDD; confudís SRP y OCP con metodologías de desarrollo</t>
  </si>
  <si>
    <t>Proyecto y codewars</t>
  </si>
  <si>
    <t>Samuel Alexander</t>
  </si>
  <si>
    <t>Tus commits se reducen a la configuración de los documentos HTML y CSS y conexión a la BBDD; ninguno a la lógica de Python;ver comentarios en la fila superior</t>
  </si>
  <si>
    <t>Ana</t>
  </si>
  <si>
    <t>ausencia de casos test</t>
  </si>
  <si>
    <t>no he encontrado uso de listas</t>
  </si>
  <si>
    <t>mediante API</t>
  </si>
  <si>
    <t>sin usar</t>
  </si>
  <si>
    <t>Demasiado cableado a la base de datos y al código html;</t>
  </si>
  <si>
    <t>cñodigo demasiado cableado y sencillo para valorar muchos de los apartados de esta rúbrica</t>
  </si>
  <si>
    <t>una captura de pantalla del menú</t>
  </si>
  <si>
    <t>No entiendo por qué ha sido elegida la metodología DSDM, ni se incluye una descripción de cómo ha sido implementada en el proyecto</t>
  </si>
  <si>
    <t>no es funcional</t>
  </si>
  <si>
    <t>El proyecto falla en la defensa</t>
  </si>
  <si>
    <t>Juan Tur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</si>
</sst>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8">
    <font>
      <sz val="10.0"/>
      <color rgb="FF000000"/>
      <name val="Arial"/>
    </font>
    <font/>
    <font>
      <sz val="10.0"/>
    </font>
    <font>
      <name val="Arial"/>
    </font>
    <font>
      <color rgb="FF222222"/>
      <name val="Arial"/>
    </font>
    <font>
      <sz val="10.0"/>
      <name val="Arial"/>
    </font>
    <font>
      <color rgb="FF000000"/>
      <name val="Arial"/>
    </font>
    <font>
      <sz val="10.0"/>
      <color rgb="FF222222"/>
      <name val="Arial"/>
    </font>
    <font>
      <color rgb="FF000000"/>
      <name val="&quot;Arial&quot;"/>
    </font>
    <font>
      <sz val="10.0"/>
      <color rgb="FF1155CC"/>
      <name val="Inconsolata"/>
    </font>
    <font>
      <color rgb="FFFF0000"/>
      <name val="Arial"/>
    </font>
    <font>
      <sz val="8.0"/>
      <name val="Liberation Serif"/>
    </font>
    <font>
      <color rgb="FF222222"/>
      <name val="&quot;Google Sans&quot;"/>
    </font>
    <font>
      <sz val="8.0"/>
      <name val="&quot;Liberation Sans&quot;"/>
    </font>
    <font>
      <sz val="8.0"/>
      <name val="Arial"/>
    </font>
    <font>
      <u/>
      <color rgb="FF1155CC"/>
      <name val="Arial"/>
    </font>
    <font>
      <sz val="11.0"/>
      <name val="Calibri"/>
    </font>
    <font>
      <sz val="10.0"/>
      <name val="Liberation Serif"/>
    </font>
  </fonts>
  <fills count="45">
    <fill>
      <patternFill patternType="none"/>
    </fill>
    <fill>
      <patternFill patternType="lightGray"/>
    </fill>
    <fill>
      <patternFill patternType="solid">
        <fgColor rgb="FFEFEFEF"/>
        <bgColor rgb="FFEFEFEF"/>
      </patternFill>
    </fill>
    <fill>
      <patternFill patternType="solid">
        <fgColor rgb="FFCC99FF"/>
        <bgColor rgb="FFCC99FF"/>
      </patternFill>
    </fill>
    <fill>
      <patternFill patternType="solid">
        <fgColor rgb="FFFFD966"/>
        <bgColor rgb="FFFFD966"/>
      </patternFill>
    </fill>
    <fill>
      <patternFill patternType="solid">
        <fgColor rgb="FFFCE5CD"/>
        <bgColor rgb="FFFCE5CD"/>
      </patternFill>
    </fill>
    <fill>
      <patternFill patternType="solid">
        <fgColor rgb="FF9FC5E8"/>
        <bgColor rgb="FF9FC5E8"/>
      </patternFill>
    </fill>
    <fill>
      <patternFill patternType="solid">
        <fgColor rgb="FFB4A7D6"/>
        <bgColor rgb="FFB4A7D6"/>
      </patternFill>
    </fill>
    <fill>
      <patternFill patternType="solid">
        <fgColor rgb="FFFFE599"/>
        <bgColor rgb="FFFFE599"/>
      </patternFill>
    </fill>
    <fill>
      <patternFill patternType="solid">
        <fgColor rgb="FFCFE2F3"/>
        <bgColor rgb="FFCFE2F3"/>
      </patternFill>
    </fill>
    <fill>
      <patternFill patternType="solid">
        <fgColor rgb="FFFF00FF"/>
        <bgColor rgb="FFFF00FF"/>
      </patternFill>
    </fill>
    <fill>
      <patternFill patternType="solid">
        <fgColor rgb="FFF9CB9C"/>
        <bgColor rgb="FFF9CB9C"/>
      </patternFill>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
      <patternFill patternType="solid">
        <fgColor rgb="FFB6D7A8"/>
        <bgColor rgb="FFB6D7A8"/>
      </patternFill>
    </fill>
    <fill>
      <patternFill patternType="solid">
        <fgColor rgb="FFF4CCCC"/>
        <bgColor rgb="FFF4CCCC"/>
      </patternFill>
    </fill>
    <fill>
      <patternFill patternType="solid">
        <fgColor rgb="FFEA9999"/>
        <bgColor rgb="FFEA9999"/>
      </patternFill>
    </fill>
    <fill>
      <patternFill patternType="solid">
        <fgColor rgb="FFD9D9D9"/>
        <bgColor rgb="FFD9D9D9"/>
      </patternFill>
    </fill>
    <fill>
      <patternFill patternType="solid">
        <fgColor rgb="FF93C47D"/>
        <bgColor rgb="FF93C47D"/>
      </patternFill>
    </fill>
    <fill>
      <patternFill patternType="solid">
        <fgColor rgb="FF4A86E8"/>
        <bgColor rgb="FF4A86E8"/>
      </patternFill>
    </fill>
    <fill>
      <patternFill patternType="solid">
        <fgColor rgb="FFD5A6BD"/>
        <bgColor rgb="FFD5A6BD"/>
      </patternFill>
    </fill>
    <fill>
      <patternFill patternType="solid">
        <fgColor rgb="FFA64D79"/>
        <bgColor rgb="FFA64D79"/>
      </patternFill>
    </fill>
    <fill>
      <patternFill patternType="solid">
        <fgColor rgb="FFCC4125"/>
        <bgColor rgb="FFCC4125"/>
      </patternFill>
    </fill>
    <fill>
      <patternFill patternType="solid">
        <fgColor rgb="FFD9D2E9"/>
        <bgColor rgb="FFD9D2E9"/>
      </patternFill>
    </fill>
    <fill>
      <patternFill patternType="solid">
        <fgColor rgb="FF9900FF"/>
        <bgColor rgb="FF9900FF"/>
      </patternFill>
    </fill>
    <fill>
      <patternFill patternType="solid">
        <fgColor rgb="FFEAD1DC"/>
        <bgColor rgb="FFEAD1DC"/>
      </patternFill>
    </fill>
    <fill>
      <patternFill patternType="solid">
        <fgColor rgb="FF00FFFF"/>
        <bgColor rgb="FF00FFFF"/>
      </patternFill>
    </fill>
    <fill>
      <patternFill patternType="solid">
        <fgColor rgb="FF6AA84F"/>
        <bgColor rgb="FF6AA84F"/>
      </patternFill>
    </fill>
    <fill>
      <patternFill patternType="solid">
        <fgColor rgb="FFF4C7C3"/>
        <bgColor rgb="FFF4C7C3"/>
      </patternFill>
    </fill>
    <fill>
      <patternFill patternType="solid">
        <fgColor rgb="FFFCE8B2"/>
        <bgColor rgb="FFFCE8B2"/>
      </patternFill>
    </fill>
    <fill>
      <patternFill patternType="solid">
        <fgColor rgb="FFE06666"/>
        <bgColor rgb="FFE06666"/>
      </patternFill>
    </fill>
    <fill>
      <patternFill patternType="solid">
        <fgColor rgb="FFE6B8AF"/>
        <bgColor rgb="FFE6B8AF"/>
      </patternFill>
    </fill>
    <fill>
      <patternFill patternType="solid">
        <fgColor rgb="FFCC0000"/>
        <bgColor rgb="FFCC0000"/>
      </patternFill>
    </fill>
    <fill>
      <patternFill patternType="solid">
        <fgColor rgb="FFF2F2F2"/>
        <bgColor rgb="FFF2F2F2"/>
      </patternFill>
    </fill>
    <fill>
      <patternFill patternType="solid">
        <fgColor rgb="FFC9DAF8"/>
        <bgColor rgb="FFC9DAF8"/>
      </patternFill>
    </fill>
    <fill>
      <patternFill patternType="solid">
        <fgColor rgb="FFFF9900"/>
        <bgColor rgb="FFFF9900"/>
      </patternFill>
    </fill>
    <fill>
      <patternFill patternType="solid">
        <fgColor rgb="FF8E7CC3"/>
        <bgColor rgb="FF8E7CC3"/>
      </patternFill>
    </fill>
    <fill>
      <patternFill patternType="solid">
        <fgColor rgb="FFC27BA0"/>
        <bgColor rgb="FFC27BA0"/>
      </patternFill>
    </fill>
    <fill>
      <patternFill patternType="solid">
        <fgColor rgb="FFE69138"/>
        <bgColor rgb="FFE69138"/>
      </patternFill>
    </fill>
    <fill>
      <patternFill patternType="solid">
        <fgColor rgb="FFE2EFD9"/>
        <bgColor rgb="FFE2EFD9"/>
      </patternFill>
    </fill>
    <fill>
      <patternFill patternType="solid">
        <fgColor rgb="FFD9EAD3"/>
        <bgColor rgb="FFD9EAD3"/>
      </patternFill>
    </fill>
    <fill>
      <patternFill patternType="solid">
        <fgColor rgb="FFD9E2F3"/>
        <bgColor rgb="FFD9E2F3"/>
      </patternFill>
    </fill>
    <fill>
      <patternFill patternType="solid">
        <fgColor rgb="FFFF0000"/>
        <bgColor rgb="FFFF0000"/>
      </patternFill>
    </fill>
    <fill>
      <patternFill patternType="solid">
        <fgColor rgb="FFFFF2CC"/>
        <bgColor rgb="FFFFF2CC"/>
      </patternFill>
    </fill>
  </fills>
  <borders count="2">
    <border/>
    <border>
      <left style="thin">
        <color rgb="FFFF00FF"/>
      </left>
      <right style="thin">
        <color rgb="FFFF00FF"/>
      </right>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3" fontId="2" numFmtId="0" xfId="0" applyAlignment="1" applyFill="1" applyFont="1">
      <alignment horizontal="center" readingOrder="0" shrinkToFit="0" vertical="center" wrapText="1"/>
    </xf>
    <xf borderId="0" fillId="0" fontId="1" numFmtId="0" xfId="0" applyAlignment="1" applyFont="1">
      <alignment vertical="center"/>
    </xf>
    <xf borderId="0" fillId="4" fontId="2" numFmtId="0" xfId="0" applyAlignment="1" applyFill="1" applyFont="1">
      <alignment horizontal="center" readingOrder="0" shrinkToFit="0" vertical="center" wrapText="1"/>
    </xf>
    <xf borderId="1" fillId="5" fontId="3" numFmtId="0" xfId="0" applyAlignment="1" applyBorder="1" applyFill="1" applyFont="1">
      <alignment horizontal="center" readingOrder="0" shrinkToFit="0" vertical="center" wrapText="1"/>
    </xf>
    <xf borderId="0" fillId="6" fontId="1" numFmtId="0" xfId="0" applyAlignment="1" applyFill="1" applyFont="1">
      <alignment horizontal="center" readingOrder="0" shrinkToFit="0" vertical="center" wrapText="1"/>
    </xf>
    <xf borderId="0" fillId="7" fontId="1" numFmtId="0" xfId="0" applyAlignment="1" applyFill="1" applyFont="1">
      <alignment horizontal="center" shrinkToFit="0" vertical="center" wrapText="1"/>
    </xf>
    <xf borderId="0" fillId="8" fontId="2" numFmtId="0" xfId="0" applyAlignment="1" applyFill="1" applyFont="1">
      <alignment horizontal="center" readingOrder="0" shrinkToFit="0" vertical="center" wrapText="1"/>
    </xf>
    <xf borderId="0" fillId="0" fontId="1" numFmtId="0" xfId="0" applyAlignment="1" applyFont="1">
      <alignment readingOrder="0" shrinkToFit="0" vertical="center" wrapText="1"/>
    </xf>
    <xf borderId="0" fillId="9" fontId="1" numFmtId="0" xfId="0" applyAlignment="1" applyFill="1" applyFont="1">
      <alignment horizontal="center" readingOrder="0" shrinkToFit="0" vertical="center" wrapText="1"/>
    </xf>
    <xf borderId="0" fillId="7" fontId="1" numFmtId="0" xfId="0" applyAlignment="1" applyFont="1">
      <alignment horizontal="center" readingOrder="0" shrinkToFit="0" vertical="center" wrapText="1"/>
    </xf>
    <xf borderId="0" fillId="0" fontId="2" numFmtId="4" xfId="0" applyAlignment="1" applyFont="1" applyNumberFormat="1">
      <alignment horizontal="center" readingOrder="0" shrinkToFit="0" vertical="center" wrapText="1"/>
    </xf>
    <xf borderId="0" fillId="10" fontId="1" numFmtId="0" xfId="0" applyAlignment="1" applyFill="1" applyFont="1">
      <alignment horizontal="center" readingOrder="0" shrinkToFit="0" vertical="center" wrapText="1"/>
    </xf>
    <xf borderId="0" fillId="11" fontId="2" numFmtId="4" xfId="0" applyAlignment="1" applyFill="1" applyFont="1" applyNumberFormat="1">
      <alignment horizontal="center" readingOrder="0" shrinkToFit="0" vertical="center" wrapText="1"/>
    </xf>
    <xf borderId="0" fillId="6" fontId="1" numFmtId="0" xfId="0" applyAlignment="1" applyFont="1">
      <alignment horizontal="center" readingOrder="0" vertical="center"/>
    </xf>
    <xf borderId="0" fillId="0" fontId="1" numFmtId="0" xfId="0" applyAlignment="1" applyFont="1">
      <alignment horizontal="center" vertical="center"/>
    </xf>
    <xf borderId="0" fillId="12" fontId="1" numFmtId="0" xfId="0" applyAlignment="1" applyFill="1" applyFont="1">
      <alignment horizontal="center" readingOrder="0" vertical="center"/>
    </xf>
    <xf borderId="0" fillId="13" fontId="1" numFmtId="0" xfId="0" applyAlignment="1" applyFill="1" applyFont="1">
      <alignment horizontal="center" readingOrder="0" vertical="center"/>
    </xf>
    <xf borderId="0" fillId="0" fontId="1" numFmtId="0" xfId="0" applyAlignment="1" applyFont="1">
      <alignment horizontal="center" readingOrder="0" vertical="center"/>
    </xf>
    <xf borderId="0" fillId="14" fontId="4" numFmtId="0" xfId="0" applyAlignment="1" applyFill="1" applyFont="1">
      <alignment readingOrder="0" vertical="center"/>
    </xf>
    <xf borderId="0" fillId="0" fontId="5" numFmtId="0" xfId="0" applyAlignment="1" applyFont="1">
      <alignment readingOrder="0" vertical="center"/>
    </xf>
    <xf borderId="0" fillId="7" fontId="2" numFmtId="0" xfId="0" applyAlignment="1" applyFont="1">
      <alignment horizontal="center" readingOrder="0" vertical="center"/>
    </xf>
    <xf borderId="0" fillId="15" fontId="1" numFmtId="0" xfId="0" applyAlignment="1" applyFill="1" applyFont="1">
      <alignment horizontal="center" readingOrder="0" vertical="center"/>
    </xf>
    <xf borderId="0" fillId="4" fontId="1" numFmtId="0" xfId="0" applyAlignment="1" applyFont="1">
      <alignment horizontal="center" readingOrder="0" vertical="center"/>
    </xf>
    <xf borderId="0" fillId="0" fontId="3" numFmtId="4" xfId="0" applyAlignment="1" applyFont="1" applyNumberFormat="1">
      <alignment horizontal="center" shrinkToFit="0" vertical="center" wrapText="1"/>
    </xf>
    <xf borderId="0" fillId="0" fontId="3" numFmtId="0" xfId="0" applyAlignment="1" applyFont="1">
      <alignment horizontal="center" shrinkToFit="0" vertical="center" wrapText="1"/>
    </xf>
    <xf borderId="0" fillId="16" fontId="3" numFmtId="0" xfId="0" applyAlignment="1" applyFill="1" applyFont="1">
      <alignment horizontal="center" shrinkToFit="0" vertical="center" wrapText="1"/>
    </xf>
    <xf borderId="0" fillId="15" fontId="3" numFmtId="0" xfId="0" applyAlignment="1" applyFont="1">
      <alignment horizontal="center" shrinkToFit="0" vertical="center" wrapText="1"/>
    </xf>
    <xf borderId="0" fillId="17" fontId="1" numFmtId="0" xfId="0" applyAlignment="1" applyFill="1" applyFont="1">
      <alignment horizontal="center" readingOrder="0" vertical="center"/>
    </xf>
    <xf borderId="0" fillId="16" fontId="3" numFmtId="0" xfId="0" applyAlignment="1" applyFont="1">
      <alignment horizontal="center" readingOrder="0" shrinkToFit="0" vertical="center" wrapText="1"/>
    </xf>
    <xf borderId="0" fillId="8" fontId="3" numFmtId="0" xfId="0" applyAlignment="1" applyFont="1">
      <alignment horizontal="center" shrinkToFit="0" vertical="center" wrapText="1"/>
    </xf>
    <xf borderId="0" fillId="14" fontId="5" numFmtId="0" xfId="0" applyAlignment="1" applyFont="1">
      <alignment horizontal="left" readingOrder="0" vertical="center"/>
    </xf>
    <xf borderId="0" fillId="7" fontId="1" numFmtId="0" xfId="0" applyAlignment="1" applyFont="1">
      <alignment horizontal="center" readingOrder="0" vertical="center"/>
    </xf>
    <xf borderId="0" fillId="18" fontId="1" numFmtId="10" xfId="0" applyAlignment="1" applyFill="1" applyFont="1" applyNumberFormat="1">
      <alignment horizontal="center" vertical="center"/>
    </xf>
    <xf borderId="0" fillId="14" fontId="5" numFmtId="0" xfId="0" applyAlignment="1" applyFont="1">
      <alignment readingOrder="0" vertical="center"/>
    </xf>
    <xf borderId="0" fillId="14" fontId="6" numFmtId="0" xfId="0" applyAlignment="1" applyFont="1">
      <alignment horizontal="left" readingOrder="0" vertical="center"/>
    </xf>
    <xf borderId="0" fillId="19" fontId="1" numFmtId="0" xfId="0" applyAlignment="1" applyFill="1" applyFont="1">
      <alignment horizontal="center" readingOrder="0" vertical="center"/>
    </xf>
    <xf borderId="0" fillId="0" fontId="1" numFmtId="0" xfId="0" applyAlignment="1" applyFont="1">
      <alignment readingOrder="0" vertical="center"/>
    </xf>
    <xf borderId="0" fillId="7" fontId="0" numFmtId="0" xfId="0" applyAlignment="1" applyFont="1">
      <alignment horizontal="center" readingOrder="0" vertical="center"/>
    </xf>
    <xf borderId="0" fillId="7" fontId="7" numFmtId="0" xfId="0" applyAlignment="1" applyFont="1">
      <alignment horizontal="center" readingOrder="0" vertical="center"/>
    </xf>
    <xf borderId="0" fillId="16" fontId="1" numFmtId="0" xfId="0" applyAlignment="1" applyFont="1">
      <alignment horizontal="center" readingOrder="0" vertical="center"/>
    </xf>
    <xf borderId="0" fillId="7" fontId="5" numFmtId="0" xfId="0" applyAlignment="1" applyFont="1">
      <alignment horizontal="center" readingOrder="0" vertical="center"/>
    </xf>
    <xf borderId="0" fillId="0" fontId="5" numFmtId="0" xfId="0" applyAlignment="1" applyFont="1">
      <alignment horizontal="center" readingOrder="0" vertical="center"/>
    </xf>
    <xf borderId="0" fillId="2" fontId="1" numFmtId="0" xfId="0" applyAlignment="1" applyFont="1">
      <alignment horizontal="center" readingOrder="0" shrinkToFit="0" vertical="center" wrapText="1"/>
    </xf>
    <xf borderId="0" fillId="2" fontId="1" numFmtId="0" xfId="0" applyAlignment="1" applyFont="1">
      <alignment horizontal="left" readingOrder="0" shrinkToFit="0" vertical="center" wrapText="0"/>
    </xf>
    <xf borderId="0" fillId="0" fontId="1" numFmtId="0" xfId="0" applyAlignment="1" applyFont="1">
      <alignment horizontal="center" readingOrder="0" shrinkToFit="0" vertical="center" wrapText="1"/>
    </xf>
    <xf borderId="0" fillId="8" fontId="3" numFmtId="0" xfId="0" applyAlignment="1" applyFont="1">
      <alignment horizontal="center" readingOrder="0" shrinkToFit="0" vertical="center" wrapText="1"/>
    </xf>
    <xf borderId="0" fillId="9" fontId="3" numFmtId="0" xfId="0" applyAlignment="1" applyFont="1">
      <alignment horizontal="center" readingOrder="0" shrinkToFit="0" vertical="center" wrapText="1"/>
    </xf>
    <xf borderId="0" fillId="20" fontId="3" numFmtId="4" xfId="0" applyAlignment="1" applyFill="1" applyFont="1" applyNumberFormat="1">
      <alignment horizontal="center" readingOrder="0" shrinkToFit="0" vertical="center" wrapText="1"/>
    </xf>
    <xf borderId="0" fillId="7" fontId="3" numFmtId="0" xfId="0" applyAlignment="1" applyFont="1">
      <alignment shrinkToFit="0" vertical="center" wrapText="1"/>
    </xf>
    <xf borderId="0" fillId="21" fontId="3" numFmtId="0" xfId="0" applyAlignment="1" applyFill="1" applyFont="1">
      <alignment shrinkToFit="0" vertical="center" wrapText="1"/>
    </xf>
    <xf borderId="0" fillId="22" fontId="3" numFmtId="4" xfId="0" applyAlignment="1" applyFill="1" applyFont="1" applyNumberFormat="1">
      <alignment horizontal="center" readingOrder="0" shrinkToFit="0" vertical="center" wrapText="1"/>
    </xf>
    <xf borderId="0" fillId="9" fontId="3" numFmtId="4" xfId="0" applyAlignment="1" applyFont="1" applyNumberFormat="1">
      <alignment horizontal="center" shrinkToFit="0" vertical="center" wrapText="1"/>
    </xf>
    <xf borderId="0" fillId="8" fontId="3" numFmtId="4"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xf borderId="0" fillId="21" fontId="1" numFmtId="0" xfId="0" applyAlignment="1" applyFont="1">
      <alignment horizontal="center" readingOrder="0" shrinkToFit="0" vertical="center" wrapText="1"/>
    </xf>
    <xf borderId="0" fillId="23" fontId="1" numFmtId="0" xfId="0" applyAlignment="1" applyFill="1" applyFont="1">
      <alignment horizontal="center" readingOrder="0" shrinkToFit="0" vertical="center" wrapText="1"/>
    </xf>
    <xf borderId="0" fillId="23" fontId="1" numFmtId="0" xfId="0" applyAlignment="1" applyFont="1">
      <alignment horizontal="center" readingOrder="0" shrinkToFit="0" vertical="center" wrapText="1"/>
    </xf>
    <xf borderId="0" fillId="9" fontId="1" numFmtId="0" xfId="0" applyAlignment="1" applyFont="1">
      <alignment horizontal="center" readingOrder="0" shrinkToFit="0" vertical="center" wrapText="1"/>
    </xf>
    <xf borderId="0" fillId="24" fontId="2" numFmtId="0" xfId="0" applyAlignment="1" applyFill="1" applyFont="1">
      <alignment horizontal="center" readingOrder="0" shrinkToFit="0" vertical="center" wrapText="1"/>
    </xf>
    <xf borderId="0" fillId="13" fontId="2" numFmtId="0" xfId="0" applyAlignment="1" applyFont="1">
      <alignment horizontal="center" readingOrder="0" shrinkToFit="0" vertical="center" wrapText="1"/>
    </xf>
    <xf borderId="0" fillId="0" fontId="3" numFmtId="4" xfId="0" applyAlignment="1" applyFont="1" applyNumberFormat="1">
      <alignment horizontal="center" shrinkToFit="0" vertical="center" wrapText="1"/>
    </xf>
    <xf borderId="0" fillId="10" fontId="3" numFmtId="0" xfId="0" applyAlignment="1" applyFont="1">
      <alignment horizontal="center" readingOrder="0" shrinkToFit="0" vertical="center" wrapText="1"/>
    </xf>
    <xf borderId="0" fillId="0" fontId="3" numFmtId="4" xfId="0" applyAlignment="1" applyFont="1" applyNumberFormat="1">
      <alignment horizontal="center" readingOrder="0" shrinkToFit="0" vertical="center" wrapText="1"/>
    </xf>
    <xf borderId="0" fillId="25" fontId="3" numFmtId="4" xfId="0" applyAlignment="1" applyFill="1" applyFont="1" applyNumberFormat="1">
      <alignment horizontal="center" readingOrder="0" shrinkToFit="0" vertical="center" wrapText="1"/>
    </xf>
    <xf borderId="0" fillId="7" fontId="3" numFmtId="4" xfId="0" applyAlignment="1" applyFont="1" applyNumberFormat="1">
      <alignment horizontal="center" readingOrder="0" shrinkToFit="0" vertical="center" wrapText="1"/>
    </xf>
    <xf borderId="0" fillId="0" fontId="3" numFmtId="0" xfId="0" applyAlignment="1" applyFont="1">
      <alignment shrinkToFit="0" vertical="center" wrapText="1"/>
    </xf>
    <xf borderId="0" fillId="0" fontId="2" numFmtId="0" xfId="0" applyAlignment="1" applyFont="1">
      <alignment horizontal="center" readingOrder="0" shrinkToFit="0" vertical="center" wrapText="1"/>
    </xf>
    <xf borderId="0" fillId="18" fontId="2"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20" fontId="2" numFmtId="0" xfId="0" applyAlignment="1" applyFont="1">
      <alignment horizontal="center" readingOrder="0" shrinkToFit="0" vertical="center" wrapText="1"/>
    </xf>
    <xf borderId="0" fillId="25" fontId="2" numFmtId="0" xfId="0" applyAlignment="1" applyFont="1">
      <alignment horizontal="center" readingOrder="0" shrinkToFit="0" vertical="center" wrapText="1"/>
    </xf>
    <xf borderId="0" fillId="11" fontId="2" numFmtId="0" xfId="0" applyAlignment="1" applyFont="1">
      <alignment horizontal="center" readingOrder="0" shrinkToFit="0" vertical="center" wrapText="1"/>
    </xf>
    <xf borderId="0" fillId="6" fontId="2" numFmtId="0" xfId="0" applyAlignment="1" applyFont="1">
      <alignment horizontal="center" readingOrder="0" shrinkToFit="0" vertical="center" wrapText="1"/>
    </xf>
    <xf borderId="0" fillId="24" fontId="2" numFmtId="0" xfId="0" applyAlignment="1" applyFont="1">
      <alignment horizontal="center" readingOrder="0" shrinkToFit="0" vertical="center" wrapText="1"/>
    </xf>
    <xf borderId="0" fillId="26" fontId="2" numFmtId="0" xfId="0" applyAlignment="1" applyFill="1" applyFont="1">
      <alignment horizontal="center" readingOrder="0" shrinkToFit="0" vertical="center" wrapText="1"/>
    </xf>
    <xf borderId="0" fillId="3" fontId="3" numFmtId="4" xfId="0" applyAlignment="1" applyFont="1" applyNumberFormat="1">
      <alignment horizontal="center" readingOrder="0" shrinkToFit="0" vertical="center" wrapText="1"/>
    </xf>
    <xf borderId="0" fillId="27" fontId="2" numFmtId="0" xfId="0" applyAlignment="1" applyFill="1" applyFont="1">
      <alignment horizontal="center" readingOrder="0" shrinkToFit="0" vertical="center" wrapText="1"/>
    </xf>
    <xf borderId="0" fillId="10" fontId="3" numFmtId="4" xfId="0" applyAlignment="1" applyFont="1" applyNumberFormat="1">
      <alignment horizontal="center" readingOrder="0" shrinkToFit="0" vertical="center" wrapText="1"/>
    </xf>
    <xf borderId="0" fillId="28" fontId="3" numFmtId="4" xfId="0" applyAlignment="1" applyFill="1" applyFont="1" applyNumberFormat="1">
      <alignment horizontal="center" readingOrder="0" shrinkToFit="0" vertical="center" wrapText="1"/>
    </xf>
    <xf borderId="0" fillId="26" fontId="3" numFmtId="4" xfId="0" applyAlignment="1" applyFont="1" applyNumberFormat="1">
      <alignment horizontal="center" readingOrder="0" shrinkToFit="0" vertical="center" wrapText="1"/>
    </xf>
    <xf borderId="0" fillId="0" fontId="3" numFmtId="0" xfId="0" applyAlignment="1" applyFont="1">
      <alignment horizontal="center" readingOrder="0" shrinkToFit="0" vertical="center" wrapText="1"/>
    </xf>
    <xf borderId="0" fillId="0" fontId="1" numFmtId="0" xfId="0" applyAlignment="1" applyFont="1">
      <alignment horizontal="left" shrinkToFit="0" vertical="center" wrapText="0"/>
    </xf>
    <xf borderId="0" fillId="0" fontId="1" numFmtId="0" xfId="0" applyAlignment="1" applyFont="1">
      <alignment horizontal="center" shrinkToFit="0" vertical="center" wrapText="1"/>
    </xf>
    <xf borderId="0" fillId="12" fontId="3" numFmtId="0" xfId="0" applyAlignment="1" applyFont="1">
      <alignment horizontal="center" readingOrder="0" shrinkToFit="0" vertical="center" wrapText="1"/>
    </xf>
    <xf borderId="0" fillId="10" fontId="3" numFmtId="9" xfId="0" applyAlignment="1" applyFont="1" applyNumberFormat="1">
      <alignment horizontal="center" readingOrder="0" shrinkToFit="0" vertical="center" wrapText="1"/>
    </xf>
    <xf borderId="0" fillId="21" fontId="3" numFmtId="0" xfId="0" applyAlignment="1" applyFont="1">
      <alignment horizontal="center" readingOrder="0" shrinkToFit="0" vertical="center" wrapText="1"/>
    </xf>
    <xf borderId="0" fillId="23" fontId="3"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3" numFmtId="0" xfId="0" applyAlignment="1" applyFont="1">
      <alignment horizontal="left" shrinkToFit="0" vertical="center" wrapText="1"/>
    </xf>
    <xf borderId="0" fillId="0" fontId="3" numFmtId="0" xfId="0" applyAlignment="1" applyFont="1">
      <alignment shrinkToFit="0" vertical="center" wrapText="1"/>
    </xf>
    <xf borderId="0" fillId="18" fontId="1" numFmtId="0" xfId="0" applyAlignment="1" applyFont="1">
      <alignment horizontal="center" shrinkToFit="0" vertical="center" wrapText="1"/>
    </xf>
    <xf borderId="0" fillId="0" fontId="4" numFmtId="0" xfId="0" applyAlignment="1" applyFont="1">
      <alignment readingOrder="0" shrinkToFit="0" vertical="center" wrapText="1"/>
    </xf>
    <xf borderId="0" fillId="0" fontId="4" numFmtId="0" xfId="0" applyAlignment="1" applyFont="1">
      <alignment horizontal="left" readingOrder="0" shrinkToFit="0" vertical="center" wrapText="1"/>
    </xf>
    <xf borderId="0" fillId="12" fontId="4" numFmtId="0" xfId="0" applyAlignment="1" applyFont="1">
      <alignment readingOrder="0" shrinkToFit="0" vertical="center" wrapText="1"/>
    </xf>
    <xf borderId="0" fillId="0" fontId="1" numFmtId="4" xfId="0" applyAlignment="1" applyFont="1" applyNumberFormat="1">
      <alignment horizontal="center" readingOrder="0" shrinkToFit="0" vertical="center" wrapText="1"/>
    </xf>
    <xf borderId="0" fillId="0" fontId="1" numFmtId="4" xfId="0" applyAlignment="1" applyFont="1" applyNumberFormat="1">
      <alignment horizontal="center" shrinkToFit="0" vertical="center" wrapText="1"/>
    </xf>
    <xf borderId="0" fillId="12" fontId="1" numFmtId="9" xfId="0" applyAlignment="1" applyFont="1" applyNumberFormat="1">
      <alignment horizontal="center" readingOrder="0" shrinkToFit="0" vertical="center" wrapText="1"/>
    </xf>
    <xf borderId="0" fillId="0" fontId="1" numFmtId="9" xfId="0" applyAlignment="1" applyFont="1" applyNumberFormat="1">
      <alignment horizontal="center" readingOrder="0" shrinkToFit="0" vertical="center" wrapText="1"/>
    </xf>
    <xf borderId="0" fillId="12" fontId="4" numFmtId="9" xfId="0" applyAlignment="1" applyFont="1" applyNumberFormat="1">
      <alignment horizontal="center" readingOrder="0" shrinkToFit="0" vertical="center" wrapText="1"/>
    </xf>
    <xf borderId="0" fillId="0" fontId="1" numFmtId="0" xfId="0" applyAlignment="1" applyFont="1">
      <alignment readingOrder="0"/>
    </xf>
    <xf borderId="0" fillId="14" fontId="4" numFmtId="0" xfId="0" applyAlignment="1" applyFont="1">
      <alignment readingOrder="0"/>
    </xf>
    <xf borderId="0" fillId="0" fontId="1" numFmtId="0" xfId="0" applyAlignment="1" applyFont="1">
      <alignment horizontal="left" readingOrder="0" shrinkToFit="0" vertical="center" wrapText="0"/>
    </xf>
    <xf borderId="0" fillId="0" fontId="1" numFmtId="0" xfId="0" applyAlignment="1" applyFont="1">
      <alignment horizontal="center" readingOrder="0"/>
    </xf>
    <xf borderId="0" fillId="0" fontId="1" numFmtId="10" xfId="0" applyAlignment="1" applyFont="1" applyNumberFormat="1">
      <alignment horizontal="center" vertical="center"/>
    </xf>
    <xf borderId="0" fillId="0" fontId="3" numFmtId="0" xfId="0" applyAlignment="1" applyFont="1">
      <alignment vertical="center"/>
    </xf>
    <xf borderId="0" fillId="15" fontId="3" numFmtId="4" xfId="0" applyAlignment="1" applyFont="1" applyNumberFormat="1">
      <alignment horizontal="center" readingOrder="0" vertical="center"/>
    </xf>
    <xf borderId="0" fillId="29" fontId="3" numFmtId="4" xfId="0" applyAlignment="1" applyFill="1" applyFont="1" applyNumberFormat="1">
      <alignment horizontal="center" readingOrder="0" vertical="center"/>
    </xf>
    <xf borderId="0" fillId="8" fontId="3" numFmtId="4" xfId="0" applyAlignment="1" applyFont="1" applyNumberFormat="1">
      <alignment horizontal="center" readingOrder="0" vertical="center"/>
    </xf>
    <xf borderId="0" fillId="29" fontId="3" numFmtId="10" xfId="0" applyAlignment="1" applyFont="1" applyNumberFormat="1">
      <alignment horizontal="center" vertical="center"/>
    </xf>
    <xf borderId="0" fillId="30" fontId="3" numFmtId="10" xfId="0" applyAlignment="1" applyFill="1" applyFont="1" applyNumberFormat="1">
      <alignment horizontal="center" vertical="center"/>
    </xf>
    <xf borderId="0" fillId="0" fontId="1" numFmtId="0" xfId="0" applyFont="1"/>
    <xf borderId="0" fillId="0" fontId="1" numFmtId="0" xfId="0" applyAlignment="1" applyFont="1">
      <alignment horizontal="center" vertical="center"/>
    </xf>
    <xf borderId="0" fillId="0" fontId="1" numFmtId="0" xfId="0" applyAlignment="1" applyFont="1">
      <alignment horizontal="left" readingOrder="0" shrinkToFit="0" vertical="center" wrapText="1"/>
    </xf>
    <xf borderId="0" fillId="13" fontId="3" numFmtId="164" xfId="0" applyAlignment="1" applyFont="1" applyNumberFormat="1">
      <alignment horizontal="center" vertical="center"/>
    </xf>
    <xf borderId="0" fillId="0" fontId="3" numFmtId="4" xfId="0" applyAlignment="1" applyFont="1" applyNumberFormat="1">
      <alignment vertical="center"/>
    </xf>
    <xf borderId="0" fillId="0" fontId="1" numFmtId="4" xfId="0" applyAlignment="1" applyFont="1" applyNumberFormat="1">
      <alignment horizontal="center" vertical="center"/>
    </xf>
    <xf borderId="0" fillId="0" fontId="1" numFmtId="4" xfId="0" applyFont="1" applyNumberFormat="1"/>
    <xf borderId="0" fillId="0" fontId="3" numFmtId="164" xfId="0" applyAlignment="1" applyFont="1" applyNumberFormat="1">
      <alignment vertical="center"/>
    </xf>
    <xf borderId="0" fillId="18" fontId="1" numFmtId="0" xfId="0" applyAlignment="1" applyFont="1">
      <alignment horizontal="center" readingOrder="0" vertical="center"/>
    </xf>
    <xf borderId="0" fillId="0" fontId="1" numFmtId="164" xfId="0" applyAlignment="1" applyFont="1" applyNumberFormat="1">
      <alignment horizontal="center" vertical="center"/>
    </xf>
    <xf borderId="0" fillId="0" fontId="1" numFmtId="164" xfId="0" applyAlignment="1" applyFont="1" applyNumberFormat="1">
      <alignment horizontal="left" vertical="center"/>
    </xf>
    <xf borderId="0" fillId="0" fontId="1" numFmtId="4" xfId="0" applyAlignment="1" applyFont="1" applyNumberFormat="1">
      <alignment horizontal="center" readingOrder="0" vertical="center"/>
    </xf>
    <xf borderId="0" fillId="0" fontId="1" numFmtId="10" xfId="0" applyAlignment="1" applyFont="1" applyNumberFormat="1">
      <alignment horizontal="center" shrinkToFit="0" vertical="center" wrapText="1"/>
    </xf>
    <xf borderId="0" fillId="0" fontId="3" numFmtId="10" xfId="0" applyAlignment="1" applyFont="1" applyNumberFormat="1">
      <alignment horizontal="center" vertical="center"/>
    </xf>
    <xf borderId="0" fillId="0" fontId="1" numFmtId="164" xfId="0" applyAlignment="1" applyFont="1" applyNumberFormat="1">
      <alignment horizontal="center" shrinkToFit="0" vertical="center" wrapText="1"/>
    </xf>
    <xf borderId="0" fillId="0" fontId="1" numFmtId="164" xfId="0" applyAlignment="1" applyFont="1" applyNumberFormat="1">
      <alignment horizontal="center" vertical="center"/>
    </xf>
    <xf borderId="0" fillId="0" fontId="1" numFmtId="164" xfId="0" applyAlignment="1" applyFont="1" applyNumberFormat="1">
      <alignment horizontal="center" readingOrder="0" vertical="center"/>
    </xf>
    <xf borderId="0" fillId="0" fontId="1" numFmtId="4" xfId="0" applyAlignment="1" applyFont="1" applyNumberFormat="1">
      <alignment horizontal="center"/>
    </xf>
    <xf borderId="0" fillId="0" fontId="8" numFmtId="0" xfId="0" applyAlignment="1" applyFont="1">
      <alignment readingOrder="0"/>
    </xf>
    <xf borderId="0" fillId="0" fontId="5" numFmtId="0" xfId="0" applyAlignment="1" applyFont="1">
      <alignment horizontal="left" readingOrder="0" shrinkToFit="0" vertical="center" wrapText="0"/>
    </xf>
    <xf borderId="0" fillId="0" fontId="9" numFmtId="0" xfId="0" applyAlignment="1" applyFont="1">
      <alignment horizontal="center" readingOrder="0" vertical="center"/>
    </xf>
    <xf borderId="0" fillId="31" fontId="1" numFmtId="0" xfId="0" applyAlignment="1" applyFill="1" applyFont="1">
      <alignment readingOrder="0"/>
    </xf>
    <xf borderId="0" fillId="32" fontId="1" numFmtId="0" xfId="0" applyAlignment="1" applyFill="1" applyFont="1">
      <alignment horizontal="left" readingOrder="0" shrinkToFit="0" vertical="center" wrapText="1"/>
    </xf>
    <xf borderId="0" fillId="0" fontId="10" numFmtId="164" xfId="0" applyAlignment="1" applyFont="1" applyNumberFormat="1">
      <alignment horizontal="center" vertical="center"/>
    </xf>
    <xf borderId="0" fillId="0" fontId="1" numFmtId="0" xfId="0" applyAlignment="1" applyFont="1">
      <alignment horizontal="left" readingOrder="0" vertical="center"/>
    </xf>
    <xf borderId="0" fillId="8" fontId="1" numFmtId="4" xfId="0" applyAlignment="1" applyFont="1" applyNumberFormat="1">
      <alignment horizontal="center"/>
    </xf>
    <xf borderId="0" fillId="14" fontId="4" numFmtId="0" xfId="0" applyAlignment="1" applyFont="1">
      <alignment horizontal="left" readingOrder="0"/>
    </xf>
    <xf borderId="0" fillId="0" fontId="11" numFmtId="0" xfId="0" applyAlignment="1" applyFont="1">
      <alignment horizontal="left" readingOrder="0" vertical="center"/>
    </xf>
    <xf borderId="0" fillId="33" fontId="1" numFmtId="0" xfId="0" applyAlignment="1" applyFill="1" applyFont="1">
      <alignment horizontal="center" readingOrder="0" vertical="center"/>
    </xf>
    <xf borderId="0" fillId="15" fontId="1" numFmtId="0" xfId="0" applyAlignment="1" applyFont="1">
      <alignment readingOrder="0"/>
    </xf>
    <xf borderId="0" fillId="0" fontId="1" numFmtId="164" xfId="0" applyAlignment="1" applyFont="1" applyNumberFormat="1">
      <alignment horizontal="left" readingOrder="0" vertical="center"/>
    </xf>
    <xf borderId="0" fillId="16" fontId="1" numFmtId="0" xfId="0" applyAlignment="1" applyFont="1">
      <alignment readingOrder="0"/>
    </xf>
    <xf borderId="0" fillId="0" fontId="3" numFmtId="10" xfId="0" applyAlignment="1" applyFont="1" applyNumberFormat="1">
      <alignment horizontal="center" vertical="center"/>
    </xf>
    <xf borderId="0" fillId="0" fontId="1" numFmtId="0" xfId="0" applyAlignment="1" applyFont="1">
      <alignment horizontal="center"/>
    </xf>
    <xf borderId="0" fillId="0" fontId="3" numFmtId="0" xfId="0" applyAlignment="1" applyFont="1">
      <alignment readingOrder="0" vertical="center"/>
    </xf>
    <xf borderId="0" fillId="8" fontId="1" numFmtId="0" xfId="0" applyAlignment="1" applyFont="1">
      <alignment readingOrder="0"/>
    </xf>
    <xf borderId="0" fillId="8" fontId="1" numFmtId="0" xfId="0" applyAlignment="1" applyFont="1">
      <alignment horizontal="left" readingOrder="0" shrinkToFit="0" vertical="center" wrapText="1"/>
    </xf>
    <xf borderId="0" fillId="28" fontId="1" numFmtId="0" xfId="0" applyAlignment="1" applyFont="1">
      <alignment horizontal="center" vertical="center"/>
    </xf>
    <xf borderId="0" fillId="0" fontId="1" numFmtId="0" xfId="0" applyAlignment="1" applyFont="1">
      <alignment horizontal="left" readingOrder="0" shrinkToFit="0" vertical="center" wrapText="0"/>
    </xf>
    <xf borderId="0" fillId="15" fontId="1" numFmtId="0" xfId="0" applyAlignment="1" applyFont="1">
      <alignment horizontal="left" readingOrder="0" shrinkToFit="0" vertical="center" wrapText="1"/>
    </xf>
    <xf borderId="0" fillId="0" fontId="5" numFmtId="0" xfId="0" applyAlignment="1" applyFont="1">
      <alignment horizontal="center" readingOrder="0" shrinkToFit="0" vertical="center" wrapText="0"/>
    </xf>
    <xf borderId="0" fillId="0" fontId="1" numFmtId="10" xfId="0" applyAlignment="1" applyFont="1" applyNumberFormat="1">
      <alignment horizontal="center" readingOrder="0" vertical="center"/>
    </xf>
    <xf borderId="0" fillId="0" fontId="1" numFmtId="0" xfId="0" applyAlignment="1" applyFont="1">
      <alignment horizontal="left" shrinkToFit="0" vertical="center" wrapText="1"/>
    </xf>
    <xf borderId="0" fillId="0" fontId="4" numFmtId="0" xfId="0" applyAlignment="1" applyFont="1">
      <alignment readingOrder="0" vertical="center"/>
    </xf>
    <xf borderId="0" fillId="0" fontId="1" numFmtId="164" xfId="0" applyFont="1" applyNumberFormat="1"/>
    <xf borderId="0" fillId="0" fontId="1" numFmtId="164" xfId="0" applyAlignment="1" applyFont="1" applyNumberFormat="1">
      <alignment vertical="center"/>
    </xf>
    <xf borderId="0" fillId="14" fontId="4" numFmtId="0" xfId="0" applyFont="1"/>
    <xf borderId="0" fillId="14" fontId="12" numFmtId="0" xfId="0" applyAlignment="1" applyFont="1">
      <alignment readingOrder="0"/>
    </xf>
    <xf borderId="0" fillId="34" fontId="12" numFmtId="0" xfId="0" applyAlignment="1" applyFill="1" applyFont="1">
      <alignment readingOrder="0"/>
    </xf>
    <xf borderId="0" fillId="0" fontId="3" numFmtId="9" xfId="0" applyAlignment="1" applyFont="1" applyNumberFormat="1">
      <alignment horizontal="center" vertical="center"/>
    </xf>
    <xf borderId="0" fillId="17" fontId="3" numFmtId="0" xfId="0" applyAlignment="1" applyFont="1">
      <alignment readingOrder="0" vertical="center"/>
    </xf>
    <xf borderId="0" fillId="0" fontId="3" numFmtId="9" xfId="0" applyAlignment="1" applyFont="1" applyNumberFormat="1">
      <alignment horizontal="center" shrinkToFit="0" vertical="center" wrapText="1"/>
    </xf>
    <xf borderId="0" fillId="0" fontId="1" numFmtId="9" xfId="0" applyAlignment="1" applyFont="1" applyNumberFormat="1">
      <alignment vertical="center"/>
    </xf>
    <xf borderId="0" fillId="0" fontId="1" numFmtId="4" xfId="0" applyAlignment="1" applyFont="1" applyNumberFormat="1">
      <alignment vertical="center"/>
    </xf>
    <xf borderId="0" fillId="0" fontId="1" numFmtId="164" xfId="0" applyAlignment="1" applyFont="1" applyNumberFormat="1">
      <alignment horizontal="center" readingOrder="0"/>
    </xf>
    <xf borderId="0" fillId="0" fontId="13" numFmtId="0" xfId="0" applyAlignment="1" applyFont="1">
      <alignment horizontal="left" vertical="center"/>
    </xf>
    <xf borderId="0" fillId="0" fontId="3" numFmtId="4" xfId="0" applyAlignment="1" applyFont="1" applyNumberFormat="1">
      <alignment horizontal="center" vertical="center"/>
    </xf>
    <xf borderId="0" fillId="0" fontId="3" numFmtId="4" xfId="0" applyAlignment="1" applyFont="1" applyNumberFormat="1">
      <alignment horizontal="center" readingOrder="0" vertical="center"/>
    </xf>
    <xf borderId="0" fillId="0" fontId="5" numFmtId="0" xfId="0" applyAlignment="1" applyFont="1">
      <alignment horizontal="left" readingOrder="0" vertical="center"/>
    </xf>
    <xf borderId="0" fillId="0" fontId="1" numFmtId="10" xfId="0" applyAlignment="1" applyFont="1" applyNumberFormat="1">
      <alignment horizontal="left" shrinkToFit="0" vertical="center" wrapText="1"/>
    </xf>
    <xf borderId="0" fillId="0" fontId="1" numFmtId="164" xfId="0" applyAlignment="1" applyFont="1" applyNumberFormat="1">
      <alignment horizontal="center"/>
    </xf>
    <xf borderId="0" fillId="0" fontId="4" numFmtId="0" xfId="0" applyAlignment="1" applyFont="1">
      <alignment readingOrder="0"/>
    </xf>
    <xf borderId="0" fillId="0" fontId="4" numFmtId="0" xfId="0" applyAlignment="1" applyFont="1">
      <alignment horizontal="left" readingOrder="0"/>
    </xf>
    <xf borderId="0" fillId="0" fontId="4" numFmtId="0" xfId="0" applyAlignment="1" applyFont="1">
      <alignment horizontal="center" readingOrder="0"/>
    </xf>
    <xf borderId="0" fillId="0" fontId="1" numFmtId="0" xfId="0" applyAlignment="1" applyFont="1">
      <alignment horizontal="center"/>
    </xf>
    <xf borderId="0" fillId="0" fontId="6" numFmtId="0" xfId="0" applyAlignment="1" applyFont="1">
      <alignment horizontal="left" readingOrder="0"/>
    </xf>
    <xf borderId="0" fillId="0" fontId="14" numFmtId="0" xfId="0" applyAlignment="1" applyFont="1">
      <alignment horizontal="left" readingOrder="0" vertical="center"/>
    </xf>
    <xf borderId="0" fillId="0" fontId="3" numFmtId="164" xfId="0" applyAlignment="1" applyFont="1" applyNumberFormat="1">
      <alignment vertical="center"/>
    </xf>
    <xf borderId="0" fillId="0" fontId="1" numFmtId="10" xfId="0" applyAlignment="1" applyFont="1" applyNumberFormat="1">
      <alignment vertical="center"/>
    </xf>
    <xf borderId="0" fillId="0" fontId="3" numFmtId="164" xfId="0" applyAlignment="1" applyFont="1" applyNumberFormat="1">
      <alignment horizontal="center" vertical="center"/>
    </xf>
    <xf borderId="0" fillId="0" fontId="3" numFmtId="9" xfId="0" applyAlignment="1" applyFont="1" applyNumberFormat="1">
      <alignment horizontal="center" readingOrder="0" shrinkToFit="0" vertical="center" wrapText="1"/>
    </xf>
    <xf borderId="0" fillId="3" fontId="3" numFmtId="0" xfId="0" applyAlignment="1" applyFont="1">
      <alignment horizontal="center" shrinkToFit="0" vertical="center" wrapText="1"/>
    </xf>
    <xf borderId="0" fillId="2" fontId="3" numFmtId="0" xfId="0" applyAlignment="1" applyFont="1">
      <alignment horizontal="center" shrinkToFit="0" vertical="center" wrapText="1"/>
    </xf>
    <xf borderId="0" fillId="2" fontId="5" numFmtId="0" xfId="0" applyAlignment="1" applyFont="1">
      <alignment horizontal="center" shrinkToFit="0" vertical="center" wrapText="1"/>
    </xf>
    <xf borderId="0" fillId="13" fontId="3" numFmtId="0" xfId="0" applyAlignment="1" applyFont="1">
      <alignment horizontal="center" shrinkToFit="0" vertical="center" wrapText="1"/>
    </xf>
    <xf borderId="0" fillId="13" fontId="3" numFmtId="0" xfId="0" applyAlignment="1" applyFont="1">
      <alignment horizontal="center" readingOrder="0" shrinkToFit="0" vertical="center" wrapText="1"/>
    </xf>
    <xf borderId="0" fillId="2" fontId="3" numFmtId="0" xfId="0" applyAlignment="1" applyFont="1">
      <alignment horizontal="center" readingOrder="0" shrinkToFit="0" vertical="center" wrapText="1"/>
    </xf>
    <xf borderId="0" fillId="35" fontId="3" numFmtId="0" xfId="0" applyAlignment="1" applyFill="1" applyFont="1">
      <alignment horizontal="center" readingOrder="0" shrinkToFit="0" vertical="center" wrapText="1"/>
    </xf>
    <xf borderId="0" fillId="6" fontId="3" numFmtId="0" xfId="0" applyAlignment="1" applyFont="1">
      <alignment horizontal="center" readingOrder="0" shrinkToFit="0" vertical="center" wrapText="1"/>
    </xf>
    <xf borderId="0" fillId="36" fontId="3" numFmtId="0" xfId="0" applyAlignment="1" applyFill="1" applyFont="1">
      <alignment horizontal="center" shrinkToFit="0" vertical="center" wrapText="1"/>
    </xf>
    <xf borderId="0" fillId="37" fontId="3" numFmtId="0" xfId="0" applyAlignment="1" applyFill="1" applyFont="1">
      <alignment horizontal="center" shrinkToFit="0" vertical="center" wrapText="1"/>
    </xf>
    <xf borderId="0" fillId="37" fontId="3" numFmtId="0" xfId="0" applyAlignment="1" applyFont="1">
      <alignment horizontal="center" readingOrder="0" shrinkToFit="0" vertical="center" wrapText="1"/>
    </xf>
    <xf borderId="0" fillId="38" fontId="3" numFmtId="0" xfId="0" applyAlignment="1" applyFill="1" applyFont="1">
      <alignment horizontal="center" readingOrder="0" shrinkToFit="0" vertical="center" wrapText="1"/>
    </xf>
    <xf borderId="0" fillId="0" fontId="3" numFmtId="0" xfId="0" applyAlignment="1" applyFont="1">
      <alignment horizontal="center" shrinkToFit="0" vertical="center" wrapText="1"/>
    </xf>
    <xf borderId="0" fillId="25" fontId="3" numFmtId="0" xfId="0" applyAlignment="1" applyFont="1">
      <alignment horizontal="center" shrinkToFit="0" vertical="center" wrapText="1"/>
    </xf>
    <xf borderId="0" fillId="27" fontId="3" numFmtId="0" xfId="0" applyAlignment="1" applyFont="1">
      <alignment horizontal="center" readingOrder="0" shrinkToFit="0" vertical="center" wrapText="1"/>
    </xf>
    <xf borderId="0" fillId="7" fontId="3" numFmtId="0" xfId="0" applyAlignment="1" applyFont="1">
      <alignment horizontal="center" readingOrder="0" shrinkToFit="0" vertical="center" wrapText="1"/>
    </xf>
    <xf borderId="0" fillId="39" fontId="3" numFmtId="0" xfId="0" applyAlignment="1" applyFill="1" applyFont="1">
      <alignment horizontal="center" shrinkToFit="0" vertical="center" wrapText="1"/>
    </xf>
    <xf borderId="0" fillId="39" fontId="3" numFmtId="0" xfId="0" applyAlignment="1" applyFont="1">
      <alignment horizontal="center" readingOrder="0" shrinkToFit="0" vertical="center" wrapText="1"/>
    </xf>
    <xf borderId="0" fillId="39" fontId="15" numFmtId="0" xfId="0" applyAlignment="1" applyFont="1">
      <alignment horizontal="center" shrinkToFit="0" vertical="center" wrapText="1"/>
    </xf>
    <xf borderId="0" fillId="10" fontId="3" numFmtId="0" xfId="0" applyAlignment="1" applyFont="1">
      <alignment horizontal="center" shrinkToFit="0" vertical="center" wrapText="1"/>
    </xf>
    <xf borderId="0" fillId="12" fontId="5" numFmtId="0" xfId="0" applyAlignment="1" applyFont="1">
      <alignment horizontal="center" readingOrder="0" shrinkToFit="0" vertical="center" wrapText="1"/>
    </xf>
    <xf borderId="0" fillId="26" fontId="3" numFmtId="0" xfId="0" applyAlignment="1" applyFont="1">
      <alignment horizontal="center" readingOrder="0" shrinkToFit="0" vertical="center" wrapText="1"/>
    </xf>
    <xf borderId="0" fillId="36" fontId="6" numFmtId="0" xfId="0" applyAlignment="1" applyFont="1">
      <alignment horizontal="center" shrinkToFit="0" vertical="center" wrapText="1"/>
    </xf>
    <xf borderId="0" fillId="0" fontId="16" numFmtId="0" xfId="0" applyAlignment="1" applyFont="1">
      <alignment vertical="bottom"/>
    </xf>
    <xf borderId="0" fillId="0" fontId="17" numFmtId="0" xfId="0" applyAlignment="1" applyFont="1">
      <alignment horizontal="left" readingOrder="0" shrinkToFit="0" vertical="center" wrapText="1"/>
    </xf>
    <xf borderId="0" fillId="0" fontId="1" numFmtId="0" xfId="0" applyAlignment="1" applyFont="1">
      <alignment shrinkToFit="0" vertical="center" wrapText="1"/>
    </xf>
    <xf borderId="0" fillId="0" fontId="14" numFmtId="0" xfId="0" applyAlignment="1" applyFont="1">
      <alignment horizontal="center" readingOrder="0" vertical="center"/>
    </xf>
    <xf borderId="0" fillId="40" fontId="16" numFmtId="0" xfId="0" applyAlignment="1" applyFill="1" applyFont="1">
      <alignment vertical="bottom"/>
    </xf>
    <xf borderId="0" fillId="0" fontId="5" numFmtId="0" xfId="0" applyAlignment="1" applyFont="1">
      <alignment horizontal="left" readingOrder="0" shrinkToFit="0" vertical="center" wrapText="1"/>
    </xf>
    <xf borderId="0" fillId="15" fontId="1" numFmtId="0" xfId="0" applyAlignment="1" applyFont="1">
      <alignment horizontal="center" readingOrder="0" shrinkToFit="0" vertical="center" wrapText="1"/>
    </xf>
    <xf borderId="0" fillId="8" fontId="1" numFmtId="0" xfId="0" applyAlignment="1" applyFont="1">
      <alignment horizontal="center" readingOrder="0" shrinkToFit="0" vertical="center" wrapText="1"/>
    </xf>
    <xf borderId="0" fillId="16" fontId="1" numFmtId="0" xfId="0" applyAlignment="1" applyFont="1">
      <alignment horizontal="center" readingOrder="0" shrinkToFit="0" vertical="center" wrapText="1"/>
    </xf>
    <xf borderId="0" fillId="41" fontId="1" numFmtId="0" xfId="0" applyAlignment="1" applyFill="1" applyFont="1">
      <alignment horizontal="center" readingOrder="0" shrinkToFit="0" vertical="center" wrapText="1"/>
    </xf>
    <xf borderId="0" fillId="4" fontId="1" numFmtId="0" xfId="0" applyAlignment="1" applyFont="1">
      <alignment horizontal="center" readingOrder="0" shrinkToFit="0" vertical="center" wrapText="1"/>
    </xf>
    <xf borderId="0" fillId="31" fontId="1" numFmtId="0" xfId="0" applyAlignment="1" applyFont="1">
      <alignment horizontal="center" readingOrder="0" shrinkToFit="0" vertical="center" wrapText="1"/>
    </xf>
    <xf borderId="0" fillId="15" fontId="3" numFmtId="0" xfId="0" applyAlignment="1" applyFont="1">
      <alignment horizontal="center" readingOrder="0" shrinkToFit="0" vertical="center" wrapText="1"/>
    </xf>
    <xf borderId="0" fillId="15" fontId="1" numFmtId="0" xfId="0" applyAlignment="1" applyFont="1">
      <alignment readingOrder="0" shrinkToFit="0" vertical="center" wrapText="1"/>
    </xf>
    <xf borderId="0" fillId="42" fontId="16" numFmtId="0" xfId="0" applyAlignment="1" applyFill="1" applyFont="1">
      <alignment vertical="bottom"/>
    </xf>
    <xf borderId="0" fillId="43" fontId="1" numFmtId="0" xfId="0" applyAlignment="1" applyFill="1" applyFont="1">
      <alignment horizontal="center" readingOrder="0" shrinkToFit="0" vertical="center" wrapText="1"/>
    </xf>
    <xf borderId="0" fillId="8" fontId="1" numFmtId="0" xfId="0" applyAlignment="1" applyFont="1">
      <alignment readingOrder="0" shrinkToFit="0" vertical="center" wrapText="1"/>
    </xf>
    <xf borderId="0" fillId="17" fontId="1" numFmtId="0" xfId="0" applyAlignment="1" applyFont="1">
      <alignment horizontal="center" readingOrder="0" shrinkToFit="0" vertical="center" wrapText="1"/>
    </xf>
    <xf borderId="0" fillId="19" fontId="3" numFmtId="0" xfId="0" applyAlignment="1" applyFont="1">
      <alignment horizontal="center" readingOrder="0" shrinkToFit="0" vertical="center" wrapText="1"/>
    </xf>
    <xf borderId="0" fillId="16" fontId="3" numFmtId="0" xfId="0" applyAlignment="1" applyFont="1">
      <alignment horizontal="center" readingOrder="0" shrinkToFit="0" vertical="center" wrapText="1"/>
    </xf>
    <xf borderId="0" fillId="42" fontId="16" numFmtId="0" xfId="0" applyAlignment="1" applyFont="1">
      <alignment readingOrder="0" vertical="bottom"/>
    </xf>
    <xf borderId="0" fillId="0" fontId="2" numFmtId="0" xfId="0" applyAlignment="1" applyFont="1">
      <alignment readingOrder="0"/>
    </xf>
    <xf borderId="0" fillId="17" fontId="3" numFmtId="0" xfId="0" applyAlignment="1" applyFont="1">
      <alignment horizontal="center" readingOrder="0" shrinkToFit="0" vertical="center" wrapText="1"/>
    </xf>
    <xf borderId="0" fillId="14" fontId="6" numFmtId="0" xfId="0" applyAlignment="1" applyFont="1">
      <alignment horizontal="center" readingOrder="0" vertical="center"/>
    </xf>
    <xf borderId="0" fillId="8" fontId="5" numFmtId="0" xfId="0" applyAlignment="1" applyFont="1">
      <alignment horizontal="left" readingOrder="0" shrinkToFit="0" vertical="center" wrapText="1"/>
    </xf>
    <xf borderId="0" fillId="17" fontId="1" numFmtId="0" xfId="0" applyAlignment="1" applyFont="1">
      <alignment readingOrder="0" shrinkToFit="0" vertical="center" wrapText="1"/>
    </xf>
    <xf borderId="0" fillId="17" fontId="1" numFmtId="0" xfId="0" applyAlignment="1" applyFont="1">
      <alignment readingOrder="0" vertical="center"/>
    </xf>
    <xf borderId="0" fillId="44" fontId="1" numFmtId="0" xfId="0" applyAlignment="1" applyFill="1" applyFont="1">
      <alignment horizontal="center" readingOrder="0" shrinkToFit="0" vertical="center" wrapText="1"/>
    </xf>
    <xf borderId="0" fillId="14" fontId="6" numFmtId="0" xfId="0" applyAlignment="1" applyFont="1">
      <alignment horizontal="center" readingOrder="0" shrinkToFit="0" wrapText="1"/>
    </xf>
    <xf borderId="0" fillId="11" fontId="1" numFmtId="0" xfId="0" applyAlignment="1" applyFont="1">
      <alignment horizontal="center" readingOrder="0" shrinkToFit="0" vertical="center" wrapText="1"/>
    </xf>
  </cellXfs>
  <cellStyles count="1">
    <cellStyle xfId="0" name="Normal" builtinId="0"/>
  </cellStyles>
  <dxfs count="10">
    <dxf>
      <font/>
      <fill>
        <patternFill patternType="solid">
          <fgColor rgb="FFF4C7C3"/>
          <bgColor rgb="FFF4C7C3"/>
        </patternFill>
      </fill>
      <border/>
    </dxf>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CCC"/>
          <bgColor rgb="FFF4CCCC"/>
        </patternFill>
      </fill>
      <border/>
    </dxf>
    <dxf>
      <font/>
      <fill>
        <patternFill patternType="solid">
          <fgColor rgb="FFFFE599"/>
          <bgColor rgb="FFFFE599"/>
        </patternFill>
      </fill>
      <border/>
    </dxf>
    <dxf>
      <font/>
      <fill>
        <patternFill patternType="solid">
          <fgColor rgb="FFEA9999"/>
          <bgColor rgb="FFEA9999"/>
        </patternFill>
      </fill>
      <border/>
    </dxf>
    <dxf>
      <font>
        <color rgb="FF222222"/>
      </font>
      <fill>
        <patternFill patternType="solid">
          <fgColor rgb="FFFFD966"/>
          <bgColor rgb="FFFFD966"/>
        </patternFill>
      </fill>
      <border/>
    </dxf>
    <dxf>
      <font>
        <color rgb="FF000000"/>
      </font>
      <fill>
        <patternFill patternType="solid">
          <fgColor rgb="FFF4CCCC"/>
          <bgColor rgb="FFF4CCCC"/>
        </patternFill>
      </fill>
      <border/>
    </dxf>
    <dxf>
      <font>
        <color rgb="FF000000"/>
      </font>
      <fill>
        <patternFill patternType="solid">
          <fgColor rgb="FFF1C232"/>
          <bgColor rgb="FFF1C232"/>
        </patternFill>
      </fill>
      <border/>
    </dxf>
    <dxf>
      <font/>
      <fill>
        <patternFill patternType="solid">
          <fgColor rgb="FFD9EAD3"/>
          <bgColor rgb="FFD9EAD3"/>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readme.md"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2.63" defaultRowHeight="15.75"/>
  <cols>
    <col customWidth="1" hidden="1" min="1" max="4" width="23.0"/>
    <col customWidth="1" min="7" max="7" width="12.38"/>
    <col customWidth="1" min="15" max="15" width="6.0"/>
    <col customWidth="1" min="17" max="17" width="12.5"/>
    <col customWidth="1" min="18" max="18" width="6.75"/>
    <col customWidth="1" min="19" max="19" width="25.88"/>
    <col customWidth="1" min="20" max="20" width="18.88"/>
    <col customWidth="1" min="22" max="22" width="6.75"/>
    <col customWidth="1" min="24" max="24" width="5.38"/>
    <col customWidth="1" min="30" max="30" width="6.13"/>
  </cols>
  <sheetData>
    <row r="1">
      <c r="A1" s="1" t="s">
        <v>0</v>
      </c>
      <c r="B1" s="1"/>
      <c r="C1" s="1" t="s">
        <v>1</v>
      </c>
      <c r="D1" s="1" t="s">
        <v>2</v>
      </c>
      <c r="E1" s="2" t="s">
        <v>3</v>
      </c>
      <c r="F1" s="3"/>
      <c r="G1" s="4" t="s">
        <v>4</v>
      </c>
      <c r="H1" s="3"/>
      <c r="I1" s="5" t="s">
        <v>5</v>
      </c>
      <c r="J1" s="3"/>
      <c r="K1" s="6" t="s">
        <v>6</v>
      </c>
      <c r="L1" s="3"/>
      <c r="M1" s="3"/>
      <c r="N1" s="7" t="str">
        <f>#REF!</f>
        <v>#REF!</v>
      </c>
      <c r="O1" s="3"/>
      <c r="P1" s="8" t="s">
        <v>7</v>
      </c>
      <c r="Q1" s="8" t="s">
        <v>8</v>
      </c>
      <c r="R1" s="9"/>
      <c r="S1" s="10" t="s">
        <v>9</v>
      </c>
      <c r="T1" s="10" t="s">
        <v>10</v>
      </c>
      <c r="U1" s="10" t="s">
        <v>11</v>
      </c>
      <c r="V1" s="3"/>
      <c r="W1" s="11" t="s">
        <v>12</v>
      </c>
      <c r="X1" s="12"/>
      <c r="Y1" s="11" t="s">
        <v>13</v>
      </c>
      <c r="Z1" s="11" t="s">
        <v>14</v>
      </c>
      <c r="AA1" s="13" t="s">
        <v>15</v>
      </c>
      <c r="AB1" s="12"/>
      <c r="AC1" s="14" t="s">
        <v>16</v>
      </c>
      <c r="AD1" s="3"/>
      <c r="AE1" s="15" t="s">
        <v>17</v>
      </c>
      <c r="AF1" s="3"/>
      <c r="AG1" s="13" t="str">
        <f>#REF!</f>
        <v>#REF!</v>
      </c>
      <c r="AH1" s="13" t="s">
        <v>18</v>
      </c>
      <c r="AI1" s="13" t="s">
        <v>19</v>
      </c>
      <c r="AJ1" s="3"/>
      <c r="AK1" s="3"/>
      <c r="AL1" s="3"/>
      <c r="AM1" s="3"/>
      <c r="AN1" s="3"/>
      <c r="AO1" s="3"/>
      <c r="AP1" s="3"/>
      <c r="AQ1" s="3"/>
    </row>
    <row r="2">
      <c r="A2" s="3"/>
      <c r="B2" s="3"/>
      <c r="C2" s="3"/>
      <c r="D2" s="3"/>
      <c r="E2" s="3"/>
      <c r="F2" s="3"/>
      <c r="G2" s="16"/>
      <c r="H2" s="3"/>
      <c r="I2" s="3"/>
      <c r="J2" s="3"/>
      <c r="K2" s="3"/>
      <c r="L2" s="3"/>
      <c r="M2" s="3"/>
      <c r="N2" s="17" t="s">
        <v>20</v>
      </c>
      <c r="AB2" s="3"/>
      <c r="AC2" s="18" t="s">
        <v>21</v>
      </c>
      <c r="AJ2" s="3"/>
      <c r="AK2" s="3"/>
      <c r="AL2" s="3"/>
      <c r="AM2" s="3"/>
      <c r="AN2" s="3"/>
      <c r="AO2" s="3"/>
      <c r="AP2" s="3"/>
      <c r="AQ2" s="3"/>
    </row>
    <row r="3">
      <c r="A3" s="3"/>
      <c r="B3" s="3"/>
      <c r="C3" s="3"/>
      <c r="D3" s="3"/>
      <c r="E3" s="3"/>
      <c r="F3" s="3"/>
      <c r="G3" s="16"/>
      <c r="H3" s="3"/>
      <c r="I3" s="3"/>
      <c r="J3" s="3"/>
      <c r="K3" s="3"/>
      <c r="L3" s="3"/>
      <c r="M3" s="3"/>
      <c r="N3" s="16"/>
      <c r="O3" s="3"/>
      <c r="P3" s="3"/>
      <c r="Q3" s="19">
        <v>0.5</v>
      </c>
      <c r="R3" s="3"/>
      <c r="S3" s="3"/>
      <c r="T3" s="3"/>
      <c r="U3" s="3"/>
      <c r="V3" s="3"/>
      <c r="W3" s="16"/>
      <c r="X3" s="3"/>
      <c r="Y3" s="16"/>
      <c r="Z3" s="16"/>
      <c r="AA3" s="3"/>
      <c r="AB3" s="3"/>
      <c r="AC3" s="16"/>
      <c r="AD3" s="3"/>
      <c r="AE3" s="16"/>
      <c r="AF3" s="3"/>
      <c r="AG3" s="3"/>
      <c r="AH3" s="3"/>
      <c r="AI3" s="3"/>
      <c r="AJ3" s="3"/>
      <c r="AK3" s="3"/>
      <c r="AL3" s="3"/>
      <c r="AM3" s="3"/>
      <c r="AN3" s="3"/>
      <c r="AO3" s="3"/>
      <c r="AP3" s="3"/>
      <c r="AQ3" s="3"/>
    </row>
    <row r="4">
      <c r="A4" s="20" t="s">
        <v>22</v>
      </c>
      <c r="B4" s="21" t="s">
        <v>23</v>
      </c>
      <c r="C4" s="21" t="s">
        <v>24</v>
      </c>
      <c r="D4" s="21" t="s">
        <v>25</v>
      </c>
      <c r="E4" s="22"/>
      <c r="F4" s="3"/>
      <c r="G4" s="23" t="s">
        <v>26</v>
      </c>
      <c r="H4" s="3"/>
      <c r="I4" s="24" t="s">
        <v>27</v>
      </c>
      <c r="J4" s="3"/>
      <c r="K4" s="3"/>
      <c r="L4" s="3"/>
      <c r="M4" s="3"/>
      <c r="N4" s="16" t="str">
        <f t="shared" ref="N4:N29" si="1">#REF!</f>
        <v>#REF!</v>
      </c>
      <c r="O4" s="3"/>
      <c r="P4" s="16" t="str">
        <f t="shared" ref="P4:P29" si="2">VLOOKUP($E4, ED_test_juny!E:BC, 51, FALSE)</f>
        <v>#REF!</v>
      </c>
      <c r="Q4" s="25" t="str">
        <f t="shared" ref="Q4:Q29" si="3">P4*10+$Q$3</f>
        <v>#REF!</v>
      </c>
      <c r="R4" s="26"/>
      <c r="S4" s="27" t="s">
        <v>28</v>
      </c>
      <c r="T4" s="28" t="s">
        <v>29</v>
      </c>
      <c r="U4" s="28" t="s">
        <v>29</v>
      </c>
      <c r="V4" s="3"/>
      <c r="W4" s="19"/>
      <c r="X4" s="3"/>
      <c r="Y4" s="19"/>
      <c r="Z4" s="19"/>
      <c r="AA4" s="19"/>
      <c r="AB4" s="3"/>
      <c r="AC4" s="16" t="str">
        <f t="shared" ref="AC4:AC29" si="4">VLOOKUP(E4, Juny_Mr_Meeseeks!D:AK, 33, FALSE)</f>
        <v>#REF!</v>
      </c>
      <c r="AD4" s="3"/>
      <c r="AE4" s="19"/>
      <c r="AF4" s="3"/>
      <c r="AG4" s="19"/>
      <c r="AH4" s="19"/>
      <c r="AI4" s="19"/>
      <c r="AJ4" s="3"/>
      <c r="AK4" s="3"/>
      <c r="AL4" s="3"/>
      <c r="AM4" s="3"/>
      <c r="AN4" s="3"/>
      <c r="AO4" s="3"/>
      <c r="AP4" s="3"/>
      <c r="AQ4" s="3"/>
    </row>
    <row r="5">
      <c r="A5" s="20" t="s">
        <v>30</v>
      </c>
      <c r="B5" s="21" t="s">
        <v>31</v>
      </c>
      <c r="C5" s="21" t="s">
        <v>32</v>
      </c>
      <c r="D5" s="21" t="s">
        <v>33</v>
      </c>
      <c r="E5" s="22"/>
      <c r="F5" s="3"/>
      <c r="G5" s="23" t="s">
        <v>26</v>
      </c>
      <c r="H5" s="3"/>
      <c r="I5" s="29" t="s">
        <v>34</v>
      </c>
      <c r="J5" s="3"/>
      <c r="K5" s="3"/>
      <c r="L5" s="3"/>
      <c r="M5" s="3"/>
      <c r="N5" s="16" t="str">
        <f t="shared" si="1"/>
        <v>#REF!</v>
      </c>
      <c r="O5" s="3"/>
      <c r="P5" s="16" t="str">
        <f t="shared" si="2"/>
        <v>#REF!</v>
      </c>
      <c r="Q5" s="25" t="str">
        <f t="shared" si="3"/>
        <v>#REF!</v>
      </c>
      <c r="R5" s="26"/>
      <c r="S5" s="28" t="s">
        <v>29</v>
      </c>
      <c r="T5" s="30" t="s">
        <v>35</v>
      </c>
      <c r="U5" s="31" t="s">
        <v>36</v>
      </c>
      <c r="V5" s="3"/>
      <c r="W5" s="19"/>
      <c r="X5" s="3"/>
      <c r="Y5" s="19"/>
      <c r="Z5" s="19"/>
      <c r="AA5" s="19"/>
      <c r="AB5" s="3"/>
      <c r="AC5" s="16" t="str">
        <f t="shared" si="4"/>
        <v>#REF!</v>
      </c>
      <c r="AD5" s="3"/>
      <c r="AE5" s="19"/>
      <c r="AF5" s="3"/>
      <c r="AG5" s="19"/>
      <c r="AH5" s="19"/>
      <c r="AI5" s="19"/>
      <c r="AJ5" s="3"/>
      <c r="AK5" s="3"/>
      <c r="AL5" s="3"/>
      <c r="AM5" s="3"/>
      <c r="AN5" s="3"/>
      <c r="AO5" s="3"/>
      <c r="AP5" s="3"/>
      <c r="AQ5" s="3"/>
    </row>
    <row r="6">
      <c r="A6" s="32" t="s">
        <v>37</v>
      </c>
      <c r="B6" s="32" t="s">
        <v>38</v>
      </c>
      <c r="C6" s="32" t="s">
        <v>39</v>
      </c>
      <c r="D6" s="21" t="s">
        <v>40</v>
      </c>
      <c r="E6" s="33"/>
      <c r="F6" s="3"/>
      <c r="G6" s="23" t="s">
        <v>26</v>
      </c>
      <c r="H6" s="3"/>
      <c r="I6" s="29" t="s">
        <v>34</v>
      </c>
      <c r="J6" s="3"/>
      <c r="K6" s="3"/>
      <c r="L6" s="3"/>
      <c r="M6" s="3"/>
      <c r="N6" s="16" t="str">
        <f t="shared" si="1"/>
        <v>#REF!</v>
      </c>
      <c r="O6" s="3"/>
      <c r="P6" s="16" t="str">
        <f t="shared" si="2"/>
        <v>#REF!</v>
      </c>
      <c r="Q6" s="25" t="str">
        <f t="shared" si="3"/>
        <v>#REF!</v>
      </c>
      <c r="R6" s="26"/>
      <c r="S6" s="28" t="s">
        <v>29</v>
      </c>
      <c r="T6" s="31" t="s">
        <v>41</v>
      </c>
      <c r="U6" s="31" t="s">
        <v>41</v>
      </c>
      <c r="V6" s="3"/>
      <c r="W6" s="19"/>
      <c r="X6" s="3"/>
      <c r="Y6" s="19"/>
      <c r="Z6" s="19"/>
      <c r="AA6" s="19"/>
      <c r="AB6" s="3"/>
      <c r="AC6" s="16" t="str">
        <f t="shared" si="4"/>
        <v>#REF!</v>
      </c>
      <c r="AD6" s="3"/>
      <c r="AE6" s="19"/>
      <c r="AF6" s="3"/>
      <c r="AG6" s="19"/>
      <c r="AH6" s="19"/>
      <c r="AI6" s="19"/>
      <c r="AJ6" s="3"/>
      <c r="AK6" s="3"/>
      <c r="AL6" s="3"/>
      <c r="AM6" s="3"/>
      <c r="AN6" s="3"/>
      <c r="AO6" s="3"/>
      <c r="AP6" s="3"/>
      <c r="AQ6" s="3"/>
    </row>
    <row r="7">
      <c r="A7" s="21" t="s">
        <v>42</v>
      </c>
      <c r="B7" s="21" t="s">
        <v>43</v>
      </c>
      <c r="C7" s="21"/>
      <c r="D7" s="21" t="s">
        <v>44</v>
      </c>
      <c r="E7" s="22"/>
      <c r="F7" s="3"/>
      <c r="G7" s="34"/>
      <c r="H7" s="3"/>
      <c r="I7" s="34"/>
      <c r="J7" s="3"/>
      <c r="K7" s="3"/>
      <c r="L7" s="3"/>
      <c r="M7" s="3"/>
      <c r="N7" s="16" t="str">
        <f t="shared" si="1"/>
        <v>#REF!</v>
      </c>
      <c r="O7" s="3"/>
      <c r="P7" s="16" t="str">
        <f t="shared" si="2"/>
        <v>#REF!</v>
      </c>
      <c r="Q7" s="25" t="str">
        <f t="shared" si="3"/>
        <v>#REF!</v>
      </c>
      <c r="R7" s="3"/>
      <c r="S7" s="3"/>
      <c r="T7" s="3"/>
      <c r="U7" s="3"/>
      <c r="V7" s="3"/>
      <c r="W7" s="16"/>
      <c r="X7" s="3"/>
      <c r="Y7" s="19"/>
      <c r="Z7" s="16"/>
      <c r="AA7" s="16"/>
      <c r="AB7" s="3"/>
      <c r="AC7" s="16" t="str">
        <f t="shared" si="4"/>
        <v>#REF!</v>
      </c>
      <c r="AD7" s="3"/>
      <c r="AE7" s="16"/>
      <c r="AF7" s="3"/>
      <c r="AG7" s="19"/>
      <c r="AH7" s="16"/>
      <c r="AI7" s="16"/>
      <c r="AJ7" s="3"/>
      <c r="AK7" s="3"/>
      <c r="AL7" s="3"/>
      <c r="AM7" s="3"/>
      <c r="AN7" s="3"/>
      <c r="AO7" s="3"/>
      <c r="AP7" s="3"/>
      <c r="AQ7" s="3"/>
    </row>
    <row r="8">
      <c r="A8" s="35" t="s">
        <v>45</v>
      </c>
      <c r="B8" s="35" t="s">
        <v>46</v>
      </c>
      <c r="C8" s="35" t="s">
        <v>24</v>
      </c>
      <c r="D8" s="21" t="s">
        <v>47</v>
      </c>
      <c r="E8" s="33"/>
      <c r="F8" s="3"/>
      <c r="G8" s="23" t="s">
        <v>26</v>
      </c>
      <c r="H8" s="3"/>
      <c r="I8" s="29" t="s">
        <v>34</v>
      </c>
      <c r="J8" s="3"/>
      <c r="K8" s="3"/>
      <c r="L8" s="3"/>
      <c r="M8" s="3"/>
      <c r="N8" s="16" t="str">
        <f t="shared" si="1"/>
        <v>#REF!</v>
      </c>
      <c r="O8" s="3"/>
      <c r="P8" s="16" t="str">
        <f t="shared" si="2"/>
        <v>#REF!</v>
      </c>
      <c r="Q8" s="25" t="str">
        <f t="shared" si="3"/>
        <v>#REF!</v>
      </c>
      <c r="R8" s="26"/>
      <c r="S8" s="31" t="s">
        <v>48</v>
      </c>
      <c r="T8" s="30" t="s">
        <v>49</v>
      </c>
      <c r="U8" s="31" t="s">
        <v>36</v>
      </c>
      <c r="V8" s="3"/>
      <c r="W8" s="19"/>
      <c r="X8" s="3"/>
      <c r="Y8" s="19"/>
      <c r="Z8" s="19"/>
      <c r="AA8" s="19"/>
      <c r="AB8" s="3"/>
      <c r="AC8" s="16" t="str">
        <f t="shared" si="4"/>
        <v>#REF!</v>
      </c>
      <c r="AD8" s="3"/>
      <c r="AE8" s="19"/>
      <c r="AF8" s="3"/>
      <c r="AG8" s="19"/>
      <c r="AH8" s="19"/>
      <c r="AI8" s="19"/>
      <c r="AJ8" s="3"/>
      <c r="AK8" s="3"/>
      <c r="AL8" s="3"/>
      <c r="AM8" s="3"/>
      <c r="AN8" s="3"/>
      <c r="AO8" s="3"/>
      <c r="AP8" s="3"/>
      <c r="AQ8" s="3"/>
    </row>
    <row r="9">
      <c r="A9" s="36" t="s">
        <v>50</v>
      </c>
      <c r="B9" s="35" t="s">
        <v>51</v>
      </c>
      <c r="C9" s="35"/>
      <c r="D9" s="21" t="s">
        <v>52</v>
      </c>
      <c r="E9" s="22"/>
      <c r="F9" s="3"/>
      <c r="G9" s="34"/>
      <c r="H9" s="3"/>
      <c r="I9" s="34"/>
      <c r="J9" s="3"/>
      <c r="K9" s="3"/>
      <c r="L9" s="3"/>
      <c r="M9" s="3"/>
      <c r="N9" s="16" t="str">
        <f t="shared" si="1"/>
        <v>#REF!</v>
      </c>
      <c r="O9" s="3"/>
      <c r="P9" s="16" t="str">
        <f t="shared" si="2"/>
        <v>#REF!</v>
      </c>
      <c r="Q9" s="25" t="str">
        <f t="shared" si="3"/>
        <v>#REF!</v>
      </c>
      <c r="R9" s="3"/>
      <c r="S9" s="3"/>
      <c r="T9" s="3"/>
      <c r="U9" s="3"/>
      <c r="V9" s="3"/>
      <c r="W9" s="16"/>
      <c r="X9" s="3"/>
      <c r="Y9" s="19"/>
      <c r="Z9" s="16"/>
      <c r="AA9" s="16"/>
      <c r="AB9" s="3"/>
      <c r="AC9" s="16" t="str">
        <f t="shared" si="4"/>
        <v>#REF!</v>
      </c>
      <c r="AD9" s="3"/>
      <c r="AE9" s="16"/>
      <c r="AF9" s="3"/>
      <c r="AG9" s="19"/>
      <c r="AH9" s="16"/>
      <c r="AI9" s="16"/>
      <c r="AJ9" s="3"/>
      <c r="AK9" s="3"/>
      <c r="AL9" s="3"/>
      <c r="AM9" s="3"/>
      <c r="AN9" s="3"/>
      <c r="AO9" s="3"/>
      <c r="AP9" s="3"/>
      <c r="AQ9" s="3"/>
    </row>
    <row r="10">
      <c r="A10" s="32" t="s">
        <v>53</v>
      </c>
      <c r="B10" s="32" t="s">
        <v>54</v>
      </c>
      <c r="C10" s="32" t="s">
        <v>55</v>
      </c>
      <c r="D10" s="35" t="s">
        <v>56</v>
      </c>
      <c r="E10" s="22"/>
      <c r="F10" s="3"/>
      <c r="G10" s="23" t="s">
        <v>26</v>
      </c>
      <c r="H10" s="3"/>
      <c r="I10" s="37" t="s">
        <v>26</v>
      </c>
      <c r="J10" s="3"/>
      <c r="K10" s="3"/>
      <c r="L10" s="3"/>
      <c r="M10" s="3"/>
      <c r="N10" s="16" t="str">
        <f t="shared" si="1"/>
        <v>#REF!</v>
      </c>
      <c r="O10" s="3"/>
      <c r="P10" s="16" t="str">
        <f t="shared" si="2"/>
        <v>#REF!</v>
      </c>
      <c r="Q10" s="25" t="str">
        <f t="shared" si="3"/>
        <v>#REF!</v>
      </c>
      <c r="R10" s="26"/>
      <c r="S10" s="28" t="s">
        <v>29</v>
      </c>
      <c r="T10" s="28" t="s">
        <v>29</v>
      </c>
      <c r="U10" s="28" t="s">
        <v>29</v>
      </c>
      <c r="V10" s="3"/>
      <c r="W10" s="19"/>
      <c r="X10" s="3"/>
      <c r="Y10" s="19"/>
      <c r="Z10" s="19"/>
      <c r="AA10" s="19"/>
      <c r="AB10" s="3"/>
      <c r="AC10" s="16" t="str">
        <f t="shared" si="4"/>
        <v>#REF!</v>
      </c>
      <c r="AD10" s="3"/>
      <c r="AE10" s="19"/>
      <c r="AF10" s="3"/>
      <c r="AG10" s="19"/>
      <c r="AH10" s="19"/>
      <c r="AI10" s="19"/>
      <c r="AJ10" s="3"/>
      <c r="AK10" s="3"/>
      <c r="AL10" s="3"/>
      <c r="AM10" s="3"/>
      <c r="AN10" s="3"/>
      <c r="AO10" s="3"/>
      <c r="AP10" s="3"/>
      <c r="AQ10" s="3"/>
    </row>
    <row r="11">
      <c r="A11" s="32" t="s">
        <v>57</v>
      </c>
      <c r="B11" s="32" t="s">
        <v>58</v>
      </c>
      <c r="C11" s="32"/>
      <c r="D11" s="35" t="s">
        <v>59</v>
      </c>
      <c r="E11" s="22"/>
      <c r="F11" s="3"/>
      <c r="G11" s="34"/>
      <c r="H11" s="3"/>
      <c r="I11" s="34"/>
      <c r="J11" s="3"/>
      <c r="K11" s="3"/>
      <c r="L11" s="3"/>
      <c r="M11" s="3"/>
      <c r="N11" s="16" t="str">
        <f t="shared" si="1"/>
        <v>#REF!</v>
      </c>
      <c r="O11" s="3"/>
      <c r="P11" s="16" t="str">
        <f t="shared" si="2"/>
        <v>#REF!</v>
      </c>
      <c r="Q11" s="25" t="str">
        <f t="shared" si="3"/>
        <v>#REF!</v>
      </c>
      <c r="R11" s="3"/>
      <c r="S11" s="3"/>
      <c r="T11" s="3"/>
      <c r="U11" s="3"/>
      <c r="V11" s="3"/>
      <c r="W11" s="16"/>
      <c r="X11" s="3"/>
      <c r="Y11" s="19"/>
      <c r="Z11" s="16"/>
      <c r="AA11" s="16"/>
      <c r="AB11" s="3"/>
      <c r="AC11" s="16" t="str">
        <f t="shared" si="4"/>
        <v>#REF!</v>
      </c>
      <c r="AD11" s="3"/>
      <c r="AE11" s="16"/>
      <c r="AF11" s="3"/>
      <c r="AG11" s="19"/>
      <c r="AH11" s="16"/>
      <c r="AI11" s="16"/>
      <c r="AJ11" s="3"/>
      <c r="AK11" s="3"/>
      <c r="AL11" s="3"/>
      <c r="AM11" s="3"/>
      <c r="AN11" s="3"/>
      <c r="AO11" s="3"/>
      <c r="AP11" s="3"/>
      <c r="AQ11" s="3"/>
    </row>
    <row r="12">
      <c r="A12" s="32" t="s">
        <v>60</v>
      </c>
      <c r="B12" s="35" t="s">
        <v>61</v>
      </c>
      <c r="C12" s="35"/>
      <c r="D12" s="35" t="s">
        <v>62</v>
      </c>
      <c r="E12" s="22"/>
      <c r="F12" s="3"/>
      <c r="G12" s="23" t="s">
        <v>26</v>
      </c>
      <c r="H12" s="3"/>
      <c r="I12" s="24" t="s">
        <v>27</v>
      </c>
      <c r="J12" s="3"/>
      <c r="K12" s="3"/>
      <c r="L12" s="3"/>
      <c r="M12" s="3"/>
      <c r="N12" s="16" t="str">
        <f t="shared" si="1"/>
        <v>#REF!</v>
      </c>
      <c r="O12" s="3"/>
      <c r="P12" s="16" t="str">
        <f t="shared" si="2"/>
        <v>#REF!</v>
      </c>
      <c r="Q12" s="25" t="str">
        <f t="shared" si="3"/>
        <v>#REF!</v>
      </c>
      <c r="R12" s="26"/>
      <c r="S12" s="31" t="s">
        <v>63</v>
      </c>
      <c r="T12" s="30" t="s">
        <v>35</v>
      </c>
      <c r="U12" s="27" t="s">
        <v>64</v>
      </c>
      <c r="V12" s="3"/>
      <c r="W12" s="19"/>
      <c r="X12" s="3"/>
      <c r="Y12" s="19"/>
      <c r="Z12" s="19"/>
      <c r="AA12" s="19"/>
      <c r="AB12" s="3"/>
      <c r="AC12" s="16" t="str">
        <f t="shared" si="4"/>
        <v>#REF!</v>
      </c>
      <c r="AD12" s="3"/>
      <c r="AE12" s="19"/>
      <c r="AF12" s="3"/>
      <c r="AG12" s="19"/>
      <c r="AH12" s="19"/>
      <c r="AI12" s="19"/>
      <c r="AJ12" s="3"/>
      <c r="AK12" s="3"/>
      <c r="AL12" s="3"/>
      <c r="AM12" s="3"/>
      <c r="AN12" s="3"/>
      <c r="AO12" s="3"/>
      <c r="AP12" s="3"/>
      <c r="AQ12" s="3"/>
    </row>
    <row r="13">
      <c r="A13" s="20" t="s">
        <v>65</v>
      </c>
      <c r="B13" s="38" t="s">
        <v>66</v>
      </c>
      <c r="C13" s="38"/>
      <c r="D13" s="38" t="s">
        <v>67</v>
      </c>
      <c r="E13" s="39"/>
      <c r="F13" s="3"/>
      <c r="G13" s="29" t="s">
        <v>27</v>
      </c>
      <c r="H13" s="3"/>
      <c r="I13" s="29" t="s">
        <v>34</v>
      </c>
      <c r="J13" s="3"/>
      <c r="K13" s="29" t="s">
        <v>68</v>
      </c>
      <c r="L13" s="3"/>
      <c r="M13" s="3"/>
      <c r="N13" s="16" t="str">
        <f t="shared" si="1"/>
        <v>#REF!</v>
      </c>
      <c r="O13" s="3"/>
      <c r="P13" s="16" t="str">
        <f t="shared" si="2"/>
        <v>#REF!</v>
      </c>
      <c r="Q13" s="25" t="str">
        <f t="shared" si="3"/>
        <v>#REF!</v>
      </c>
      <c r="R13" s="3"/>
      <c r="S13" s="26" t="s">
        <v>69</v>
      </c>
      <c r="T13" s="28" t="s">
        <v>29</v>
      </c>
      <c r="U13" s="28" t="s">
        <v>29</v>
      </c>
      <c r="V13" s="3"/>
      <c r="W13" s="19"/>
      <c r="X13" s="3"/>
      <c r="Y13" s="19"/>
      <c r="Z13" s="19"/>
      <c r="AA13" s="19"/>
      <c r="AB13" s="3"/>
      <c r="AC13" s="16" t="str">
        <f t="shared" si="4"/>
        <v>#REF!</v>
      </c>
      <c r="AD13" s="3"/>
      <c r="AE13" s="19"/>
      <c r="AF13" s="3"/>
      <c r="AG13" s="19"/>
      <c r="AH13" s="19"/>
      <c r="AI13" s="19"/>
      <c r="AJ13" s="3"/>
      <c r="AK13" s="3"/>
      <c r="AL13" s="3"/>
      <c r="AM13" s="3"/>
      <c r="AN13" s="3"/>
      <c r="AO13" s="3"/>
      <c r="AP13" s="3"/>
      <c r="AQ13" s="3"/>
    </row>
    <row r="14">
      <c r="A14" s="38" t="s">
        <v>70</v>
      </c>
      <c r="B14" s="38" t="s">
        <v>71</v>
      </c>
      <c r="C14" s="38"/>
      <c r="D14" s="38" t="s">
        <v>72</v>
      </c>
      <c r="E14" s="39"/>
      <c r="F14" s="3"/>
      <c r="G14" s="34"/>
      <c r="H14" s="3"/>
      <c r="I14" s="34"/>
      <c r="J14" s="3"/>
      <c r="K14" s="3"/>
      <c r="L14" s="3"/>
      <c r="M14" s="3"/>
      <c r="N14" s="16" t="str">
        <f t="shared" si="1"/>
        <v>#REF!</v>
      </c>
      <c r="O14" s="3"/>
      <c r="P14" s="16" t="str">
        <f t="shared" si="2"/>
        <v>#REF!</v>
      </c>
      <c r="Q14" s="25" t="str">
        <f t="shared" si="3"/>
        <v>#REF!</v>
      </c>
      <c r="R14" s="3"/>
      <c r="S14" s="3"/>
      <c r="T14" s="3"/>
      <c r="U14" s="3"/>
      <c r="V14" s="3"/>
      <c r="W14" s="16"/>
      <c r="X14" s="3"/>
      <c r="Y14" s="19"/>
      <c r="Z14" s="16"/>
      <c r="AA14" s="16"/>
      <c r="AB14" s="3"/>
      <c r="AC14" s="16" t="str">
        <f t="shared" si="4"/>
        <v>#REF!</v>
      </c>
      <c r="AD14" s="3"/>
      <c r="AE14" s="16"/>
      <c r="AF14" s="3"/>
      <c r="AG14" s="19"/>
      <c r="AH14" s="16"/>
      <c r="AI14" s="16"/>
      <c r="AJ14" s="3"/>
      <c r="AK14" s="3"/>
      <c r="AL14" s="3"/>
      <c r="AM14" s="3"/>
      <c r="AN14" s="3"/>
      <c r="AO14" s="3"/>
      <c r="AP14" s="3"/>
      <c r="AQ14" s="3"/>
    </row>
    <row r="15">
      <c r="A15" s="38" t="s">
        <v>73</v>
      </c>
      <c r="B15" s="38" t="s">
        <v>74</v>
      </c>
      <c r="C15" s="38" t="s">
        <v>75</v>
      </c>
      <c r="D15" s="38" t="s">
        <v>76</v>
      </c>
      <c r="E15" s="39"/>
      <c r="F15" s="3"/>
      <c r="G15" s="23" t="s">
        <v>26</v>
      </c>
      <c r="H15" s="3"/>
      <c r="I15" s="29" t="s">
        <v>34</v>
      </c>
      <c r="J15" s="3"/>
      <c r="K15" s="23" t="s">
        <v>26</v>
      </c>
      <c r="L15" s="3"/>
      <c r="M15" s="3"/>
      <c r="N15" s="16" t="str">
        <f t="shared" si="1"/>
        <v>#REF!</v>
      </c>
      <c r="O15" s="3"/>
      <c r="P15" s="16" t="str">
        <f t="shared" si="2"/>
        <v>#REF!</v>
      </c>
      <c r="Q15" s="25" t="str">
        <f t="shared" si="3"/>
        <v>#REF!</v>
      </c>
      <c r="R15" s="3"/>
      <c r="S15" s="27" t="s">
        <v>77</v>
      </c>
      <c r="T15" s="28" t="s">
        <v>29</v>
      </c>
      <c r="U15" s="28" t="s">
        <v>29</v>
      </c>
      <c r="V15" s="3"/>
      <c r="W15" s="19"/>
      <c r="X15" s="3"/>
      <c r="Y15" s="19"/>
      <c r="Z15" s="19"/>
      <c r="AA15" s="19"/>
      <c r="AB15" s="3"/>
      <c r="AC15" s="16" t="str">
        <f t="shared" si="4"/>
        <v>#REF!</v>
      </c>
      <c r="AD15" s="3"/>
      <c r="AE15" s="19"/>
      <c r="AF15" s="3"/>
      <c r="AG15" s="19"/>
      <c r="AH15" s="19"/>
      <c r="AI15" s="19"/>
      <c r="AJ15" s="3"/>
      <c r="AK15" s="3"/>
      <c r="AL15" s="3"/>
      <c r="AM15" s="3"/>
      <c r="AN15" s="3"/>
      <c r="AO15" s="3"/>
      <c r="AP15" s="3"/>
      <c r="AQ15" s="3"/>
    </row>
    <row r="16">
      <c r="A16" s="38" t="s">
        <v>78</v>
      </c>
      <c r="B16" s="38" t="s">
        <v>79</v>
      </c>
      <c r="C16" s="38"/>
      <c r="D16" s="38" t="s">
        <v>80</v>
      </c>
      <c r="E16" s="40"/>
      <c r="F16" s="3"/>
      <c r="G16" s="41" t="s">
        <v>81</v>
      </c>
      <c r="H16" s="3"/>
      <c r="I16" s="24" t="s">
        <v>27</v>
      </c>
      <c r="J16" s="3"/>
      <c r="K16" s="29" t="s">
        <v>68</v>
      </c>
      <c r="L16" s="3"/>
      <c r="M16" s="3"/>
      <c r="N16" s="16" t="str">
        <f t="shared" si="1"/>
        <v>#REF!</v>
      </c>
      <c r="O16" s="3"/>
      <c r="P16" s="16" t="str">
        <f t="shared" si="2"/>
        <v>#REF!</v>
      </c>
      <c r="Q16" s="25" t="str">
        <f t="shared" si="3"/>
        <v>#REF!</v>
      </c>
      <c r="R16" s="3"/>
      <c r="S16" s="27" t="s">
        <v>82</v>
      </c>
      <c r="T16" s="31" t="s">
        <v>83</v>
      </c>
      <c r="U16" s="27" t="s">
        <v>84</v>
      </c>
      <c r="V16" s="3"/>
      <c r="W16" s="19"/>
      <c r="X16" s="3"/>
      <c r="Y16" s="19"/>
      <c r="Z16" s="19"/>
      <c r="AA16" s="19"/>
      <c r="AB16" s="3"/>
      <c r="AC16" s="16" t="str">
        <f t="shared" si="4"/>
        <v>#REF!</v>
      </c>
      <c r="AD16" s="3"/>
      <c r="AE16" s="19"/>
      <c r="AF16" s="3"/>
      <c r="AG16" s="19"/>
      <c r="AH16" s="19"/>
      <c r="AI16" s="19"/>
      <c r="AJ16" s="3"/>
      <c r="AK16" s="3"/>
      <c r="AL16" s="3"/>
      <c r="AM16" s="3"/>
      <c r="AN16" s="3"/>
      <c r="AO16" s="3"/>
      <c r="AP16" s="3"/>
      <c r="AQ16" s="3"/>
    </row>
    <row r="17">
      <c r="A17" s="38" t="s">
        <v>85</v>
      </c>
      <c r="B17" s="38" t="s">
        <v>86</v>
      </c>
      <c r="C17" s="38" t="s">
        <v>87</v>
      </c>
      <c r="D17" s="38" t="s">
        <v>88</v>
      </c>
      <c r="E17" s="42"/>
      <c r="F17" s="3"/>
      <c r="G17" s="24" t="s">
        <v>26</v>
      </c>
      <c r="H17" s="3"/>
      <c r="I17" s="29" t="s">
        <v>34</v>
      </c>
      <c r="J17" s="3"/>
      <c r="K17" s="29" t="s">
        <v>68</v>
      </c>
      <c r="L17" s="3"/>
      <c r="M17" s="3"/>
      <c r="N17" s="16" t="str">
        <f t="shared" si="1"/>
        <v>#REF!</v>
      </c>
      <c r="O17" s="3"/>
      <c r="P17" s="16" t="str">
        <f t="shared" si="2"/>
        <v>#REF!</v>
      </c>
      <c r="Q17" s="25" t="str">
        <f t="shared" si="3"/>
        <v>#REF!</v>
      </c>
      <c r="R17" s="3"/>
      <c r="S17" s="28" t="s">
        <v>29</v>
      </c>
      <c r="T17" s="31" t="s">
        <v>89</v>
      </c>
      <c r="U17" s="28" t="s">
        <v>29</v>
      </c>
      <c r="V17" s="3"/>
      <c r="W17" s="19"/>
      <c r="X17" s="3"/>
      <c r="Y17" s="19"/>
      <c r="Z17" s="19"/>
      <c r="AA17" s="19"/>
      <c r="AB17" s="3"/>
      <c r="AC17" s="16" t="str">
        <f t="shared" si="4"/>
        <v>#REF!</v>
      </c>
      <c r="AD17" s="3"/>
      <c r="AE17" s="19"/>
      <c r="AF17" s="3"/>
      <c r="AG17" s="19"/>
      <c r="AH17" s="19"/>
      <c r="AI17" s="19"/>
      <c r="AJ17" s="3"/>
      <c r="AK17" s="3"/>
      <c r="AL17" s="3"/>
      <c r="AM17" s="3"/>
      <c r="AN17" s="3"/>
      <c r="AO17" s="3"/>
      <c r="AP17" s="3"/>
      <c r="AQ17" s="3"/>
    </row>
    <row r="18">
      <c r="A18" s="32" t="s">
        <v>90</v>
      </c>
      <c r="B18" s="32" t="s">
        <v>91</v>
      </c>
      <c r="C18" s="32" t="s">
        <v>92</v>
      </c>
      <c r="D18" s="21" t="s">
        <v>93</v>
      </c>
      <c r="E18" s="42"/>
      <c r="F18" s="3"/>
      <c r="G18" s="23" t="s">
        <v>26</v>
      </c>
      <c r="H18" s="3"/>
      <c r="I18" s="23" t="s">
        <v>26</v>
      </c>
      <c r="J18" s="3"/>
      <c r="K18" s="37" t="s">
        <v>26</v>
      </c>
      <c r="L18" s="3"/>
      <c r="M18" s="3"/>
      <c r="N18" s="16" t="str">
        <f t="shared" si="1"/>
        <v>#REF!</v>
      </c>
      <c r="O18" s="3"/>
      <c r="P18" s="16" t="str">
        <f t="shared" si="2"/>
        <v>#REF!</v>
      </c>
      <c r="Q18" s="25" t="str">
        <f t="shared" si="3"/>
        <v>#REF!</v>
      </c>
      <c r="R18" s="3"/>
      <c r="S18" s="28" t="s">
        <v>29</v>
      </c>
      <c r="T18" s="28" t="s">
        <v>29</v>
      </c>
      <c r="U18" s="28" t="s">
        <v>29</v>
      </c>
      <c r="V18" s="3"/>
      <c r="W18" s="19"/>
      <c r="X18" s="3"/>
      <c r="Y18" s="19"/>
      <c r="Z18" s="19"/>
      <c r="AA18" s="19"/>
      <c r="AB18" s="3"/>
      <c r="AC18" s="16" t="str">
        <f t="shared" si="4"/>
        <v>#REF!</v>
      </c>
      <c r="AD18" s="3"/>
      <c r="AE18" s="19"/>
      <c r="AF18" s="3"/>
      <c r="AG18" s="19"/>
      <c r="AH18" s="19"/>
      <c r="AI18" s="19"/>
      <c r="AJ18" s="3"/>
      <c r="AK18" s="3"/>
      <c r="AL18" s="3"/>
      <c r="AM18" s="3"/>
      <c r="AN18" s="3"/>
      <c r="AO18" s="3"/>
      <c r="AP18" s="3"/>
      <c r="AQ18" s="3"/>
    </row>
    <row r="19">
      <c r="A19" s="21" t="s">
        <v>94</v>
      </c>
      <c r="B19" s="21" t="s">
        <v>95</v>
      </c>
      <c r="C19" s="21"/>
      <c r="D19" s="21" t="s">
        <v>96</v>
      </c>
      <c r="E19" s="42"/>
      <c r="F19" s="3"/>
      <c r="G19" s="23" t="s">
        <v>26</v>
      </c>
      <c r="H19" s="3"/>
      <c r="I19" s="29" t="s">
        <v>34</v>
      </c>
      <c r="J19" s="3"/>
      <c r="K19" s="3"/>
      <c r="L19" s="3"/>
      <c r="M19" s="3"/>
      <c r="N19" s="16" t="str">
        <f t="shared" si="1"/>
        <v>#REF!</v>
      </c>
      <c r="O19" s="3"/>
      <c r="P19" s="16" t="str">
        <f t="shared" si="2"/>
        <v>#REF!</v>
      </c>
      <c r="Q19" s="25" t="str">
        <f t="shared" si="3"/>
        <v>#REF!</v>
      </c>
      <c r="R19" s="3"/>
      <c r="S19" s="28" t="s">
        <v>29</v>
      </c>
      <c r="T19" s="28" t="s">
        <v>29</v>
      </c>
      <c r="U19" s="31" t="s">
        <v>36</v>
      </c>
      <c r="V19" s="3"/>
      <c r="W19" s="19"/>
      <c r="X19" s="3"/>
      <c r="Y19" s="19"/>
      <c r="Z19" s="19"/>
      <c r="AA19" s="19"/>
      <c r="AB19" s="3"/>
      <c r="AC19" s="16" t="str">
        <f t="shared" si="4"/>
        <v>#REF!</v>
      </c>
      <c r="AD19" s="3"/>
      <c r="AE19" s="19"/>
      <c r="AF19" s="3"/>
      <c r="AG19" s="19"/>
      <c r="AH19" s="19"/>
      <c r="AI19" s="19"/>
      <c r="AJ19" s="3"/>
      <c r="AK19" s="3"/>
      <c r="AL19" s="3"/>
      <c r="AM19" s="3"/>
      <c r="AN19" s="3"/>
      <c r="AO19" s="3"/>
      <c r="AP19" s="3"/>
      <c r="AQ19" s="3"/>
    </row>
    <row r="20">
      <c r="A20" s="32" t="s">
        <v>97</v>
      </c>
      <c r="B20" s="32" t="s">
        <v>98</v>
      </c>
      <c r="C20" s="32" t="s">
        <v>99</v>
      </c>
      <c r="D20" s="35" t="s">
        <v>100</v>
      </c>
      <c r="E20" s="42"/>
      <c r="F20" s="3"/>
      <c r="G20" s="23" t="s">
        <v>26</v>
      </c>
      <c r="H20" s="3"/>
      <c r="I20" s="23" t="s">
        <v>26</v>
      </c>
      <c r="J20" s="3"/>
      <c r="K20" s="3"/>
      <c r="L20" s="3"/>
      <c r="M20" s="3"/>
      <c r="N20" s="16" t="str">
        <f t="shared" si="1"/>
        <v>#REF!</v>
      </c>
      <c r="O20" s="3"/>
      <c r="P20" s="16" t="str">
        <f t="shared" si="2"/>
        <v>#REF!</v>
      </c>
      <c r="Q20" s="25" t="str">
        <f t="shared" si="3"/>
        <v>#REF!</v>
      </c>
      <c r="R20" s="3"/>
      <c r="S20" s="28" t="s">
        <v>29</v>
      </c>
      <c r="T20" s="28" t="s">
        <v>29</v>
      </c>
      <c r="U20" s="28" t="s">
        <v>29</v>
      </c>
      <c r="V20" s="3"/>
      <c r="W20" s="19"/>
      <c r="X20" s="3"/>
      <c r="Y20" s="19"/>
      <c r="Z20" s="19"/>
      <c r="AA20" s="19"/>
      <c r="AB20" s="3"/>
      <c r="AC20" s="16" t="str">
        <f t="shared" si="4"/>
        <v>#REF!</v>
      </c>
      <c r="AD20" s="3"/>
      <c r="AE20" s="19"/>
      <c r="AF20" s="3"/>
      <c r="AG20" s="19"/>
      <c r="AH20" s="19"/>
      <c r="AI20" s="19"/>
      <c r="AJ20" s="3"/>
      <c r="AK20" s="3"/>
      <c r="AL20" s="3"/>
      <c r="AM20" s="3"/>
      <c r="AN20" s="3"/>
      <c r="AO20" s="3"/>
      <c r="AP20" s="3"/>
      <c r="AQ20" s="3"/>
    </row>
    <row r="21">
      <c r="A21" s="32" t="s">
        <v>101</v>
      </c>
      <c r="B21" s="21" t="s">
        <v>102</v>
      </c>
      <c r="C21" s="21"/>
      <c r="D21" s="21" t="s">
        <v>103</v>
      </c>
      <c r="E21" s="42"/>
      <c r="F21" s="3"/>
      <c r="G21" s="23" t="s">
        <v>26</v>
      </c>
      <c r="H21" s="3"/>
      <c r="I21" s="29" t="s">
        <v>34</v>
      </c>
      <c r="J21" s="3"/>
      <c r="K21" s="3"/>
      <c r="L21" s="3"/>
      <c r="M21" s="3"/>
      <c r="N21" s="16" t="str">
        <f t="shared" si="1"/>
        <v>#REF!</v>
      </c>
      <c r="O21" s="3"/>
      <c r="P21" s="16" t="str">
        <f t="shared" si="2"/>
        <v>#REF!</v>
      </c>
      <c r="Q21" s="25" t="str">
        <f t="shared" si="3"/>
        <v>#REF!</v>
      </c>
      <c r="R21" s="3"/>
      <c r="S21" s="28" t="s">
        <v>29</v>
      </c>
      <c r="T21" s="28" t="s">
        <v>29</v>
      </c>
      <c r="U21" s="28" t="s">
        <v>29</v>
      </c>
      <c r="V21" s="3"/>
      <c r="W21" s="19"/>
      <c r="X21" s="3"/>
      <c r="Y21" s="19"/>
      <c r="Z21" s="19"/>
      <c r="AA21" s="19"/>
      <c r="AB21" s="3"/>
      <c r="AC21" s="16" t="str">
        <f t="shared" si="4"/>
        <v>#REF!</v>
      </c>
      <c r="AD21" s="3"/>
      <c r="AE21" s="19"/>
      <c r="AF21" s="3"/>
      <c r="AG21" s="19"/>
      <c r="AH21" s="19"/>
      <c r="AI21" s="19"/>
      <c r="AJ21" s="3"/>
      <c r="AK21" s="3"/>
      <c r="AL21" s="3"/>
      <c r="AM21" s="3"/>
      <c r="AN21" s="3"/>
      <c r="AO21" s="3"/>
      <c r="AP21" s="3"/>
      <c r="AQ21" s="3"/>
    </row>
    <row r="22">
      <c r="A22" s="21"/>
      <c r="B22" s="21"/>
      <c r="C22" s="21"/>
      <c r="D22" s="21"/>
      <c r="E22" s="42"/>
      <c r="F22" s="3"/>
      <c r="G22" s="34"/>
      <c r="H22" s="3"/>
      <c r="I22" s="34"/>
      <c r="J22" s="3"/>
      <c r="K22" s="3"/>
      <c r="L22" s="3"/>
      <c r="M22" s="3"/>
      <c r="N22" s="16" t="str">
        <f t="shared" si="1"/>
        <v>#REF!</v>
      </c>
      <c r="O22" s="3"/>
      <c r="P22" s="16" t="str">
        <f t="shared" si="2"/>
        <v>#REF!</v>
      </c>
      <c r="Q22" s="25" t="str">
        <f t="shared" si="3"/>
        <v>#REF!</v>
      </c>
      <c r="R22" s="3"/>
      <c r="S22" s="3"/>
      <c r="T22" s="3"/>
      <c r="U22" s="3"/>
      <c r="V22" s="3"/>
      <c r="W22" s="16"/>
      <c r="X22" s="3"/>
      <c r="Y22" s="19"/>
      <c r="Z22" s="16"/>
      <c r="AA22" s="16"/>
      <c r="AB22" s="3"/>
      <c r="AC22" s="16" t="str">
        <f t="shared" si="4"/>
        <v>#REF!</v>
      </c>
      <c r="AD22" s="3"/>
      <c r="AE22" s="16"/>
      <c r="AF22" s="3"/>
      <c r="AG22" s="19"/>
      <c r="AH22" s="16"/>
      <c r="AI22" s="16"/>
      <c r="AJ22" s="3"/>
      <c r="AK22" s="3"/>
      <c r="AL22" s="3"/>
      <c r="AM22" s="3"/>
      <c r="AN22" s="3"/>
      <c r="AO22" s="3"/>
      <c r="AP22" s="3"/>
      <c r="AQ22" s="3"/>
    </row>
    <row r="23">
      <c r="A23" s="21"/>
      <c r="B23" s="21"/>
      <c r="C23" s="21"/>
      <c r="D23" s="21"/>
      <c r="E23" s="42"/>
      <c r="F23" s="3"/>
      <c r="G23" s="34"/>
      <c r="H23" s="3"/>
      <c r="I23" s="34"/>
      <c r="J23" s="3"/>
      <c r="K23" s="3"/>
      <c r="L23" s="3"/>
      <c r="M23" s="3"/>
      <c r="N23" s="16" t="str">
        <f t="shared" si="1"/>
        <v>#REF!</v>
      </c>
      <c r="O23" s="3"/>
      <c r="P23" s="16" t="str">
        <f t="shared" si="2"/>
        <v>#REF!</v>
      </c>
      <c r="Q23" s="25" t="str">
        <f t="shared" si="3"/>
        <v>#REF!</v>
      </c>
      <c r="R23" s="3"/>
      <c r="S23" s="3"/>
      <c r="T23" s="3"/>
      <c r="U23" s="3"/>
      <c r="V23" s="3"/>
      <c r="W23" s="16"/>
      <c r="X23" s="3"/>
      <c r="Y23" s="19"/>
      <c r="Z23" s="16"/>
      <c r="AA23" s="16"/>
      <c r="AB23" s="3"/>
      <c r="AC23" s="16" t="str">
        <f t="shared" si="4"/>
        <v>#REF!</v>
      </c>
      <c r="AD23" s="3"/>
      <c r="AE23" s="16"/>
      <c r="AF23" s="3"/>
      <c r="AG23" s="19"/>
      <c r="AH23" s="16"/>
      <c r="AI23" s="16"/>
      <c r="AJ23" s="3"/>
      <c r="AK23" s="3"/>
      <c r="AL23" s="3"/>
      <c r="AM23" s="3"/>
      <c r="AN23" s="3"/>
      <c r="AO23" s="3"/>
      <c r="AP23" s="3"/>
      <c r="AQ23" s="3"/>
    </row>
    <row r="24">
      <c r="A24" s="38"/>
      <c r="B24" s="38"/>
      <c r="C24" s="38"/>
      <c r="D24" s="38"/>
      <c r="E24" s="42"/>
      <c r="F24" s="3"/>
      <c r="G24" s="23" t="s">
        <v>26</v>
      </c>
      <c r="H24" s="3"/>
      <c r="I24" s="29" t="s">
        <v>34</v>
      </c>
      <c r="J24" s="3"/>
      <c r="K24" s="3"/>
      <c r="L24" s="3"/>
      <c r="M24" s="3"/>
      <c r="N24" s="16" t="str">
        <f t="shared" si="1"/>
        <v>#REF!</v>
      </c>
      <c r="O24" s="3"/>
      <c r="P24" s="16" t="str">
        <f t="shared" si="2"/>
        <v>#REF!</v>
      </c>
      <c r="Q24" s="25" t="str">
        <f t="shared" si="3"/>
        <v>#REF!</v>
      </c>
      <c r="R24" s="3"/>
      <c r="S24" s="28" t="s">
        <v>29</v>
      </c>
      <c r="T24" s="30" t="s">
        <v>104</v>
      </c>
      <c r="U24" s="27" t="s">
        <v>64</v>
      </c>
      <c r="V24" s="3"/>
      <c r="W24" s="19"/>
      <c r="X24" s="3"/>
      <c r="Y24" s="19"/>
      <c r="Z24" s="19"/>
      <c r="AA24" s="19"/>
      <c r="AB24" s="3"/>
      <c r="AC24" s="16" t="str">
        <f t="shared" si="4"/>
        <v>#REF!</v>
      </c>
      <c r="AD24" s="3"/>
      <c r="AE24" s="19"/>
      <c r="AF24" s="3"/>
      <c r="AG24" s="19"/>
      <c r="AH24" s="19"/>
      <c r="AI24" s="19"/>
      <c r="AJ24" s="3"/>
      <c r="AK24" s="3"/>
      <c r="AL24" s="3"/>
      <c r="AM24" s="3"/>
      <c r="AN24" s="3"/>
      <c r="AO24" s="3"/>
      <c r="AP24" s="3"/>
      <c r="AQ24" s="3"/>
    </row>
    <row r="25">
      <c r="A25" s="3"/>
      <c r="B25" s="38"/>
      <c r="C25" s="3"/>
      <c r="D25" s="38"/>
      <c r="E25" s="42"/>
      <c r="F25" s="3"/>
      <c r="G25" s="34"/>
      <c r="H25" s="3"/>
      <c r="I25" s="34"/>
      <c r="J25" s="3"/>
      <c r="K25" s="3"/>
      <c r="L25" s="3"/>
      <c r="M25" s="3"/>
      <c r="N25" s="16" t="str">
        <f t="shared" si="1"/>
        <v>#REF!</v>
      </c>
      <c r="O25" s="3"/>
      <c r="P25" s="16" t="str">
        <f t="shared" si="2"/>
        <v>#REF!</v>
      </c>
      <c r="Q25" s="25" t="str">
        <f t="shared" si="3"/>
        <v>#REF!</v>
      </c>
      <c r="R25" s="3"/>
      <c r="S25" s="3"/>
      <c r="T25" s="3"/>
      <c r="U25" s="3"/>
      <c r="V25" s="3"/>
      <c r="W25" s="16"/>
      <c r="X25" s="3"/>
      <c r="Y25" s="19"/>
      <c r="Z25" s="16"/>
      <c r="AA25" s="16"/>
      <c r="AB25" s="3"/>
      <c r="AC25" s="16" t="str">
        <f t="shared" si="4"/>
        <v>#REF!</v>
      </c>
      <c r="AD25" s="3"/>
      <c r="AE25" s="16"/>
      <c r="AF25" s="3"/>
      <c r="AG25" s="19"/>
      <c r="AH25" s="16"/>
      <c r="AI25" s="16"/>
      <c r="AJ25" s="3"/>
      <c r="AK25" s="3"/>
      <c r="AL25" s="3"/>
      <c r="AM25" s="3"/>
      <c r="AN25" s="3"/>
      <c r="AO25" s="3"/>
      <c r="AP25" s="3"/>
      <c r="AQ25" s="3"/>
    </row>
    <row r="26">
      <c r="A26" s="21"/>
      <c r="B26" s="21"/>
      <c r="C26" s="21"/>
      <c r="D26" s="21"/>
      <c r="E26" s="42"/>
      <c r="F26" s="3"/>
      <c r="G26" s="34"/>
      <c r="H26" s="3"/>
      <c r="I26" s="34"/>
      <c r="J26" s="3"/>
      <c r="K26" s="3"/>
      <c r="L26" s="3"/>
      <c r="M26" s="3"/>
      <c r="N26" s="16" t="str">
        <f t="shared" si="1"/>
        <v>#REF!</v>
      </c>
      <c r="O26" s="3"/>
      <c r="P26" s="16" t="str">
        <f t="shared" si="2"/>
        <v>#REF!</v>
      </c>
      <c r="Q26" s="25" t="str">
        <f t="shared" si="3"/>
        <v>#REF!</v>
      </c>
      <c r="R26" s="3"/>
      <c r="S26" s="3"/>
      <c r="T26" s="3"/>
      <c r="U26" s="3"/>
      <c r="V26" s="3"/>
      <c r="W26" s="16"/>
      <c r="X26" s="3"/>
      <c r="Y26" s="19"/>
      <c r="Z26" s="16"/>
      <c r="AA26" s="16"/>
      <c r="AB26" s="3"/>
      <c r="AC26" s="16" t="str">
        <f t="shared" si="4"/>
        <v>#REF!</v>
      </c>
      <c r="AD26" s="3"/>
      <c r="AE26" s="16"/>
      <c r="AF26" s="3"/>
      <c r="AG26" s="19"/>
      <c r="AH26" s="16"/>
      <c r="AI26" s="16"/>
      <c r="AJ26" s="3"/>
      <c r="AK26" s="3"/>
      <c r="AL26" s="3"/>
      <c r="AM26" s="3"/>
      <c r="AN26" s="3"/>
      <c r="AO26" s="3"/>
      <c r="AP26" s="3"/>
      <c r="AQ26" s="3"/>
    </row>
    <row r="27">
      <c r="A27" s="38"/>
      <c r="B27" s="38"/>
      <c r="C27" s="38"/>
      <c r="D27" s="38"/>
      <c r="E27" s="43"/>
      <c r="F27" s="3"/>
      <c r="G27" s="23" t="s">
        <v>26</v>
      </c>
      <c r="H27" s="3"/>
      <c r="I27" s="23" t="s">
        <v>26</v>
      </c>
      <c r="J27" s="3"/>
      <c r="K27" s="29" t="s">
        <v>68</v>
      </c>
      <c r="L27" s="3"/>
      <c r="M27" s="3"/>
      <c r="N27" s="16" t="str">
        <f t="shared" si="1"/>
        <v>#REF!</v>
      </c>
      <c r="O27" s="3"/>
      <c r="P27" s="16" t="str">
        <f t="shared" si="2"/>
        <v>#REF!</v>
      </c>
      <c r="Q27" s="25" t="str">
        <f t="shared" si="3"/>
        <v>#REF!</v>
      </c>
      <c r="R27" s="3"/>
      <c r="S27" s="30" t="s">
        <v>105</v>
      </c>
      <c r="T27" s="28" t="s">
        <v>29</v>
      </c>
      <c r="U27" s="28" t="s">
        <v>29</v>
      </c>
      <c r="V27" s="3"/>
      <c r="W27" s="19"/>
      <c r="X27" s="3"/>
      <c r="Y27" s="19"/>
      <c r="Z27" s="19"/>
      <c r="AA27" s="19"/>
      <c r="AB27" s="3"/>
      <c r="AC27" s="16" t="str">
        <f t="shared" si="4"/>
        <v>#REF!</v>
      </c>
      <c r="AD27" s="3"/>
      <c r="AE27" s="19"/>
      <c r="AF27" s="3"/>
      <c r="AG27" s="19"/>
      <c r="AH27" s="19"/>
      <c r="AI27" s="19"/>
      <c r="AJ27" s="3"/>
      <c r="AK27" s="3"/>
      <c r="AL27" s="3"/>
      <c r="AM27" s="3"/>
      <c r="AN27" s="3"/>
      <c r="AO27" s="3"/>
      <c r="AP27" s="3"/>
      <c r="AQ27" s="3"/>
    </row>
    <row r="28">
      <c r="A28" s="38"/>
      <c r="B28" s="38"/>
      <c r="C28" s="38"/>
      <c r="D28" s="38"/>
      <c r="E28" s="42"/>
      <c r="F28" s="3"/>
      <c r="G28" s="23" t="s">
        <v>26</v>
      </c>
      <c r="H28" s="3"/>
      <c r="I28" s="29" t="s">
        <v>106</v>
      </c>
      <c r="J28" s="3"/>
      <c r="K28" s="3"/>
      <c r="L28" s="3"/>
      <c r="M28" s="3"/>
      <c r="N28" s="16" t="str">
        <f t="shared" si="1"/>
        <v>#REF!</v>
      </c>
      <c r="O28" s="3"/>
      <c r="P28" s="16" t="str">
        <f t="shared" si="2"/>
        <v>#REF!</v>
      </c>
      <c r="Q28" s="25" t="str">
        <f t="shared" si="3"/>
        <v>#REF!</v>
      </c>
      <c r="R28" s="3"/>
      <c r="S28" s="28" t="s">
        <v>29</v>
      </c>
      <c r="T28" s="28" t="s">
        <v>29</v>
      </c>
      <c r="U28" s="28" t="s">
        <v>29</v>
      </c>
      <c r="V28" s="3"/>
      <c r="W28" s="19"/>
      <c r="X28" s="3"/>
      <c r="Y28" s="19"/>
      <c r="Z28" s="19"/>
      <c r="AA28" s="19"/>
      <c r="AB28" s="3"/>
      <c r="AC28" s="16" t="str">
        <f t="shared" si="4"/>
        <v>#REF!</v>
      </c>
      <c r="AD28" s="3"/>
      <c r="AE28" s="19"/>
      <c r="AF28" s="3"/>
      <c r="AG28" s="19"/>
      <c r="AH28" s="19"/>
      <c r="AI28" s="19"/>
      <c r="AJ28" s="3"/>
      <c r="AK28" s="3"/>
      <c r="AL28" s="3"/>
      <c r="AM28" s="3"/>
      <c r="AN28" s="3"/>
      <c r="AO28" s="3"/>
      <c r="AP28" s="3"/>
      <c r="AQ28" s="3"/>
    </row>
    <row r="29">
      <c r="A29" s="21"/>
      <c r="B29" s="21"/>
      <c r="C29" s="21"/>
      <c r="D29" s="21"/>
      <c r="E29" s="42"/>
      <c r="F29" s="3"/>
      <c r="G29" s="23" t="s">
        <v>26</v>
      </c>
      <c r="H29" s="3"/>
      <c r="I29" s="29" t="s">
        <v>34</v>
      </c>
      <c r="J29" s="3"/>
      <c r="K29" s="3"/>
      <c r="L29" s="3"/>
      <c r="M29" s="3"/>
      <c r="N29" s="16" t="str">
        <f t="shared" si="1"/>
        <v>#REF!</v>
      </c>
      <c r="O29" s="3"/>
      <c r="P29" s="16" t="str">
        <f t="shared" si="2"/>
        <v>#REF!</v>
      </c>
      <c r="Q29" s="25" t="str">
        <f t="shared" si="3"/>
        <v>#REF!</v>
      </c>
      <c r="R29" s="3"/>
      <c r="S29" s="30" t="s">
        <v>105</v>
      </c>
      <c r="T29" s="28" t="s">
        <v>29</v>
      </c>
      <c r="U29" s="28" t="s">
        <v>29</v>
      </c>
      <c r="V29" s="3"/>
      <c r="W29" s="19"/>
      <c r="X29" s="3"/>
      <c r="Y29" s="19"/>
      <c r="Z29" s="19"/>
      <c r="AA29" s="19"/>
      <c r="AB29" s="3"/>
      <c r="AC29" s="16" t="str">
        <f t="shared" si="4"/>
        <v>#REF!</v>
      </c>
      <c r="AD29" s="3"/>
      <c r="AE29" s="19"/>
      <c r="AF29" s="3"/>
      <c r="AG29" s="19"/>
      <c r="AH29" s="19"/>
      <c r="AI29" s="19"/>
      <c r="AJ29" s="3"/>
      <c r="AK29" s="3"/>
      <c r="AL29" s="3"/>
      <c r="AM29" s="3"/>
      <c r="AN29" s="3"/>
      <c r="AO29" s="3"/>
      <c r="AP29" s="3"/>
      <c r="AQ29" s="3"/>
    </row>
    <row r="30">
      <c r="A30" s="21"/>
      <c r="B30" s="21"/>
      <c r="C30" s="21"/>
      <c r="D30" s="21"/>
      <c r="E30" s="43"/>
      <c r="F30" s="3"/>
      <c r="G30" s="19"/>
      <c r="H30" s="3"/>
      <c r="I30" s="3"/>
      <c r="J30" s="3"/>
      <c r="K30" s="3"/>
      <c r="L30" s="3"/>
      <c r="M30" s="3"/>
      <c r="N30" s="16"/>
      <c r="O30" s="3"/>
      <c r="P30" s="3"/>
      <c r="Q30" s="3"/>
      <c r="R30" s="3"/>
      <c r="S30" s="3"/>
      <c r="T30" s="3"/>
      <c r="U30" s="3"/>
      <c r="V30" s="3"/>
      <c r="W30" s="16"/>
      <c r="X30" s="3"/>
      <c r="Y30" s="16"/>
      <c r="Z30" s="16"/>
      <c r="AA30" s="3"/>
      <c r="AB30" s="3"/>
      <c r="AC30" s="16"/>
      <c r="AD30" s="3"/>
      <c r="AE30" s="16"/>
      <c r="AF30" s="3"/>
      <c r="AG30" s="3"/>
      <c r="AH30" s="3"/>
      <c r="AI30" s="3"/>
      <c r="AJ30" s="3"/>
      <c r="AK30" s="3"/>
      <c r="AL30" s="3"/>
      <c r="AM30" s="3"/>
      <c r="AN30" s="3"/>
      <c r="AO30" s="3"/>
      <c r="AP30" s="3"/>
      <c r="AQ30" s="3"/>
    </row>
  </sheetData>
  <mergeCells count="2">
    <mergeCell ref="N2:AA2"/>
    <mergeCell ref="AC2:AI2"/>
  </mergeCells>
  <conditionalFormatting sqref="I4:I9 G7 G9 G11 I11:I17 G13:G14 K13 G16 K16:K17 I19 I21:I26 G22:G23 G25:G26 K27 I28:I29">
    <cfRule type="cellIs" dxfId="0" priority="1" operator="lessThan">
      <formula>0.4</formula>
    </cfRule>
  </conditionalFormatting>
  <conditionalFormatting sqref="I4:I9 G7 G9 G11 I11:I17 G13:G14 K13 G16 K16:K17 I19 I21:I26 G22:G23 G25:G26 K27 I28:I29">
    <cfRule type="cellIs" dxfId="1" priority="2" operator="lessThan">
      <formula>0.5</formula>
    </cfRule>
  </conditionalFormatting>
  <conditionalFormatting sqref="P4:P29">
    <cfRule type="cellIs" dxfId="0" priority="3" operator="lessThan">
      <formula>0.4</formula>
    </cfRule>
  </conditionalFormatting>
  <conditionalFormatting sqref="P4:P29">
    <cfRule type="cellIs" dxfId="1" priority="4" operator="lessThan">
      <formula>0.5</formula>
    </cfRule>
  </conditionalFormatting>
  <conditionalFormatting sqref="P4:P29">
    <cfRule type="cellIs" dxfId="2" priority="5" operator="greaterThanOrEqual">
      <formula>0.5</formula>
    </cfRule>
  </conditionalFormatting>
  <conditionalFormatting sqref="N4:N29">
    <cfRule type="cellIs" dxfId="0" priority="6" operator="lessThan">
      <formula>0.4</formula>
    </cfRule>
  </conditionalFormatting>
  <conditionalFormatting sqref="N4:N29">
    <cfRule type="cellIs" dxfId="1" priority="7" operator="lessThan">
      <formula>0.5</formula>
    </cfRule>
  </conditionalFormatting>
  <conditionalFormatting sqref="N4:N29">
    <cfRule type="cellIs" dxfId="2" priority="8" operator="greaterThanOrEqual">
      <formula>0.5</formula>
    </cfRule>
  </conditionalFormatting>
  <conditionalFormatting sqref="AC4:AC29">
    <cfRule type="cellIs" dxfId="0" priority="9" operator="lessThan">
      <formula>4</formula>
    </cfRule>
  </conditionalFormatting>
  <conditionalFormatting sqref="AC4:AC29">
    <cfRule type="cellIs" dxfId="1" priority="10" operator="lessThan">
      <formula>5</formula>
    </cfRule>
  </conditionalFormatting>
  <conditionalFormatting sqref="AC4:AC29">
    <cfRule type="cellIs" dxfId="2" priority="11" operator="greaterThanOrEqual">
      <formula>5</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2.63" defaultRowHeight="15.75"/>
  <cols>
    <col customWidth="1" hidden="1" min="1" max="1" width="15.25"/>
    <col customWidth="1" hidden="1" min="2" max="3" width="11.88"/>
    <col customWidth="1" hidden="1" min="4" max="4" width="24.0"/>
    <col customWidth="1" min="6" max="6" width="6.25"/>
    <col customWidth="1" hidden="1" min="7" max="7" width="14.25"/>
    <col customWidth="1" min="8" max="8" width="4.75"/>
    <col customWidth="1" min="9" max="9" width="14.25"/>
    <col customWidth="1" min="10" max="10" width="4.38"/>
    <col customWidth="1" min="11" max="11" width="10.38"/>
    <col customWidth="1" min="12" max="12" width="14.63"/>
    <col customWidth="1" min="13" max="16" width="12.63"/>
    <col customWidth="1" min="17" max="17" width="14.5"/>
    <col customWidth="1" min="18" max="19" width="12.63"/>
    <col customWidth="1" min="20" max="20" width="13.88"/>
    <col customWidth="1" min="21" max="21" width="12.63"/>
    <col hidden="1" min="22" max="23" width="12.63"/>
    <col customWidth="1" min="24" max="24" width="7.75"/>
    <col customWidth="1" hidden="1" min="25" max="25" width="10.38"/>
    <col customWidth="1" min="26" max="26" width="10.38"/>
    <col customWidth="1" hidden="1" min="27" max="27" width="11.88"/>
    <col customWidth="1" hidden="1" min="28" max="29" width="10.38"/>
    <col customWidth="1" hidden="1" min="30" max="30" width="24.88"/>
    <col customWidth="1" min="31" max="31" width="37.0"/>
    <col customWidth="1" hidden="1" min="32" max="32" width="10.38"/>
    <col customWidth="1" min="33" max="33" width="10.38"/>
    <col customWidth="1" min="34" max="34" width="8.38"/>
    <col customWidth="1" min="35" max="36" width="16.5"/>
    <col customWidth="1" min="37" max="37" width="8.38"/>
    <col customWidth="1" min="38" max="38" width="59.63"/>
    <col customWidth="1" min="42" max="43" width="6.88"/>
    <col customWidth="1" min="44" max="44" width="14.38"/>
    <col customWidth="1" min="45" max="45" width="6.88"/>
    <col customWidth="1" min="46" max="46" width="13.63"/>
    <col hidden="1" min="47" max="47" width="12.63"/>
    <col customWidth="1" min="48" max="48" width="7.88"/>
    <col customWidth="1" min="49" max="49" width="12.88"/>
    <col customWidth="1" min="52" max="53" width="27.75"/>
    <col customWidth="1" min="54" max="54" width="6.25"/>
    <col customWidth="1" min="55" max="55" width="37.0"/>
    <col hidden="1" min="56" max="58" width="12.63"/>
    <col customWidth="1" min="59" max="59" width="8.88"/>
    <col hidden="1" min="60" max="61" width="12.63"/>
    <col customWidth="1" hidden="1" min="62" max="62" width="16.5"/>
    <col customWidth="1" hidden="1" min="63" max="63" width="16.25"/>
    <col hidden="1" min="64" max="64" width="12.63"/>
    <col customWidth="1" hidden="1" min="65" max="65" width="6.38"/>
    <col customWidth="1" hidden="1" min="66" max="66" width="13.75"/>
    <col customWidth="1" hidden="1" min="67" max="67" width="5.75"/>
    <col hidden="1" min="68" max="69" width="12.63"/>
    <col customWidth="1" min="70" max="70" width="10.25"/>
    <col customWidth="1" min="71" max="71" width="16.63"/>
    <col customWidth="1" min="72" max="72" width="10.38"/>
    <col hidden="1" min="73" max="73" width="12.63"/>
    <col customWidth="1" hidden="1" min="74" max="74" width="10.75"/>
    <col hidden="1" min="75" max="76" width="12.63"/>
    <col customWidth="1" min="79" max="79" width="7.88"/>
    <col customWidth="1" min="82" max="82" width="8.75"/>
    <col customWidth="1" min="84" max="84" width="8.75"/>
    <col customWidth="1" hidden="1" min="85" max="85" width="11.5"/>
    <col hidden="1" min="86" max="86" width="12.63"/>
    <col customWidth="1" hidden="1" min="87" max="87" width="14.13"/>
    <col customWidth="1" min="88" max="89" width="14.13"/>
    <col customWidth="1" min="90" max="93" width="14.5"/>
    <col customWidth="1" min="94" max="94" width="8.75"/>
    <col customWidth="1" hidden="1" min="95" max="95" width="14.5"/>
    <col customWidth="1" min="96" max="96" width="12.63"/>
    <col customWidth="1" min="97" max="97" width="8.38"/>
  </cols>
  <sheetData>
    <row r="1">
      <c r="A1" s="1" t="s">
        <v>107</v>
      </c>
      <c r="B1" s="1" t="s">
        <v>0</v>
      </c>
      <c r="C1" s="44" t="s">
        <v>108</v>
      </c>
      <c r="D1" s="45" t="s">
        <v>2</v>
      </c>
      <c r="E1" s="2" t="s">
        <v>3</v>
      </c>
      <c r="F1" s="46"/>
      <c r="G1" s="47" t="s">
        <v>109</v>
      </c>
      <c r="H1" s="46"/>
      <c r="I1" s="48" t="s">
        <v>110</v>
      </c>
      <c r="J1" s="46"/>
      <c r="K1" s="46"/>
      <c r="L1" s="49" t="s">
        <v>111</v>
      </c>
      <c r="M1" s="3"/>
      <c r="N1" s="3"/>
      <c r="O1" s="50" t="s">
        <v>112</v>
      </c>
      <c r="P1" s="51" t="s">
        <v>113</v>
      </c>
      <c r="Q1" s="51" t="s">
        <v>114</v>
      </c>
      <c r="R1" s="50" t="s">
        <v>115</v>
      </c>
      <c r="S1" s="50" t="s">
        <v>116</v>
      </c>
      <c r="T1" s="52" t="s">
        <v>117</v>
      </c>
      <c r="U1" s="52" t="s">
        <v>118</v>
      </c>
      <c r="V1" s="53" t="s">
        <v>119</v>
      </c>
      <c r="W1" s="54" t="s">
        <v>120</v>
      </c>
      <c r="X1" s="55"/>
      <c r="Y1" s="56" t="s">
        <v>121</v>
      </c>
      <c r="Z1" s="55"/>
      <c r="AA1" s="57" t="s">
        <v>122</v>
      </c>
      <c r="AB1" s="57" t="s">
        <v>3</v>
      </c>
      <c r="AC1" s="58" t="s">
        <v>123</v>
      </c>
      <c r="AD1" s="59" t="s">
        <v>124</v>
      </c>
      <c r="AE1" s="60" t="s">
        <v>125</v>
      </c>
      <c r="AF1" s="61" t="s">
        <v>126</v>
      </c>
      <c r="AG1" s="61" t="s">
        <v>127</v>
      </c>
      <c r="AH1" s="62"/>
      <c r="AI1" s="63" t="s">
        <v>128</v>
      </c>
      <c r="AJ1" s="63" t="s">
        <v>129</v>
      </c>
      <c r="AK1" s="62"/>
      <c r="AL1" s="1" t="s">
        <v>130</v>
      </c>
      <c r="AN1" s="48" t="s">
        <v>131</v>
      </c>
      <c r="AO1" s="47" t="s">
        <v>132</v>
      </c>
      <c r="AP1" s="64"/>
      <c r="AQ1" s="64"/>
      <c r="AR1" s="65" t="s">
        <v>133</v>
      </c>
      <c r="AS1" s="64"/>
      <c r="AT1" s="65" t="s">
        <v>134</v>
      </c>
      <c r="AU1" s="66" t="s">
        <v>135</v>
      </c>
      <c r="AV1" s="67"/>
      <c r="AW1" s="63" t="s">
        <v>136</v>
      </c>
      <c r="AX1" s="63" t="s">
        <v>137</v>
      </c>
      <c r="AY1" s="68"/>
      <c r="AZ1" s="69" t="s">
        <v>138</v>
      </c>
      <c r="BA1" s="69" t="s">
        <v>139</v>
      </c>
      <c r="BB1" s="68"/>
      <c r="BC1" s="70" t="s">
        <v>140</v>
      </c>
      <c r="BD1" s="71" t="s">
        <v>141</v>
      </c>
      <c r="BE1" s="71" t="s">
        <v>142</v>
      </c>
      <c r="BF1" s="72" t="s">
        <v>143</v>
      </c>
      <c r="BG1" s="68"/>
      <c r="BH1" s="68"/>
      <c r="BI1" s="73" t="s">
        <v>144</v>
      </c>
      <c r="BJ1" s="73" t="s">
        <v>145</v>
      </c>
      <c r="BK1" s="73" t="s">
        <v>146</v>
      </c>
      <c r="BL1" s="73" t="s">
        <v>147</v>
      </c>
      <c r="BM1" s="68"/>
      <c r="BN1" s="74" t="s">
        <v>148</v>
      </c>
      <c r="BO1" s="68"/>
      <c r="BP1" s="75" t="s">
        <v>149</v>
      </c>
      <c r="BQ1" s="75" t="s">
        <v>150</v>
      </c>
      <c r="BR1" s="68"/>
      <c r="BS1" s="61" t="s">
        <v>151</v>
      </c>
      <c r="BT1" s="68"/>
      <c r="BU1" s="76" t="s">
        <v>152</v>
      </c>
      <c r="BV1" s="76" t="s">
        <v>153</v>
      </c>
      <c r="BW1" s="76" t="s">
        <v>154</v>
      </c>
      <c r="BX1" s="76" t="s">
        <v>155</v>
      </c>
      <c r="BY1" s="48" t="s">
        <v>156</v>
      </c>
      <c r="BZ1" s="54" t="s">
        <v>157</v>
      </c>
      <c r="CA1" s="64"/>
      <c r="CB1" s="77" t="s">
        <v>158</v>
      </c>
      <c r="CC1" s="77" t="s">
        <v>159</v>
      </c>
      <c r="CD1" s="64"/>
      <c r="CE1" s="78" t="s">
        <v>160</v>
      </c>
      <c r="CF1" s="64"/>
      <c r="CG1" s="79" t="s">
        <v>161</v>
      </c>
      <c r="CH1" s="80" t="s">
        <v>159</v>
      </c>
      <c r="CI1" s="81" t="s">
        <v>162</v>
      </c>
      <c r="CJ1" s="79" t="s">
        <v>163</v>
      </c>
      <c r="CK1" s="79" t="s">
        <v>164</v>
      </c>
      <c r="CL1" s="64"/>
      <c r="CM1" s="63" t="s">
        <v>165</v>
      </c>
      <c r="CN1" s="63" t="s">
        <v>166</v>
      </c>
      <c r="CO1" s="63" t="s">
        <v>167</v>
      </c>
      <c r="CP1" s="64"/>
      <c r="CQ1" s="79" t="s">
        <v>168</v>
      </c>
      <c r="CR1" s="63" t="s">
        <v>169</v>
      </c>
      <c r="CS1" s="82"/>
      <c r="CT1" s="63" t="s">
        <v>170</v>
      </c>
      <c r="CU1" s="63" t="s">
        <v>171</v>
      </c>
      <c r="CV1" s="63" t="s">
        <v>172</v>
      </c>
      <c r="CW1" s="63" t="s">
        <v>173</v>
      </c>
    </row>
    <row r="2">
      <c r="A2" s="55">
        <f>COUNTA(A4:A29)</f>
        <v>16</v>
      </c>
      <c r="B2" s="55"/>
      <c r="C2" s="55"/>
      <c r="D2" s="83"/>
      <c r="E2" s="84"/>
      <c r="F2" s="9"/>
      <c r="G2" s="9"/>
      <c r="H2" s="9"/>
      <c r="I2" s="9"/>
      <c r="J2" s="67"/>
      <c r="K2" s="67"/>
      <c r="L2" s="85">
        <v>0.0</v>
      </c>
      <c r="M2" s="67"/>
      <c r="N2" s="67"/>
      <c r="O2" s="67"/>
      <c r="P2" s="67"/>
      <c r="Q2" s="67"/>
      <c r="R2" s="67"/>
      <c r="S2" s="67"/>
      <c r="T2" s="86"/>
      <c r="U2" s="86"/>
      <c r="V2" s="67"/>
      <c r="W2" s="67"/>
      <c r="X2" s="82"/>
      <c r="Y2" s="87">
        <v>171.0</v>
      </c>
      <c r="Z2" s="82"/>
      <c r="AA2" s="88" t="s">
        <v>174</v>
      </c>
      <c r="AD2" s="89"/>
      <c r="AE2" s="90"/>
      <c r="AF2" s="67"/>
      <c r="AG2" s="67"/>
      <c r="AH2" s="67"/>
      <c r="AI2" s="67"/>
      <c r="AJ2" s="67"/>
      <c r="AK2" s="67"/>
      <c r="AL2" s="55"/>
      <c r="AN2" s="86">
        <v>0.4</v>
      </c>
      <c r="AO2" s="86">
        <v>0.4</v>
      </c>
      <c r="AP2" s="67"/>
      <c r="AQ2" s="67"/>
      <c r="AR2" s="86">
        <v>0.6</v>
      </c>
      <c r="AS2" s="67"/>
      <c r="AT2" s="86">
        <v>0.6</v>
      </c>
      <c r="AU2" s="91"/>
      <c r="AV2" s="91"/>
      <c r="AW2" s="91"/>
      <c r="AX2" s="91"/>
      <c r="AY2" s="84"/>
      <c r="AZ2" s="92"/>
      <c r="BA2" s="92"/>
      <c r="BB2" s="93"/>
      <c r="BC2" s="94"/>
      <c r="BD2" s="95" t="s">
        <v>175</v>
      </c>
      <c r="BE2" s="95" t="s">
        <v>175</v>
      </c>
      <c r="BF2" s="95" t="s">
        <v>175</v>
      </c>
      <c r="BG2" s="93"/>
      <c r="BH2" s="93"/>
      <c r="BI2" s="93"/>
      <c r="BJ2" s="96" t="s">
        <v>176</v>
      </c>
      <c r="BK2" s="96" t="s">
        <v>177</v>
      </c>
      <c r="BL2" s="96" t="s">
        <v>178</v>
      </c>
      <c r="BM2" s="97"/>
      <c r="BN2" s="97"/>
      <c r="BO2" s="97"/>
      <c r="BP2" s="97"/>
      <c r="BQ2" s="96" t="s">
        <v>179</v>
      </c>
      <c r="BR2" s="97"/>
      <c r="BS2" s="97"/>
      <c r="BT2" s="97"/>
      <c r="BU2" s="97"/>
      <c r="BV2" s="97"/>
      <c r="BW2" s="97"/>
      <c r="BX2" s="97"/>
      <c r="BY2" s="96" t="s">
        <v>180</v>
      </c>
      <c r="BZ2" s="98">
        <v>0.35</v>
      </c>
      <c r="CA2" s="97"/>
      <c r="CB2" s="98">
        <v>0.65</v>
      </c>
      <c r="CC2" s="98">
        <v>0.5</v>
      </c>
      <c r="CD2" s="99"/>
      <c r="CE2" s="100"/>
      <c r="CF2" s="99"/>
      <c r="CG2" s="96" t="s">
        <v>180</v>
      </c>
      <c r="CH2" s="55"/>
      <c r="CI2" s="97"/>
      <c r="CJ2" s="97"/>
      <c r="CK2" s="97"/>
      <c r="CL2" s="96"/>
      <c r="CM2" s="96"/>
      <c r="CN2" s="96"/>
      <c r="CO2" s="96"/>
      <c r="CP2" s="99"/>
      <c r="CQ2" s="97"/>
      <c r="CR2" s="97"/>
      <c r="CS2" s="97"/>
    </row>
    <row r="3">
      <c r="A3" s="101" t="s">
        <v>181</v>
      </c>
      <c r="B3" s="102" t="s">
        <v>182</v>
      </c>
      <c r="C3" s="103"/>
      <c r="D3" s="101" t="s">
        <v>183</v>
      </c>
      <c r="E3" s="104" t="s">
        <v>184</v>
      </c>
      <c r="F3" s="19"/>
      <c r="G3" s="24"/>
      <c r="H3" s="105"/>
      <c r="I3" s="105"/>
      <c r="J3" s="3"/>
      <c r="K3" s="3"/>
      <c r="L3" s="3"/>
      <c r="M3" s="106"/>
      <c r="N3" s="106"/>
      <c r="O3" s="107" t="s">
        <v>185</v>
      </c>
      <c r="P3" s="106"/>
      <c r="Q3" s="106"/>
      <c r="R3" s="106"/>
      <c r="S3" s="106"/>
      <c r="T3" s="106"/>
      <c r="U3" s="106"/>
      <c r="V3" s="106"/>
      <c r="W3" s="106"/>
      <c r="X3" s="106"/>
      <c r="Y3" s="106"/>
      <c r="Z3" s="106"/>
      <c r="AA3" s="106"/>
      <c r="AB3" s="106"/>
      <c r="AC3" s="106"/>
      <c r="AD3" s="106"/>
      <c r="AE3" s="106"/>
      <c r="AF3" s="106"/>
      <c r="AG3" s="106"/>
      <c r="AH3" s="106"/>
      <c r="AI3" s="106"/>
      <c r="AJ3" s="106"/>
      <c r="AK3" s="106"/>
      <c r="AL3" s="106"/>
      <c r="AM3" s="106"/>
      <c r="AN3" s="106"/>
      <c r="AO3" s="106"/>
      <c r="AP3" s="106"/>
      <c r="AQ3" s="106"/>
      <c r="AR3" s="106"/>
      <c r="AS3" s="106"/>
      <c r="AT3" s="106"/>
      <c r="AU3" s="106"/>
      <c r="AV3" s="106"/>
      <c r="AW3" s="106"/>
      <c r="AX3" s="106"/>
      <c r="AY3" s="106"/>
      <c r="AZ3" s="106"/>
      <c r="BA3" s="106"/>
      <c r="BB3" s="106"/>
      <c r="BC3" s="106"/>
      <c r="BD3" s="106"/>
      <c r="BE3" s="106"/>
      <c r="BF3" s="106"/>
      <c r="BG3" s="106"/>
      <c r="BH3" s="106"/>
      <c r="BI3" s="106"/>
      <c r="BJ3" s="106"/>
      <c r="BK3" s="106"/>
      <c r="BL3" s="106"/>
      <c r="BM3" s="106"/>
      <c r="BN3" s="106"/>
      <c r="BO3" s="106"/>
      <c r="BP3" s="106"/>
      <c r="BQ3" s="106"/>
      <c r="BR3" s="106"/>
      <c r="BS3" s="106"/>
      <c r="BT3" s="106"/>
      <c r="BU3" s="106"/>
      <c r="BV3" s="106"/>
      <c r="BW3" s="106"/>
      <c r="BX3" s="106"/>
      <c r="BY3" s="106"/>
      <c r="BZ3" s="106"/>
      <c r="CA3" s="106"/>
      <c r="CB3" s="106"/>
      <c r="CC3" s="106"/>
      <c r="CD3" s="106"/>
      <c r="CE3" s="106"/>
      <c r="CF3" s="106"/>
      <c r="CG3" s="106"/>
      <c r="CH3" s="106"/>
      <c r="CI3" s="106"/>
      <c r="CJ3" s="106"/>
      <c r="CK3" s="106"/>
      <c r="CL3" s="106"/>
      <c r="CM3" s="106"/>
      <c r="CN3" s="106"/>
      <c r="CO3" s="106"/>
      <c r="CP3" s="106"/>
      <c r="CQ3" s="106"/>
      <c r="CR3" s="106"/>
      <c r="CS3" s="106"/>
      <c r="CT3" s="106"/>
      <c r="CU3" s="106"/>
      <c r="CV3" s="106"/>
      <c r="CW3" s="106"/>
    </row>
    <row r="4">
      <c r="A4" s="101" t="s">
        <v>186</v>
      </c>
      <c r="B4" s="102" t="s">
        <v>182</v>
      </c>
      <c r="C4" s="103"/>
      <c r="E4" s="104" t="s">
        <v>187</v>
      </c>
      <c r="F4" s="19"/>
      <c r="G4" s="24" t="s">
        <v>68</v>
      </c>
      <c r="H4" s="105"/>
      <c r="I4" s="105" t="str">
        <f t="shared" ref="I4:I7" si="1">VLOOKUP(E4, #REF!, 69, FALSE)</f>
        <v>#REF!</v>
      </c>
      <c r="J4" s="3"/>
      <c r="K4" s="3"/>
      <c r="L4" s="108" t="str">
        <f t="shared" ref="L4:L7" si="2">I4*10+L$2</f>
        <v>#REF!</v>
      </c>
      <c r="M4" s="106"/>
      <c r="O4" s="107" t="s">
        <v>185</v>
      </c>
      <c r="Q4" s="106"/>
      <c r="R4" s="109" t="s">
        <v>188</v>
      </c>
      <c r="S4" s="106"/>
      <c r="T4" s="108" t="str">
        <f>VLOOKUP(E4, PyDevOps!A:BE, 54, FALSE)</f>
        <v>#N/A</v>
      </c>
      <c r="U4" s="108" t="str">
        <f>VLOOKUP(E4, PyDevOps!A:BE, 55, FALSE)</f>
        <v>#N/A</v>
      </c>
      <c r="V4" s="110"/>
      <c r="W4" s="111"/>
      <c r="X4" s="19"/>
      <c r="Y4" s="112"/>
      <c r="Z4" s="113"/>
      <c r="AA4" s="19"/>
      <c r="AB4" s="19"/>
      <c r="AC4" s="19"/>
      <c r="AD4" s="19"/>
      <c r="AE4" s="114" t="str">
        <f>VLOOKUP(E4, PyDevOps!A:BE, 57, FALSE)</f>
        <v>#N/A</v>
      </c>
      <c r="AF4" s="19"/>
      <c r="AG4" s="115" t="s">
        <v>189</v>
      </c>
      <c r="AH4" s="89"/>
      <c r="AI4" s="108" t="str">
        <f t="shared" ref="AI4:AI7" si="3">L4*L$4+T4*T$2+IF(AG4 = "PASS",1,0)</f>
        <v>#REF!</v>
      </c>
      <c r="AJ4" s="108" t="str">
        <f>#REF!*#REF!+U4*U$2</f>
        <v>#REF!</v>
      </c>
      <c r="AK4" s="89"/>
      <c r="AL4" s="35"/>
      <c r="AN4" s="113" t="str">
        <f t="shared" ref="AN4:AN6" si="4">VLOOKUP(E4, test_POO_feb!C:BJ, 60, FALSE)</f>
        <v>#REF!</v>
      </c>
      <c r="AO4" s="19" t="str">
        <f>VLOOKUP(E4, test_ED_feb!D:BM, 62, FALSE)</f>
        <v>#REF!</v>
      </c>
      <c r="AP4" s="116"/>
      <c r="AQ4" s="116"/>
      <c r="AR4" s="117" t="str">
        <f t="shared" ref="AR4:AR6" si="5">VLOOKUP($E4, sneaker_raffle!$A:$AV, 46, FALSE)</f>
        <v>#REF!</v>
      </c>
      <c r="AS4" s="118"/>
      <c r="AT4" s="117" t="str">
        <f t="shared" ref="AT4:AT6" si="6">VLOOKUP($E4, sneaker_raffle!$A:$AV, 47, FALSE)</f>
        <v>#REF!</v>
      </c>
      <c r="AU4" s="119"/>
      <c r="AV4" s="106"/>
      <c r="AW4" s="117" t="str">
        <f t="shared" ref="AW4:AW6" si="7">AN4*10*AN$2 + AR4*AR$2</f>
        <v>#REF!</v>
      </c>
      <c r="AX4" s="117" t="str">
        <f t="shared" ref="AX4:AX6" si="8">AO4*10*AO$2 + AT4*AT$2</f>
        <v>#REF!</v>
      </c>
      <c r="AY4" s="19"/>
      <c r="AZ4" s="120"/>
      <c r="BA4" s="120"/>
      <c r="BB4" s="121"/>
      <c r="BC4" s="122"/>
      <c r="BD4" s="123"/>
      <c r="BE4" s="123"/>
      <c r="BF4" s="123"/>
      <c r="BG4" s="124"/>
      <c r="BH4" s="124"/>
      <c r="BI4" s="124"/>
      <c r="BJ4" s="124"/>
      <c r="BK4" s="125"/>
      <c r="BL4" s="125"/>
      <c r="BM4" s="125"/>
      <c r="BN4" s="125"/>
      <c r="BO4" s="125"/>
      <c r="BP4" s="125"/>
      <c r="BQ4" s="125"/>
      <c r="BR4" s="124"/>
      <c r="BS4" s="126"/>
      <c r="BT4" s="124"/>
      <c r="BU4" s="124"/>
      <c r="BV4" s="96"/>
      <c r="BW4" s="124"/>
      <c r="BX4" s="124"/>
      <c r="BY4" s="113" t="str">
        <f t="shared" ref="BY4:BY7" si="9">VLOOKUP(E4, test_prog_jun!D:CB, 77, FALSE)</f>
        <v>#REF!</v>
      </c>
      <c r="BZ4" s="117" t="str">
        <f t="shared" ref="BZ4:BZ7" si="10">BY4*10</f>
        <v>#REF!</v>
      </c>
      <c r="CA4" s="127"/>
      <c r="CB4" s="113"/>
      <c r="CC4" s="113"/>
      <c r="CD4" s="19"/>
      <c r="CE4" s="55"/>
      <c r="CF4" s="19"/>
      <c r="CG4" s="19"/>
      <c r="CH4" s="19"/>
      <c r="CI4" s="128"/>
      <c r="CJ4" s="127" t="str">
        <f t="shared" ref="CJ4:CJ7" si="11">BZ4*BZ$2+CB4*CB$2</f>
        <v>#REF!</v>
      </c>
      <c r="CK4" s="127"/>
      <c r="CL4" s="128"/>
      <c r="CM4" s="127" t="str">
        <f t="shared" ref="CM4:CM7" si="12">AI4</f>
        <v>#REF!</v>
      </c>
      <c r="CN4" s="117" t="str">
        <f t="shared" ref="CN4:CN7" si="13">AW4</f>
        <v>#REF!</v>
      </c>
      <c r="CO4" s="117" t="str">
        <f t="shared" ref="CO4:CO7" si="14">CJ4</f>
        <v>#REF!</v>
      </c>
      <c r="CP4" s="19"/>
      <c r="CQ4" s="128"/>
      <c r="CR4" s="117"/>
      <c r="CS4" s="105"/>
      <c r="CT4" s="129" t="str">
        <f t="shared" ref="CT4:CT7" si="15">AJ4</f>
        <v>#REF!</v>
      </c>
      <c r="CU4" s="129" t="str">
        <f t="shared" ref="CU4:CU7" si="16">AX4</f>
        <v>#REF!</v>
      </c>
      <c r="CV4" s="127" t="str">
        <f t="shared" ref="CV4:CV7" si="17">CK4</f>
        <v/>
      </c>
      <c r="CW4" s="16"/>
    </row>
    <row r="5">
      <c r="A5" s="101" t="s">
        <v>190</v>
      </c>
      <c r="B5" s="130" t="s">
        <v>191</v>
      </c>
      <c r="C5" s="131"/>
      <c r="D5" s="102" t="s">
        <v>192</v>
      </c>
      <c r="E5" s="104" t="s">
        <v>193</v>
      </c>
      <c r="F5" s="132"/>
      <c r="G5" s="24" t="s">
        <v>68</v>
      </c>
      <c r="H5" s="105"/>
      <c r="I5" s="105" t="str">
        <f t="shared" si="1"/>
        <v>#REF!</v>
      </c>
      <c r="J5" s="3"/>
      <c r="K5" s="3"/>
      <c r="L5" s="108" t="str">
        <f t="shared" si="2"/>
        <v>#REF!</v>
      </c>
      <c r="M5" s="106"/>
      <c r="N5" s="106"/>
      <c r="O5" s="107" t="s">
        <v>185</v>
      </c>
      <c r="P5" s="106"/>
      <c r="Q5" s="106"/>
      <c r="R5" s="106"/>
      <c r="S5" s="106"/>
      <c r="T5" s="108" t="str">
        <f>VLOOKUP(E5, PyDevOps!A:BE, 54, FALSE)</f>
        <v>#N/A</v>
      </c>
      <c r="U5" s="108" t="str">
        <f>VLOOKUP(E5, PyDevOps!A:BE, 55, FALSE)</f>
        <v>#N/A</v>
      </c>
      <c r="V5" s="110"/>
      <c r="W5" s="111"/>
      <c r="X5" s="19"/>
      <c r="Y5" s="133">
        <v>0.0</v>
      </c>
      <c r="Z5" s="113"/>
      <c r="AA5" s="19"/>
      <c r="AB5" s="19"/>
      <c r="AC5" s="19"/>
      <c r="AD5" s="19"/>
      <c r="AE5" s="134" t="str">
        <f>VLOOKUP(E5, PyDevOps!A:BE, 57, FALSE)</f>
        <v>#N/A</v>
      </c>
      <c r="AF5" s="19"/>
      <c r="AG5" s="135" t="s">
        <v>194</v>
      </c>
      <c r="AH5" s="89"/>
      <c r="AI5" s="108" t="str">
        <f t="shared" si="3"/>
        <v>#REF!</v>
      </c>
      <c r="AJ5" s="108" t="str">
        <f t="shared" ref="AJ5:AJ7" si="18">#REF!*#REF!+U5*U$2+IF(AG5 = "PASS",1,0)</f>
        <v>#REF!</v>
      </c>
      <c r="AK5" s="89"/>
      <c r="AL5" s="35"/>
      <c r="AN5" s="113" t="str">
        <f t="shared" si="4"/>
        <v>#REF!</v>
      </c>
      <c r="AO5" s="19" t="s">
        <v>195</v>
      </c>
      <c r="AP5" s="116"/>
      <c r="AQ5" s="116"/>
      <c r="AR5" s="117" t="str">
        <f t="shared" si="5"/>
        <v>#REF!</v>
      </c>
      <c r="AS5" s="118"/>
      <c r="AT5" s="117" t="str">
        <f t="shared" si="6"/>
        <v>#REF!</v>
      </c>
      <c r="AU5" s="119"/>
      <c r="AV5" s="106"/>
      <c r="AW5" s="117" t="str">
        <f t="shared" si="7"/>
        <v>#REF!</v>
      </c>
      <c r="AX5" s="117" t="str">
        <f t="shared" si="8"/>
        <v>#VALUE!</v>
      </c>
      <c r="AY5" s="19"/>
      <c r="AZ5" s="120"/>
      <c r="BA5" s="120"/>
      <c r="BB5" s="121"/>
      <c r="BC5" s="122"/>
      <c r="BD5" s="121"/>
      <c r="BE5" s="117"/>
      <c r="BF5" s="123"/>
      <c r="BG5" s="124"/>
      <c r="BH5" s="124"/>
      <c r="BI5" s="124"/>
      <c r="BJ5" s="55"/>
      <c r="BK5" s="55"/>
      <c r="BL5" s="55"/>
      <c r="BM5" s="55"/>
      <c r="BN5" s="55"/>
      <c r="BO5" s="55"/>
      <c r="BP5" s="55"/>
      <c r="BQ5" s="55"/>
      <c r="BR5" s="124"/>
      <c r="BS5" s="16"/>
      <c r="BT5" s="124"/>
      <c r="BU5" s="124"/>
      <c r="BV5" s="124"/>
      <c r="BW5" s="96"/>
      <c r="BX5" s="96"/>
      <c r="BY5" s="113" t="str">
        <f t="shared" si="9"/>
        <v>#REF!</v>
      </c>
      <c r="BZ5" s="117" t="str">
        <f t="shared" si="10"/>
        <v>#REF!</v>
      </c>
      <c r="CA5" s="127"/>
      <c r="CB5" s="113"/>
      <c r="CC5" s="113"/>
      <c r="CD5" s="113"/>
      <c r="CE5" s="55"/>
      <c r="CF5" s="113"/>
      <c r="CG5" s="113"/>
      <c r="CH5" s="113"/>
      <c r="CI5" s="128"/>
      <c r="CJ5" s="127" t="str">
        <f t="shared" si="11"/>
        <v>#REF!</v>
      </c>
      <c r="CK5" s="127"/>
      <c r="CL5" s="128"/>
      <c r="CM5" s="127" t="str">
        <f t="shared" si="12"/>
        <v>#REF!</v>
      </c>
      <c r="CN5" s="117" t="str">
        <f t="shared" si="13"/>
        <v>#REF!</v>
      </c>
      <c r="CO5" s="117" t="str">
        <f t="shared" si="14"/>
        <v>#REF!</v>
      </c>
      <c r="CP5" s="113"/>
      <c r="CQ5" s="121"/>
      <c r="CR5" s="123"/>
      <c r="CS5" s="136"/>
      <c r="CT5" s="129" t="str">
        <f t="shared" si="15"/>
        <v>#REF!</v>
      </c>
      <c r="CU5" s="137" t="str">
        <f t="shared" si="16"/>
        <v>#VALUE!</v>
      </c>
      <c r="CV5" s="127" t="str">
        <f t="shared" si="17"/>
        <v/>
      </c>
      <c r="CW5" s="16"/>
    </row>
    <row r="6">
      <c r="A6" s="101" t="s">
        <v>196</v>
      </c>
      <c r="B6" s="138" t="s">
        <v>197</v>
      </c>
      <c r="C6" s="139"/>
      <c r="D6" s="101" t="s">
        <v>198</v>
      </c>
      <c r="E6" s="104" t="s">
        <v>199</v>
      </c>
      <c r="F6" s="19"/>
      <c r="G6" s="140" t="s">
        <v>68</v>
      </c>
      <c r="H6" s="105"/>
      <c r="I6" s="105" t="str">
        <f t="shared" si="1"/>
        <v>#REF!</v>
      </c>
      <c r="J6" s="3"/>
      <c r="K6" s="3"/>
      <c r="L6" s="108" t="str">
        <f t="shared" si="2"/>
        <v>#REF!</v>
      </c>
      <c r="M6" s="106"/>
      <c r="N6" s="106"/>
      <c r="O6" s="107" t="s">
        <v>185</v>
      </c>
      <c r="P6" s="106"/>
      <c r="Q6" s="106"/>
      <c r="R6" s="106"/>
      <c r="S6" s="106"/>
      <c r="T6" s="108" t="str">
        <f>VLOOKUP(E6, PyDevOps!A:BE, 54, FALSE)</f>
        <v>#N/A</v>
      </c>
      <c r="U6" s="108" t="str">
        <f>VLOOKUP(E6, PyDevOps!A:BE, 55, FALSE)</f>
        <v>#N/A</v>
      </c>
      <c r="V6" s="110"/>
      <c r="W6" s="111"/>
      <c r="X6" s="19"/>
      <c r="Y6" s="141">
        <v>376.0</v>
      </c>
      <c r="Z6" s="113"/>
      <c r="AA6" s="19"/>
      <c r="AB6" s="19"/>
      <c r="AC6" s="19"/>
      <c r="AD6" s="55"/>
      <c r="AE6" s="134" t="str">
        <f>VLOOKUP(E6, PyDevOps!A:BE, 57, FALSE)</f>
        <v>#N/A</v>
      </c>
      <c r="AF6" s="19"/>
      <c r="AG6" s="135" t="s">
        <v>194</v>
      </c>
      <c r="AH6" s="89"/>
      <c r="AI6" s="108" t="str">
        <f t="shared" si="3"/>
        <v>#REF!</v>
      </c>
      <c r="AJ6" s="108" t="str">
        <f t="shared" si="18"/>
        <v>#REF!</v>
      </c>
      <c r="AK6" s="89"/>
      <c r="AL6" s="35"/>
      <c r="AN6" s="113" t="str">
        <f t="shared" si="4"/>
        <v>#REF!</v>
      </c>
      <c r="AO6" s="19" t="str">
        <f>VLOOKUP(E6, test_ED_feb!D:BM, 62, FALSE)</f>
        <v>#REF!</v>
      </c>
      <c r="AP6" s="116"/>
      <c r="AQ6" s="116"/>
      <c r="AR6" s="117" t="str">
        <f t="shared" si="5"/>
        <v>#REF!</v>
      </c>
      <c r="AS6" s="118"/>
      <c r="AT6" s="117" t="str">
        <f t="shared" si="6"/>
        <v>#REF!</v>
      </c>
      <c r="AU6" s="119"/>
      <c r="AV6" s="106"/>
      <c r="AW6" s="117" t="str">
        <f t="shared" si="7"/>
        <v>#REF!</v>
      </c>
      <c r="AX6" s="117" t="str">
        <f t="shared" si="8"/>
        <v>#REF!</v>
      </c>
      <c r="AY6" s="19"/>
      <c r="AZ6" s="120"/>
      <c r="BA6" s="120"/>
      <c r="BB6" s="121"/>
      <c r="BC6" s="142"/>
      <c r="BD6" s="121"/>
      <c r="BE6" s="117"/>
      <c r="BF6" s="123"/>
      <c r="BG6" s="124"/>
      <c r="BH6" s="124"/>
      <c r="BI6" s="124"/>
      <c r="BJ6" s="55"/>
      <c r="BK6" s="125"/>
      <c r="BL6" s="125"/>
      <c r="BM6" s="125"/>
      <c r="BN6" s="125"/>
      <c r="BO6" s="125"/>
      <c r="BP6" s="125"/>
      <c r="BQ6" s="125"/>
      <c r="BR6" s="124"/>
      <c r="BS6" s="126"/>
      <c r="BT6" s="124"/>
      <c r="BU6" s="124"/>
      <c r="BV6" s="96"/>
      <c r="BW6" s="96"/>
      <c r="BX6" s="96"/>
      <c r="BY6" s="113" t="str">
        <f t="shared" si="9"/>
        <v>#REF!</v>
      </c>
      <c r="BZ6" s="117" t="str">
        <f t="shared" si="10"/>
        <v>#REF!</v>
      </c>
      <c r="CA6" s="127"/>
      <c r="CB6" s="113"/>
      <c r="CC6" s="113"/>
      <c r="CD6" s="19"/>
      <c r="CE6" s="55"/>
      <c r="CF6" s="19"/>
      <c r="CG6" s="19"/>
      <c r="CH6" s="19"/>
      <c r="CI6" s="128"/>
      <c r="CJ6" s="127" t="str">
        <f t="shared" si="11"/>
        <v>#REF!</v>
      </c>
      <c r="CK6" s="127"/>
      <c r="CL6" s="128"/>
      <c r="CM6" s="127" t="str">
        <f t="shared" si="12"/>
        <v>#REF!</v>
      </c>
      <c r="CN6" s="117" t="str">
        <f t="shared" si="13"/>
        <v>#REF!</v>
      </c>
      <c r="CO6" s="117" t="str">
        <f t="shared" si="14"/>
        <v>#REF!</v>
      </c>
      <c r="CP6" s="19"/>
      <c r="CQ6" s="127"/>
      <c r="CR6" s="117"/>
      <c r="CS6" s="105"/>
      <c r="CT6" s="129" t="str">
        <f t="shared" si="15"/>
        <v>#REF!</v>
      </c>
      <c r="CU6" s="129" t="str">
        <f t="shared" si="16"/>
        <v>#REF!</v>
      </c>
      <c r="CV6" s="127" t="str">
        <f t="shared" si="17"/>
        <v/>
      </c>
      <c r="CW6" s="16"/>
    </row>
    <row r="7">
      <c r="A7" s="101" t="s">
        <v>200</v>
      </c>
      <c r="B7" s="130" t="s">
        <v>201</v>
      </c>
      <c r="C7" s="103"/>
      <c r="D7" s="101" t="s">
        <v>202</v>
      </c>
      <c r="E7" s="104" t="s">
        <v>203</v>
      </c>
      <c r="F7" s="19"/>
      <c r="G7" s="105"/>
      <c r="H7" s="105"/>
      <c r="I7" s="105" t="str">
        <f t="shared" si="1"/>
        <v>#REF!</v>
      </c>
      <c r="J7" s="3"/>
      <c r="K7" s="3"/>
      <c r="L7" s="108" t="str">
        <f t="shared" si="2"/>
        <v>#REF!</v>
      </c>
      <c r="M7" s="106"/>
      <c r="N7" s="106"/>
      <c r="O7" s="107" t="s">
        <v>185</v>
      </c>
      <c r="P7" s="106"/>
      <c r="Q7" s="106"/>
      <c r="R7" s="106"/>
      <c r="S7" s="106"/>
      <c r="T7" s="108" t="str">
        <f>VLOOKUP(E7, PyDevOps!A:BE, 54, FALSE)</f>
        <v>#N/A</v>
      </c>
      <c r="U7" s="108" t="str">
        <f>VLOOKUP(E7, PyDevOps!A:BE, 55, FALSE)</f>
        <v>#N/A</v>
      </c>
      <c r="V7" s="110"/>
      <c r="W7" s="111"/>
      <c r="X7" s="3"/>
      <c r="Y7" s="143">
        <v>181.0</v>
      </c>
      <c r="Z7" s="113"/>
      <c r="AA7" s="19"/>
      <c r="AB7" s="19"/>
      <c r="AC7" s="19"/>
      <c r="AD7" s="55"/>
      <c r="AE7" s="134" t="str">
        <f>VLOOKUP(E7, PyDevOps!A:BE, 57, FALSE)</f>
        <v>#N/A</v>
      </c>
      <c r="AF7" s="19"/>
      <c r="AG7" s="135" t="s">
        <v>194</v>
      </c>
      <c r="AH7" s="89"/>
      <c r="AI7" s="108" t="str">
        <f t="shared" si="3"/>
        <v>#REF!</v>
      </c>
      <c r="AJ7" s="108" t="str">
        <f t="shared" si="18"/>
        <v>#REF!</v>
      </c>
      <c r="AK7" s="89"/>
      <c r="AL7" s="35"/>
      <c r="AN7" s="19" t="s">
        <v>195</v>
      </c>
      <c r="AO7" s="19" t="s">
        <v>195</v>
      </c>
      <c r="AP7" s="116"/>
      <c r="AQ7" s="116"/>
      <c r="AR7" s="19"/>
      <c r="AS7" s="118"/>
      <c r="AT7" s="19"/>
      <c r="AU7" s="119"/>
      <c r="AV7" s="106"/>
      <c r="AW7" s="123"/>
      <c r="AX7" s="123"/>
      <c r="AY7" s="19"/>
      <c r="AZ7" s="120"/>
      <c r="BA7" s="120"/>
      <c r="BB7" s="121"/>
      <c r="BC7" s="142"/>
      <c r="BD7" s="121"/>
      <c r="BE7" s="117"/>
      <c r="BF7" s="123"/>
      <c r="BG7" s="124"/>
      <c r="BH7" s="124"/>
      <c r="BI7" s="124"/>
      <c r="BJ7" s="55"/>
      <c r="BK7" s="55"/>
      <c r="BL7" s="55"/>
      <c r="BM7" s="55"/>
      <c r="BN7" s="55"/>
      <c r="BO7" s="55"/>
      <c r="BP7" s="55"/>
      <c r="BQ7" s="55"/>
      <c r="BR7" s="124"/>
      <c r="BS7" s="16"/>
      <c r="BT7" s="124"/>
      <c r="BU7" s="124"/>
      <c r="BV7" s="97"/>
      <c r="BW7" s="124"/>
      <c r="BX7" s="124"/>
      <c r="BY7" s="113" t="str">
        <f t="shared" si="9"/>
        <v>#REF!</v>
      </c>
      <c r="BZ7" s="117" t="str">
        <f t="shared" si="10"/>
        <v>#REF!</v>
      </c>
      <c r="CA7" s="127"/>
      <c r="CB7" s="113"/>
      <c r="CC7" s="113"/>
      <c r="CD7" s="113"/>
      <c r="CE7" s="123"/>
      <c r="CF7" s="113"/>
      <c r="CG7" s="113"/>
      <c r="CH7" s="113"/>
      <c r="CI7" s="128"/>
      <c r="CJ7" s="127" t="str">
        <f t="shared" si="11"/>
        <v>#REF!</v>
      </c>
      <c r="CK7" s="127"/>
      <c r="CL7" s="128"/>
      <c r="CM7" s="127" t="str">
        <f t="shared" si="12"/>
        <v>#REF!</v>
      </c>
      <c r="CN7" s="117" t="str">
        <f t="shared" si="13"/>
        <v/>
      </c>
      <c r="CO7" s="117" t="str">
        <f t="shared" si="14"/>
        <v>#REF!</v>
      </c>
      <c r="CP7" s="113"/>
      <c r="CQ7" s="127"/>
      <c r="CR7" s="117"/>
      <c r="CS7" s="105"/>
      <c r="CT7" s="129" t="str">
        <f t="shared" si="15"/>
        <v>#REF!</v>
      </c>
      <c r="CU7" s="129" t="str">
        <f t="shared" si="16"/>
        <v/>
      </c>
      <c r="CV7" s="127" t="str">
        <f t="shared" si="17"/>
        <v/>
      </c>
      <c r="CW7" s="16"/>
    </row>
    <row r="8">
      <c r="A8" s="101" t="s">
        <v>204</v>
      </c>
      <c r="B8" s="138" t="s">
        <v>205</v>
      </c>
      <c r="C8" s="139"/>
      <c r="D8" s="102" t="s">
        <v>206</v>
      </c>
      <c r="E8" s="104" t="s">
        <v>207</v>
      </c>
      <c r="F8" s="19"/>
      <c r="G8" s="105"/>
      <c r="H8" s="105"/>
      <c r="I8" s="105"/>
      <c r="J8" s="3"/>
      <c r="K8" s="3"/>
      <c r="L8" s="3"/>
      <c r="M8" s="106"/>
      <c r="N8" s="106"/>
      <c r="O8" s="107" t="s">
        <v>185</v>
      </c>
      <c r="P8" s="106"/>
      <c r="Q8" s="106"/>
      <c r="R8" s="106"/>
      <c r="S8" s="106"/>
      <c r="T8" s="3"/>
      <c r="U8" s="3"/>
      <c r="V8" s="144"/>
      <c r="W8" s="144"/>
      <c r="X8" s="3"/>
      <c r="Y8" s="19"/>
      <c r="Z8" s="19"/>
      <c r="AA8" s="19"/>
      <c r="AB8" s="19"/>
      <c r="AC8" s="19"/>
      <c r="AD8" s="55"/>
      <c r="AE8" s="114"/>
      <c r="AF8" s="19"/>
      <c r="AG8" s="16"/>
      <c r="AH8" s="89"/>
      <c r="AI8" s="89"/>
      <c r="AJ8" s="89"/>
      <c r="AK8" s="89"/>
      <c r="AL8" s="21"/>
      <c r="AN8" s="113"/>
      <c r="AO8" s="19"/>
      <c r="AP8" s="116"/>
      <c r="AQ8" s="116"/>
      <c r="AR8" s="3"/>
      <c r="AS8" s="118"/>
      <c r="AT8" s="3"/>
      <c r="AU8" s="119"/>
      <c r="AV8" s="106"/>
      <c r="AW8" s="117"/>
      <c r="AX8" s="19"/>
      <c r="AY8" s="19"/>
      <c r="AZ8" s="19"/>
      <c r="BA8" s="19"/>
      <c r="BB8" s="121"/>
      <c r="BC8" s="122"/>
      <c r="BD8" s="121"/>
      <c r="BE8" s="117"/>
      <c r="BF8" s="123"/>
      <c r="BG8" s="124"/>
      <c r="BH8" s="124"/>
      <c r="BI8" s="124"/>
      <c r="BJ8" s="55"/>
      <c r="BK8" s="125"/>
      <c r="BL8" s="125"/>
      <c r="BM8" s="125"/>
      <c r="BN8" s="125"/>
      <c r="BO8" s="125"/>
      <c r="BP8" s="125"/>
      <c r="BQ8" s="125"/>
      <c r="BR8" s="124"/>
      <c r="BS8" s="126"/>
      <c r="BT8" s="124"/>
      <c r="BU8" s="124"/>
      <c r="BV8" s="96"/>
      <c r="BW8" s="124"/>
      <c r="BX8" s="124"/>
      <c r="BY8" s="19"/>
      <c r="BZ8" s="145"/>
      <c r="CA8" s="127"/>
      <c r="CB8" s="19"/>
      <c r="CC8" s="19"/>
      <c r="CD8" s="19"/>
      <c r="CE8" s="55"/>
      <c r="CF8" s="19"/>
      <c r="CG8" s="19"/>
      <c r="CH8" s="19"/>
      <c r="CI8" s="19"/>
      <c r="CJ8" s="19"/>
      <c r="CK8" s="19"/>
      <c r="CL8" s="128"/>
      <c r="CM8" s="128"/>
      <c r="CN8" s="128"/>
      <c r="CO8" s="128"/>
      <c r="CP8" s="19"/>
      <c r="CQ8" s="127"/>
      <c r="CR8" s="105"/>
      <c r="CS8" s="105"/>
    </row>
    <row r="9">
      <c r="A9" s="101" t="s">
        <v>208</v>
      </c>
      <c r="B9" s="130" t="s">
        <v>209</v>
      </c>
      <c r="C9" s="131"/>
      <c r="D9" s="101" t="s">
        <v>210</v>
      </c>
      <c r="E9" s="104" t="s">
        <v>211</v>
      </c>
      <c r="F9" s="19"/>
      <c r="G9" s="105"/>
      <c r="H9" s="105"/>
      <c r="I9" s="105" t="str">
        <f t="shared" ref="I9:I12" si="19">VLOOKUP(E9, #REF!, 69, FALSE)</f>
        <v>#REF!</v>
      </c>
      <c r="J9" s="3"/>
      <c r="K9" s="3"/>
      <c r="L9" s="108" t="str">
        <f t="shared" ref="L9:L12" si="20">I9*10+L$2</f>
        <v>#REF!</v>
      </c>
      <c r="M9" s="106"/>
      <c r="O9" s="107" t="s">
        <v>185</v>
      </c>
      <c r="P9" s="106"/>
      <c r="Q9" s="106"/>
      <c r="R9" s="146" t="s">
        <v>212</v>
      </c>
      <c r="S9" s="106"/>
      <c r="T9" s="108" t="str">
        <f>VLOOKUP(E9, PyDevOps!A:BE, 54, FALSE)</f>
        <v>#N/A</v>
      </c>
      <c r="U9" s="108" t="str">
        <f>VLOOKUP(E9, PyDevOps!A:BE, 55, FALSE)</f>
        <v>#N/A</v>
      </c>
      <c r="V9" s="110"/>
      <c r="W9" s="111"/>
      <c r="X9" s="3"/>
      <c r="Y9" s="133">
        <v>0.0</v>
      </c>
      <c r="Z9" s="113"/>
      <c r="AA9" s="19"/>
      <c r="AB9" s="19"/>
      <c r="AC9" s="19"/>
      <c r="AD9" s="55"/>
      <c r="AE9" s="134" t="str">
        <f>VLOOKUP(E9, PyDevOps!A:BE, 57, FALSE)</f>
        <v>#N/A</v>
      </c>
      <c r="AF9" s="19"/>
      <c r="AG9" s="135" t="s">
        <v>194</v>
      </c>
      <c r="AH9" s="89"/>
      <c r="AI9" s="108" t="str">
        <f t="shared" ref="AI9:AI12" si="21">L9*L$4+T9*T$2+IF(AG9 = "PASS",1,0)</f>
        <v>#REF!</v>
      </c>
      <c r="AJ9" s="108" t="str">
        <f t="shared" ref="AJ9:AJ12" si="22">#REF!*#REF!+U9*U$2+IF(AG9 = "PASS",1,0)</f>
        <v>#REF!</v>
      </c>
      <c r="AK9" s="89"/>
      <c r="AL9" s="35"/>
      <c r="AN9" s="113" t="str">
        <f t="shared" ref="AN9:AN12" si="23">VLOOKUP(E9, test_POO_feb!C:BJ, 60, FALSE)</f>
        <v>#REF!</v>
      </c>
      <c r="AO9" s="19" t="str">
        <f t="shared" ref="AO9:AO12" si="24">VLOOKUP(E9, test_ED_feb!D:BM, 62, FALSE)</f>
        <v>#REF!</v>
      </c>
      <c r="AP9" s="116"/>
      <c r="AQ9" s="116"/>
      <c r="AR9" s="117" t="str">
        <f t="shared" ref="AR9:AR12" si="25">VLOOKUP($E9, sneaker_raffle!$A:$AV, 46, FALSE)</f>
        <v>#REF!</v>
      </c>
      <c r="AS9" s="118"/>
      <c r="AT9" s="117" t="str">
        <f t="shared" ref="AT9:AT12" si="26">VLOOKUP($E9, sneaker_raffle!$A:$AV, 47, FALSE)</f>
        <v>#REF!</v>
      </c>
      <c r="AU9" s="119"/>
      <c r="AV9" s="106"/>
      <c r="AW9" s="117" t="str">
        <f t="shared" ref="AW9:AW12" si="27">AN9*10*AN$2 + AR9*AR$2</f>
        <v>#REF!</v>
      </c>
      <c r="AX9" s="117" t="str">
        <f t="shared" ref="AX9:AX12" si="28">AO9*10*AO$2 + AT9*AT$2</f>
        <v>#REF!</v>
      </c>
      <c r="AY9" s="19"/>
      <c r="AZ9" s="120"/>
      <c r="BA9" s="120"/>
      <c r="BB9" s="121"/>
      <c r="BC9" s="142"/>
      <c r="BD9" s="121"/>
      <c r="BE9" s="117"/>
      <c r="BF9" s="123"/>
      <c r="BG9" s="124"/>
      <c r="BH9" s="124"/>
      <c r="BI9" s="124"/>
      <c r="BJ9" s="55"/>
      <c r="BK9" s="55"/>
      <c r="BL9" s="55"/>
      <c r="BM9" s="124"/>
      <c r="BN9" s="124"/>
      <c r="BO9" s="124"/>
      <c r="BP9" s="124"/>
      <c r="BQ9" s="124"/>
      <c r="BR9" s="124"/>
      <c r="BS9" s="16"/>
      <c r="BT9" s="124"/>
      <c r="BU9" s="124"/>
      <c r="BV9" s="55"/>
      <c r="BW9" s="96"/>
      <c r="BX9" s="96"/>
      <c r="BY9" s="113" t="str">
        <f t="shared" ref="BY9:BY12" si="29">VLOOKUP(E9, test_prog_jun!D:CB, 77, FALSE)</f>
        <v>#REF!</v>
      </c>
      <c r="BZ9" s="117" t="str">
        <f t="shared" ref="BZ9:BZ10" si="30">BY9*10</f>
        <v>#REF!</v>
      </c>
      <c r="CA9" s="127"/>
      <c r="CB9" s="113"/>
      <c r="CC9" s="113"/>
      <c r="CD9" s="113"/>
      <c r="CE9" s="55"/>
      <c r="CF9" s="113"/>
      <c r="CG9" s="113"/>
      <c r="CH9" s="113"/>
      <c r="CI9" s="128"/>
      <c r="CJ9" s="127" t="str">
        <f t="shared" ref="CJ9:CJ12" si="31">BZ9*BZ$2+CB9*CB$2</f>
        <v>#REF!</v>
      </c>
      <c r="CK9" s="127"/>
      <c r="CL9" s="128"/>
      <c r="CM9" s="127" t="str">
        <f t="shared" ref="CM9:CM12" si="32">AI9</f>
        <v>#REF!</v>
      </c>
      <c r="CN9" s="117" t="str">
        <f t="shared" ref="CN9:CN12" si="33">AW9</f>
        <v>#REF!</v>
      </c>
      <c r="CO9" s="117" t="str">
        <f t="shared" ref="CO9:CO12" si="34">CJ9</f>
        <v>#REF!</v>
      </c>
      <c r="CP9" s="113"/>
      <c r="CQ9" s="127"/>
      <c r="CR9" s="123"/>
      <c r="CS9" s="105"/>
      <c r="CT9" s="129" t="str">
        <f t="shared" ref="CT9:CT12" si="35">AJ9</f>
        <v>#REF!</v>
      </c>
      <c r="CU9" s="129" t="str">
        <f t="shared" ref="CU9:CU12" si="36">AX9</f>
        <v>#REF!</v>
      </c>
      <c r="CV9" s="127" t="str">
        <f t="shared" ref="CV9:CV12" si="37">CK9</f>
        <v/>
      </c>
      <c r="CW9" s="16"/>
    </row>
    <row r="10">
      <c r="A10" s="101" t="s">
        <v>213</v>
      </c>
      <c r="B10" s="130" t="s">
        <v>214</v>
      </c>
      <c r="C10" s="103"/>
      <c r="D10" s="102" t="s">
        <v>215</v>
      </c>
      <c r="E10" s="104" t="s">
        <v>216</v>
      </c>
      <c r="F10" s="19"/>
      <c r="G10" s="19"/>
      <c r="H10" s="19"/>
      <c r="I10" s="105" t="str">
        <f t="shared" si="19"/>
        <v>#REF!</v>
      </c>
      <c r="J10" s="3"/>
      <c r="K10" s="3"/>
      <c r="L10" s="108" t="str">
        <f t="shared" si="20"/>
        <v>#REF!</v>
      </c>
      <c r="M10" s="106"/>
      <c r="N10" s="106"/>
      <c r="O10" s="107" t="s">
        <v>185</v>
      </c>
      <c r="P10" s="106"/>
      <c r="Q10" s="106"/>
      <c r="R10" s="106"/>
      <c r="S10" s="106"/>
      <c r="T10" s="108" t="str">
        <f>VLOOKUP(E10, PyDevOps!A:BE, 54, FALSE)</f>
        <v>#N/A</v>
      </c>
      <c r="U10" s="108" t="str">
        <f>VLOOKUP(E10, PyDevOps!A:BE, 55, FALSE)</f>
        <v>#N/A</v>
      </c>
      <c r="V10" s="110"/>
      <c r="W10" s="111"/>
      <c r="X10" s="19"/>
      <c r="Y10" s="147">
        <v>224.0</v>
      </c>
      <c r="Z10" s="113"/>
      <c r="AA10" s="19"/>
      <c r="AB10" s="19"/>
      <c r="AC10" s="19"/>
      <c r="AD10" s="55"/>
      <c r="AE10" s="148" t="str">
        <f>VLOOKUP(E10, PyDevOps!A:BE, 57, FALSE)</f>
        <v>#N/A</v>
      </c>
      <c r="AF10" s="19"/>
      <c r="AG10" s="135" t="s">
        <v>194</v>
      </c>
      <c r="AH10" s="89"/>
      <c r="AI10" s="108" t="str">
        <f t="shared" si="21"/>
        <v>#REF!</v>
      </c>
      <c r="AJ10" s="108" t="str">
        <f t="shared" si="22"/>
        <v>#REF!</v>
      </c>
      <c r="AK10" s="89"/>
      <c r="AL10" s="35"/>
      <c r="AN10" s="113" t="str">
        <f t="shared" si="23"/>
        <v>#REF!</v>
      </c>
      <c r="AO10" s="19" t="str">
        <f t="shared" si="24"/>
        <v>#REF!</v>
      </c>
      <c r="AP10" s="116"/>
      <c r="AQ10" s="116"/>
      <c r="AR10" s="117" t="str">
        <f t="shared" si="25"/>
        <v>#REF!</v>
      </c>
      <c r="AS10" s="118"/>
      <c r="AT10" s="117" t="str">
        <f t="shared" si="26"/>
        <v>#REF!</v>
      </c>
      <c r="AU10" s="119"/>
      <c r="AV10" s="106"/>
      <c r="AW10" s="117" t="str">
        <f t="shared" si="27"/>
        <v>#REF!</v>
      </c>
      <c r="AX10" s="117" t="str">
        <f t="shared" si="28"/>
        <v>#REF!</v>
      </c>
      <c r="AY10" s="19"/>
      <c r="AZ10" s="120"/>
      <c r="BA10" s="120"/>
      <c r="BB10" s="121"/>
      <c r="BC10" s="122"/>
      <c r="BD10" s="121"/>
      <c r="BE10" s="117"/>
      <c r="BF10" s="123"/>
      <c r="BG10" s="124"/>
      <c r="BH10" s="124"/>
      <c r="BI10" s="124"/>
      <c r="BJ10" s="55"/>
      <c r="BK10" s="55"/>
      <c r="BL10" s="55"/>
      <c r="BM10" s="55"/>
      <c r="BN10" s="55"/>
      <c r="BO10" s="55"/>
      <c r="BP10" s="55"/>
      <c r="BQ10" s="55"/>
      <c r="BR10" s="124"/>
      <c r="BS10" s="16"/>
      <c r="BT10" s="124"/>
      <c r="BU10" s="124"/>
      <c r="BV10" s="96"/>
      <c r="BW10" s="124"/>
      <c r="BX10" s="124"/>
      <c r="BY10" s="113" t="str">
        <f t="shared" si="29"/>
        <v>#REF!</v>
      </c>
      <c r="BZ10" s="117" t="str">
        <f t="shared" si="30"/>
        <v>#REF!</v>
      </c>
      <c r="CA10" s="127"/>
      <c r="CB10" s="113"/>
      <c r="CC10" s="113"/>
      <c r="CD10" s="113"/>
      <c r="CE10" s="123"/>
      <c r="CF10" s="113"/>
      <c r="CG10" s="113"/>
      <c r="CH10" s="149"/>
      <c r="CI10" s="128"/>
      <c r="CJ10" s="127" t="str">
        <f t="shared" si="31"/>
        <v>#REF!</v>
      </c>
      <c r="CK10" s="127"/>
      <c r="CL10" s="128"/>
      <c r="CM10" s="127" t="str">
        <f t="shared" si="32"/>
        <v>#REF!</v>
      </c>
      <c r="CN10" s="117" t="str">
        <f t="shared" si="33"/>
        <v>#REF!</v>
      </c>
      <c r="CO10" s="117" t="str">
        <f t="shared" si="34"/>
        <v>#REF!</v>
      </c>
      <c r="CP10" s="113"/>
      <c r="CQ10" s="127"/>
      <c r="CR10" s="123"/>
      <c r="CS10" s="105"/>
      <c r="CT10" s="129" t="str">
        <f t="shared" si="35"/>
        <v>#REF!</v>
      </c>
      <c r="CU10" s="129" t="str">
        <f t="shared" si="36"/>
        <v>#REF!</v>
      </c>
      <c r="CV10" s="127" t="str">
        <f t="shared" si="37"/>
        <v/>
      </c>
      <c r="CW10" s="16"/>
    </row>
    <row r="11">
      <c r="A11" s="101" t="s">
        <v>217</v>
      </c>
      <c r="B11" s="101" t="s">
        <v>218</v>
      </c>
      <c r="C11" s="150"/>
      <c r="D11" s="102" t="s">
        <v>219</v>
      </c>
      <c r="E11" s="104" t="s">
        <v>220</v>
      </c>
      <c r="F11" s="19"/>
      <c r="G11" s="105"/>
      <c r="H11" s="105"/>
      <c r="I11" s="105" t="str">
        <f t="shared" si="19"/>
        <v>#REF!</v>
      </c>
      <c r="J11" s="3"/>
      <c r="K11" s="38" t="s">
        <v>221</v>
      </c>
      <c r="L11" s="108" t="str">
        <f t="shared" si="20"/>
        <v>#REF!</v>
      </c>
      <c r="M11" s="106"/>
      <c r="O11" s="107" t="s">
        <v>185</v>
      </c>
      <c r="Q11" s="106"/>
      <c r="R11" s="109" t="s">
        <v>188</v>
      </c>
      <c r="S11" s="106"/>
      <c r="T11" s="108" t="str">
        <f>VLOOKUP(E11, PyDevOps!A:BE, 54, FALSE)</f>
        <v>#N/A</v>
      </c>
      <c r="U11" s="108" t="str">
        <f>VLOOKUP(E11, PyDevOps!A:BE, 55, FALSE)</f>
        <v>#N/A</v>
      </c>
      <c r="V11" s="110"/>
      <c r="W11" s="111"/>
      <c r="X11" s="3"/>
      <c r="Y11" s="147">
        <v>281.0</v>
      </c>
      <c r="Z11" s="113"/>
      <c r="AA11" s="19"/>
      <c r="AB11" s="19"/>
      <c r="AC11" s="19"/>
      <c r="AD11" s="19"/>
      <c r="AE11" s="148" t="str">
        <f>VLOOKUP(E11, PyDevOps!A:BE, 57, FALSE)</f>
        <v>#N/A</v>
      </c>
      <c r="AF11" s="19"/>
      <c r="AG11" s="135" t="s">
        <v>194</v>
      </c>
      <c r="AH11" s="89"/>
      <c r="AI11" s="108" t="str">
        <f t="shared" si="21"/>
        <v>#REF!</v>
      </c>
      <c r="AJ11" s="108" t="str">
        <f t="shared" si="22"/>
        <v>#REF!</v>
      </c>
      <c r="AK11" s="89"/>
      <c r="AL11" s="35"/>
      <c r="AN11" s="113" t="str">
        <f t="shared" si="23"/>
        <v>#REF!</v>
      </c>
      <c r="AO11" s="19" t="str">
        <f t="shared" si="24"/>
        <v>#REF!</v>
      </c>
      <c r="AP11" s="116"/>
      <c r="AQ11" s="116"/>
      <c r="AR11" s="117" t="str">
        <f t="shared" si="25"/>
        <v>#REF!</v>
      </c>
      <c r="AS11" s="118"/>
      <c r="AT11" s="117" t="str">
        <f t="shared" si="26"/>
        <v>#REF!</v>
      </c>
      <c r="AU11" s="119"/>
      <c r="AV11" s="106"/>
      <c r="AW11" s="117" t="str">
        <f t="shared" si="27"/>
        <v>#REF!</v>
      </c>
      <c r="AX11" s="117" t="str">
        <f t="shared" si="28"/>
        <v>#REF!</v>
      </c>
      <c r="AY11" s="19"/>
      <c r="AZ11" s="120"/>
      <c r="BA11" s="120"/>
      <c r="BB11" s="121"/>
      <c r="BC11" s="142"/>
      <c r="BD11" s="123"/>
      <c r="BE11" s="123"/>
      <c r="BF11" s="123"/>
      <c r="BG11" s="124"/>
      <c r="BH11" s="124"/>
      <c r="BI11" s="124"/>
      <c r="BJ11" s="125"/>
      <c r="BK11" s="125"/>
      <c r="BL11" s="125"/>
      <c r="BM11" s="125"/>
      <c r="BN11" s="125"/>
      <c r="BO11" s="125"/>
      <c r="BP11" s="125"/>
      <c r="BQ11" s="125"/>
      <c r="BR11" s="124"/>
      <c r="BS11" s="126"/>
      <c r="BT11" s="124"/>
      <c r="BU11" s="124"/>
      <c r="BV11" s="96"/>
      <c r="BW11" s="124"/>
      <c r="BX11" s="124"/>
      <c r="BY11" s="113" t="str">
        <f t="shared" si="29"/>
        <v>#REF!</v>
      </c>
      <c r="BZ11" s="117" t="str">
        <f t="shared" ref="BZ11:BZ12" si="38">BY11*10 + 0.5</f>
        <v>#REF!</v>
      </c>
      <c r="CA11" s="127"/>
      <c r="CB11" s="113" t="str">
        <f t="shared" ref="CB11:CB12" si="39">VLOOKUP($E11, Quarkus_JPA!$A:$BH, 57, FALSE)</f>
        <v>#REF!</v>
      </c>
      <c r="CC11" s="113" t="str">
        <f t="shared" ref="CC11:CC12" si="40">VLOOKUP($E11, Quarkus_JPA!$A:$BH, 58, FALSE)</f>
        <v>#REF!</v>
      </c>
      <c r="CD11" s="19"/>
      <c r="CE11" s="55"/>
      <c r="CF11" s="19"/>
      <c r="CG11" s="19"/>
      <c r="CH11" s="19"/>
      <c r="CI11" s="128"/>
      <c r="CJ11" s="127" t="str">
        <f t="shared" si="31"/>
        <v>#REF!</v>
      </c>
      <c r="CK11" s="127" t="str">
        <f t="shared" ref="CK11:CK12" si="41">BZ11*50%+CC11*CC$2</f>
        <v>#REF!</v>
      </c>
      <c r="CL11" s="128"/>
      <c r="CM11" s="127" t="str">
        <f t="shared" si="32"/>
        <v>#REF!</v>
      </c>
      <c r="CN11" s="117" t="str">
        <f t="shared" si="33"/>
        <v>#REF!</v>
      </c>
      <c r="CO11" s="117" t="str">
        <f t="shared" si="34"/>
        <v>#REF!</v>
      </c>
      <c r="CP11" s="128" t="s">
        <v>222</v>
      </c>
      <c r="CQ11" s="127"/>
      <c r="CR11" s="123"/>
      <c r="CS11" s="105"/>
      <c r="CT11" s="129" t="str">
        <f t="shared" si="35"/>
        <v>#REF!</v>
      </c>
      <c r="CU11" s="129" t="str">
        <f t="shared" si="36"/>
        <v>#REF!</v>
      </c>
      <c r="CV11" s="127" t="str">
        <f t="shared" si="37"/>
        <v>#REF!</v>
      </c>
      <c r="CW11" s="19"/>
    </row>
    <row r="12">
      <c r="A12" s="101" t="s">
        <v>223</v>
      </c>
      <c r="B12" s="101" t="s">
        <v>224</v>
      </c>
      <c r="C12" s="139"/>
      <c r="D12" s="102"/>
      <c r="E12" s="104" t="s">
        <v>225</v>
      </c>
      <c r="F12" s="19"/>
      <c r="G12" s="105"/>
      <c r="H12" s="105"/>
      <c r="I12" s="105" t="str">
        <f t="shared" si="19"/>
        <v>#REF!</v>
      </c>
      <c r="J12" s="3"/>
      <c r="K12" s="3"/>
      <c r="L12" s="108" t="str">
        <f t="shared" si="20"/>
        <v>#REF!</v>
      </c>
      <c r="M12" s="106"/>
      <c r="N12" s="106"/>
      <c r="O12" s="107" t="s">
        <v>185</v>
      </c>
      <c r="P12" s="106"/>
      <c r="Q12" s="106"/>
      <c r="R12" s="106"/>
      <c r="S12" s="106"/>
      <c r="T12" s="108" t="str">
        <f>VLOOKUP(E12, PyDevOps!A:BE, 54, FALSE)</f>
        <v>#N/A</v>
      </c>
      <c r="U12" s="108" t="str">
        <f>VLOOKUP(E12, PyDevOps!A:BE, 55, FALSE)</f>
        <v>#N/A</v>
      </c>
      <c r="V12" s="110"/>
      <c r="W12" s="111"/>
      <c r="X12" s="3"/>
      <c r="Y12" s="141">
        <v>605.0</v>
      </c>
      <c r="Z12" s="113"/>
      <c r="AA12" s="19"/>
      <c r="AB12" s="19"/>
      <c r="AC12" s="19"/>
      <c r="AD12" s="55"/>
      <c r="AE12" s="151" t="str">
        <f>VLOOKUP(E12, PyDevOps!A:BE, 57, FALSE)</f>
        <v>#N/A</v>
      </c>
      <c r="AF12" s="19"/>
      <c r="AG12" s="115" t="s">
        <v>189</v>
      </c>
      <c r="AH12" s="82"/>
      <c r="AI12" s="108" t="str">
        <f t="shared" si="21"/>
        <v>#REF!</v>
      </c>
      <c r="AJ12" s="108" t="str">
        <f t="shared" si="22"/>
        <v>#REF!</v>
      </c>
      <c r="AK12" s="89"/>
      <c r="AL12" s="35"/>
      <c r="AN12" s="113" t="str">
        <f t="shared" si="23"/>
        <v>#REF!</v>
      </c>
      <c r="AO12" s="19" t="str">
        <f t="shared" si="24"/>
        <v>#REF!</v>
      </c>
      <c r="AP12" s="116"/>
      <c r="AQ12" s="116"/>
      <c r="AR12" s="117" t="str">
        <f t="shared" si="25"/>
        <v>#REF!</v>
      </c>
      <c r="AS12" s="118"/>
      <c r="AT12" s="117" t="str">
        <f t="shared" si="26"/>
        <v>#REF!</v>
      </c>
      <c r="AU12" s="119"/>
      <c r="AV12" s="106"/>
      <c r="AW12" s="117" t="str">
        <f t="shared" si="27"/>
        <v>#REF!</v>
      </c>
      <c r="AX12" s="117" t="str">
        <f t="shared" si="28"/>
        <v>#REF!</v>
      </c>
      <c r="AY12" s="19"/>
      <c r="AZ12" s="120"/>
      <c r="BA12" s="120"/>
      <c r="BB12" s="121"/>
      <c r="BC12" s="142"/>
      <c r="BD12" s="123"/>
      <c r="BE12" s="117"/>
      <c r="BF12" s="123"/>
      <c r="BG12" s="124"/>
      <c r="BH12" s="124"/>
      <c r="BI12" s="124"/>
      <c r="BJ12" s="55"/>
      <c r="BK12" s="125"/>
      <c r="BL12" s="125"/>
      <c r="BM12" s="125"/>
      <c r="BN12" s="125"/>
      <c r="BO12" s="125"/>
      <c r="BP12" s="125"/>
      <c r="BQ12" s="125"/>
      <c r="BR12" s="124"/>
      <c r="BS12" s="126"/>
      <c r="BT12" s="124"/>
      <c r="BU12" s="124"/>
      <c r="BV12" s="96"/>
      <c r="BW12" s="124"/>
      <c r="BX12" s="124"/>
      <c r="BY12" s="113" t="str">
        <f t="shared" si="29"/>
        <v>#REF!</v>
      </c>
      <c r="BZ12" s="117" t="str">
        <f t="shared" si="38"/>
        <v>#REF!</v>
      </c>
      <c r="CA12" s="127"/>
      <c r="CB12" s="113" t="str">
        <f t="shared" si="39"/>
        <v>#REF!</v>
      </c>
      <c r="CC12" s="113" t="str">
        <f t="shared" si="40"/>
        <v>#REF!</v>
      </c>
      <c r="CD12" s="19"/>
      <c r="CE12" s="55"/>
      <c r="CF12" s="19"/>
      <c r="CG12" s="19"/>
      <c r="CH12" s="19"/>
      <c r="CI12" s="128"/>
      <c r="CJ12" s="127" t="str">
        <f t="shared" si="31"/>
        <v>#REF!</v>
      </c>
      <c r="CK12" s="127" t="str">
        <f t="shared" si="41"/>
        <v>#REF!</v>
      </c>
      <c r="CL12" s="128"/>
      <c r="CM12" s="127" t="str">
        <f t="shared" si="32"/>
        <v>#REF!</v>
      </c>
      <c r="CN12" s="117" t="str">
        <f t="shared" si="33"/>
        <v>#REF!</v>
      </c>
      <c r="CO12" s="117" t="str">
        <f t="shared" si="34"/>
        <v>#REF!</v>
      </c>
      <c r="CP12" s="128" t="s">
        <v>222</v>
      </c>
      <c r="CQ12" s="127"/>
      <c r="CR12" s="123"/>
      <c r="CS12" s="105"/>
      <c r="CT12" s="129" t="str">
        <f t="shared" si="35"/>
        <v>#REF!</v>
      </c>
      <c r="CU12" s="129" t="str">
        <f t="shared" si="36"/>
        <v>#REF!</v>
      </c>
      <c r="CV12" s="127" t="str">
        <f t="shared" si="37"/>
        <v>#REF!</v>
      </c>
      <c r="CW12" s="19"/>
    </row>
    <row r="13">
      <c r="A13" s="101" t="s">
        <v>226</v>
      </c>
      <c r="B13" s="101" t="s">
        <v>227</v>
      </c>
      <c r="C13" s="152"/>
      <c r="D13" s="102" t="s">
        <v>228</v>
      </c>
      <c r="E13" s="104" t="s">
        <v>229</v>
      </c>
      <c r="F13" s="132"/>
      <c r="G13" s="105"/>
      <c r="H13" s="105"/>
      <c r="I13" s="105"/>
      <c r="J13" s="3"/>
      <c r="K13" s="3"/>
      <c r="L13" s="3"/>
      <c r="M13" s="106"/>
      <c r="N13" s="3"/>
      <c r="O13" s="107" t="s">
        <v>185</v>
      </c>
      <c r="Q13" s="106"/>
      <c r="R13" s="109" t="s">
        <v>188</v>
      </c>
      <c r="S13" s="106"/>
      <c r="T13" s="3"/>
      <c r="U13" s="3"/>
      <c r="V13" s="153"/>
      <c r="W13" s="19"/>
      <c r="X13" s="3"/>
      <c r="Y13" s="3"/>
      <c r="Z13" s="3"/>
      <c r="AA13" s="3"/>
      <c r="AB13" s="3"/>
      <c r="AC13" s="3"/>
      <c r="AD13" s="16"/>
      <c r="AE13" s="154"/>
      <c r="AF13" s="3"/>
      <c r="AG13" s="3"/>
      <c r="AH13" s="89"/>
      <c r="AI13" s="89"/>
      <c r="AJ13" s="89"/>
      <c r="AK13" s="89"/>
      <c r="AL13" s="155"/>
      <c r="AN13" s="105"/>
      <c r="AO13" s="113"/>
      <c r="AP13" s="3"/>
      <c r="AQ13" s="3"/>
      <c r="AR13" s="3"/>
      <c r="AT13" s="3"/>
      <c r="AU13" s="127"/>
      <c r="AV13" s="89"/>
      <c r="AW13" s="127"/>
      <c r="AX13" s="16"/>
      <c r="AY13" s="16"/>
      <c r="AZ13" s="16"/>
      <c r="BA13" s="16"/>
      <c r="BB13" s="121"/>
      <c r="BC13" s="122"/>
      <c r="BD13" s="121"/>
      <c r="BE13" s="117"/>
      <c r="BF13" s="117"/>
      <c r="BG13" s="124"/>
      <c r="BH13" s="124"/>
      <c r="BI13" s="124"/>
      <c r="BJ13" s="124"/>
      <c r="BK13" s="124"/>
      <c r="BL13" s="124"/>
      <c r="BM13" s="124"/>
      <c r="BN13" s="124"/>
      <c r="BO13" s="124"/>
      <c r="BP13" s="124"/>
      <c r="BQ13" s="124"/>
      <c r="BR13" s="124"/>
      <c r="BS13" s="126"/>
      <c r="BT13" s="124"/>
      <c r="BU13" s="124"/>
      <c r="BV13" s="124"/>
      <c r="BW13" s="96"/>
      <c r="BX13" s="96"/>
      <c r="BY13" s="113"/>
      <c r="BZ13" s="121"/>
      <c r="CA13" s="127"/>
      <c r="CB13" s="127"/>
      <c r="CC13" s="127"/>
      <c r="CD13" s="127"/>
      <c r="CE13" s="124"/>
      <c r="CF13" s="127"/>
      <c r="CG13" s="127"/>
      <c r="CH13" s="127"/>
      <c r="CI13" s="156"/>
      <c r="CJ13" s="157"/>
      <c r="CK13" s="157"/>
      <c r="CL13" s="127"/>
      <c r="CM13" s="156"/>
      <c r="CN13" s="127"/>
      <c r="CO13" s="127"/>
      <c r="CP13" s="127"/>
      <c r="CQ13" s="127"/>
      <c r="CR13" s="117"/>
      <c r="CS13" s="105"/>
    </row>
    <row r="14">
      <c r="A14" s="101" t="s">
        <v>230</v>
      </c>
      <c r="B14" s="130" t="s">
        <v>231</v>
      </c>
      <c r="C14" s="139"/>
      <c r="D14" s="158"/>
      <c r="E14" s="104" t="s">
        <v>232</v>
      </c>
      <c r="F14" s="19"/>
      <c r="G14" s="105"/>
      <c r="H14" s="105"/>
      <c r="I14" s="105" t="str">
        <f t="shared" ref="I14:I17" si="42">VLOOKUP(E14, #REF!, 69, FALSE)</f>
        <v>#REF!</v>
      </c>
      <c r="J14" s="3"/>
      <c r="K14" s="3"/>
      <c r="L14" s="108" t="str">
        <f t="shared" ref="L14:L17" si="43">I14*10+L$2</f>
        <v>#REF!</v>
      </c>
      <c r="M14" s="106"/>
      <c r="N14" s="106"/>
      <c r="O14" s="107" t="s">
        <v>185</v>
      </c>
      <c r="P14" s="106"/>
      <c r="Q14" s="106"/>
      <c r="R14" s="106"/>
      <c r="S14" s="106"/>
      <c r="T14" s="108" t="str">
        <f>VLOOKUP(E14, PyDevOps!A:BE, 54, FALSE)</f>
        <v>#N/A</v>
      </c>
      <c r="U14" s="108" t="str">
        <f>VLOOKUP(E14, PyDevOps!A:BE, 55, FALSE)</f>
        <v>#N/A</v>
      </c>
      <c r="V14" s="110"/>
      <c r="W14" s="111"/>
      <c r="X14" s="19"/>
      <c r="Y14" s="141">
        <v>620.0</v>
      </c>
      <c r="Z14" s="113"/>
      <c r="AA14" s="19"/>
      <c r="AB14" s="19"/>
      <c r="AC14" s="19"/>
      <c r="AD14" s="55"/>
      <c r="AE14" s="134" t="str">
        <f>VLOOKUP(E14, PyDevOps!A:BE, 57, FALSE)</f>
        <v>#N/A</v>
      </c>
      <c r="AF14" s="19"/>
      <c r="AG14" s="135" t="s">
        <v>194</v>
      </c>
      <c r="AH14" s="89"/>
      <c r="AI14" s="108" t="str">
        <f t="shared" ref="AI14:AI17" si="44">L14*L$4+T14*T$2+IF(AG14 = "PASS",1,0)</f>
        <v>#REF!</v>
      </c>
      <c r="AJ14" s="108" t="str">
        <f t="shared" ref="AJ14:AJ17" si="45">#REF!*#REF!+U14*U$2+IF(AG14 = "PASS",1,0)</f>
        <v>#REF!</v>
      </c>
      <c r="AK14" s="89"/>
      <c r="AL14" s="32"/>
      <c r="AN14" s="113" t="str">
        <f t="shared" ref="AN14:AN17" si="46">VLOOKUP(E14, test_POO_feb!C:BJ, 60, FALSE)</f>
        <v>#REF!</v>
      </c>
      <c r="AO14" s="19" t="str">
        <f t="shared" ref="AO14:AO17" si="47">VLOOKUP(E14, test_ED_feb!D:BM, 62, FALSE)</f>
        <v>#REF!</v>
      </c>
      <c r="AP14" s="116"/>
      <c r="AQ14" s="116"/>
      <c r="AR14" s="117" t="str">
        <f t="shared" ref="AR14:AR17" si="48">VLOOKUP($E14, sneaker_raffle!$A:$AV, 46, FALSE)</f>
        <v>#REF!</v>
      </c>
      <c r="AS14" s="118"/>
      <c r="AT14" s="117" t="str">
        <f t="shared" ref="AT14:AT17" si="49">VLOOKUP($E14, sneaker_raffle!$A:$AV, 47, FALSE)</f>
        <v>#REF!</v>
      </c>
      <c r="AU14" s="119"/>
      <c r="AV14" s="106"/>
      <c r="AW14" s="117" t="str">
        <f t="shared" ref="AW14:AW17" si="50">AN14*10*AN$2 + AR14*AR$2</f>
        <v>#REF!</v>
      </c>
      <c r="AX14" s="117" t="str">
        <f t="shared" ref="AX14:AX17" si="51">AO14*10*AO$2 + AT14*AT$2</f>
        <v>#REF!</v>
      </c>
      <c r="AY14" s="19"/>
      <c r="AZ14" s="120"/>
      <c r="BA14" s="120"/>
      <c r="BB14" s="121"/>
      <c r="BC14" s="142"/>
      <c r="BD14" s="121"/>
      <c r="BE14" s="117"/>
      <c r="BF14" s="123"/>
      <c r="BG14" s="124"/>
      <c r="BH14" s="124"/>
      <c r="BI14" s="124"/>
      <c r="BJ14" s="55"/>
      <c r="BK14" s="55"/>
      <c r="BL14" s="55"/>
      <c r="BM14" s="55"/>
      <c r="BN14" s="55"/>
      <c r="BO14" s="55"/>
      <c r="BP14" s="55"/>
      <c r="BQ14" s="55"/>
      <c r="BR14" s="124"/>
      <c r="BS14" s="16"/>
      <c r="BT14" s="124"/>
      <c r="BU14" s="124"/>
      <c r="BV14" s="96"/>
      <c r="BW14" s="124"/>
      <c r="BX14" s="124"/>
      <c r="BY14" s="113" t="str">
        <f t="shared" ref="BY14:BY17" si="52">VLOOKUP(E14, test_prog_jun!D:CB, 77, FALSE)</f>
        <v>#REF!</v>
      </c>
      <c r="BZ14" s="117" t="str">
        <f t="shared" ref="BZ14:BZ16" si="53">BY14*10 + 0.5</f>
        <v>#REF!</v>
      </c>
      <c r="CA14" s="127"/>
      <c r="CB14" s="113" t="str">
        <f t="shared" ref="CB14:CB16" si="54">VLOOKUP($E14, Quarkus_JPA!$A:$BH, 57, FALSE)</f>
        <v>#REF!</v>
      </c>
      <c r="CC14" s="113" t="str">
        <f t="shared" ref="CC14:CC16" si="55">VLOOKUP($E14, Quarkus_JPA!$A:$BH, 58, FALSE)</f>
        <v>#REF!</v>
      </c>
      <c r="CD14" s="113"/>
      <c r="CE14" s="123"/>
      <c r="CF14" s="113"/>
      <c r="CG14" s="113"/>
      <c r="CH14" s="113"/>
      <c r="CI14" s="128"/>
      <c r="CJ14" s="127" t="str">
        <f t="shared" ref="CJ14:CJ17" si="56">BZ14*BZ$2+CB14*CB$2</f>
        <v>#REF!</v>
      </c>
      <c r="CK14" s="127" t="str">
        <f t="shared" ref="CK14:CK16" si="57">BZ14*50%+CC14*CC$2</f>
        <v>#REF!</v>
      </c>
      <c r="CL14" s="128"/>
      <c r="CM14" s="127" t="str">
        <f t="shared" ref="CM14:CM17" si="58">AI14</f>
        <v>#REF!</v>
      </c>
      <c r="CN14" s="117" t="str">
        <f t="shared" ref="CN14:CN17" si="59">AW14</f>
        <v>#REF!</v>
      </c>
      <c r="CO14" s="117" t="str">
        <f t="shared" ref="CO14:CO17" si="60">CJ14</f>
        <v>#REF!</v>
      </c>
      <c r="CP14" s="128"/>
      <c r="CQ14" s="128"/>
      <c r="CR14" s="123"/>
      <c r="CS14" s="105"/>
      <c r="CT14" s="137" t="str">
        <f t="shared" ref="CT14:CT17" si="61">AJ14</f>
        <v>#REF!</v>
      </c>
      <c r="CU14" s="129" t="str">
        <f t="shared" ref="CU14:CU17" si="62">AX14</f>
        <v>#REF!</v>
      </c>
      <c r="CV14" s="127" t="str">
        <f t="shared" ref="CV14:CV17" si="63">CK14</f>
        <v>#REF!</v>
      </c>
      <c r="CW14" s="19"/>
    </row>
    <row r="15">
      <c r="A15" s="101" t="s">
        <v>233</v>
      </c>
      <c r="B15" s="130" t="s">
        <v>234</v>
      </c>
      <c r="C15" s="150"/>
      <c r="D15" s="159" t="s">
        <v>235</v>
      </c>
      <c r="E15" s="104" t="s">
        <v>236</v>
      </c>
      <c r="F15" s="19"/>
      <c r="G15" s="105"/>
      <c r="H15" s="105"/>
      <c r="I15" s="105" t="str">
        <f t="shared" si="42"/>
        <v>#REF!</v>
      </c>
      <c r="J15" s="3"/>
      <c r="K15" s="3"/>
      <c r="L15" s="108" t="str">
        <f t="shared" si="43"/>
        <v>#REF!</v>
      </c>
      <c r="M15" s="106"/>
      <c r="N15" s="106"/>
      <c r="O15" s="107" t="s">
        <v>185</v>
      </c>
      <c r="P15" s="106"/>
      <c r="Q15" s="106"/>
      <c r="R15" s="146" t="s">
        <v>212</v>
      </c>
      <c r="S15" s="106"/>
      <c r="T15" s="108" t="str">
        <f>VLOOKUP(E15, PyDevOps!A:BE, 54, FALSE)</f>
        <v>#N/A</v>
      </c>
      <c r="U15" s="108" t="str">
        <f>VLOOKUP(E15, PyDevOps!A:BE, 55, FALSE)</f>
        <v>#N/A</v>
      </c>
      <c r="V15" s="110"/>
      <c r="W15" s="111"/>
      <c r="X15" s="19"/>
      <c r="Y15" s="143">
        <v>205.0</v>
      </c>
      <c r="Z15" s="113"/>
      <c r="AA15" s="19"/>
      <c r="AB15" s="19"/>
      <c r="AC15" s="19"/>
      <c r="AD15" s="55"/>
      <c r="AE15" s="134" t="str">
        <f>VLOOKUP(E15, PyDevOps!A:BE, 57, FALSE)</f>
        <v>#N/A</v>
      </c>
      <c r="AF15" s="19"/>
      <c r="AG15" s="135" t="s">
        <v>194</v>
      </c>
      <c r="AH15" s="89"/>
      <c r="AI15" s="108" t="str">
        <f t="shared" si="44"/>
        <v>#REF!</v>
      </c>
      <c r="AJ15" s="108" t="str">
        <f t="shared" si="45"/>
        <v>#REF!</v>
      </c>
      <c r="AK15" s="89"/>
      <c r="AL15" s="35"/>
      <c r="AN15" s="113" t="str">
        <f t="shared" si="46"/>
        <v>#REF!</v>
      </c>
      <c r="AO15" s="19" t="str">
        <f t="shared" si="47"/>
        <v>#REF!</v>
      </c>
      <c r="AP15" s="116"/>
      <c r="AQ15" s="116"/>
      <c r="AR15" s="117" t="str">
        <f t="shared" si="48"/>
        <v>#REF!</v>
      </c>
      <c r="AS15" s="118"/>
      <c r="AT15" s="117" t="str">
        <f t="shared" si="49"/>
        <v>#REF!</v>
      </c>
      <c r="AU15" s="119"/>
      <c r="AV15" s="106"/>
      <c r="AW15" s="117" t="str">
        <f t="shared" si="50"/>
        <v>#REF!</v>
      </c>
      <c r="AX15" s="117" t="str">
        <f t="shared" si="51"/>
        <v>#REF!</v>
      </c>
      <c r="AY15" s="19"/>
      <c r="AZ15" s="120"/>
      <c r="BA15" s="120"/>
      <c r="BB15" s="121"/>
      <c r="BC15" s="142"/>
      <c r="BD15" s="121"/>
      <c r="BE15" s="117"/>
      <c r="BF15" s="3"/>
      <c r="BG15" s="124"/>
      <c r="BH15" s="124"/>
      <c r="BI15" s="124"/>
      <c r="BJ15" s="55"/>
      <c r="BK15" s="55"/>
      <c r="BL15" s="55"/>
      <c r="BM15" s="55"/>
      <c r="BN15" s="55"/>
      <c r="BO15" s="55"/>
      <c r="BP15" s="55"/>
      <c r="BQ15" s="55"/>
      <c r="BR15" s="124"/>
      <c r="BS15" s="126"/>
      <c r="BT15" s="124"/>
      <c r="BU15" s="124"/>
      <c r="BV15" s="96"/>
      <c r="BW15" s="124"/>
      <c r="BX15" s="124"/>
      <c r="BY15" s="113" t="str">
        <f t="shared" si="52"/>
        <v>#REF!</v>
      </c>
      <c r="BZ15" s="117" t="str">
        <f t="shared" si="53"/>
        <v>#REF!</v>
      </c>
      <c r="CA15" s="127"/>
      <c r="CB15" s="113" t="str">
        <f t="shared" si="54"/>
        <v>#REF!</v>
      </c>
      <c r="CC15" s="113" t="str">
        <f t="shared" si="55"/>
        <v>#REF!</v>
      </c>
      <c r="CD15" s="113"/>
      <c r="CE15" s="123"/>
      <c r="CF15" s="113"/>
      <c r="CG15" s="113"/>
      <c r="CH15" s="113"/>
      <c r="CI15" s="128"/>
      <c r="CJ15" s="127" t="str">
        <f t="shared" si="56"/>
        <v>#REF!</v>
      </c>
      <c r="CK15" s="127" t="str">
        <f t="shared" si="57"/>
        <v>#REF!</v>
      </c>
      <c r="CL15" s="128"/>
      <c r="CM15" s="127" t="str">
        <f t="shared" si="58"/>
        <v>#REF!</v>
      </c>
      <c r="CN15" s="117" t="str">
        <f t="shared" si="59"/>
        <v>#REF!</v>
      </c>
      <c r="CO15" s="117" t="str">
        <f t="shared" si="60"/>
        <v>#REF!</v>
      </c>
      <c r="CP15" s="128" t="s">
        <v>222</v>
      </c>
      <c r="CQ15" s="121"/>
      <c r="CR15" s="123"/>
      <c r="CS15" s="105"/>
      <c r="CT15" s="129" t="str">
        <f t="shared" si="61"/>
        <v>#REF!</v>
      </c>
      <c r="CU15" s="129" t="str">
        <f t="shared" si="62"/>
        <v>#REF!</v>
      </c>
      <c r="CV15" s="127" t="str">
        <f t="shared" si="63"/>
        <v>#REF!</v>
      </c>
      <c r="CW15" s="19"/>
    </row>
    <row r="16">
      <c r="A16" s="101" t="s">
        <v>237</v>
      </c>
      <c r="B16" s="101" t="s">
        <v>238</v>
      </c>
      <c r="C16" s="131"/>
      <c r="D16" s="101" t="s">
        <v>239</v>
      </c>
      <c r="E16" s="104" t="s">
        <v>240</v>
      </c>
      <c r="F16" s="132"/>
      <c r="G16" s="105"/>
      <c r="H16" s="105"/>
      <c r="I16" s="105" t="str">
        <f t="shared" si="42"/>
        <v>#REF!</v>
      </c>
      <c r="J16" s="19"/>
      <c r="K16" s="19"/>
      <c r="L16" s="108" t="str">
        <f t="shared" si="43"/>
        <v>#REF!</v>
      </c>
      <c r="M16" s="106"/>
      <c r="N16" s="106"/>
      <c r="O16" s="107" t="s">
        <v>185</v>
      </c>
      <c r="P16" s="106"/>
      <c r="Q16" s="106"/>
      <c r="R16" s="106"/>
      <c r="S16" s="106"/>
      <c r="T16" s="108" t="str">
        <f>VLOOKUP(E16, PyDevOps!A:BE, 54, FALSE)</f>
        <v>#N/A</v>
      </c>
      <c r="U16" s="108" t="str">
        <f>VLOOKUP(E16, PyDevOps!A:BE, 55, FALSE)</f>
        <v>#N/A</v>
      </c>
      <c r="V16" s="110"/>
      <c r="W16" s="111"/>
      <c r="X16" s="19"/>
      <c r="Y16" s="141">
        <v>481.0</v>
      </c>
      <c r="Z16" s="113"/>
      <c r="AA16" s="19"/>
      <c r="AB16" s="19"/>
      <c r="AC16" s="19"/>
      <c r="AD16" s="19"/>
      <c r="AE16" s="134" t="str">
        <f>VLOOKUP(E16, PyDevOps!A:BE, 57, FALSE)</f>
        <v>#N/A</v>
      </c>
      <c r="AF16" s="16"/>
      <c r="AG16" s="135" t="s">
        <v>194</v>
      </c>
      <c r="AH16" s="89"/>
      <c r="AI16" s="108" t="str">
        <f t="shared" si="44"/>
        <v>#REF!</v>
      </c>
      <c r="AJ16" s="108" t="str">
        <f t="shared" si="45"/>
        <v>#REF!</v>
      </c>
      <c r="AK16" s="89"/>
      <c r="AL16" s="35"/>
      <c r="AN16" s="113" t="str">
        <f t="shared" si="46"/>
        <v>#REF!</v>
      </c>
      <c r="AO16" s="19" t="str">
        <f t="shared" si="47"/>
        <v>#REF!</v>
      </c>
      <c r="AP16" s="116"/>
      <c r="AQ16" s="116"/>
      <c r="AR16" s="117" t="str">
        <f t="shared" si="48"/>
        <v>#REF!</v>
      </c>
      <c r="AS16" s="118"/>
      <c r="AT16" s="117" t="str">
        <f t="shared" si="49"/>
        <v>#REF!</v>
      </c>
      <c r="AU16" s="119"/>
      <c r="AV16" s="106"/>
      <c r="AW16" s="117" t="str">
        <f t="shared" si="50"/>
        <v>#REF!</v>
      </c>
      <c r="AX16" s="117" t="str">
        <f t="shared" si="51"/>
        <v>#REF!</v>
      </c>
      <c r="AY16" s="19"/>
      <c r="AZ16" s="120"/>
      <c r="BA16" s="120"/>
      <c r="BB16" s="124"/>
      <c r="BC16" s="142"/>
      <c r="BD16" s="124"/>
      <c r="BE16" s="124"/>
      <c r="BF16" s="123"/>
      <c r="BG16" s="124"/>
      <c r="BH16" s="124"/>
      <c r="BI16" s="124"/>
      <c r="BJ16" s="124"/>
      <c r="BK16" s="124"/>
      <c r="BL16" s="124"/>
      <c r="BM16" s="124"/>
      <c r="BN16" s="124"/>
      <c r="BO16" s="124"/>
      <c r="BP16" s="124"/>
      <c r="BQ16" s="124"/>
      <c r="BR16" s="124"/>
      <c r="BS16" s="126"/>
      <c r="BT16" s="124"/>
      <c r="BU16" s="124"/>
      <c r="BV16" s="124"/>
      <c r="BW16" s="124"/>
      <c r="BX16" s="124"/>
      <c r="BY16" s="113" t="str">
        <f t="shared" si="52"/>
        <v>#REF!</v>
      </c>
      <c r="BZ16" s="117" t="str">
        <f t="shared" si="53"/>
        <v>#REF!</v>
      </c>
      <c r="CA16" s="127"/>
      <c r="CB16" s="113" t="str">
        <f t="shared" si="54"/>
        <v>#REF!</v>
      </c>
      <c r="CC16" s="113" t="str">
        <f t="shared" si="55"/>
        <v>#REF!</v>
      </c>
      <c r="CD16" s="127"/>
      <c r="CE16" s="124"/>
      <c r="CF16" s="127"/>
      <c r="CG16" s="127"/>
      <c r="CH16" s="127"/>
      <c r="CI16" s="128"/>
      <c r="CJ16" s="127" t="str">
        <f t="shared" si="56"/>
        <v>#REF!</v>
      </c>
      <c r="CK16" s="127" t="str">
        <f t="shared" si="57"/>
        <v>#REF!</v>
      </c>
      <c r="CL16" s="127"/>
      <c r="CM16" s="127" t="str">
        <f t="shared" si="58"/>
        <v>#REF!</v>
      </c>
      <c r="CN16" s="117" t="str">
        <f t="shared" si="59"/>
        <v>#REF!</v>
      </c>
      <c r="CO16" s="117" t="str">
        <f t="shared" si="60"/>
        <v>#REF!</v>
      </c>
      <c r="CP16" s="128"/>
      <c r="CQ16" s="124"/>
      <c r="CR16" s="123"/>
      <c r="CS16" s="105"/>
      <c r="CT16" s="129" t="str">
        <f t="shared" si="61"/>
        <v>#REF!</v>
      </c>
      <c r="CU16" s="129" t="str">
        <f t="shared" si="62"/>
        <v>#REF!</v>
      </c>
      <c r="CV16" s="127" t="str">
        <f t="shared" si="63"/>
        <v>#REF!</v>
      </c>
      <c r="CW16" s="19"/>
    </row>
    <row r="17">
      <c r="A17" s="102" t="s">
        <v>241</v>
      </c>
      <c r="B17" s="138" t="s">
        <v>242</v>
      </c>
      <c r="C17" s="103"/>
      <c r="D17" s="160" t="s">
        <v>243</v>
      </c>
      <c r="E17" s="104" t="s">
        <v>244</v>
      </c>
      <c r="F17" s="19"/>
      <c r="G17" s="24" t="s">
        <v>68</v>
      </c>
      <c r="H17" s="105"/>
      <c r="I17" s="105" t="str">
        <f t="shared" si="42"/>
        <v>#REF!</v>
      </c>
      <c r="J17" s="3"/>
      <c r="K17" s="3"/>
      <c r="L17" s="108" t="str">
        <f t="shared" si="43"/>
        <v>#REF!</v>
      </c>
      <c r="M17" s="106"/>
      <c r="N17" s="106"/>
      <c r="O17" s="107" t="s">
        <v>185</v>
      </c>
      <c r="P17" s="106"/>
      <c r="Q17" s="106"/>
      <c r="R17" s="146" t="s">
        <v>212</v>
      </c>
      <c r="S17" s="106"/>
      <c r="T17" s="108" t="str">
        <f>VLOOKUP(E17, PyDevOps!A:BE, 54, FALSE)</f>
        <v>#N/A</v>
      </c>
      <c r="U17" s="108" t="str">
        <f>VLOOKUP(E17, PyDevOps!A:BE, 55, FALSE)</f>
        <v>#N/A</v>
      </c>
      <c r="V17" s="110"/>
      <c r="W17" s="111"/>
      <c r="X17" s="3"/>
      <c r="Y17" s="143">
        <v>183.0</v>
      </c>
      <c r="Z17" s="113"/>
      <c r="AA17" s="19"/>
      <c r="AB17" s="19"/>
      <c r="AC17" s="19"/>
      <c r="AD17" s="55"/>
      <c r="AE17" s="134" t="str">
        <f>VLOOKUP(E17, PyDevOps!A:BE, 57, FALSE)</f>
        <v>#N/A</v>
      </c>
      <c r="AF17" s="19"/>
      <c r="AG17" s="135" t="s">
        <v>194</v>
      </c>
      <c r="AH17" s="89"/>
      <c r="AI17" s="108" t="str">
        <f t="shared" si="44"/>
        <v>#REF!</v>
      </c>
      <c r="AJ17" s="108" t="str">
        <f t="shared" si="45"/>
        <v>#REF!</v>
      </c>
      <c r="AK17" s="89"/>
      <c r="AL17" s="35"/>
      <c r="AN17" s="113" t="str">
        <f t="shared" si="46"/>
        <v>#REF!</v>
      </c>
      <c r="AO17" s="19" t="str">
        <f t="shared" si="47"/>
        <v>#REF!</v>
      </c>
      <c r="AP17" s="116"/>
      <c r="AQ17" s="116"/>
      <c r="AR17" s="117" t="str">
        <f t="shared" si="48"/>
        <v>#REF!</v>
      </c>
      <c r="AS17" s="118"/>
      <c r="AT17" s="117" t="str">
        <f t="shared" si="49"/>
        <v>#REF!</v>
      </c>
      <c r="AU17" s="119"/>
      <c r="AV17" s="106"/>
      <c r="AW17" s="117" t="str">
        <f t="shared" si="50"/>
        <v>#REF!</v>
      </c>
      <c r="AX17" s="117" t="str">
        <f t="shared" si="51"/>
        <v>#REF!</v>
      </c>
      <c r="AY17" s="19"/>
      <c r="AZ17" s="120"/>
      <c r="BA17" s="120"/>
      <c r="BB17" s="121"/>
      <c r="BC17" s="122"/>
      <c r="BD17" s="123"/>
      <c r="BE17" s="123"/>
      <c r="BF17" s="123"/>
      <c r="BG17" s="124"/>
      <c r="BH17" s="124"/>
      <c r="BI17" s="124"/>
      <c r="BJ17" s="55"/>
      <c r="BK17" s="55"/>
      <c r="BL17" s="55"/>
      <c r="BM17" s="55"/>
      <c r="BN17" s="55"/>
      <c r="BO17" s="55"/>
      <c r="BP17" s="55"/>
      <c r="BQ17" s="55"/>
      <c r="BR17" s="124"/>
      <c r="BS17" s="16"/>
      <c r="BT17" s="124"/>
      <c r="BU17" s="124"/>
      <c r="BV17" s="96"/>
      <c r="BW17" s="124"/>
      <c r="BX17" s="124"/>
      <c r="BY17" s="113" t="str">
        <f t="shared" si="52"/>
        <v>#REF!</v>
      </c>
      <c r="BZ17" s="117" t="str">
        <f>BY17*10</f>
        <v>#REF!</v>
      </c>
      <c r="CA17" s="127"/>
      <c r="CB17" s="113"/>
      <c r="CC17" s="113"/>
      <c r="CD17" s="113"/>
      <c r="CE17" s="123"/>
      <c r="CF17" s="113"/>
      <c r="CG17" s="113"/>
      <c r="CH17" s="113"/>
      <c r="CI17" s="128"/>
      <c r="CJ17" s="127" t="str">
        <f t="shared" si="56"/>
        <v>#REF!</v>
      </c>
      <c r="CK17" s="127"/>
      <c r="CL17" s="128"/>
      <c r="CM17" s="127" t="str">
        <f t="shared" si="58"/>
        <v>#REF!</v>
      </c>
      <c r="CN17" s="117" t="str">
        <f t="shared" si="59"/>
        <v>#REF!</v>
      </c>
      <c r="CO17" s="117" t="str">
        <f t="shared" si="60"/>
        <v>#REF!</v>
      </c>
      <c r="CP17" s="113"/>
      <c r="CQ17" s="121"/>
      <c r="CR17" s="123"/>
      <c r="CS17" s="105"/>
      <c r="CT17" s="129" t="str">
        <f t="shared" si="61"/>
        <v>#REF!</v>
      </c>
      <c r="CU17" s="129" t="str">
        <f t="shared" si="62"/>
        <v>#REF!</v>
      </c>
      <c r="CV17" s="127" t="str">
        <f t="shared" si="63"/>
        <v/>
      </c>
      <c r="CW17" s="16"/>
    </row>
    <row r="18">
      <c r="A18" s="101" t="s">
        <v>245</v>
      </c>
      <c r="B18" s="101" t="s">
        <v>246</v>
      </c>
      <c r="C18" s="152"/>
      <c r="D18" s="101" t="s">
        <v>247</v>
      </c>
      <c r="E18" s="104" t="s">
        <v>248</v>
      </c>
      <c r="F18" s="132"/>
      <c r="G18" s="105"/>
      <c r="H18" s="105"/>
      <c r="I18" s="105"/>
      <c r="J18" s="3"/>
      <c r="K18" s="3"/>
      <c r="L18" s="161"/>
      <c r="M18" s="106"/>
      <c r="N18" s="106"/>
      <c r="O18" s="162" t="s">
        <v>249</v>
      </c>
      <c r="P18" s="106"/>
      <c r="Q18" s="106"/>
      <c r="R18" s="106"/>
      <c r="S18" s="106"/>
      <c r="T18" s="163"/>
      <c r="U18" s="163"/>
      <c r="V18" s="153"/>
      <c r="W18" s="19"/>
      <c r="X18" s="3"/>
      <c r="Y18" s="3"/>
      <c r="Z18" s="3"/>
      <c r="AA18" s="3"/>
      <c r="AB18" s="3"/>
      <c r="AC18" s="3"/>
      <c r="AD18" s="16"/>
      <c r="AE18" s="154"/>
      <c r="AF18" s="3"/>
      <c r="AG18" s="3"/>
      <c r="AH18" s="89"/>
      <c r="AI18" s="89"/>
      <c r="AJ18" s="89"/>
      <c r="AK18" s="89"/>
      <c r="AL18" s="155"/>
      <c r="AN18" s="105"/>
      <c r="AO18" s="113"/>
      <c r="AP18" s="116"/>
      <c r="AQ18" s="116"/>
      <c r="AR18" s="164"/>
      <c r="AS18" s="118"/>
      <c r="AT18" s="165"/>
      <c r="AU18" s="127"/>
      <c r="AV18" s="89"/>
      <c r="AW18" s="127"/>
      <c r="AX18" s="16"/>
      <c r="AY18" s="16"/>
      <c r="AZ18" s="16"/>
      <c r="BA18" s="16"/>
      <c r="BB18" s="121"/>
      <c r="BC18" s="122"/>
      <c r="BD18" s="121"/>
      <c r="BE18" s="117"/>
      <c r="BF18" s="117"/>
      <c r="BG18" s="124"/>
      <c r="BH18" s="124"/>
      <c r="BI18" s="124"/>
      <c r="BJ18" s="124"/>
      <c r="BK18" s="124"/>
      <c r="BL18" s="124"/>
      <c r="BM18" s="124"/>
      <c r="BN18" s="124"/>
      <c r="BO18" s="124"/>
      <c r="BP18" s="124"/>
      <c r="BQ18" s="124"/>
      <c r="BR18" s="124"/>
      <c r="BS18" s="126"/>
      <c r="BT18" s="124"/>
      <c r="BU18" s="124"/>
      <c r="BV18" s="124"/>
      <c r="BW18" s="96"/>
      <c r="BX18" s="96"/>
      <c r="BY18" s="113"/>
      <c r="BZ18" s="129"/>
      <c r="CA18" s="127"/>
      <c r="CB18" s="113"/>
      <c r="CC18" s="113"/>
      <c r="CD18" s="127"/>
      <c r="CE18" s="124"/>
      <c r="CF18" s="127"/>
      <c r="CG18" s="127"/>
      <c r="CH18" s="127"/>
      <c r="CI18" s="128"/>
      <c r="CJ18" s="127"/>
      <c r="CK18" s="127"/>
      <c r="CL18" s="127"/>
      <c r="CM18" s="166"/>
      <c r="CN18" s="127"/>
      <c r="CO18" s="127"/>
      <c r="CP18" s="127"/>
      <c r="CQ18" s="127"/>
      <c r="CR18" s="123"/>
      <c r="CS18" s="105"/>
    </row>
    <row r="19">
      <c r="A19" s="101" t="s">
        <v>250</v>
      </c>
      <c r="B19" s="138" t="s">
        <v>251</v>
      </c>
      <c r="C19" s="167"/>
      <c r="D19" s="101" t="s">
        <v>252</v>
      </c>
      <c r="E19" s="104" t="s">
        <v>253</v>
      </c>
      <c r="F19" s="132"/>
      <c r="G19" s="105"/>
      <c r="H19" s="105"/>
      <c r="I19" s="105"/>
      <c r="J19" s="19"/>
      <c r="K19" s="19"/>
      <c r="L19" s="168"/>
      <c r="M19" s="106"/>
      <c r="N19" s="106"/>
      <c r="O19" s="107" t="s">
        <v>185</v>
      </c>
      <c r="P19" s="106"/>
      <c r="Q19" s="106"/>
      <c r="R19" s="106"/>
      <c r="S19" s="106"/>
      <c r="T19" s="169"/>
      <c r="U19" s="169"/>
      <c r="V19" s="144"/>
      <c r="W19" s="144"/>
      <c r="X19" s="19"/>
      <c r="Y19" s="113"/>
      <c r="Z19" s="113"/>
      <c r="AA19" s="19"/>
      <c r="AB19" s="19"/>
      <c r="AC19" s="19"/>
      <c r="AD19" s="19"/>
      <c r="AE19" s="114"/>
      <c r="AF19" s="19"/>
      <c r="AH19" s="89"/>
      <c r="AI19" s="89"/>
      <c r="AJ19" s="89"/>
      <c r="AK19" s="89"/>
      <c r="AL19" s="170"/>
      <c r="AN19" s="113"/>
      <c r="AO19" s="19"/>
      <c r="AP19" s="116"/>
      <c r="AQ19" s="116"/>
      <c r="AR19" s="165"/>
      <c r="AS19" s="118"/>
      <c r="AT19" s="165"/>
      <c r="AU19" s="119"/>
      <c r="AV19" s="106"/>
      <c r="AW19" s="127"/>
      <c r="AX19" s="19"/>
      <c r="AY19" s="19"/>
      <c r="AZ19" s="19"/>
      <c r="BA19" s="19"/>
      <c r="BB19" s="124"/>
      <c r="BC19" s="171"/>
      <c r="BD19" s="124"/>
      <c r="BE19" s="124"/>
      <c r="BF19" s="124"/>
      <c r="BG19" s="124"/>
      <c r="BH19" s="124"/>
      <c r="BI19" s="124"/>
      <c r="BJ19" s="124"/>
      <c r="BK19" s="124"/>
      <c r="BL19" s="124"/>
      <c r="BM19" s="124"/>
      <c r="BN19" s="124"/>
      <c r="BO19" s="124"/>
      <c r="BP19" s="124"/>
      <c r="BQ19" s="124"/>
      <c r="BR19" s="124"/>
      <c r="BS19" s="126"/>
      <c r="BT19" s="124"/>
      <c r="BU19" s="124"/>
      <c r="BV19" s="124"/>
      <c r="BW19" s="124"/>
      <c r="BX19" s="124"/>
      <c r="BY19" s="113"/>
      <c r="BZ19" s="129"/>
      <c r="CA19" s="127"/>
      <c r="CB19" s="113"/>
      <c r="CC19" s="113"/>
      <c r="CD19" s="127"/>
      <c r="CE19" s="124"/>
      <c r="CF19" s="127"/>
      <c r="CG19" s="127"/>
      <c r="CH19" s="127"/>
      <c r="CI19" s="128"/>
      <c r="CJ19" s="127"/>
      <c r="CK19" s="127"/>
      <c r="CL19" s="127"/>
      <c r="CM19" s="172"/>
      <c r="CN19" s="127"/>
      <c r="CO19" s="127"/>
      <c r="CP19" s="127"/>
      <c r="CQ19" s="124"/>
      <c r="CR19" s="123"/>
      <c r="CS19" s="105"/>
    </row>
    <row r="20">
      <c r="A20" s="173"/>
      <c r="B20" s="174"/>
      <c r="C20" s="131"/>
      <c r="E20" s="175"/>
      <c r="F20" s="132"/>
      <c r="G20" s="105"/>
      <c r="H20" s="105"/>
      <c r="I20" s="105"/>
      <c r="J20" s="3"/>
      <c r="K20" s="3"/>
      <c r="L20" s="169"/>
      <c r="M20" s="106"/>
      <c r="N20" s="106"/>
      <c r="O20" s="106"/>
      <c r="P20" s="106"/>
      <c r="Q20" s="106"/>
      <c r="R20" s="106"/>
      <c r="S20" s="106"/>
      <c r="T20" s="169"/>
      <c r="U20" s="169"/>
      <c r="V20" s="144"/>
      <c r="W20" s="144"/>
      <c r="X20" s="3"/>
      <c r="Y20" s="101"/>
      <c r="Z20" s="113"/>
      <c r="AA20" s="19"/>
      <c r="AB20" s="19"/>
      <c r="AC20" s="19"/>
      <c r="AD20" s="55"/>
      <c r="AE20" s="114"/>
      <c r="AF20" s="19"/>
      <c r="AG20" s="135"/>
      <c r="AH20" s="89"/>
      <c r="AI20" s="169"/>
      <c r="AJ20" s="169"/>
      <c r="AK20" s="89"/>
      <c r="AL20" s="21"/>
      <c r="AN20" s="113"/>
      <c r="AO20" s="19"/>
      <c r="AP20" s="116"/>
      <c r="AQ20" s="116"/>
      <c r="AR20" s="117"/>
      <c r="AS20" s="118"/>
      <c r="AT20" s="117"/>
      <c r="AU20" s="119"/>
      <c r="AV20" s="106"/>
      <c r="AW20" s="117"/>
      <c r="AX20" s="117"/>
      <c r="AY20" s="19"/>
      <c r="AZ20" s="19"/>
      <c r="BA20" s="19"/>
      <c r="BB20" s="121"/>
      <c r="BC20" s="142"/>
      <c r="BD20" s="123"/>
      <c r="BE20" s="123"/>
      <c r="BF20" s="123"/>
      <c r="BG20" s="124"/>
      <c r="BH20" s="124"/>
      <c r="BI20" s="124"/>
      <c r="BJ20" s="55"/>
      <c r="BK20" s="55"/>
      <c r="BL20" s="55"/>
      <c r="BM20" s="55"/>
      <c r="BN20" s="55"/>
      <c r="BO20" s="55"/>
      <c r="BP20" s="55"/>
      <c r="BQ20" s="55"/>
      <c r="BR20" s="124"/>
      <c r="BS20" s="16"/>
      <c r="BT20" s="124"/>
      <c r="BU20" s="124"/>
      <c r="BV20" s="124"/>
      <c r="BW20" s="96"/>
      <c r="BX20" s="96"/>
      <c r="BY20" s="113"/>
      <c r="BZ20" s="117"/>
      <c r="CA20" s="127"/>
      <c r="CB20" s="113"/>
      <c r="CC20" s="113"/>
      <c r="CD20" s="113"/>
      <c r="CE20" s="123"/>
      <c r="CF20" s="113"/>
      <c r="CG20" s="113"/>
      <c r="CH20" s="113"/>
      <c r="CI20" s="128"/>
      <c r="CJ20" s="127"/>
      <c r="CK20" s="127"/>
      <c r="CL20" s="128"/>
      <c r="CM20" s="127"/>
      <c r="CN20" s="117"/>
      <c r="CO20" s="117"/>
      <c r="CP20" s="128"/>
      <c r="CQ20" s="121"/>
      <c r="CR20" s="123"/>
      <c r="CS20" s="105"/>
      <c r="CT20" s="176"/>
      <c r="CU20" s="176"/>
      <c r="CV20" s="16"/>
      <c r="CW20" s="19"/>
    </row>
    <row r="21">
      <c r="B21" s="177"/>
      <c r="C21" s="139"/>
      <c r="D21" s="173"/>
      <c r="E21" s="175"/>
      <c r="F21" s="19"/>
      <c r="G21" s="19"/>
      <c r="H21" s="105"/>
      <c r="I21" s="105"/>
      <c r="J21" s="3"/>
      <c r="K21" s="3"/>
      <c r="L21" s="169"/>
      <c r="M21" s="106"/>
      <c r="N21" s="106"/>
      <c r="O21" s="106"/>
      <c r="P21" s="106"/>
      <c r="Q21" s="106"/>
      <c r="R21" s="106"/>
      <c r="S21" s="106"/>
      <c r="T21" s="169"/>
      <c r="U21" s="169"/>
      <c r="V21" s="144"/>
      <c r="W21" s="144"/>
      <c r="X21" s="19"/>
      <c r="Y21" s="101"/>
      <c r="Z21" s="113"/>
      <c r="AA21" s="19"/>
      <c r="AB21" s="19"/>
      <c r="AC21" s="19"/>
      <c r="AD21" s="55"/>
      <c r="AE21" s="114"/>
      <c r="AF21" s="19"/>
      <c r="AG21" s="135"/>
      <c r="AH21" s="89"/>
      <c r="AI21" s="169"/>
      <c r="AJ21" s="169"/>
      <c r="AK21" s="89"/>
      <c r="AL21" s="21"/>
      <c r="AN21" s="113"/>
      <c r="AO21" s="19"/>
      <c r="AP21" s="116"/>
      <c r="AQ21" s="116"/>
      <c r="AR21" s="117"/>
      <c r="AS21" s="118"/>
      <c r="AT21" s="117"/>
      <c r="AU21" s="119"/>
      <c r="AV21" s="106"/>
      <c r="AW21" s="117"/>
      <c r="AX21" s="117"/>
      <c r="AY21" s="19"/>
      <c r="AZ21" s="19"/>
      <c r="BA21" s="19"/>
      <c r="BB21" s="121"/>
      <c r="BC21" s="122"/>
      <c r="BD21" s="123"/>
      <c r="BE21" s="123"/>
      <c r="BF21" s="123"/>
      <c r="BG21" s="124"/>
      <c r="BH21" s="124"/>
      <c r="BI21" s="124"/>
      <c r="BJ21" s="55"/>
      <c r="BK21" s="55"/>
      <c r="BL21" s="55"/>
      <c r="BM21" s="124"/>
      <c r="BN21" s="124"/>
      <c r="BO21" s="124"/>
      <c r="BP21" s="124"/>
      <c r="BQ21" s="55"/>
      <c r="BR21" s="124"/>
      <c r="BS21" s="16"/>
      <c r="BT21" s="124"/>
      <c r="BU21" s="124"/>
      <c r="BV21" s="55"/>
      <c r="BW21" s="96"/>
      <c r="BX21" s="96"/>
      <c r="BY21" s="113"/>
      <c r="BZ21" s="117"/>
      <c r="CA21" s="127"/>
      <c r="CB21" s="113"/>
      <c r="CC21" s="113"/>
      <c r="CD21" s="113"/>
      <c r="CE21" s="123"/>
      <c r="CF21" s="113"/>
      <c r="CG21" s="113"/>
      <c r="CH21" s="113"/>
      <c r="CI21" s="128"/>
      <c r="CJ21" s="127"/>
      <c r="CK21" s="127"/>
      <c r="CL21" s="128"/>
      <c r="CM21" s="127"/>
      <c r="CN21" s="117"/>
      <c r="CO21" s="117"/>
      <c r="CP21" s="113"/>
      <c r="CQ21" s="127"/>
      <c r="CR21" s="123"/>
      <c r="CS21" s="105"/>
      <c r="CT21" s="176"/>
      <c r="CU21" s="176"/>
      <c r="CV21" s="16"/>
      <c r="CW21" s="16"/>
    </row>
    <row r="22">
      <c r="A22" s="178"/>
      <c r="B22" s="178"/>
      <c r="C22" s="178"/>
      <c r="D22" s="131"/>
      <c r="E22" s="176"/>
      <c r="F22" s="132"/>
      <c r="G22" s="105"/>
      <c r="H22" s="105"/>
      <c r="I22" s="105"/>
      <c r="J22" s="19"/>
      <c r="K22" s="19"/>
      <c r="L22" s="179"/>
      <c r="M22" s="106"/>
      <c r="N22" s="106"/>
      <c r="O22" s="106"/>
      <c r="P22" s="106"/>
      <c r="Q22" s="106"/>
      <c r="R22" s="106"/>
      <c r="S22" s="106"/>
      <c r="T22" s="106"/>
      <c r="U22" s="106"/>
      <c r="V22" s="153"/>
      <c r="W22" s="19"/>
      <c r="X22" s="19"/>
      <c r="Y22" s="19"/>
      <c r="Z22" s="19"/>
      <c r="AA22" s="19"/>
      <c r="AB22" s="19"/>
      <c r="AC22" s="19"/>
      <c r="AD22" s="19"/>
      <c r="AE22" s="114"/>
      <c r="AF22" s="19"/>
      <c r="AG22" s="19"/>
      <c r="AH22" s="89"/>
      <c r="AI22" s="89"/>
      <c r="AJ22" s="89"/>
      <c r="AK22" s="89"/>
      <c r="AL22" s="170"/>
      <c r="AN22" s="19"/>
      <c r="AO22" s="19"/>
      <c r="AP22" s="116"/>
      <c r="AQ22" s="116"/>
      <c r="AR22" s="165"/>
      <c r="AS22" s="118"/>
      <c r="AT22" s="165"/>
      <c r="AU22" s="119"/>
      <c r="AV22" s="106"/>
      <c r="AW22" s="119"/>
      <c r="AX22" s="180"/>
      <c r="AY22" s="180"/>
      <c r="AZ22" s="180"/>
      <c r="BA22" s="180"/>
      <c r="BB22" s="124"/>
      <c r="BC22" s="171"/>
      <c r="BD22" s="124"/>
      <c r="BE22" s="124"/>
      <c r="BF22" s="124"/>
      <c r="BG22" s="124"/>
      <c r="BH22" s="124"/>
      <c r="BI22" s="124"/>
      <c r="BJ22" s="124"/>
      <c r="BK22" s="124"/>
      <c r="BL22" s="124"/>
      <c r="BM22" s="124"/>
      <c r="BN22" s="124"/>
      <c r="BO22" s="124"/>
      <c r="BP22" s="124"/>
      <c r="BQ22" s="124"/>
      <c r="BR22" s="124"/>
      <c r="BS22" s="126"/>
      <c r="BT22" s="124"/>
      <c r="BU22" s="124"/>
      <c r="BV22" s="124"/>
      <c r="BW22" s="124"/>
      <c r="BX22" s="124"/>
      <c r="BY22" s="105"/>
      <c r="BZ22" s="121"/>
      <c r="CA22" s="127"/>
      <c r="CB22" s="127"/>
      <c r="CC22" s="127"/>
      <c r="CD22" s="127"/>
      <c r="CE22" s="124"/>
      <c r="CF22" s="127"/>
      <c r="CG22" s="127"/>
      <c r="CH22" s="127"/>
      <c r="CI22" s="156"/>
      <c r="CJ22" s="157"/>
      <c r="CK22" s="157"/>
      <c r="CL22" s="127"/>
      <c r="CM22" s="127"/>
      <c r="CN22" s="127"/>
      <c r="CO22" s="127"/>
      <c r="CP22" s="127"/>
      <c r="CQ22" s="124"/>
      <c r="CR22" s="117"/>
      <c r="CS22" s="105"/>
    </row>
    <row r="23">
      <c r="A23" s="178"/>
      <c r="B23" s="178"/>
      <c r="C23" s="178"/>
      <c r="E23" s="175"/>
      <c r="F23" s="132"/>
      <c r="G23" s="105"/>
      <c r="H23" s="105"/>
      <c r="I23" s="105"/>
      <c r="J23" s="19"/>
      <c r="K23" s="19"/>
      <c r="L23" s="169"/>
      <c r="M23" s="106"/>
      <c r="N23" s="106"/>
      <c r="O23" s="106"/>
      <c r="P23" s="106"/>
      <c r="Q23" s="106"/>
      <c r="R23" s="106"/>
      <c r="S23" s="106"/>
      <c r="T23" s="169"/>
      <c r="U23" s="169"/>
      <c r="V23" s="144"/>
      <c r="W23" s="144"/>
      <c r="X23" s="19"/>
      <c r="Z23" s="113"/>
      <c r="AA23" s="19"/>
      <c r="AB23" s="19"/>
      <c r="AC23" s="19"/>
      <c r="AD23" s="19"/>
      <c r="AE23" s="114"/>
      <c r="AF23" s="19"/>
      <c r="AG23" s="135"/>
      <c r="AH23" s="89"/>
      <c r="AI23" s="169"/>
      <c r="AJ23" s="89"/>
      <c r="AK23" s="89"/>
      <c r="AL23" s="21"/>
      <c r="AN23" s="113"/>
      <c r="AO23" s="19"/>
      <c r="AP23" s="106"/>
      <c r="AQ23" s="106"/>
      <c r="AR23" s="117"/>
      <c r="AT23" s="117"/>
      <c r="AU23" s="106"/>
      <c r="AV23" s="106"/>
      <c r="AW23" s="117"/>
      <c r="AX23" s="117"/>
      <c r="AY23" s="19"/>
      <c r="AZ23" s="19"/>
      <c r="BA23" s="19"/>
      <c r="BB23" s="89"/>
      <c r="BC23" s="90"/>
      <c r="BD23" s="123"/>
      <c r="BE23" s="89"/>
      <c r="BF23" s="123"/>
      <c r="BG23" s="89"/>
      <c r="BH23" s="89"/>
      <c r="BI23" s="89"/>
      <c r="BJ23" s="89"/>
      <c r="BK23" s="89"/>
      <c r="BL23" s="89"/>
      <c r="BM23" s="89"/>
      <c r="BN23" s="89"/>
      <c r="BO23" s="89"/>
      <c r="BP23" s="89"/>
      <c r="BQ23" s="89"/>
      <c r="BR23" s="89"/>
      <c r="BS23" s="89"/>
      <c r="BT23" s="89"/>
      <c r="BU23" s="89"/>
      <c r="BV23" s="89"/>
      <c r="BW23" s="89"/>
      <c r="BX23" s="89"/>
      <c r="BY23" s="113"/>
      <c r="BZ23" s="117"/>
      <c r="CA23" s="89"/>
      <c r="CB23" s="113"/>
      <c r="CC23" s="113"/>
      <c r="CD23" s="89"/>
      <c r="CE23" s="89"/>
      <c r="CF23" s="89"/>
      <c r="CG23" s="89"/>
      <c r="CH23" s="89"/>
      <c r="CI23" s="128"/>
      <c r="CJ23" s="127"/>
      <c r="CK23" s="127"/>
      <c r="CL23" s="89"/>
      <c r="CM23" s="127"/>
      <c r="CN23" s="117"/>
      <c r="CO23" s="117"/>
      <c r="CP23" s="89"/>
      <c r="CQ23" s="89"/>
      <c r="CR23" s="117"/>
      <c r="CS23" s="89"/>
      <c r="CT23" s="176"/>
      <c r="CU23" s="176"/>
      <c r="CV23" s="16"/>
      <c r="CW23" s="16"/>
    </row>
    <row r="24">
      <c r="A24" s="178"/>
      <c r="B24" s="178"/>
      <c r="C24" s="178"/>
      <c r="D24" s="173"/>
      <c r="E24" s="175"/>
      <c r="F24" s="132"/>
      <c r="G24" s="105"/>
      <c r="H24" s="105"/>
      <c r="I24" s="105"/>
      <c r="J24" s="19"/>
      <c r="K24" s="19"/>
      <c r="L24" s="169"/>
      <c r="M24" s="106"/>
      <c r="N24" s="106"/>
      <c r="O24" s="106"/>
      <c r="P24" s="106"/>
      <c r="Q24" s="106"/>
      <c r="R24" s="106"/>
      <c r="S24" s="106"/>
      <c r="T24" s="169"/>
      <c r="U24" s="169"/>
      <c r="V24" s="144"/>
      <c r="W24" s="144"/>
      <c r="X24" s="19"/>
      <c r="Y24" s="101"/>
      <c r="Z24" s="113"/>
      <c r="AA24" s="19"/>
      <c r="AB24" s="19"/>
      <c r="AC24" s="19"/>
      <c r="AD24" s="19"/>
      <c r="AE24" s="114"/>
      <c r="AF24" s="19"/>
      <c r="AG24" s="181"/>
      <c r="AH24" s="82"/>
      <c r="AI24" s="169"/>
      <c r="AJ24" s="169"/>
      <c r="AK24" s="89"/>
      <c r="AL24" s="21"/>
      <c r="AN24" s="113"/>
      <c r="AO24" s="19"/>
      <c r="AP24" s="116"/>
      <c r="AQ24" s="116"/>
      <c r="AR24" s="117"/>
      <c r="AS24" s="118"/>
      <c r="AT24" s="117"/>
      <c r="AU24" s="119"/>
      <c r="AV24" s="106"/>
      <c r="AW24" s="117"/>
      <c r="AX24" s="117"/>
      <c r="AY24" s="19"/>
      <c r="AZ24" s="19"/>
      <c r="BA24" s="19"/>
      <c r="BB24" s="124"/>
      <c r="BC24" s="114"/>
      <c r="BD24" s="124"/>
      <c r="BE24" s="124"/>
      <c r="BF24" s="124"/>
      <c r="BG24" s="124"/>
      <c r="BH24" s="124"/>
      <c r="BI24" s="124"/>
      <c r="BJ24" s="124"/>
      <c r="BK24" s="124"/>
      <c r="BL24" s="124"/>
      <c r="BM24" s="124"/>
      <c r="BN24" s="124"/>
      <c r="BO24" s="124"/>
      <c r="BP24" s="124"/>
      <c r="BQ24" s="124"/>
      <c r="BR24" s="124"/>
      <c r="BS24" s="126"/>
      <c r="BT24" s="124"/>
      <c r="BU24" s="124"/>
      <c r="BV24" s="124"/>
      <c r="BW24" s="124"/>
      <c r="BX24" s="124"/>
      <c r="BY24" s="113"/>
      <c r="BZ24" s="117"/>
      <c r="CA24" s="127"/>
      <c r="CB24" s="113"/>
      <c r="CC24" s="113"/>
      <c r="CD24" s="127"/>
      <c r="CE24" s="124"/>
      <c r="CF24" s="127"/>
      <c r="CG24" s="127"/>
      <c r="CH24" s="127"/>
      <c r="CI24" s="128"/>
      <c r="CJ24" s="127"/>
      <c r="CK24" s="127"/>
      <c r="CL24" s="127"/>
      <c r="CM24" s="127"/>
      <c r="CN24" s="117"/>
      <c r="CO24" s="117"/>
      <c r="CP24" s="127"/>
      <c r="CQ24" s="124"/>
      <c r="CR24" s="123"/>
      <c r="CS24" s="105"/>
      <c r="CT24" s="176"/>
      <c r="CU24" s="176"/>
      <c r="CV24" s="16"/>
      <c r="CW24" s="16"/>
    </row>
    <row r="25">
      <c r="A25" s="178"/>
      <c r="B25" s="178"/>
      <c r="C25" s="178"/>
      <c r="D25" s="173"/>
      <c r="E25" s="175"/>
      <c r="F25" s="132"/>
      <c r="G25" s="105"/>
      <c r="H25" s="105"/>
      <c r="I25" s="105"/>
      <c r="J25" s="19"/>
      <c r="K25" s="19"/>
      <c r="L25" s="169"/>
      <c r="M25" s="106"/>
      <c r="N25" s="106"/>
      <c r="O25" s="106"/>
      <c r="P25" s="106"/>
      <c r="Q25" s="106"/>
      <c r="R25" s="106"/>
      <c r="S25" s="106"/>
      <c r="T25" s="169"/>
      <c r="U25" s="169"/>
      <c r="V25" s="144"/>
      <c r="W25" s="144"/>
      <c r="X25" s="19"/>
      <c r="Y25" s="101"/>
      <c r="Z25" s="113"/>
      <c r="AA25" s="19"/>
      <c r="AB25" s="19"/>
      <c r="AC25" s="19"/>
      <c r="AD25" s="19"/>
      <c r="AE25" s="114"/>
      <c r="AF25" s="16"/>
      <c r="AG25" s="135"/>
      <c r="AH25" s="89"/>
      <c r="AI25" s="169"/>
      <c r="AJ25" s="169"/>
      <c r="AK25" s="89"/>
      <c r="AL25" s="21"/>
      <c r="AN25" s="113"/>
      <c r="AO25" s="19"/>
      <c r="AP25" s="116"/>
      <c r="AQ25" s="116"/>
      <c r="AR25" s="117"/>
      <c r="AS25" s="118"/>
      <c r="AT25" s="117"/>
      <c r="AU25" s="119"/>
      <c r="AV25" s="106"/>
      <c r="AW25" s="117"/>
      <c r="AX25" s="117"/>
      <c r="AY25" s="19"/>
      <c r="AZ25" s="19"/>
      <c r="BA25" s="19"/>
      <c r="BB25" s="124"/>
      <c r="BC25" s="114"/>
      <c r="BD25" s="124"/>
      <c r="BE25" s="124"/>
      <c r="BF25" s="123"/>
      <c r="BG25" s="124"/>
      <c r="BH25" s="124"/>
      <c r="BI25" s="124"/>
      <c r="BJ25" s="124"/>
      <c r="BK25" s="124"/>
      <c r="BL25" s="124"/>
      <c r="BM25" s="124"/>
      <c r="BN25" s="124"/>
      <c r="BO25" s="124"/>
      <c r="BP25" s="124"/>
      <c r="BQ25" s="124"/>
      <c r="BR25" s="124"/>
      <c r="BS25" s="126"/>
      <c r="BT25" s="124"/>
      <c r="BU25" s="124"/>
      <c r="BV25" s="124"/>
      <c r="BW25" s="124"/>
      <c r="BX25" s="124"/>
      <c r="BY25" s="113"/>
      <c r="BZ25" s="117"/>
      <c r="CA25" s="127"/>
      <c r="CB25" s="113"/>
      <c r="CC25" s="113"/>
      <c r="CD25" s="127"/>
      <c r="CE25" s="124"/>
      <c r="CF25" s="127"/>
      <c r="CG25" s="127"/>
      <c r="CH25" s="127"/>
      <c r="CI25" s="128"/>
      <c r="CJ25" s="127"/>
      <c r="CK25" s="127"/>
      <c r="CL25" s="127"/>
      <c r="CM25" s="127"/>
      <c r="CN25" s="117"/>
      <c r="CO25" s="117"/>
      <c r="CP25" s="127"/>
      <c r="CQ25" s="124"/>
      <c r="CR25" s="123"/>
      <c r="CS25" s="105"/>
      <c r="CT25" s="176"/>
      <c r="CU25" s="176"/>
      <c r="CV25" s="16"/>
      <c r="CW25" s="16"/>
    </row>
    <row r="26">
      <c r="A26" s="178"/>
      <c r="B26" s="178"/>
      <c r="C26" s="178"/>
      <c r="D26" s="173"/>
      <c r="E26" s="175"/>
      <c r="F26" s="19"/>
      <c r="G26" s="19"/>
      <c r="H26" s="105"/>
      <c r="I26" s="19"/>
      <c r="J26" s="3"/>
      <c r="K26" s="3"/>
      <c r="L26" s="169"/>
      <c r="M26" s="106"/>
      <c r="N26" s="106"/>
      <c r="O26" s="106"/>
      <c r="P26" s="106"/>
      <c r="Q26" s="106"/>
      <c r="R26" s="106"/>
      <c r="S26" s="106"/>
      <c r="T26" s="169"/>
      <c r="U26" s="169"/>
      <c r="V26" s="144"/>
      <c r="W26" s="144"/>
      <c r="X26" s="3"/>
      <c r="Y26" s="101"/>
      <c r="Z26" s="113"/>
      <c r="AA26" s="19"/>
      <c r="AB26" s="19"/>
      <c r="AC26" s="38"/>
      <c r="AD26" s="55"/>
      <c r="AE26" s="114"/>
      <c r="AF26" s="19"/>
      <c r="AG26" s="135"/>
      <c r="AH26" s="89"/>
      <c r="AI26" s="169"/>
      <c r="AJ26" s="169"/>
      <c r="AK26" s="89"/>
      <c r="AL26" s="21"/>
      <c r="AN26" s="19"/>
      <c r="AO26" s="19"/>
      <c r="AP26" s="116"/>
      <c r="AQ26" s="116"/>
      <c r="AR26" s="19"/>
      <c r="AS26" s="118"/>
      <c r="AT26" s="19"/>
      <c r="AU26" s="119"/>
      <c r="AV26" s="106"/>
      <c r="AW26" s="123"/>
      <c r="AX26" s="123"/>
      <c r="AY26" s="19"/>
      <c r="AZ26" s="19"/>
      <c r="BA26" s="19"/>
      <c r="BB26" s="121"/>
      <c r="BC26" s="142"/>
      <c r="BD26" s="121"/>
      <c r="BE26" s="117"/>
      <c r="BF26" s="123"/>
      <c r="BG26" s="124"/>
      <c r="BH26" s="124"/>
      <c r="BI26" s="124"/>
      <c r="BJ26" s="55"/>
      <c r="BK26" s="55"/>
      <c r="BL26" s="55"/>
      <c r="BM26" s="124"/>
      <c r="BN26" s="124"/>
      <c r="BO26" s="124"/>
      <c r="BP26" s="124"/>
      <c r="BQ26" s="124"/>
      <c r="BR26" s="124"/>
      <c r="BS26" s="16"/>
      <c r="BT26" s="124"/>
      <c r="BU26" s="124"/>
      <c r="BV26" s="96"/>
      <c r="BW26" s="124"/>
      <c r="BX26" s="124"/>
      <c r="BY26" s="113"/>
      <c r="BZ26" s="117"/>
      <c r="CA26" s="127"/>
      <c r="CB26" s="113"/>
      <c r="CC26" s="113"/>
      <c r="CD26" s="113"/>
      <c r="CE26" s="55"/>
      <c r="CF26" s="113"/>
      <c r="CG26" s="113"/>
      <c r="CH26" s="113"/>
      <c r="CI26" s="128"/>
      <c r="CJ26" s="127"/>
      <c r="CK26" s="127"/>
      <c r="CL26" s="128"/>
      <c r="CM26" s="127"/>
      <c r="CN26" s="117"/>
      <c r="CO26" s="117"/>
      <c r="CP26" s="113"/>
      <c r="CQ26" s="127"/>
      <c r="CR26" s="123"/>
      <c r="CS26" s="105"/>
      <c r="CT26" s="176"/>
      <c r="CU26" s="176"/>
      <c r="CV26" s="16"/>
      <c r="CW26" s="16"/>
    </row>
    <row r="27">
      <c r="A27" s="173"/>
      <c r="B27" s="174"/>
      <c r="C27" s="103"/>
      <c r="D27" s="173"/>
      <c r="E27" s="175"/>
      <c r="F27" s="19"/>
      <c r="G27" s="105"/>
      <c r="H27" s="105"/>
      <c r="I27" s="105"/>
      <c r="J27" s="3"/>
      <c r="K27" s="3"/>
      <c r="L27" s="169"/>
      <c r="M27" s="106"/>
      <c r="N27" s="106"/>
      <c r="O27" s="106"/>
      <c r="P27" s="106"/>
      <c r="Q27" s="106"/>
      <c r="R27" s="106"/>
      <c r="S27" s="106"/>
      <c r="T27" s="169"/>
      <c r="U27" s="169"/>
      <c r="V27" s="144"/>
      <c r="W27" s="144"/>
      <c r="X27" s="3"/>
      <c r="Z27" s="113"/>
      <c r="AA27" s="19"/>
      <c r="AB27" s="19"/>
      <c r="AC27" s="55"/>
      <c r="AD27" s="55"/>
      <c r="AE27" s="114"/>
      <c r="AF27" s="19"/>
      <c r="AG27" s="181"/>
      <c r="AH27" s="89"/>
      <c r="AI27" s="169"/>
      <c r="AJ27" s="169"/>
      <c r="AK27" s="89"/>
      <c r="AL27" s="21"/>
      <c r="AN27" s="113"/>
      <c r="AO27" s="19"/>
      <c r="AP27" s="116"/>
      <c r="AQ27" s="116"/>
      <c r="AR27" s="117"/>
      <c r="AS27" s="118"/>
      <c r="AT27" s="117"/>
      <c r="AU27" s="119"/>
      <c r="AV27" s="106"/>
      <c r="AW27" s="117"/>
      <c r="AX27" s="117"/>
      <c r="AY27" s="19"/>
      <c r="AZ27" s="19"/>
      <c r="BA27" s="19"/>
      <c r="BB27" s="121"/>
      <c r="BC27" s="122"/>
      <c r="BD27" s="123"/>
      <c r="BE27" s="123"/>
      <c r="BF27" s="123"/>
      <c r="BG27" s="124"/>
      <c r="BH27" s="124"/>
      <c r="BI27" s="124"/>
      <c r="BJ27" s="55"/>
      <c r="BK27" s="55"/>
      <c r="BL27" s="55"/>
      <c r="BM27" s="55"/>
      <c r="BN27" s="55"/>
      <c r="BO27" s="55"/>
      <c r="BP27" s="55"/>
      <c r="BQ27" s="55"/>
      <c r="BR27" s="124"/>
      <c r="BS27" s="16"/>
      <c r="BT27" s="124"/>
      <c r="BU27" s="124"/>
      <c r="BV27" s="96"/>
      <c r="BW27" s="96"/>
      <c r="BX27" s="96"/>
      <c r="BY27" s="113"/>
      <c r="BZ27" s="117"/>
      <c r="CA27" s="127"/>
      <c r="CB27" s="113"/>
      <c r="CC27" s="113"/>
      <c r="CD27" s="113"/>
      <c r="CE27" s="123"/>
      <c r="CF27" s="113"/>
      <c r="CG27" s="113"/>
      <c r="CH27" s="113"/>
      <c r="CI27" s="128"/>
      <c r="CJ27" s="127"/>
      <c r="CK27" s="127"/>
      <c r="CL27" s="128"/>
      <c r="CM27" s="127"/>
      <c r="CN27" s="117"/>
      <c r="CO27" s="117"/>
      <c r="CP27" s="113"/>
      <c r="CQ27" s="127"/>
      <c r="CR27" s="123"/>
      <c r="CS27" s="105"/>
      <c r="CT27" s="176"/>
      <c r="CU27" s="176"/>
      <c r="CV27" s="16"/>
      <c r="CW27" s="16"/>
    </row>
    <row r="28">
      <c r="A28" s="173"/>
      <c r="B28" s="174"/>
      <c r="C28" s="103"/>
      <c r="D28" s="173"/>
      <c r="E28" s="175"/>
      <c r="F28" s="19"/>
      <c r="G28" s="105"/>
      <c r="H28" s="105"/>
      <c r="I28" s="105"/>
      <c r="J28" s="3"/>
      <c r="K28" s="3"/>
      <c r="L28" s="169"/>
      <c r="M28" s="106"/>
      <c r="N28" s="106"/>
      <c r="O28" s="106"/>
      <c r="P28" s="106"/>
      <c r="Q28" s="106"/>
      <c r="R28" s="106"/>
      <c r="S28" s="106"/>
      <c r="T28" s="169"/>
      <c r="U28" s="169"/>
      <c r="V28" s="144"/>
      <c r="W28" s="144"/>
      <c r="X28" s="3"/>
      <c r="Y28" s="101"/>
      <c r="Z28" s="113"/>
      <c r="AA28" s="9"/>
      <c r="AD28" s="55"/>
      <c r="AE28" s="114"/>
      <c r="AF28" s="19"/>
      <c r="AG28" s="181"/>
      <c r="AH28" s="82"/>
      <c r="AI28" s="169"/>
      <c r="AJ28" s="169"/>
      <c r="AK28" s="89"/>
      <c r="AL28" s="21"/>
      <c r="AN28" s="113"/>
      <c r="AO28" s="19"/>
      <c r="AP28" s="116"/>
      <c r="AQ28" s="116"/>
      <c r="AR28" s="117"/>
      <c r="AS28" s="118"/>
      <c r="AT28" s="117"/>
      <c r="AU28" s="119"/>
      <c r="AV28" s="106"/>
      <c r="AW28" s="117"/>
      <c r="AX28" s="117"/>
      <c r="AY28" s="19"/>
      <c r="AZ28" s="19"/>
      <c r="BA28" s="19"/>
      <c r="BB28" s="121"/>
      <c r="BC28" s="142"/>
      <c r="BD28" s="121"/>
      <c r="BE28" s="117"/>
      <c r="BF28" s="123"/>
      <c r="BG28" s="124"/>
      <c r="BH28" s="124"/>
      <c r="BI28" s="124"/>
      <c r="BJ28" s="55"/>
      <c r="BK28" s="55"/>
      <c r="BL28" s="55"/>
      <c r="BM28" s="124"/>
      <c r="BN28" s="124"/>
      <c r="BO28" s="124"/>
      <c r="BP28" s="124"/>
      <c r="BQ28" s="55"/>
      <c r="BR28" s="124"/>
      <c r="BS28" s="16"/>
      <c r="BT28" s="124"/>
      <c r="BU28" s="124"/>
      <c r="BV28" s="96"/>
      <c r="BW28" s="124"/>
      <c r="BX28" s="124"/>
      <c r="BY28" s="113"/>
      <c r="BZ28" s="117"/>
      <c r="CA28" s="127"/>
      <c r="CB28" s="113"/>
      <c r="CC28" s="113"/>
      <c r="CD28" s="113"/>
      <c r="CE28" s="123"/>
      <c r="CF28" s="113"/>
      <c r="CG28" s="113"/>
      <c r="CH28" s="113"/>
      <c r="CI28" s="128"/>
      <c r="CJ28" s="127"/>
      <c r="CK28" s="127"/>
      <c r="CL28" s="128"/>
      <c r="CM28" s="127"/>
      <c r="CN28" s="117"/>
      <c r="CO28" s="117"/>
      <c r="CP28" s="128"/>
      <c r="CQ28" s="128"/>
      <c r="CR28" s="123"/>
      <c r="CS28" s="105"/>
      <c r="CT28" s="176"/>
      <c r="CU28" s="176"/>
      <c r="CV28" s="16"/>
      <c r="CW28" s="19"/>
    </row>
    <row r="29">
      <c r="B29" s="130"/>
      <c r="C29" s="139"/>
      <c r="D29" s="103"/>
      <c r="E29" s="176"/>
      <c r="F29" s="19"/>
      <c r="G29" s="105"/>
      <c r="H29" s="105"/>
      <c r="I29" s="105"/>
      <c r="J29" s="3"/>
      <c r="K29" s="3"/>
      <c r="L29" s="182"/>
      <c r="M29" s="106"/>
      <c r="N29" s="106"/>
      <c r="O29" s="106"/>
      <c r="P29" s="106"/>
      <c r="Q29" s="106"/>
      <c r="R29" s="106"/>
      <c r="S29" s="106"/>
      <c r="T29" s="169"/>
      <c r="U29" s="169"/>
      <c r="V29" s="144"/>
      <c r="W29" s="144"/>
      <c r="X29" s="3"/>
      <c r="Z29" s="113"/>
      <c r="AA29" s="19"/>
      <c r="AB29" s="19"/>
      <c r="AC29" s="19"/>
      <c r="AD29" s="55"/>
      <c r="AE29" s="114"/>
      <c r="AF29" s="19"/>
      <c r="AG29" s="181"/>
      <c r="AH29" s="89"/>
      <c r="AI29" s="89"/>
      <c r="AJ29" s="89"/>
      <c r="AK29" s="89"/>
      <c r="AL29" s="21"/>
      <c r="AO29" s="19"/>
      <c r="AP29" s="116"/>
      <c r="AQ29" s="116"/>
      <c r="AR29" s="168"/>
      <c r="AS29" s="116"/>
      <c r="AT29" s="168"/>
      <c r="AU29" s="119"/>
      <c r="AV29" s="106"/>
      <c r="AW29" s="128"/>
      <c r="AX29" s="19"/>
      <c r="AY29" s="19"/>
      <c r="AZ29" s="19"/>
      <c r="BA29" s="19"/>
      <c r="BB29" s="121"/>
      <c r="BC29" s="122"/>
      <c r="BD29" s="123"/>
      <c r="BE29" s="117"/>
      <c r="BF29" s="123"/>
      <c r="BG29" s="124"/>
      <c r="BH29" s="124"/>
      <c r="BI29" s="124"/>
      <c r="BJ29" s="55"/>
      <c r="BK29" s="125"/>
      <c r="BL29" s="125"/>
      <c r="BM29" s="125"/>
      <c r="BN29" s="125"/>
      <c r="BO29" s="125"/>
      <c r="BP29" s="125"/>
      <c r="BQ29" s="125"/>
      <c r="BR29" s="124"/>
      <c r="BS29" s="126"/>
      <c r="BT29" s="124"/>
      <c r="BU29" s="124"/>
      <c r="BV29" s="96"/>
      <c r="BW29" s="124"/>
      <c r="BX29" s="124"/>
      <c r="BY29" s="113"/>
      <c r="BZ29" s="129"/>
      <c r="CA29" s="127"/>
      <c r="CB29" s="113"/>
      <c r="CC29" s="113"/>
      <c r="CD29" s="19"/>
      <c r="CE29" s="55"/>
      <c r="CF29" s="19"/>
      <c r="CG29" s="19"/>
      <c r="CH29" s="19"/>
      <c r="CI29" s="128"/>
      <c r="CJ29" s="127"/>
      <c r="CK29" s="127"/>
      <c r="CL29" s="128"/>
      <c r="CM29" s="172"/>
      <c r="CN29" s="128"/>
      <c r="CO29" s="128"/>
      <c r="CP29" s="19"/>
      <c r="CQ29" s="127"/>
      <c r="CR29" s="117"/>
      <c r="CS29" s="105"/>
    </row>
    <row r="30">
      <c r="A30" s="139"/>
      <c r="B30" s="139"/>
      <c r="C30" s="167"/>
      <c r="D30" s="131"/>
      <c r="E30" s="19"/>
      <c r="F30" s="132"/>
      <c r="G30" s="105"/>
      <c r="H30" s="105"/>
      <c r="I30" s="105"/>
      <c r="J30" s="19"/>
      <c r="K30" s="19"/>
      <c r="L30" s="179"/>
      <c r="M30" s="106"/>
      <c r="N30" s="106"/>
      <c r="O30" s="106"/>
      <c r="P30" s="106"/>
      <c r="Q30" s="106"/>
      <c r="R30" s="106"/>
      <c r="S30" s="106"/>
      <c r="T30" s="106"/>
      <c r="U30" s="106"/>
      <c r="V30" s="153"/>
      <c r="W30" s="19"/>
      <c r="X30" s="19"/>
      <c r="Y30" s="19"/>
      <c r="Z30" s="19"/>
      <c r="AA30" s="19"/>
      <c r="AB30" s="19"/>
      <c r="AC30" s="19"/>
      <c r="AD30" s="19"/>
      <c r="AE30" s="114"/>
      <c r="AF30" s="19"/>
      <c r="AG30" s="19"/>
      <c r="AH30" s="89"/>
      <c r="AI30" s="89"/>
      <c r="AJ30" s="89"/>
      <c r="AK30" s="89"/>
      <c r="AL30" s="170"/>
      <c r="AN30" s="19"/>
      <c r="AO30" s="19"/>
      <c r="AP30" s="116"/>
      <c r="AQ30" s="116"/>
      <c r="AR30" s="165"/>
      <c r="AS30" s="118"/>
      <c r="AT30" s="165"/>
      <c r="AU30" s="119"/>
      <c r="AV30" s="106"/>
      <c r="AW30" s="119"/>
      <c r="AX30" s="180"/>
      <c r="AY30" s="180"/>
      <c r="AZ30" s="180"/>
      <c r="BA30" s="180"/>
      <c r="BB30" s="124"/>
      <c r="BC30" s="171"/>
      <c r="BD30" s="124"/>
      <c r="BE30" s="124"/>
      <c r="BF30" s="124"/>
      <c r="BG30" s="124"/>
      <c r="BH30" s="124"/>
      <c r="BI30" s="124"/>
      <c r="BJ30" s="124"/>
      <c r="BK30" s="124"/>
      <c r="BL30" s="124"/>
      <c r="BM30" s="124"/>
      <c r="BN30" s="124"/>
      <c r="BO30" s="124"/>
      <c r="BP30" s="124"/>
      <c r="BQ30" s="124"/>
      <c r="BR30" s="124"/>
      <c r="BS30" s="126"/>
      <c r="BT30" s="124"/>
      <c r="BU30" s="124"/>
      <c r="BV30" s="124"/>
      <c r="BW30" s="124"/>
      <c r="BX30" s="124"/>
      <c r="BY30" s="105"/>
      <c r="BZ30" s="121"/>
      <c r="CA30" s="127"/>
      <c r="CB30" s="127"/>
      <c r="CC30" s="127"/>
      <c r="CD30" s="127"/>
      <c r="CE30" s="124"/>
      <c r="CF30" s="127"/>
      <c r="CG30" s="127"/>
      <c r="CH30" s="127"/>
      <c r="CI30" s="156"/>
      <c r="CJ30" s="157"/>
      <c r="CK30" s="157"/>
      <c r="CL30" s="127"/>
      <c r="CM30" s="127"/>
      <c r="CN30" s="127"/>
      <c r="CO30" s="127"/>
      <c r="CP30" s="127"/>
      <c r="CQ30" s="124"/>
      <c r="CR30" s="117"/>
      <c r="CS30" s="105"/>
    </row>
  </sheetData>
  <mergeCells count="2">
    <mergeCell ref="AA2:AC2"/>
    <mergeCell ref="AA28:AC28"/>
  </mergeCells>
  <conditionalFormatting sqref="AP4:AQ23 AS4 AW4:AW30 AX5:AX24 CP5:CP30 CB6:CC30 CI6:CI27 AU7:AU23 CA7:CA23 CD7:CD23 CF7:CF23 CH7:CH23 CQ7:CQ9 BS11 CL11 BS16:BS18 CQ18 BS20 AP25:AQ30 AU25:AU30 BS25:BS30 CA25:CA30 CD25:CD30 CF25:CH30 CL25:CL30 CN25:CO30 CJ28:CK30 CM29:CM30">
    <cfRule type="cellIs" dxfId="0" priority="1" operator="lessThan">
      <formula>0.4</formula>
    </cfRule>
  </conditionalFormatting>
  <conditionalFormatting sqref="AP4:AQ23 AS4 AW4:AW30 AX5:AX24 CP5:CP30 CB6:CC30 CI6:CI27 AU7:AU23 CA7:CA23 CD7:CD23 CF7:CF23 CH7:CH23 CQ7:CQ9 BS11 CL11 BS16:BS18 CQ18 BS20 AP25:AQ30 AU25:AU30 BS25:BS30 CA25:CA30 CD25:CD30 CF25:CH30 CL25:CL30 CN25:CO30 CJ28:CK30 CM29:CM30">
    <cfRule type="cellIs" dxfId="1" priority="2" operator="lessThan">
      <formula>0.5</formula>
    </cfRule>
  </conditionalFormatting>
  <conditionalFormatting sqref="BB4:BF6 BG4:BR23 BT4:BU23 CE4:CE23 BC13 BC15 BD19:BF19 BD22:BF22 BC23 BB25:BR30 BT25:BU30 CE25:CE30">
    <cfRule type="cellIs" dxfId="0" priority="3" operator="lessThan">
      <formula>0.4</formula>
    </cfRule>
  </conditionalFormatting>
  <conditionalFormatting sqref="BB4:BF6 BG4:BR23 BT4:BU23 CE4:CE23 BC13 BC15 BD19:BF19 BD22:BF22 BC23 BB25:BR30 BT25:BU30 CE25:CE30">
    <cfRule type="cellIs" dxfId="1" priority="4" operator="lessThan">
      <formula>0.5</formula>
    </cfRule>
  </conditionalFormatting>
  <conditionalFormatting sqref="BS4:BS6 BW4:BX6 BY4:BY30 CA4:CD6 CF4:CH6 CI4:CI5 CJ4:CK24 CL4:CL6 CM4:CM24 CN4:CO4 CP4:CR6 CS4:CT23 CU4:CU15 CV4:CW30 CB8:CC8 CR8 BS11 BW11:BX22 CA11:CA22 CB15:CC16 CR15:CR16 BS16:BS18 CP19:CP20 BS20 CB20:CC20 CR20 CU21:CU30 CP22 CB24:CC24 CR24 BS25:BS30 BW25:BX30 CA25:CA30 CG25:CG30 CP25 CQ25:CQ30 CS25:CT30 BZ28:BZ30">
    <cfRule type="cellIs" dxfId="0" priority="5" operator="lessThan">
      <formula>0.4</formula>
    </cfRule>
  </conditionalFormatting>
  <conditionalFormatting sqref="BS4:BS6 BW4:BX6 BY4:BY30 CA4:CD6 CF4:CH6 CI4:CI5 CJ4:CK24 CL4:CL6 CM4:CM24 CN4:CO4 CP4:CR6 CS4:CT23 CU4:CU15 CV4:CW30 CB8:CC8 CR8 BS11 BW11:BX22 CA11:CA22 CB15:CC16 CR15:CR16 BS16:BS18 CP19:CP20 BS20 CB20:CC20 CR20 CU21:CU30 CP22 CB24:CC24 CR24 BS25:BS30 BW25:BX30 CA25:CA30 CG25:CG30 CP25 CQ25:CQ30 CS25:CT30 BZ28:BZ30">
    <cfRule type="cellIs" dxfId="1" priority="6" operator="lessThan">
      <formula>0.5</formula>
    </cfRule>
  </conditionalFormatting>
  <conditionalFormatting sqref="BS4:BS6 BW4:BX6 BY4:BY30 CA4:CD6 CF4:CH6 CI4:CI5 CJ4:CK24 CL4:CL6 CM4:CM24 CN4:CO4 CP4:CR6 CS4:CT23 CU4:CU15 CV4:CW30 CB8:CC8 CR8 BS11 BW11:BX22 CA11:CA22 CB15:CC16 CR15:CR16 BS16:BS18 CP19:CP20 BS20 CB20:CC20 CR20 CU21:CU30 CP22 CB24:CC24 CR24 BS25:BS30 BW25:BX30 CA25:CA30 CG25:CG30 CP25 CQ25:CQ30 CS25:CT30 BZ28:BZ30">
    <cfRule type="cellIs" dxfId="2" priority="7" operator="greaterThanOrEqual">
      <formula>0.5</formula>
    </cfRule>
  </conditionalFormatting>
  <conditionalFormatting sqref="BB4:BF6 BG4:BR23 BT4:BU23 CE4:CE23 BC13 BC15 BD19:BF19 BD22:BF22 BC23 BB25:BR30 BT25:BU30 CE25:CE30">
    <cfRule type="cellIs" dxfId="2" priority="8" operator="greaterThanOrEqual">
      <formula>0.5</formula>
    </cfRule>
  </conditionalFormatting>
  <conditionalFormatting sqref="G3:G18 H3:I30 V4:V30 AN7:AO24 BY7:BY23 AR10 AT10 AW10:AX10 AR18 AT18 AW18:AX18 G20:G30 CB20:CC20 BY25:BY30">
    <cfRule type="cellIs" dxfId="2" priority="9" operator="greaterThanOrEqual">
      <formula>0.5</formula>
    </cfRule>
  </conditionalFormatting>
  <conditionalFormatting sqref="G3:G18 H3:I30 V4:V30 AN7:AO24 BY7:BY23 AR10 AT10 AW10:AX10 AR18 AT18 AW18:AX18 G20:G30 CB20:CC20 BY25:BY30">
    <cfRule type="cellIs" dxfId="0" priority="10" operator="lessThan">
      <formula>0.4</formula>
    </cfRule>
  </conditionalFormatting>
  <conditionalFormatting sqref="G3:G18 H3:I30 V4:V30 AN7:AO24 BY7:BY23 AR10 AT10 AW10:AX10 AR18 AT18 AW18:AX18 G20:G30 CB20:CC20 BY25:BY30">
    <cfRule type="cellIs" dxfId="1" priority="11" operator="lessThan">
      <formula>0.5</formula>
    </cfRule>
  </conditionalFormatting>
  <conditionalFormatting sqref="J3:K6 L3 W4:W30 X4:X6 Z4:Z5 AA4:AD6 AE4:AE24 AF4:AF6 AN4:AO30 AG6 AG8:AG9 AR10 AT10 AW10:AX10 AG15 AG18:AG19 AR18 AT18 AW18:AX18 J25:K30 L25 X25:X30 AA25:AD30 AF26:AF30 Y27:Z30 AE27:AE30 AG27:AG30">
    <cfRule type="cellIs" dxfId="2" priority="12" operator="greaterThanOrEqual">
      <formula>0.5</formula>
    </cfRule>
  </conditionalFormatting>
  <conditionalFormatting sqref="J3:K6 L3 W4:W30 X4:X6 Z4:Z5 AA4:AD6 AE4:AE24 AF4:AF6 AN4:AO30 AG6 AG8:AG9 AR10 AT10 AW10:AX10 AG15 AG18:AG19 AR18 AT18 AW18:AX18 J25:K30 L25 X25:X30 AA25:AD30 AF26:AF30 Y27:Z30 AE27:AE30 AG27:AG30">
    <cfRule type="cellIs" dxfId="0" priority="13" operator="lessThan">
      <formula>0.4</formula>
    </cfRule>
  </conditionalFormatting>
  <conditionalFormatting sqref="J3:K6 L3 W4:W30 X4:X6 Z4:Z5 AA4:AD6 AE4:AE24 AF4:AF6 AN4:AO30 AG6 AG8:AG9 AR10 AT10 AW10:AX10 AG15 AG18:AG19 AR18 AT18 AW18:AX18 J25:K30 L25 X25:X30 AA25:AD30 AF26:AF30 Y27:Z30 AE27:AE30 AG27:AG30">
    <cfRule type="cellIs" dxfId="1" priority="14" operator="lessThan">
      <formula>0.5</formula>
    </cfRule>
  </conditionalFormatting>
  <conditionalFormatting sqref="AP4:AQ5 AR4:AS4 CP5:CP30 BD6:BD23 BF6:BF23 CB6:CC30 AP7:AQ23 AU7:AU23 BB7:BC23 CA7:CA23 CD7:CD23 CE7 CF7:CF23 CH7:CH23 CQ7:CQ9 BY9 CE9 BE11 BS11 BY11:BY13 CL11 CE12:CE13 BE13 BS16:BS18 BY16 BE17 BY18:BY20 CQ18 BE19 CE19 BS20 CE21:CE23 BE22 BY22:BY23 L25:L27 AM25:AM27 AP25:AQ27 AU25:AU30 AW25:AW30 BD25:BF25 BS25:BS30 CA25:CA30 CD25:CD30 CF25:CH30 CL25:CL30 CN25:CO30 BZ28:BZ30 L29:L30 AM29:AM30 AP29:AQ30 CM29:CM30">
    <cfRule type="cellIs" dxfId="0" priority="15" operator="lessThan">
      <formula>4</formula>
    </cfRule>
  </conditionalFormatting>
  <conditionalFormatting sqref="AP4:AQ5 AR4:AS4 CP5:CP30 BD6:BD23 BF6:BF23 CB6:CC30 AP7:AQ23 AU7:AU23 BB7:BC23 CA7:CA23 CD7:CD23 CE7 CF7:CF23 CH7:CH23 CQ7:CQ9 BY9 CE9 BE11 BS11 BY11:BY13 CL11 CE12:CE13 BE13 BS16:BS18 BY16 BE17 BY18:BY20 CQ18 BE19 CE19 BS20 CE21:CE23 BE22 BY22:BY23 L25:L27 AM25:AM27 AP25:AQ27 AU25:AU30 AW25:AW30 BD25:BF25 BS25:BS30 CA25:CA30 CD25:CD30 CF25:CH30 CL25:CL30 CN25:CO30 BZ28:BZ30 L29:L30 AM29:AM30 AP29:AQ30 CM29:CM30">
    <cfRule type="cellIs" dxfId="1" priority="16" operator="lessThan">
      <formula>5</formula>
    </cfRule>
  </conditionalFormatting>
  <conditionalFormatting sqref="AP4:AQ5 AR4:AS4 CP5:CP30 BD6:BD23 BF6:BF23 CB6:CC30 AP7:AQ23 AU7:AU23 BB7:BC23 CA7:CA23 CD7:CD23 CE7 CF7:CF23 CH7:CH23 CQ7:CQ9 BY9 CE9 BE11 BS11 BY11:BY13 CL11 CE12:CE13 BE13 BS16:BS18 BY16 BE17 BY18:BY20 CQ18 BE19 CE19 BS20 CE21:CE23 BE22 BY22:BY23 L25:L27 AM25:AM27 AP25:AQ27 AU25:AU30 AW25:AW30 BD25:BF25 BS25:BS30 CA25:CA30 CD25:CD30 CF25:CH30 CL25:CL30 CN25:CO30 BZ28:BZ30 L29:L30 AM29:AM30 AP29:AQ30 CM29:CM30">
    <cfRule type="cellIs" dxfId="2" priority="17" operator="greaterThanOrEqual">
      <formula>5</formula>
    </cfRule>
  </conditionalFormatting>
  <conditionalFormatting sqref="BE7:BE23 BE25">
    <cfRule type="cellIs" dxfId="2" priority="18" operator="greaterThanOrEqual">
      <formula>5</formula>
    </cfRule>
  </conditionalFormatting>
  <conditionalFormatting sqref="BE7:BE23 BE25">
    <cfRule type="cellIs" dxfId="3" priority="19" operator="lessThan">
      <formula>4</formula>
    </cfRule>
  </conditionalFormatting>
  <conditionalFormatting sqref="BE7:BE23 BE25">
    <cfRule type="cellIs" dxfId="4" priority="20" operator="lessThan">
      <formula>5</formula>
    </cfRule>
  </conditionalFormatting>
  <conditionalFormatting sqref="CQ7:CQ9 CL11 CQ18">
    <cfRule type="cellIs" dxfId="2" priority="21" operator="greaterThanOrEqual">
      <formula>5</formula>
    </cfRule>
  </conditionalFormatting>
  <conditionalFormatting sqref="CQ7:CQ9 CL11 CQ18">
    <cfRule type="cellIs" dxfId="3" priority="22" operator="lessThan">
      <formula>4</formula>
    </cfRule>
  </conditionalFormatting>
  <conditionalFormatting sqref="CQ7:CQ9 CL11 CQ18">
    <cfRule type="cellIs" dxfId="4" priority="23" operator="lessThan">
      <formula>5</formula>
    </cfRule>
  </conditionalFormatting>
  <conditionalFormatting sqref="CL7:CL23 CP7:CP23">
    <cfRule type="cellIs" dxfId="2" priority="24" operator="greaterThanOrEqual">
      <formula>5</formula>
    </cfRule>
  </conditionalFormatting>
  <conditionalFormatting sqref="CL7:CL23 CP7:CP23">
    <cfRule type="cellIs" dxfId="3" priority="25" operator="lessThanOrEqual">
      <formula>4</formula>
    </cfRule>
  </conditionalFormatting>
  <conditionalFormatting sqref="CL7:CL23 CP7:CP23">
    <cfRule type="cellIs" dxfId="4" priority="26" operator="lessThan">
      <formula>5</formula>
    </cfRule>
  </conditionalFormatting>
  <conditionalFormatting sqref="CQ7:CQ23">
    <cfRule type="cellIs" dxfId="2" priority="27" operator="greaterThanOrEqual">
      <formula>5</formula>
    </cfRule>
  </conditionalFormatting>
  <conditionalFormatting sqref="CQ7:CQ23">
    <cfRule type="cellIs" dxfId="3" priority="28" operator="lessThan">
      <formula>4</formula>
    </cfRule>
  </conditionalFormatting>
  <conditionalFormatting sqref="CQ7:CQ23">
    <cfRule type="cellIs" dxfId="4" priority="29" operator="lessThan">
      <formula>5</formula>
    </cfRule>
  </conditionalFormatting>
  <conditionalFormatting sqref="CP5:CP24 CB6:CC27 CD7:CD23 CF7:CH23 CL11">
    <cfRule type="cellIs" dxfId="2" priority="30" operator="greaterThanOrEqual">
      <formula>5</formula>
    </cfRule>
  </conditionalFormatting>
  <conditionalFormatting sqref="CP5:CP24 CB6:CC27 CD7:CD23 CF7:CH23 CL11">
    <cfRule type="cellIs" dxfId="3" priority="31" operator="lessThan">
      <formula>4</formula>
    </cfRule>
  </conditionalFormatting>
  <conditionalFormatting sqref="CP5:CP24 CB6:CC27 CD7:CD23 CF7:CH23 CL11">
    <cfRule type="cellIs" dxfId="4" priority="32" operator="lessThan">
      <formula>5</formula>
    </cfRule>
  </conditionalFormatting>
  <conditionalFormatting sqref="L6:L26 T6:U26">
    <cfRule type="cellIs" dxfId="2" priority="33" operator="greaterThanOrEqual">
      <formula>5</formula>
    </cfRule>
  </conditionalFormatting>
  <conditionalFormatting sqref="L6:L26 T6:U26">
    <cfRule type="cellIs" dxfId="3" priority="34" operator="lessThan">
      <formula>4</formula>
    </cfRule>
  </conditionalFormatting>
  <conditionalFormatting sqref="L6:L26 T6:U26">
    <cfRule type="cellIs" dxfId="4" priority="35" operator="lessThan">
      <formula>5</formula>
    </cfRule>
  </conditionalFormatting>
  <conditionalFormatting sqref="AW6:AW26 CI6:CI27 AX10 AX18">
    <cfRule type="cellIs" dxfId="2" priority="36" operator="greaterThanOrEqual">
      <formula>5</formula>
    </cfRule>
  </conditionalFormatting>
  <conditionalFormatting sqref="AW6:AW26 CI6:CI27 AX10 AX18">
    <cfRule type="cellIs" dxfId="3" priority="37" operator="lessThan">
      <formula>4</formula>
    </cfRule>
  </conditionalFormatting>
  <conditionalFormatting sqref="AW6:AW26 CI6:CI27 AX10 AX18">
    <cfRule type="cellIs" dxfId="4" priority="38" operator="lessThan">
      <formula>5</formula>
    </cfRule>
  </conditionalFormatting>
  <conditionalFormatting sqref="BZ4:BZ27">
    <cfRule type="cellIs" dxfId="2" priority="39" operator="greaterThanOrEqual">
      <formula>5</formula>
    </cfRule>
  </conditionalFormatting>
  <conditionalFormatting sqref="BZ4:BZ27">
    <cfRule type="cellIs" dxfId="5" priority="40" operator="lessThan">
      <formula>4</formula>
    </cfRule>
  </conditionalFormatting>
  <conditionalFormatting sqref="BZ4:BZ27">
    <cfRule type="cellIs" dxfId="6" priority="41" operator="lessThan">
      <formula>5</formula>
    </cfRule>
  </conditionalFormatting>
  <conditionalFormatting sqref="CJ6:CK27 CM25:CM27">
    <cfRule type="cellIs" dxfId="2" priority="42" operator="greaterThanOrEqual">
      <formula>5</formula>
    </cfRule>
  </conditionalFormatting>
  <conditionalFormatting sqref="CJ6:CK27 CM25:CM27">
    <cfRule type="cellIs" dxfId="7" priority="43" operator="lessThan">
      <formula>4</formula>
    </cfRule>
  </conditionalFormatting>
  <conditionalFormatting sqref="CJ6:CK27 CM25:CM27">
    <cfRule type="cellIs" dxfId="8" priority="44" operator="lessThan">
      <formula>5</formula>
    </cfRule>
  </conditionalFormatting>
  <conditionalFormatting sqref="T4:U24 L5:L24 AI5:AI24 AJ5:AJ6 AJ8:AJ24">
    <cfRule type="cellIs" dxfId="2" priority="45" operator="greaterThanOrEqual">
      <formula>5</formula>
    </cfRule>
  </conditionalFormatting>
  <conditionalFormatting sqref="T4:U24 L5:L24 AI5:AI24 AJ5:AJ6 AJ8:AJ24">
    <cfRule type="cellIs" dxfId="3" priority="46" operator="lessThan">
      <formula>4</formula>
    </cfRule>
  </conditionalFormatting>
  <conditionalFormatting sqref="T4:U24 L5:L24 AI5:AI24 AJ5:AJ6 AJ8:AJ24">
    <cfRule type="cellIs" dxfId="4" priority="47" operator="lessThan">
      <formula>5</formula>
    </cfRule>
  </conditionalFormatting>
  <conditionalFormatting sqref="AR5:AR24 AT5:AT24 AW5:AW25 AX5:AX24">
    <cfRule type="cellIs" dxfId="2" priority="48" operator="greaterThanOrEqual">
      <formula>5</formula>
    </cfRule>
  </conditionalFormatting>
  <conditionalFormatting sqref="AR5:AR24 AT5:AT24 AW5:AW25 AX5:AX24">
    <cfRule type="cellIs" dxfId="3" priority="49" operator="lessThan">
      <formula>4</formula>
    </cfRule>
  </conditionalFormatting>
  <conditionalFormatting sqref="AR5:AR24 AT5:AT24 AW5:AW25 AX5:AX24">
    <cfRule type="cellIs" dxfId="4" priority="50" operator="lessThan">
      <formula>5</formula>
    </cfRule>
  </conditionalFormatting>
  <conditionalFormatting sqref="CN5:CO24">
    <cfRule type="cellIs" dxfId="3" priority="51" operator="lessThan">
      <formula>4</formula>
    </cfRule>
  </conditionalFormatting>
  <conditionalFormatting sqref="CN5:CO24">
    <cfRule type="cellIs" dxfId="4" priority="52" operator="lessThan">
      <formula>5</formula>
    </cfRule>
  </conditionalFormatting>
  <conditionalFormatting sqref="CN5:CO24">
    <cfRule type="cellIs" dxfId="9" priority="53" operator="greaterThanOrEqual">
      <formula>5</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hidden="1" min="2" max="2" width="25.63"/>
    <col customWidth="1" min="3" max="3" width="18.13"/>
    <col customWidth="1" min="5" max="5" width="38.25"/>
    <col customWidth="1" min="6" max="6" width="18.13"/>
    <col customWidth="1" min="7" max="8" width="29.13"/>
    <col customWidth="1" min="10" max="11" width="22.38"/>
    <col customWidth="1" min="12" max="12" width="15.5"/>
    <col hidden="1" min="13" max="13" width="12.63"/>
    <col customWidth="1" min="14" max="14" width="32.25"/>
    <col customWidth="1" min="15" max="15" width="31.75"/>
    <col customWidth="1" min="16" max="16" width="30.63"/>
    <col customWidth="1" min="17" max="17" width="17.75"/>
    <col customWidth="1" min="18" max="18" width="19.88"/>
    <col customWidth="1" min="19" max="19" width="26.13"/>
    <col customWidth="1" min="20" max="20" width="19.63"/>
    <col customWidth="1" min="23" max="23" width="17.13"/>
    <col customWidth="1" min="24" max="26" width="29.88"/>
    <col customWidth="1" hidden="1" min="27" max="27" width="14.75"/>
    <col customWidth="1" min="28" max="28" width="14.75"/>
    <col customWidth="1" min="30" max="30" width="20.25"/>
    <col customWidth="1" min="31" max="31" width="18.38"/>
    <col customWidth="1" min="32" max="32" width="49.63"/>
    <col customWidth="1" min="33" max="33" width="51.25"/>
    <col customWidth="1" min="35" max="35" width="24.13"/>
    <col customWidth="1" min="36" max="43" width="30.13"/>
    <col customWidth="1" min="44" max="44" width="19.63"/>
    <col customWidth="1" min="45" max="45" width="26.25"/>
    <col customWidth="1" min="47" max="48" width="22.75"/>
    <col customWidth="1" min="50" max="50" width="24.0"/>
    <col customWidth="1" min="56" max="56" width="78.25"/>
    <col customWidth="1" min="57" max="57" width="30.38"/>
  </cols>
  <sheetData>
    <row r="1">
      <c r="A1" s="183" t="s">
        <v>3</v>
      </c>
      <c r="B1" s="184"/>
      <c r="C1" s="184" t="s">
        <v>254</v>
      </c>
      <c r="D1" s="185" t="s">
        <v>255</v>
      </c>
      <c r="E1" s="184" t="s">
        <v>256</v>
      </c>
      <c r="F1" s="186" t="s">
        <v>257</v>
      </c>
      <c r="G1" s="186" t="s">
        <v>258</v>
      </c>
      <c r="H1" s="187" t="s">
        <v>259</v>
      </c>
      <c r="I1" s="187" t="s">
        <v>260</v>
      </c>
      <c r="J1" s="184" t="s">
        <v>261</v>
      </c>
      <c r="K1" s="188" t="s">
        <v>262</v>
      </c>
      <c r="L1" s="184" t="s">
        <v>263</v>
      </c>
      <c r="M1" s="184" t="s">
        <v>264</v>
      </c>
      <c r="N1" s="184" t="s">
        <v>265</v>
      </c>
      <c r="O1" s="189" t="s">
        <v>266</v>
      </c>
      <c r="P1" s="189" t="s">
        <v>267</v>
      </c>
      <c r="Q1" s="190" t="s">
        <v>268</v>
      </c>
      <c r="R1" s="190" t="s">
        <v>269</v>
      </c>
      <c r="S1" s="191" t="s">
        <v>270</v>
      </c>
      <c r="T1" s="191" t="s">
        <v>270</v>
      </c>
      <c r="U1" s="192" t="s">
        <v>271</v>
      </c>
      <c r="V1" s="193" t="s">
        <v>272</v>
      </c>
      <c r="W1" s="192" t="s">
        <v>273</v>
      </c>
      <c r="X1" s="194" t="s">
        <v>274</v>
      </c>
      <c r="Y1" s="194" t="s">
        <v>275</v>
      </c>
      <c r="Z1" s="194" t="s">
        <v>276</v>
      </c>
      <c r="AA1" s="190" t="s">
        <v>277</v>
      </c>
      <c r="AB1" s="190" t="s">
        <v>278</v>
      </c>
      <c r="AC1" s="190" t="s">
        <v>279</v>
      </c>
      <c r="AD1" s="190" t="s">
        <v>280</v>
      </c>
      <c r="AE1" s="188" t="s">
        <v>281</v>
      </c>
      <c r="AF1" s="184" t="s">
        <v>282</v>
      </c>
      <c r="AG1" s="184" t="s">
        <v>283</v>
      </c>
      <c r="AH1" s="195"/>
      <c r="AI1" s="196" t="s">
        <v>284</v>
      </c>
      <c r="AJ1" s="197" t="s">
        <v>285</v>
      </c>
      <c r="AK1" s="197" t="s">
        <v>286</v>
      </c>
      <c r="AL1" s="197" t="s">
        <v>287</v>
      </c>
      <c r="AM1" s="197" t="s">
        <v>288</v>
      </c>
      <c r="AN1" s="197" t="s">
        <v>289</v>
      </c>
      <c r="AO1" s="197" t="s">
        <v>290</v>
      </c>
      <c r="AP1" s="197" t="s">
        <v>291</v>
      </c>
      <c r="AQ1" s="197" t="s">
        <v>292</v>
      </c>
      <c r="AR1" s="198" t="s">
        <v>293</v>
      </c>
      <c r="AS1" s="190" t="s">
        <v>294</v>
      </c>
      <c r="AT1" s="199" t="s">
        <v>295</v>
      </c>
      <c r="AU1" s="200" t="s">
        <v>296</v>
      </c>
      <c r="AV1" s="200" t="s">
        <v>297</v>
      </c>
      <c r="AW1" s="199" t="s">
        <v>298</v>
      </c>
      <c r="AX1" s="201" t="s">
        <v>299</v>
      </c>
      <c r="AY1" s="197" t="s">
        <v>300</v>
      </c>
      <c r="AZ1" s="197" t="s">
        <v>301</v>
      </c>
      <c r="BA1" s="195"/>
      <c r="BB1" s="202" t="s">
        <v>302</v>
      </c>
      <c r="BC1" s="202" t="s">
        <v>303</v>
      </c>
      <c r="BD1" s="184" t="s">
        <v>140</v>
      </c>
      <c r="BE1" s="184" t="s">
        <v>304</v>
      </c>
    </row>
    <row r="2">
      <c r="A2" s="195"/>
      <c r="B2" s="195"/>
      <c r="C2" s="195"/>
      <c r="D2" s="203" t="s">
        <v>305</v>
      </c>
      <c r="E2" s="184"/>
      <c r="F2" s="204" t="s">
        <v>306</v>
      </c>
      <c r="G2" s="184"/>
      <c r="H2" s="184"/>
      <c r="I2" s="184"/>
      <c r="J2" s="204" t="s">
        <v>306</v>
      </c>
      <c r="K2" s="204"/>
      <c r="L2" s="204" t="s">
        <v>306</v>
      </c>
      <c r="M2" s="184"/>
      <c r="N2" s="184"/>
      <c r="O2" s="204" t="s">
        <v>306</v>
      </c>
      <c r="P2" s="195"/>
      <c r="Q2" s="195"/>
      <c r="R2" s="195"/>
      <c r="S2" s="184" t="s">
        <v>307</v>
      </c>
      <c r="T2" s="195" t="s">
        <v>308</v>
      </c>
      <c r="U2" s="204" t="s">
        <v>306</v>
      </c>
      <c r="V2" s="204"/>
      <c r="W2" s="204" t="s">
        <v>306</v>
      </c>
      <c r="X2" s="82" t="s">
        <v>309</v>
      </c>
      <c r="Y2" s="82"/>
      <c r="Z2" s="82"/>
      <c r="AA2" s="204" t="s">
        <v>306</v>
      </c>
      <c r="AB2" s="184"/>
      <c r="AC2" s="184"/>
      <c r="AD2" s="184"/>
      <c r="AE2" s="184"/>
      <c r="AF2" s="184"/>
      <c r="AG2" s="204" t="s">
        <v>306</v>
      </c>
      <c r="AH2" s="195"/>
      <c r="AI2" s="205" t="s">
        <v>310</v>
      </c>
      <c r="AY2" s="195"/>
      <c r="AZ2" s="195"/>
      <c r="BA2" s="195"/>
      <c r="BB2" s="195"/>
      <c r="BC2" s="195"/>
      <c r="BD2" s="184"/>
      <c r="BE2" s="184"/>
    </row>
    <row r="3">
      <c r="B3" s="84"/>
      <c r="C3" s="206"/>
      <c r="D3" s="207"/>
      <c r="E3" s="208"/>
      <c r="F3" s="103"/>
      <c r="I3" s="84"/>
      <c r="J3" s="84"/>
      <c r="K3" s="84"/>
      <c r="L3" s="84"/>
      <c r="M3" s="84"/>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4"/>
      <c r="BC3" s="84"/>
      <c r="BD3" s="84"/>
      <c r="BE3" s="84"/>
    </row>
    <row r="4">
      <c r="A4" s="209"/>
      <c r="B4" s="210" t="s">
        <v>311</v>
      </c>
      <c r="C4" s="206"/>
      <c r="D4" s="211" t="s">
        <v>312</v>
      </c>
      <c r="E4" s="9" t="s">
        <v>313</v>
      </c>
      <c r="F4" s="212" t="s">
        <v>26</v>
      </c>
      <c r="G4" s="213" t="s">
        <v>26</v>
      </c>
      <c r="H4" s="212" t="s">
        <v>26</v>
      </c>
      <c r="I4" s="212" t="s">
        <v>26</v>
      </c>
      <c r="J4" s="212" t="s">
        <v>26</v>
      </c>
      <c r="K4" s="213" t="s">
        <v>314</v>
      </c>
      <c r="L4" s="212" t="s">
        <v>26</v>
      </c>
      <c r="M4" s="84"/>
      <c r="N4" s="214" t="s">
        <v>315</v>
      </c>
      <c r="O4" s="212" t="s">
        <v>26</v>
      </c>
      <c r="P4" s="212" t="s">
        <v>26</v>
      </c>
      <c r="Q4" s="212" t="s">
        <v>26</v>
      </c>
      <c r="R4" s="212" t="s">
        <v>26</v>
      </c>
      <c r="S4" s="215" t="s">
        <v>316</v>
      </c>
      <c r="T4" s="212" t="s">
        <v>26</v>
      </c>
      <c r="U4" s="212" t="s">
        <v>26</v>
      </c>
      <c r="V4" s="212" t="s">
        <v>26</v>
      </c>
      <c r="W4" s="212" t="s">
        <v>26</v>
      </c>
      <c r="X4" s="212" t="s">
        <v>317</v>
      </c>
      <c r="Y4" s="212" t="s">
        <v>26</v>
      </c>
      <c r="Z4" s="213" t="s">
        <v>318</v>
      </c>
      <c r="AA4" s="84"/>
      <c r="AB4" s="213" t="s">
        <v>314</v>
      </c>
      <c r="AC4" s="212" t="s">
        <v>26</v>
      </c>
      <c r="AD4" s="212" t="s">
        <v>26</v>
      </c>
      <c r="AE4" s="212" t="s">
        <v>26</v>
      </c>
      <c r="AF4" s="212" t="s">
        <v>26</v>
      </c>
      <c r="AG4" s="213" t="s">
        <v>319</v>
      </c>
      <c r="AH4" s="84"/>
      <c r="AI4" s="216" t="s">
        <v>320</v>
      </c>
      <c r="AJ4" s="217" t="s">
        <v>321</v>
      </c>
      <c r="AK4" s="217" t="s">
        <v>321</v>
      </c>
      <c r="AL4" s="218" t="s">
        <v>26</v>
      </c>
      <c r="AM4" s="213" t="s">
        <v>322</v>
      </c>
      <c r="AN4" s="219" t="s">
        <v>323</v>
      </c>
      <c r="AO4" s="214" t="s">
        <v>324</v>
      </c>
      <c r="AP4" s="218" t="s">
        <v>26</v>
      </c>
      <c r="AQ4" s="47" t="s">
        <v>325</v>
      </c>
      <c r="AR4" s="84"/>
      <c r="AS4" s="214" t="s">
        <v>326</v>
      </c>
      <c r="AT4" s="218" t="s">
        <v>26</v>
      </c>
      <c r="AU4" s="215" t="s">
        <v>327</v>
      </c>
      <c r="AV4" s="47" t="s">
        <v>328</v>
      </c>
      <c r="AW4" s="218" t="s">
        <v>26</v>
      </c>
      <c r="AX4" s="218" t="s">
        <v>329</v>
      </c>
      <c r="AY4" s="55" t="s">
        <v>330</v>
      </c>
      <c r="AZ4" s="214" t="s">
        <v>331</v>
      </c>
      <c r="BA4" s="84"/>
      <c r="BB4" s="55">
        <v>8.0</v>
      </c>
      <c r="BC4" s="55">
        <v>7.0</v>
      </c>
      <c r="BD4" s="84"/>
      <c r="BE4" s="212" t="s">
        <v>332</v>
      </c>
    </row>
    <row r="5">
      <c r="A5" s="209"/>
      <c r="B5" s="220" t="s">
        <v>333</v>
      </c>
      <c r="D5" s="211" t="s">
        <v>334</v>
      </c>
      <c r="E5" s="208"/>
      <c r="F5" s="131"/>
      <c r="I5" s="84"/>
      <c r="J5" s="84"/>
      <c r="K5" s="84"/>
      <c r="L5" s="84"/>
      <c r="M5" s="84"/>
      <c r="N5" s="84"/>
      <c r="O5" s="84"/>
      <c r="P5" s="84"/>
      <c r="Q5" s="84"/>
      <c r="R5" s="84"/>
      <c r="S5" s="84"/>
      <c r="T5" s="84"/>
      <c r="U5" s="84"/>
      <c r="V5" s="84"/>
      <c r="W5" s="84"/>
      <c r="X5" s="84"/>
      <c r="Y5" s="84"/>
      <c r="Z5" s="84"/>
      <c r="AA5" s="84"/>
      <c r="AB5" s="84"/>
      <c r="AC5" s="84"/>
      <c r="AD5" s="84"/>
      <c r="AE5" s="84"/>
      <c r="AF5" s="84"/>
      <c r="AG5" s="84"/>
      <c r="AH5" s="84"/>
      <c r="AI5" s="84"/>
      <c r="AJ5" s="84"/>
      <c r="AK5" s="84"/>
      <c r="AL5" s="84"/>
      <c r="AM5" s="84"/>
      <c r="AN5" s="84"/>
      <c r="AO5" s="84"/>
      <c r="AP5" s="84"/>
      <c r="AQ5" s="84"/>
      <c r="AR5" s="84"/>
      <c r="AS5" s="84"/>
      <c r="AT5" s="84"/>
      <c r="AU5" s="84"/>
      <c r="AV5" s="84"/>
      <c r="AW5" s="84"/>
      <c r="AX5" s="84"/>
      <c r="AY5" s="84"/>
      <c r="AZ5" s="84"/>
      <c r="BA5" s="84"/>
      <c r="BB5" s="55">
        <v>3.5</v>
      </c>
      <c r="BC5" s="55">
        <v>7.0</v>
      </c>
      <c r="BD5" s="55" t="s">
        <v>335</v>
      </c>
      <c r="BE5" s="221" t="s">
        <v>336</v>
      </c>
    </row>
    <row r="6">
      <c r="A6" s="209"/>
      <c r="B6" s="220" t="s">
        <v>337</v>
      </c>
      <c r="C6" s="206"/>
      <c r="D6" s="211" t="s">
        <v>338</v>
      </c>
      <c r="E6" s="222" t="s">
        <v>339</v>
      </c>
      <c r="F6" s="213" t="s">
        <v>340</v>
      </c>
      <c r="G6" s="213" t="s">
        <v>341</v>
      </c>
      <c r="H6" s="212" t="s">
        <v>26</v>
      </c>
      <c r="I6" s="55" t="s">
        <v>330</v>
      </c>
      <c r="J6" s="223" t="s">
        <v>342</v>
      </c>
      <c r="K6" s="223" t="s">
        <v>343</v>
      </c>
      <c r="L6" s="212" t="s">
        <v>26</v>
      </c>
      <c r="M6" s="84"/>
      <c r="N6" s="214" t="s">
        <v>315</v>
      </c>
      <c r="O6" s="223" t="s">
        <v>343</v>
      </c>
      <c r="P6" s="213" t="s">
        <v>344</v>
      </c>
      <c r="Q6" s="212" t="s">
        <v>26</v>
      </c>
      <c r="R6" s="212" t="s">
        <v>26</v>
      </c>
      <c r="S6" s="215" t="s">
        <v>316</v>
      </c>
      <c r="T6" s="212" t="s">
        <v>26</v>
      </c>
      <c r="U6" s="212" t="s">
        <v>26</v>
      </c>
      <c r="V6" s="212" t="s">
        <v>26</v>
      </c>
      <c r="W6" s="55" t="s">
        <v>330</v>
      </c>
      <c r="X6" s="212" t="s">
        <v>317</v>
      </c>
      <c r="Y6" s="212" t="s">
        <v>26</v>
      </c>
      <c r="Z6" s="214" t="s">
        <v>345</v>
      </c>
      <c r="AA6" s="84"/>
      <c r="AB6" s="213" t="s">
        <v>314</v>
      </c>
      <c r="AC6" s="212" t="s">
        <v>26</v>
      </c>
      <c r="AD6" s="212" t="s">
        <v>26</v>
      </c>
      <c r="AE6" s="212" t="s">
        <v>26</v>
      </c>
      <c r="AF6" s="213" t="s">
        <v>346</v>
      </c>
      <c r="AG6" s="213" t="s">
        <v>347</v>
      </c>
      <c r="AH6" s="84"/>
      <c r="AI6" s="217" t="s">
        <v>348</v>
      </c>
      <c r="AJ6" s="217" t="s">
        <v>321</v>
      </c>
      <c r="AK6" s="224" t="s">
        <v>349</v>
      </c>
      <c r="AL6" s="218" t="s">
        <v>26</v>
      </c>
      <c r="AM6" s="218" t="s">
        <v>26</v>
      </c>
      <c r="AN6" s="225" t="s">
        <v>350</v>
      </c>
      <c r="AO6" s="214" t="s">
        <v>351</v>
      </c>
      <c r="AP6" s="218" t="s">
        <v>26</v>
      </c>
      <c r="AQ6" s="47" t="s">
        <v>352</v>
      </c>
      <c r="AR6" s="84"/>
      <c r="AS6" s="214" t="s">
        <v>326</v>
      </c>
      <c r="AT6" s="218" t="s">
        <v>26</v>
      </c>
      <c r="AU6" s="213" t="s">
        <v>353</v>
      </c>
      <c r="AV6" s="47" t="s">
        <v>354</v>
      </c>
      <c r="AW6" s="218" t="s">
        <v>26</v>
      </c>
      <c r="AX6" s="217" t="s">
        <v>355</v>
      </c>
      <c r="AY6" s="218" t="s">
        <v>300</v>
      </c>
      <c r="AZ6" s="218" t="s">
        <v>26</v>
      </c>
      <c r="BA6" s="84"/>
      <c r="BB6" s="55">
        <v>8.0</v>
      </c>
      <c r="BC6" s="55">
        <v>7.0</v>
      </c>
      <c r="BD6" s="84"/>
      <c r="BE6" s="213" t="s">
        <v>356</v>
      </c>
    </row>
    <row r="7">
      <c r="A7" s="209"/>
      <c r="B7" s="226" t="s">
        <v>357</v>
      </c>
      <c r="C7" s="206"/>
      <c r="D7" s="211" t="s">
        <v>358</v>
      </c>
      <c r="E7" s="9" t="s">
        <v>359</v>
      </c>
      <c r="F7" s="223" t="s">
        <v>360</v>
      </c>
      <c r="G7" s="223" t="s">
        <v>361</v>
      </c>
      <c r="H7" s="223" t="s">
        <v>362</v>
      </c>
      <c r="I7" s="223" t="s">
        <v>363</v>
      </c>
      <c r="J7" s="212" t="s">
        <v>26</v>
      </c>
      <c r="K7" s="212" t="s">
        <v>26</v>
      </c>
      <c r="L7" s="212" t="s">
        <v>26</v>
      </c>
      <c r="M7" s="84"/>
      <c r="N7" s="214" t="s">
        <v>315</v>
      </c>
      <c r="O7" s="213" t="s">
        <v>364</v>
      </c>
      <c r="P7" s="213" t="s">
        <v>364</v>
      </c>
      <c r="Q7" s="212" t="s">
        <v>26</v>
      </c>
      <c r="R7" s="212" t="s">
        <v>26</v>
      </c>
      <c r="S7" s="215" t="s">
        <v>316</v>
      </c>
      <c r="T7" s="212" t="s">
        <v>26</v>
      </c>
      <c r="U7" s="212" t="s">
        <v>26</v>
      </c>
      <c r="V7" s="212" t="s">
        <v>26</v>
      </c>
      <c r="W7" s="55" t="s">
        <v>330</v>
      </c>
      <c r="X7" s="213" t="s">
        <v>365</v>
      </c>
      <c r="Y7" s="212" t="s">
        <v>26</v>
      </c>
      <c r="Z7" s="212" t="s">
        <v>26</v>
      </c>
      <c r="AA7" s="84"/>
      <c r="AB7" s="84"/>
      <c r="AC7" s="212" t="s">
        <v>26</v>
      </c>
      <c r="AD7" s="212" t="s">
        <v>26</v>
      </c>
      <c r="AE7" s="212" t="s">
        <v>26</v>
      </c>
      <c r="AF7" s="212" t="s">
        <v>26</v>
      </c>
      <c r="AG7" s="212" t="s">
        <v>26</v>
      </c>
      <c r="AH7" s="84"/>
      <c r="AI7" s="217" t="s">
        <v>348</v>
      </c>
      <c r="AJ7" s="217" t="s">
        <v>321</v>
      </c>
      <c r="AK7" s="217" t="s">
        <v>321</v>
      </c>
      <c r="AL7" s="218" t="s">
        <v>26</v>
      </c>
      <c r="AM7" s="218" t="s">
        <v>26</v>
      </c>
      <c r="AN7" s="219" t="s">
        <v>366</v>
      </c>
      <c r="AO7" s="214" t="s">
        <v>351</v>
      </c>
      <c r="AP7" s="218" t="s">
        <v>26</v>
      </c>
      <c r="AQ7" s="218" t="s">
        <v>349</v>
      </c>
      <c r="AR7" s="84"/>
      <c r="AS7" s="214" t="s">
        <v>326</v>
      </c>
      <c r="AT7" s="47" t="s">
        <v>367</v>
      </c>
      <c r="AU7" s="213" t="s">
        <v>368</v>
      </c>
      <c r="AV7" s="47" t="s">
        <v>369</v>
      </c>
      <c r="AW7" s="218" t="s">
        <v>26</v>
      </c>
      <c r="AX7" s="218" t="s">
        <v>26</v>
      </c>
      <c r="AY7" s="212" t="s">
        <v>370</v>
      </c>
      <c r="AZ7" s="214" t="s">
        <v>371</v>
      </c>
      <c r="BA7" s="84"/>
      <c r="BB7" s="55">
        <v>8.0</v>
      </c>
      <c r="BC7" s="55">
        <v>7.0</v>
      </c>
      <c r="BD7" s="84"/>
      <c r="BE7" s="221" t="s">
        <v>372</v>
      </c>
    </row>
    <row r="8">
      <c r="A8" s="209"/>
      <c r="B8" s="210" t="s">
        <v>373</v>
      </c>
      <c r="C8" s="206"/>
      <c r="D8" s="227" t="s">
        <v>334</v>
      </c>
      <c r="F8" s="131"/>
      <c r="I8" s="84"/>
      <c r="J8" s="84"/>
      <c r="K8" s="84"/>
      <c r="L8" s="84"/>
      <c r="M8" s="84"/>
      <c r="N8" s="84"/>
      <c r="O8" s="84"/>
      <c r="P8" s="84"/>
      <c r="Q8" s="84"/>
      <c r="R8" s="84"/>
      <c r="S8" s="84"/>
      <c r="T8" s="84"/>
      <c r="U8" s="84"/>
      <c r="V8" s="84"/>
      <c r="W8" s="84"/>
      <c r="X8" s="84"/>
      <c r="Y8" s="84"/>
      <c r="Z8" s="84"/>
      <c r="AA8" s="84"/>
      <c r="AB8" s="84"/>
      <c r="AC8" s="84"/>
      <c r="AD8" s="84"/>
      <c r="AE8" s="84"/>
      <c r="AF8" s="84"/>
      <c r="AG8" s="84"/>
      <c r="AH8" s="84"/>
      <c r="AI8" s="84"/>
      <c r="AJ8" s="84"/>
      <c r="AK8" s="84"/>
      <c r="AL8" s="84"/>
      <c r="AM8" s="84"/>
      <c r="AN8" s="84"/>
      <c r="AO8" s="84"/>
      <c r="AP8" s="84"/>
      <c r="AQ8" s="84"/>
      <c r="AR8" s="84"/>
      <c r="AS8" s="84"/>
      <c r="AT8" s="84"/>
      <c r="AU8" s="84"/>
      <c r="AV8" s="84"/>
      <c r="AW8" s="84"/>
      <c r="AX8" s="84"/>
      <c r="AZ8" s="84"/>
      <c r="BA8" s="84"/>
      <c r="BB8" s="55">
        <v>6.5</v>
      </c>
      <c r="BC8" s="55">
        <v>7.0</v>
      </c>
      <c r="BD8" s="55" t="s">
        <v>374</v>
      </c>
      <c r="BE8" s="221" t="s">
        <v>375</v>
      </c>
    </row>
    <row r="9">
      <c r="A9" s="209"/>
      <c r="B9" s="220" t="s">
        <v>376</v>
      </c>
      <c r="C9" s="206"/>
      <c r="D9" s="211" t="s">
        <v>338</v>
      </c>
      <c r="E9" s="222" t="s">
        <v>339</v>
      </c>
      <c r="F9" s="212" t="s">
        <v>26</v>
      </c>
      <c r="G9" s="213" t="s">
        <v>26</v>
      </c>
      <c r="H9" s="212" t="s">
        <v>26</v>
      </c>
      <c r="I9" s="212" t="s">
        <v>26</v>
      </c>
      <c r="J9" s="212" t="s">
        <v>26</v>
      </c>
      <c r="K9" s="223" t="s">
        <v>377</v>
      </c>
      <c r="L9" s="212" t="s">
        <v>26</v>
      </c>
      <c r="M9" s="84"/>
      <c r="N9" s="214" t="s">
        <v>315</v>
      </c>
      <c r="O9" s="212" t="s">
        <v>26</v>
      </c>
      <c r="P9" s="213" t="s">
        <v>378</v>
      </c>
      <c r="Q9" s="212" t="s">
        <v>26</v>
      </c>
      <c r="R9" s="212" t="s">
        <v>26</v>
      </c>
      <c r="S9" s="215" t="s">
        <v>316</v>
      </c>
      <c r="T9" s="212" t="s">
        <v>26</v>
      </c>
      <c r="U9" s="213" t="s">
        <v>26</v>
      </c>
      <c r="V9" s="213" t="s">
        <v>26</v>
      </c>
      <c r="W9" s="212" t="s">
        <v>26</v>
      </c>
      <c r="X9" s="213" t="s">
        <v>365</v>
      </c>
      <c r="Y9" s="212" t="s">
        <v>26</v>
      </c>
      <c r="Z9" s="214" t="s">
        <v>345</v>
      </c>
      <c r="AA9" s="84"/>
      <c r="AB9" s="84"/>
      <c r="AC9" s="212" t="s">
        <v>26</v>
      </c>
      <c r="AD9" s="212" t="s">
        <v>26</v>
      </c>
      <c r="AE9" s="84"/>
      <c r="AF9" s="212" t="s">
        <v>379</v>
      </c>
      <c r="AG9" s="213" t="s">
        <v>380</v>
      </c>
      <c r="AH9" s="84"/>
      <c r="AI9" s="217" t="s">
        <v>348</v>
      </c>
      <c r="AJ9" s="217" t="s">
        <v>321</v>
      </c>
      <c r="AK9" s="224" t="s">
        <v>349</v>
      </c>
      <c r="AL9" s="213" t="s">
        <v>381</v>
      </c>
      <c r="AM9" s="218" t="s">
        <v>26</v>
      </c>
      <c r="AN9" s="218" t="s">
        <v>26</v>
      </c>
      <c r="AO9" s="214" t="s">
        <v>351</v>
      </c>
      <c r="AP9" s="213" t="s">
        <v>381</v>
      </c>
      <c r="AQ9" s="214" t="s">
        <v>321</v>
      </c>
      <c r="AR9" s="84"/>
      <c r="AS9" s="214" t="s">
        <v>326</v>
      </c>
      <c r="AT9" s="47" t="s">
        <v>382</v>
      </c>
      <c r="AU9" s="213" t="s">
        <v>383</v>
      </c>
      <c r="AV9" s="228" t="s">
        <v>384</v>
      </c>
      <c r="AW9" s="218" t="s">
        <v>26</v>
      </c>
      <c r="AX9" s="218" t="s">
        <v>26</v>
      </c>
      <c r="AY9" s="218" t="s">
        <v>300</v>
      </c>
      <c r="AZ9" s="218" t="s">
        <v>26</v>
      </c>
      <c r="BA9" s="84"/>
      <c r="BB9" s="55">
        <v>7.5</v>
      </c>
      <c r="BC9" s="55">
        <v>6.0</v>
      </c>
      <c r="BD9" s="84"/>
      <c r="BE9" s="221" t="s">
        <v>385</v>
      </c>
    </row>
    <row r="10">
      <c r="A10" s="209"/>
      <c r="B10" s="210" t="s">
        <v>386</v>
      </c>
      <c r="C10" s="206"/>
      <c r="D10" s="211" t="s">
        <v>334</v>
      </c>
      <c r="E10" s="208"/>
      <c r="F10" s="131"/>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55">
        <v>7.5</v>
      </c>
      <c r="BC10" s="55">
        <v>6.0</v>
      </c>
      <c r="BD10" s="229" t="s">
        <v>387</v>
      </c>
      <c r="BE10" s="221" t="s">
        <v>375</v>
      </c>
    </row>
    <row r="11">
      <c r="A11" s="209"/>
      <c r="B11" s="220" t="s">
        <v>388</v>
      </c>
      <c r="C11" s="206"/>
      <c r="D11" s="211" t="s">
        <v>312</v>
      </c>
      <c r="E11" s="208"/>
      <c r="F11" s="223" t="s">
        <v>360</v>
      </c>
      <c r="G11" s="223" t="s">
        <v>361</v>
      </c>
      <c r="H11" s="212" t="s">
        <v>26</v>
      </c>
      <c r="I11" s="213" t="s">
        <v>363</v>
      </c>
      <c r="J11" s="212" t="s">
        <v>26</v>
      </c>
      <c r="K11" s="212" t="s">
        <v>26</v>
      </c>
      <c r="L11" s="212" t="s">
        <v>26</v>
      </c>
      <c r="M11" s="84"/>
      <c r="N11" s="214" t="s">
        <v>315</v>
      </c>
      <c r="O11" s="212" t="s">
        <v>26</v>
      </c>
      <c r="P11" s="213" t="s">
        <v>389</v>
      </c>
      <c r="Q11" s="214" t="s">
        <v>390</v>
      </c>
      <c r="R11" s="214" t="s">
        <v>390</v>
      </c>
      <c r="S11" s="215" t="s">
        <v>316</v>
      </c>
      <c r="T11" s="212" t="s">
        <v>26</v>
      </c>
      <c r="U11" s="212" t="s">
        <v>26</v>
      </c>
      <c r="V11" s="212" t="s">
        <v>26</v>
      </c>
      <c r="W11" s="212" t="s">
        <v>26</v>
      </c>
      <c r="X11" s="212" t="s">
        <v>317</v>
      </c>
      <c r="Y11" s="213" t="s">
        <v>26</v>
      </c>
      <c r="Z11" s="212" t="s">
        <v>26</v>
      </c>
      <c r="AA11" s="84"/>
      <c r="AB11" s="84"/>
      <c r="AC11" s="212" t="s">
        <v>26</v>
      </c>
      <c r="AD11" s="212" t="s">
        <v>26</v>
      </c>
      <c r="AE11" s="84"/>
      <c r="AF11" s="212" t="s">
        <v>26</v>
      </c>
      <c r="AG11" s="213" t="s">
        <v>391</v>
      </c>
      <c r="AH11" s="84"/>
      <c r="AI11" s="217" t="s">
        <v>348</v>
      </c>
      <c r="AJ11" s="218" t="s">
        <v>26</v>
      </c>
      <c r="AK11" s="217" t="s">
        <v>321</v>
      </c>
      <c r="AL11" s="218" t="s">
        <v>26</v>
      </c>
      <c r="AM11" s="218" t="s">
        <v>26</v>
      </c>
      <c r="AN11" s="218" t="s">
        <v>26</v>
      </c>
      <c r="AO11" s="214" t="s">
        <v>351</v>
      </c>
      <c r="AP11" s="218" t="s">
        <v>26</v>
      </c>
      <c r="AQ11" s="47" t="s">
        <v>352</v>
      </c>
      <c r="AR11" s="84"/>
      <c r="AS11" s="214" t="s">
        <v>326</v>
      </c>
      <c r="AT11" s="218" t="s">
        <v>26</v>
      </c>
      <c r="AU11" s="213" t="s">
        <v>383</v>
      </c>
      <c r="AV11" s="47" t="s">
        <v>369</v>
      </c>
      <c r="AW11" s="218" t="s">
        <v>26</v>
      </c>
      <c r="AX11" s="218" t="s">
        <v>26</v>
      </c>
      <c r="AY11" s="55" t="s">
        <v>334</v>
      </c>
      <c r="AZ11" s="218" t="s">
        <v>26</v>
      </c>
      <c r="BA11" s="84"/>
      <c r="BB11" s="55">
        <v>7.0</v>
      </c>
      <c r="BC11" s="55">
        <v>7.0</v>
      </c>
      <c r="BD11" s="55" t="s">
        <v>392</v>
      </c>
      <c r="BE11" s="221" t="s">
        <v>375</v>
      </c>
    </row>
    <row r="12">
      <c r="A12" s="209"/>
      <c r="B12" s="210" t="s">
        <v>393</v>
      </c>
      <c r="C12" s="206"/>
      <c r="D12" s="211" t="s">
        <v>334</v>
      </c>
      <c r="E12" s="208"/>
      <c r="F12" s="103"/>
      <c r="I12" s="84"/>
      <c r="J12" s="84"/>
      <c r="K12" s="84"/>
      <c r="L12" s="84"/>
      <c r="M12" s="84"/>
      <c r="N12" s="84"/>
      <c r="O12" s="84"/>
      <c r="P12" s="84"/>
      <c r="Q12" s="84"/>
      <c r="R12" s="84"/>
      <c r="S12" s="84"/>
      <c r="T12" s="84"/>
      <c r="U12" s="84"/>
      <c r="V12" s="84"/>
      <c r="W12" s="84"/>
      <c r="X12" s="84"/>
      <c r="Y12" s="84"/>
      <c r="Z12" s="84"/>
      <c r="AA12" s="84"/>
      <c r="AB12" s="84"/>
      <c r="AC12" s="84"/>
      <c r="AD12" s="84"/>
      <c r="AE12" s="84"/>
      <c r="AF12" s="84"/>
      <c r="AG12" s="84"/>
      <c r="AH12" s="84"/>
      <c r="AI12" s="84"/>
      <c r="AJ12" s="84"/>
      <c r="AK12" s="84"/>
      <c r="AL12" s="84"/>
      <c r="AM12" s="84"/>
      <c r="AN12" s="84"/>
      <c r="AO12" s="84"/>
      <c r="AP12" s="84"/>
      <c r="AQ12" s="84"/>
      <c r="AR12" s="84"/>
      <c r="AS12" s="84"/>
      <c r="AT12" s="84"/>
      <c r="AU12" s="84"/>
      <c r="AV12" s="84"/>
      <c r="AW12" s="84"/>
      <c r="AX12" s="84"/>
      <c r="AY12" s="84"/>
      <c r="AZ12" s="84"/>
      <c r="BA12" s="84"/>
      <c r="BB12" s="55">
        <v>8.0</v>
      </c>
      <c r="BC12" s="55">
        <v>7.0</v>
      </c>
      <c r="BD12" s="229" t="s">
        <v>387</v>
      </c>
      <c r="BE12" s="213" t="s">
        <v>394</v>
      </c>
    </row>
    <row r="13">
      <c r="A13" s="209"/>
      <c r="B13" s="210" t="s">
        <v>395</v>
      </c>
      <c r="C13" s="206"/>
      <c r="D13" s="230" t="s">
        <v>396</v>
      </c>
      <c r="F13" s="223" t="s">
        <v>360</v>
      </c>
      <c r="G13" s="223" t="s">
        <v>361</v>
      </c>
      <c r="H13" s="223" t="s">
        <v>362</v>
      </c>
      <c r="I13" s="223" t="s">
        <v>363</v>
      </c>
      <c r="J13" s="212" t="s">
        <v>26</v>
      </c>
      <c r="O13" s="231" t="s">
        <v>397</v>
      </c>
      <c r="P13" s="231" t="s">
        <v>397</v>
      </c>
      <c r="U13" s="212" t="s">
        <v>26</v>
      </c>
      <c r="V13" s="212" t="s">
        <v>26</v>
      </c>
      <c r="W13" s="212" t="s">
        <v>26</v>
      </c>
      <c r="X13" s="213" t="s">
        <v>365</v>
      </c>
      <c r="Y13" s="213" t="s">
        <v>26</v>
      </c>
      <c r="Z13" s="214" t="s">
        <v>345</v>
      </c>
      <c r="AA13" s="84"/>
      <c r="AB13" s="84"/>
      <c r="AC13" s="212" t="s">
        <v>26</v>
      </c>
      <c r="AD13" s="232" t="s">
        <v>398</v>
      </c>
      <c r="AF13" s="214" t="s">
        <v>399</v>
      </c>
      <c r="AG13" s="214" t="s">
        <v>400</v>
      </c>
      <c r="AH13" s="84"/>
      <c r="AI13" s="216" t="s">
        <v>401</v>
      </c>
      <c r="AJ13" s="217" t="s">
        <v>321</v>
      </c>
      <c r="AK13" s="217" t="s">
        <v>321</v>
      </c>
      <c r="AL13" s="223" t="s">
        <v>402</v>
      </c>
      <c r="AM13" s="47" t="s">
        <v>26</v>
      </c>
      <c r="AN13" s="214" t="s">
        <v>403</v>
      </c>
      <c r="AO13" s="214" t="s">
        <v>351</v>
      </c>
      <c r="AP13" s="217" t="s">
        <v>321</v>
      </c>
      <c r="AQ13" s="47" t="s">
        <v>352</v>
      </c>
      <c r="AR13" s="84"/>
      <c r="AS13" s="214" t="s">
        <v>326</v>
      </c>
      <c r="AT13" s="217" t="s">
        <v>404</v>
      </c>
      <c r="AU13" s="213" t="s">
        <v>383</v>
      </c>
      <c r="AV13" s="228" t="s">
        <v>384</v>
      </c>
      <c r="AW13" s="228" t="s">
        <v>405</v>
      </c>
      <c r="AX13" s="218" t="s">
        <v>26</v>
      </c>
      <c r="AY13" s="55" t="s">
        <v>334</v>
      </c>
      <c r="AZ13" s="47" t="s">
        <v>26</v>
      </c>
      <c r="BA13" s="84"/>
      <c r="BB13" s="55">
        <v>3.75</v>
      </c>
      <c r="BC13" s="55">
        <v>3.5</v>
      </c>
      <c r="BD13" s="84"/>
      <c r="BE13" s="221" t="s">
        <v>375</v>
      </c>
    </row>
    <row r="14">
      <c r="A14" s="209"/>
      <c r="B14" s="210" t="s">
        <v>406</v>
      </c>
      <c r="C14" s="206"/>
      <c r="D14" s="211" t="s">
        <v>334</v>
      </c>
      <c r="E14" s="208"/>
      <c r="F14" s="103"/>
      <c r="I14" s="84"/>
      <c r="J14" s="84"/>
      <c r="K14" s="84"/>
      <c r="L14" s="84"/>
      <c r="M14" s="84"/>
      <c r="N14" s="84"/>
      <c r="O14" s="84"/>
      <c r="P14" s="84"/>
      <c r="Q14" s="84"/>
      <c r="R14" s="84"/>
      <c r="S14" s="84"/>
      <c r="T14" s="84"/>
      <c r="U14" s="84"/>
      <c r="V14" s="84"/>
      <c r="W14" s="84"/>
      <c r="X14" s="84"/>
      <c r="Y14" s="84"/>
      <c r="Z14" s="84"/>
      <c r="AA14" s="84"/>
      <c r="AB14" s="84"/>
      <c r="AC14" s="84"/>
      <c r="AD14" s="84"/>
      <c r="AE14" s="84"/>
      <c r="AF14" s="84"/>
      <c r="AG14" s="84"/>
      <c r="AH14" s="84"/>
      <c r="AI14" s="84"/>
      <c r="AJ14" s="84"/>
      <c r="AK14" s="84"/>
      <c r="AL14" s="84"/>
      <c r="AM14" s="84"/>
      <c r="AN14" s="84"/>
      <c r="AO14" s="84"/>
      <c r="AP14" s="84"/>
      <c r="AQ14" s="84"/>
      <c r="AR14" s="84"/>
      <c r="AS14" s="84"/>
      <c r="AT14" s="84"/>
      <c r="AU14" s="84"/>
      <c r="AV14" s="84"/>
      <c r="AW14" s="84"/>
      <c r="AX14" s="84"/>
      <c r="AY14" s="84"/>
      <c r="AZ14" s="84"/>
      <c r="BA14" s="84"/>
      <c r="BB14" s="55">
        <v>3.0</v>
      </c>
      <c r="BC14" s="55">
        <v>3.5</v>
      </c>
      <c r="BD14" s="55" t="s">
        <v>407</v>
      </c>
      <c r="BE14" s="221" t="s">
        <v>375</v>
      </c>
    </row>
    <row r="15">
      <c r="A15" s="209"/>
      <c r="B15" s="210" t="s">
        <v>408</v>
      </c>
      <c r="C15" s="206"/>
      <c r="D15" s="211" t="s">
        <v>409</v>
      </c>
      <c r="E15" s="208"/>
      <c r="F15" s="223" t="s">
        <v>360</v>
      </c>
      <c r="G15" s="223" t="s">
        <v>361</v>
      </c>
      <c r="H15" s="212" t="s">
        <v>26</v>
      </c>
      <c r="I15" s="223" t="s">
        <v>330</v>
      </c>
      <c r="J15" s="212" t="s">
        <v>26</v>
      </c>
      <c r="K15" s="223" t="s">
        <v>377</v>
      </c>
      <c r="L15" s="84"/>
      <c r="M15" s="84"/>
      <c r="N15" s="84"/>
      <c r="O15" s="214" t="s">
        <v>410</v>
      </c>
      <c r="P15" s="212" t="s">
        <v>26</v>
      </c>
      <c r="Q15" s="212" t="s">
        <v>26</v>
      </c>
      <c r="R15" s="212" t="s">
        <v>26</v>
      </c>
      <c r="S15" s="213" t="s">
        <v>411</v>
      </c>
      <c r="T15" s="213" t="s">
        <v>412</v>
      </c>
      <c r="U15" s="213" t="s">
        <v>413</v>
      </c>
      <c r="V15" s="55" t="s">
        <v>330</v>
      </c>
      <c r="W15" s="212" t="s">
        <v>26</v>
      </c>
      <c r="X15" s="212" t="s">
        <v>317</v>
      </c>
      <c r="Y15" s="214" t="s">
        <v>345</v>
      </c>
      <c r="Z15" s="213" t="s">
        <v>345</v>
      </c>
      <c r="AA15" s="84"/>
      <c r="AB15" s="84"/>
      <c r="AC15" s="212" t="s">
        <v>26</v>
      </c>
      <c r="AD15" s="231" t="s">
        <v>414</v>
      </c>
      <c r="AE15" s="84"/>
      <c r="AF15" s="213" t="s">
        <v>415</v>
      </c>
      <c r="AG15" s="213" t="s">
        <v>416</v>
      </c>
      <c r="AH15" s="84"/>
      <c r="AI15" s="212" t="s">
        <v>417</v>
      </c>
      <c r="AJ15" s="217" t="s">
        <v>321</v>
      </c>
      <c r="AK15" s="217" t="s">
        <v>321</v>
      </c>
      <c r="AL15" s="218" t="s">
        <v>26</v>
      </c>
      <c r="AM15" s="218" t="s">
        <v>26</v>
      </c>
      <c r="AN15" s="218" t="s">
        <v>26</v>
      </c>
      <c r="AO15" s="214" t="s">
        <v>351</v>
      </c>
      <c r="AP15" s="218" t="s">
        <v>26</v>
      </c>
      <c r="AQ15" s="47" t="s">
        <v>26</v>
      </c>
      <c r="AR15" s="84"/>
      <c r="AS15" s="214" t="s">
        <v>326</v>
      </c>
      <c r="AT15" s="218" t="s">
        <v>26</v>
      </c>
      <c r="AU15" s="213" t="s">
        <v>383</v>
      </c>
      <c r="AV15" s="228" t="s">
        <v>384</v>
      </c>
      <c r="AW15" s="218" t="s">
        <v>26</v>
      </c>
      <c r="AX15" s="217" t="s">
        <v>355</v>
      </c>
      <c r="AY15" s="55" t="s">
        <v>334</v>
      </c>
      <c r="AZ15" s="218" t="s">
        <v>26</v>
      </c>
      <c r="BA15" s="84"/>
      <c r="BB15" s="55">
        <v>6.0</v>
      </c>
      <c r="BC15" s="55">
        <v>6.0</v>
      </c>
      <c r="BD15" s="84"/>
      <c r="BE15" s="212" t="s">
        <v>418</v>
      </c>
    </row>
    <row r="16">
      <c r="A16" s="209"/>
      <c r="B16" s="210" t="s">
        <v>224</v>
      </c>
      <c r="C16" s="206"/>
      <c r="D16" s="211" t="s">
        <v>334</v>
      </c>
      <c r="E16" s="208"/>
      <c r="F16" s="131"/>
      <c r="I16" s="84"/>
      <c r="J16" s="84"/>
      <c r="K16" s="84"/>
      <c r="L16" s="84"/>
      <c r="M16" s="84"/>
      <c r="N16" s="84"/>
      <c r="O16" s="84"/>
      <c r="P16" s="84"/>
      <c r="Q16" s="84"/>
      <c r="R16" s="84"/>
      <c r="S16" s="84"/>
      <c r="T16" s="84"/>
      <c r="U16" s="84"/>
      <c r="V16" s="84"/>
      <c r="W16" s="84"/>
      <c r="X16" s="84"/>
      <c r="Y16" s="84"/>
      <c r="Z16" s="84"/>
      <c r="AA16" s="84"/>
      <c r="AB16" s="84"/>
      <c r="AC16" s="84"/>
      <c r="AD16" s="84"/>
      <c r="AE16" s="84"/>
      <c r="AF16" s="84"/>
      <c r="AG16" s="84"/>
      <c r="AH16" s="84"/>
      <c r="AI16" s="84"/>
      <c r="AJ16" s="84"/>
      <c r="AK16" s="84"/>
      <c r="AL16" s="84"/>
      <c r="AM16" s="84"/>
      <c r="AN16" s="84"/>
      <c r="AO16" s="84"/>
      <c r="AP16" s="84"/>
      <c r="AQ16" s="84"/>
      <c r="AR16" s="84"/>
      <c r="AS16" s="84"/>
      <c r="AT16" s="84"/>
      <c r="AU16" s="84"/>
      <c r="AV16" s="84"/>
      <c r="AW16" s="84"/>
      <c r="AX16" s="84"/>
      <c r="AY16" s="84"/>
      <c r="AZ16" s="84"/>
      <c r="BA16" s="84"/>
      <c r="BB16" s="55">
        <v>2.0</v>
      </c>
      <c r="BC16" s="55">
        <v>3.0</v>
      </c>
      <c r="BD16" s="55" t="s">
        <v>419</v>
      </c>
      <c r="BE16" s="221" t="s">
        <v>375</v>
      </c>
    </row>
    <row r="17">
      <c r="A17" s="209"/>
      <c r="B17" s="220" t="s">
        <v>420</v>
      </c>
      <c r="C17" s="206"/>
      <c r="D17" s="230" t="s">
        <v>396</v>
      </c>
      <c r="E17" s="222" t="s">
        <v>421</v>
      </c>
      <c r="F17" s="213" t="s">
        <v>340</v>
      </c>
      <c r="G17" s="213" t="s">
        <v>341</v>
      </c>
      <c r="H17" s="212" t="s">
        <v>26</v>
      </c>
      <c r="I17" s="213" t="s">
        <v>422</v>
      </c>
      <c r="J17" s="212" t="s">
        <v>26</v>
      </c>
      <c r="K17" s="212" t="s">
        <v>26</v>
      </c>
      <c r="L17" s="84"/>
      <c r="M17" s="84"/>
      <c r="N17" s="214" t="s">
        <v>315</v>
      </c>
      <c r="O17" s="212" t="s">
        <v>26</v>
      </c>
      <c r="P17" s="213" t="s">
        <v>423</v>
      </c>
      <c r="Q17" s="212" t="s">
        <v>26</v>
      </c>
      <c r="R17" s="212" t="s">
        <v>26</v>
      </c>
      <c r="S17" s="215" t="s">
        <v>316</v>
      </c>
      <c r="T17" s="212" t="s">
        <v>26</v>
      </c>
      <c r="U17" s="212" t="s">
        <v>26</v>
      </c>
      <c r="V17" s="212" t="s">
        <v>26</v>
      </c>
      <c r="W17" s="212" t="s">
        <v>26</v>
      </c>
      <c r="X17" s="213" t="s">
        <v>424</v>
      </c>
      <c r="Y17" s="212" t="s">
        <v>26</v>
      </c>
      <c r="Z17" s="214" t="s">
        <v>345</v>
      </c>
      <c r="AA17" s="84"/>
      <c r="AB17" s="84"/>
      <c r="AC17" s="212" t="s">
        <v>26</v>
      </c>
      <c r="AD17" s="212" t="s">
        <v>26</v>
      </c>
      <c r="AE17" s="233" t="s">
        <v>26</v>
      </c>
      <c r="AF17" s="212" t="s">
        <v>379</v>
      </c>
      <c r="AG17" s="213" t="s">
        <v>425</v>
      </c>
      <c r="AH17" s="84"/>
      <c r="AI17" s="217" t="s">
        <v>348</v>
      </c>
      <c r="AJ17" s="224" t="s">
        <v>349</v>
      </c>
      <c r="AK17" s="47" t="s">
        <v>26</v>
      </c>
      <c r="AL17" s="218" t="s">
        <v>26</v>
      </c>
      <c r="AM17" s="218" t="s">
        <v>26</v>
      </c>
      <c r="AN17" s="47" t="s">
        <v>426</v>
      </c>
      <c r="AO17" s="214" t="s">
        <v>427</v>
      </c>
      <c r="AP17" s="218" t="s">
        <v>26</v>
      </c>
      <c r="AQ17" s="47" t="s">
        <v>352</v>
      </c>
      <c r="AR17" s="84"/>
      <c r="AS17" s="214" t="s">
        <v>326</v>
      </c>
      <c r="AT17" s="218" t="s">
        <v>26</v>
      </c>
      <c r="AU17" s="218" t="s">
        <v>26</v>
      </c>
      <c r="AV17" s="228" t="s">
        <v>384</v>
      </c>
      <c r="AW17" s="218" t="s">
        <v>26</v>
      </c>
      <c r="AX17" s="218" t="s">
        <v>26</v>
      </c>
      <c r="AY17" s="55" t="s">
        <v>334</v>
      </c>
      <c r="AZ17" s="218" t="s">
        <v>26</v>
      </c>
      <c r="BA17" s="84"/>
      <c r="BB17" s="55">
        <v>6.0</v>
      </c>
      <c r="BC17" s="55">
        <v>7.0</v>
      </c>
      <c r="BD17" s="222" t="s">
        <v>421</v>
      </c>
      <c r="BE17" s="213" t="s">
        <v>428</v>
      </c>
    </row>
    <row r="18">
      <c r="A18" s="209"/>
      <c r="B18" s="220" t="s">
        <v>429</v>
      </c>
      <c r="C18" s="206"/>
      <c r="D18" s="207"/>
      <c r="E18" s="208"/>
      <c r="F18" s="103"/>
      <c r="I18" s="84"/>
      <c r="J18" s="84"/>
      <c r="K18" s="84"/>
      <c r="L18" s="84"/>
      <c r="M18" s="84"/>
      <c r="N18" s="84"/>
      <c r="O18" s="84"/>
      <c r="P18" s="84"/>
      <c r="Q18" s="84"/>
      <c r="R18" s="84"/>
      <c r="S18" s="84"/>
      <c r="T18" s="84"/>
      <c r="U18" s="84"/>
      <c r="V18" s="84"/>
      <c r="W18" s="84"/>
      <c r="X18" s="84"/>
      <c r="Y18" s="84"/>
      <c r="Z18" s="84"/>
      <c r="AA18" s="84"/>
      <c r="AB18" s="84"/>
      <c r="AC18" s="84"/>
      <c r="AD18" s="84"/>
      <c r="AE18" s="84"/>
      <c r="AF18" s="84"/>
      <c r="AG18" s="84"/>
      <c r="AH18" s="84"/>
      <c r="AI18" s="84"/>
      <c r="AJ18" s="84"/>
      <c r="AK18" s="84"/>
      <c r="AL18" s="84"/>
      <c r="AM18" s="84"/>
      <c r="AN18" s="84"/>
      <c r="AO18" s="84"/>
      <c r="AP18" s="84"/>
      <c r="AQ18" s="84"/>
      <c r="AR18" s="84"/>
      <c r="AS18" s="84"/>
      <c r="AT18" s="84"/>
      <c r="AU18" s="84"/>
      <c r="AV18" s="84"/>
      <c r="AW18" s="84"/>
      <c r="AX18" s="84"/>
      <c r="AY18" s="84"/>
      <c r="AZ18" s="84"/>
      <c r="BA18" s="84"/>
      <c r="BB18" s="55">
        <v>3.5</v>
      </c>
      <c r="BC18" s="55">
        <v>7.0</v>
      </c>
      <c r="BD18" s="234" t="s">
        <v>430</v>
      </c>
      <c r="BE18" s="221" t="s">
        <v>375</v>
      </c>
    </row>
    <row r="19">
      <c r="A19" s="209"/>
      <c r="B19" s="220" t="s">
        <v>431</v>
      </c>
      <c r="C19" s="206"/>
      <c r="D19" s="230" t="s">
        <v>396</v>
      </c>
      <c r="E19" s="222" t="s">
        <v>421</v>
      </c>
      <c r="F19" s="217" t="s">
        <v>432</v>
      </c>
      <c r="G19" s="217" t="s">
        <v>432</v>
      </c>
      <c r="H19" s="217" t="s">
        <v>345</v>
      </c>
      <c r="I19" s="217" t="s">
        <v>345</v>
      </c>
      <c r="J19" s="212" t="s">
        <v>26</v>
      </c>
      <c r="K19" s="223" t="s">
        <v>377</v>
      </c>
      <c r="L19" s="84"/>
      <c r="M19" s="84"/>
      <c r="N19" s="214" t="s">
        <v>315</v>
      </c>
      <c r="O19" s="212" t="s">
        <v>26</v>
      </c>
      <c r="P19" s="213" t="s">
        <v>423</v>
      </c>
      <c r="Q19" s="84"/>
      <c r="R19" s="84"/>
      <c r="S19" s="235" t="s">
        <v>433</v>
      </c>
      <c r="T19" s="235" t="s">
        <v>433</v>
      </c>
      <c r="U19" s="213" t="s">
        <v>26</v>
      </c>
      <c r="V19" s="55" t="s">
        <v>330</v>
      </c>
      <c r="W19" s="55" t="s">
        <v>330</v>
      </c>
      <c r="X19" s="212" t="s">
        <v>434</v>
      </c>
      <c r="Y19" s="214" t="s">
        <v>345</v>
      </c>
      <c r="Z19" s="214" t="s">
        <v>345</v>
      </c>
      <c r="AA19" s="84"/>
      <c r="AB19" s="84"/>
      <c r="AC19" s="214" t="s">
        <v>435</v>
      </c>
      <c r="AD19" s="214" t="s">
        <v>345</v>
      </c>
      <c r="AE19" s="84"/>
      <c r="AF19" s="213" t="s">
        <v>436</v>
      </c>
      <c r="AG19" s="214" t="s">
        <v>437</v>
      </c>
      <c r="AH19" s="84"/>
      <c r="AI19" s="217" t="s">
        <v>348</v>
      </c>
      <c r="AJ19" s="217" t="s">
        <v>321</v>
      </c>
      <c r="AK19" s="217" t="s">
        <v>438</v>
      </c>
      <c r="AL19" s="223" t="s">
        <v>402</v>
      </c>
      <c r="AM19" s="217" t="s">
        <v>345</v>
      </c>
      <c r="AN19" s="217" t="s">
        <v>345</v>
      </c>
      <c r="AO19" s="218" t="s">
        <v>439</v>
      </c>
      <c r="AP19" s="218" t="s">
        <v>26</v>
      </c>
      <c r="AQ19" s="47" t="s">
        <v>352</v>
      </c>
      <c r="AR19" s="84"/>
      <c r="AS19" s="214" t="s">
        <v>326</v>
      </c>
      <c r="AT19" s="217" t="s">
        <v>440</v>
      </c>
      <c r="AU19" s="213" t="s">
        <v>383</v>
      </c>
      <c r="AV19" s="228" t="s">
        <v>384</v>
      </c>
      <c r="AW19" s="218" t="s">
        <v>26</v>
      </c>
      <c r="AX19" s="218" t="s">
        <v>26</v>
      </c>
      <c r="AY19" s="55" t="s">
        <v>334</v>
      </c>
      <c r="AZ19" s="214" t="s">
        <v>441</v>
      </c>
      <c r="BA19" s="84"/>
      <c r="BB19" s="55">
        <v>3.75</v>
      </c>
      <c r="BC19" s="55">
        <v>3.0</v>
      </c>
      <c r="BD19" s="84"/>
      <c r="BE19" s="221" t="s">
        <v>372</v>
      </c>
    </row>
    <row r="20">
      <c r="A20" s="209"/>
      <c r="B20" s="226" t="s">
        <v>442</v>
      </c>
      <c r="C20" s="206"/>
      <c r="D20" s="207"/>
      <c r="E20" s="208"/>
      <c r="F20" s="131"/>
      <c r="I20" s="84"/>
      <c r="J20" s="84"/>
      <c r="K20" s="84"/>
      <c r="L20" s="84"/>
      <c r="M20" s="84"/>
      <c r="N20" s="84"/>
      <c r="O20" s="84"/>
      <c r="P20" s="84"/>
      <c r="Q20" s="84"/>
      <c r="R20" s="84"/>
      <c r="S20" s="84"/>
      <c r="T20" s="84"/>
      <c r="U20" s="84"/>
      <c r="V20" s="84"/>
      <c r="W20" s="84"/>
      <c r="X20" s="84"/>
      <c r="Y20" s="84"/>
      <c r="Z20" s="84"/>
      <c r="AA20" s="84"/>
      <c r="AB20" s="84"/>
      <c r="AC20" s="84"/>
      <c r="AD20" s="84"/>
      <c r="AE20" s="84"/>
      <c r="AF20" s="84"/>
      <c r="AG20" s="84"/>
      <c r="AH20" s="84"/>
      <c r="AI20" s="84"/>
      <c r="AJ20" s="84"/>
      <c r="AK20" s="84"/>
      <c r="AL20" s="84"/>
      <c r="AM20" s="84"/>
      <c r="AN20" s="84"/>
      <c r="AO20" s="84"/>
      <c r="AP20" s="84"/>
      <c r="AQ20" s="84"/>
      <c r="AR20" s="84"/>
      <c r="AS20" s="84"/>
      <c r="AT20" s="84"/>
      <c r="AU20" s="84"/>
      <c r="AV20" s="84"/>
      <c r="AW20" s="84"/>
      <c r="AX20" s="84"/>
      <c r="AY20" s="84"/>
      <c r="BA20" s="84"/>
      <c r="BB20" s="55">
        <v>3.75</v>
      </c>
      <c r="BC20" s="55">
        <v>3.0</v>
      </c>
      <c r="BD20" s="229" t="s">
        <v>387</v>
      </c>
      <c r="BE20" s="221" t="s">
        <v>375</v>
      </c>
    </row>
    <row r="21">
      <c r="A21" s="209"/>
      <c r="B21" s="220"/>
      <c r="C21" s="206"/>
      <c r="D21" s="207"/>
      <c r="E21" s="208"/>
      <c r="F21" s="103"/>
      <c r="G21" s="209"/>
      <c r="H21" s="209"/>
      <c r="I21" s="84"/>
      <c r="J21" s="84"/>
      <c r="K21" s="84"/>
      <c r="L21" s="84"/>
      <c r="M21" s="84"/>
      <c r="N21" s="84"/>
      <c r="O21" s="84"/>
      <c r="P21" s="84"/>
      <c r="Q21" s="84"/>
      <c r="R21" s="84"/>
      <c r="S21" s="84"/>
      <c r="T21" s="84"/>
      <c r="U21" s="84"/>
      <c r="V21" s="84"/>
      <c r="W21" s="84"/>
      <c r="X21" s="84"/>
      <c r="Y21" s="84"/>
      <c r="Z21" s="84"/>
      <c r="AA21" s="84"/>
      <c r="AB21" s="84"/>
      <c r="AC21" s="84"/>
      <c r="AD21" s="84"/>
      <c r="AE21" s="84"/>
      <c r="AF21" s="84"/>
      <c r="AG21" s="84"/>
      <c r="AH21" s="84"/>
      <c r="AI21" s="84"/>
      <c r="AJ21" s="84"/>
      <c r="AK21" s="84"/>
      <c r="AL21" s="84"/>
      <c r="AM21" s="84"/>
      <c r="AN21" s="84"/>
      <c r="AO21" s="84"/>
      <c r="AP21" s="84"/>
      <c r="AQ21" s="84"/>
      <c r="AR21" s="84"/>
      <c r="AS21" s="84"/>
      <c r="AT21" s="84"/>
      <c r="AU21" s="84"/>
      <c r="AV21" s="84"/>
      <c r="AW21" s="84"/>
      <c r="AX21" s="84"/>
      <c r="AY21" s="84"/>
      <c r="AZ21" s="84"/>
      <c r="BA21" s="84"/>
      <c r="BB21" s="84"/>
      <c r="BC21" s="84"/>
      <c r="BD21" s="84"/>
      <c r="BE21" s="84"/>
    </row>
  </sheetData>
  <mergeCells count="1">
    <mergeCell ref="AI2:AX2"/>
  </mergeCells>
  <hyperlinks>
    <hyperlink r:id="rId1" ref="AX1"/>
  </hyperlinks>
  <drawing r:id="rId2"/>
</worksheet>
</file>