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55" yWindow="165" windowWidth="12600" windowHeight="13290" activeTab="1"/>
  </bookViews>
  <sheets>
    <sheet name="Home Price Index Graph" sheetId="2" r:id="rId1"/>
    <sheet name="Data" sheetId="1" r:id="rId2"/>
  </sheets>
  <calcPr calcId="145621"/>
</workbook>
</file>

<file path=xl/calcChain.xml><?xml version="1.0" encoding="utf-8"?>
<calcChain xmlns="http://schemas.openxmlformats.org/spreadsheetml/2006/main">
  <c r="N179" i="1" l="1"/>
  <c r="M179" i="1"/>
  <c r="K178" i="1"/>
  <c r="J178" i="1"/>
  <c r="J179" i="1"/>
  <c r="I179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8" i="1"/>
  <c r="K17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69" i="1"/>
  <c r="N178" i="1" l="1"/>
  <c r="N177" i="1"/>
  <c r="N176" i="1"/>
  <c r="M178" i="1"/>
  <c r="M177" i="1"/>
  <c r="M176" i="1"/>
  <c r="J177" i="1"/>
  <c r="J176" i="1" s="1"/>
  <c r="J175" i="1" s="1"/>
  <c r="I178" i="1"/>
  <c r="I177" i="1"/>
  <c r="I176" i="1"/>
  <c r="G179" i="1"/>
  <c r="G178" i="1"/>
  <c r="G177" i="1"/>
  <c r="J174" i="1" l="1"/>
  <c r="N175" i="1"/>
  <c r="M175" i="1"/>
  <c r="G176" i="1"/>
  <c r="G166" i="1"/>
  <c r="G167" i="1"/>
  <c r="G168" i="1"/>
  <c r="G169" i="1"/>
  <c r="G170" i="1"/>
  <c r="G171" i="1"/>
  <c r="G172" i="1"/>
  <c r="G173" i="1"/>
  <c r="G174" i="1"/>
  <c r="G175" i="1"/>
  <c r="I175" i="1" s="1"/>
  <c r="N174" i="1" l="1"/>
  <c r="N173" i="1"/>
  <c r="M174" i="1"/>
  <c r="M173" i="1"/>
  <c r="I174" i="1"/>
  <c r="J173" i="1" s="1"/>
  <c r="J172" i="1" s="1"/>
  <c r="I173" i="1"/>
  <c r="N172" i="1" l="1"/>
  <c r="N171" i="1"/>
  <c r="M172" i="1"/>
  <c r="M171" i="1"/>
  <c r="M170" i="1"/>
  <c r="I170" i="1"/>
  <c r="I172" i="1"/>
  <c r="J171" i="1" s="1"/>
  <c r="J170" i="1" s="1"/>
  <c r="J169" i="1" s="1"/>
  <c r="I171" i="1"/>
  <c r="N170" i="1" l="1"/>
  <c r="N169" i="1"/>
  <c r="M169" i="1"/>
  <c r="I169" i="1"/>
  <c r="J168" i="1" s="1"/>
  <c r="J167" i="1" s="1"/>
  <c r="J166" i="1" s="1"/>
  <c r="J165" i="1" s="1"/>
  <c r="J164" i="1" s="1"/>
  <c r="N168" i="1"/>
  <c r="M168" i="1"/>
  <c r="I168" i="1"/>
  <c r="M167" i="1"/>
  <c r="M166" i="1"/>
  <c r="N167" i="1"/>
  <c r="N166" i="1"/>
  <c r="I167" i="1"/>
  <c r="C20" i="1"/>
  <c r="C19" i="1"/>
  <c r="C17" i="1"/>
  <c r="C16" i="1"/>
  <c r="C15" i="1"/>
  <c r="C13" i="1"/>
  <c r="C12" i="1"/>
  <c r="C11" i="1"/>
  <c r="C9" i="1"/>
  <c r="C8" i="1"/>
  <c r="C7" i="1"/>
  <c r="C5" i="1"/>
  <c r="C4" i="1"/>
  <c r="C3" i="1"/>
  <c r="C21" i="1"/>
  <c r="N165" i="1"/>
  <c r="N164" i="1"/>
  <c r="M165" i="1"/>
  <c r="M164" i="1"/>
  <c r="G165" i="1"/>
  <c r="I165" i="1" s="1"/>
  <c r="G164" i="1"/>
  <c r="I164" i="1" s="1"/>
  <c r="G163" i="1"/>
  <c r="I163" i="1" s="1"/>
  <c r="I166" i="1"/>
  <c r="N163" i="1"/>
  <c r="M163" i="1"/>
  <c r="N162" i="1"/>
  <c r="M162" i="1"/>
  <c r="G162" i="1"/>
  <c r="I162" i="1"/>
  <c r="N161" i="1"/>
  <c r="M161" i="1"/>
  <c r="G161" i="1"/>
  <c r="I161" i="1"/>
  <c r="N160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M160" i="1"/>
  <c r="M54" i="1"/>
  <c r="M57" i="1"/>
  <c r="M58" i="1"/>
  <c r="M59" i="1"/>
  <c r="M61" i="1"/>
  <c r="M62" i="1"/>
  <c r="M63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G160" i="1"/>
  <c r="I160" i="1" s="1"/>
  <c r="G159" i="1"/>
  <c r="I159" i="1"/>
  <c r="G158" i="1"/>
  <c r="I158" i="1" s="1"/>
  <c r="G157" i="1"/>
  <c r="I157" i="1" s="1"/>
  <c r="G156" i="1"/>
  <c r="I156" i="1" s="1"/>
  <c r="G155" i="1"/>
  <c r="I155" i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/>
  <c r="G138" i="1"/>
  <c r="I138" i="1" s="1"/>
  <c r="G137" i="1"/>
  <c r="I137" i="1"/>
  <c r="G136" i="1"/>
  <c r="I136" i="1" s="1"/>
  <c r="G135" i="1"/>
  <c r="I135" i="1"/>
  <c r="G134" i="1"/>
  <c r="I134" i="1" s="1"/>
  <c r="G133" i="1"/>
  <c r="I133" i="1"/>
  <c r="G132" i="1"/>
  <c r="I132" i="1" s="1"/>
  <c r="G131" i="1"/>
  <c r="I131" i="1"/>
  <c r="G130" i="1"/>
  <c r="I130" i="1" s="1"/>
  <c r="G129" i="1"/>
  <c r="I129" i="1" s="1"/>
  <c r="G128" i="1"/>
  <c r="I128" i="1" s="1"/>
  <c r="G127" i="1"/>
  <c r="I127" i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G68" i="1"/>
  <c r="I68" i="1" s="1"/>
  <c r="G67" i="1"/>
  <c r="I67" i="1"/>
  <c r="G66" i="1"/>
  <c r="I66" i="1" s="1"/>
  <c r="G65" i="1"/>
  <c r="G64" i="1"/>
  <c r="I64" i="1" s="1"/>
  <c r="G63" i="1"/>
  <c r="I63" i="1" s="1"/>
  <c r="G62" i="1"/>
  <c r="I62" i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/>
  <c r="G39" i="1"/>
  <c r="I39" i="1" s="1"/>
  <c r="G38" i="1"/>
  <c r="I38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G28" i="1"/>
  <c r="I28" i="1" s="1"/>
  <c r="G27" i="1"/>
  <c r="I27" i="1" s="1"/>
  <c r="G26" i="1"/>
  <c r="I26" i="1" s="1"/>
  <c r="G25" i="1"/>
  <c r="G24" i="1"/>
  <c r="I24" i="1" s="1"/>
  <c r="G23" i="1"/>
  <c r="I23" i="1" s="1"/>
  <c r="G22" i="1"/>
  <c r="G21" i="1"/>
  <c r="I21" i="1" s="1"/>
  <c r="G20" i="1"/>
  <c r="G19" i="1"/>
  <c r="G18" i="1"/>
  <c r="G17" i="1"/>
  <c r="I17" i="1" s="1"/>
  <c r="G16" i="1"/>
  <c r="G15" i="1"/>
  <c r="G14" i="1"/>
  <c r="G13" i="1"/>
  <c r="I13" i="1" s="1"/>
  <c r="G12" i="1"/>
  <c r="G11" i="1"/>
  <c r="G10" i="1"/>
  <c r="G9" i="1"/>
  <c r="I9" i="1" s="1"/>
  <c r="G8" i="1"/>
  <c r="G7" i="1"/>
  <c r="I7" i="1" s="1"/>
  <c r="G6" i="1"/>
  <c r="I6" i="1" s="1"/>
  <c r="G5" i="1"/>
  <c r="I5" i="1" s="1"/>
  <c r="G4" i="1"/>
  <c r="G3" i="1"/>
  <c r="I25" i="1"/>
  <c r="I29" i="1"/>
  <c r="M55" i="1"/>
  <c r="M56" i="1"/>
  <c r="M60" i="1"/>
  <c r="M64" i="1"/>
  <c r="I65" i="1"/>
  <c r="M68" i="1"/>
  <c r="I69" i="1"/>
  <c r="C2" i="1"/>
  <c r="C6" i="1"/>
  <c r="C10" i="1"/>
  <c r="C14" i="1"/>
  <c r="C18" i="1"/>
  <c r="I3" i="1" l="1"/>
  <c r="I11" i="1"/>
  <c r="I15" i="1"/>
  <c r="I19" i="1"/>
  <c r="I4" i="1"/>
  <c r="I8" i="1"/>
  <c r="I12" i="1"/>
  <c r="I16" i="1"/>
  <c r="I20" i="1"/>
  <c r="I10" i="1"/>
  <c r="I14" i="1"/>
  <c r="I18" i="1"/>
  <c r="I22" i="1"/>
  <c r="J163" i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l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K177" i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</calcChain>
</file>

<file path=xl/sharedStrings.xml><?xml version="1.0" encoding="utf-8"?>
<sst xmlns="http://schemas.openxmlformats.org/spreadsheetml/2006/main" count="559" uniqueCount="28">
  <si>
    <t>Nominal Median</t>
  </si>
  <si>
    <t>Real HPI Growth</t>
  </si>
  <si>
    <t>Real Home Price</t>
  </si>
  <si>
    <t>Home Price Index</t>
  </si>
  <si>
    <t>Year</t>
  </si>
  <si>
    <t>Q1</t>
  </si>
  <si>
    <t>Q2</t>
  </si>
  <si>
    <t>Q3</t>
  </si>
  <si>
    <t>Q4</t>
  </si>
  <si>
    <t>Real HPI</t>
  </si>
  <si>
    <t>The CPI all items less shelter is available at http://data.bls.gov/cgi-bin/srgate by entering series id CUUR0000SA0L2.</t>
  </si>
  <si>
    <t>Inflation-adjusted prices are adjusted by the CPI-U-RS.</t>
  </si>
  <si>
    <t>Prior to Q4 1977 they are adjusted by the CPI - All items less shelter.</t>
  </si>
  <si>
    <t>Rent Index</t>
  </si>
  <si>
    <t>Adjusted HPI</t>
  </si>
  <si>
    <t>Adjusted Rent Index</t>
  </si>
  <si>
    <t>Owner-equivalent rent index is available at http://data.bls.gov/cgi-bin/srgate by entering series id CUUR0000SEHC.</t>
  </si>
  <si>
    <t>Data Source</t>
  </si>
  <si>
    <t>Freddie Mac CMHPI</t>
  </si>
  <si>
    <t>FHFA HPI</t>
  </si>
  <si>
    <t>S&amp;P/Case-Shiller national HPI</t>
  </si>
  <si>
    <t>CPI - All items less shelter</t>
  </si>
  <si>
    <t>CPI-U Research Series</t>
  </si>
  <si>
    <t>Inflation measure</t>
  </si>
  <si>
    <t>CPI</t>
  </si>
  <si>
    <t>CPI %Δ</t>
  </si>
  <si>
    <t>Qtr</t>
  </si>
  <si>
    <t>The CPI-U-RS (Research Series) is available at http://www.bls.gov/cpi/cpiurs.htm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</si>
</sst>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00"/>
    <numFmt numFmtId="166" formatCode="0.00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2" borderId="1" applyNumberFormat="0" applyAlignment="0" applyProtection="0"/>
    <xf numFmtId="0" fontId="9" fillId="16" borderId="2" applyNumberFormat="0" applyAlignment="0" applyProtection="0"/>
    <xf numFmtId="0" fontId="10" fillId="0" borderId="0" applyNumberFormat="0" applyFill="0" applyBorder="0" applyAlignment="0" applyProtection="0"/>
    <xf numFmtId="0" fontId="11" fillId="17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1" applyNumberFormat="0" applyAlignment="0" applyProtection="0"/>
    <xf numFmtId="0" fontId="16" fillId="0" borderId="6" applyNumberFormat="0" applyFill="0" applyAlignment="0" applyProtection="0"/>
    <xf numFmtId="0" fontId="17" fillId="8" borderId="0" applyNumberFormat="0" applyBorder="0" applyAlignment="0" applyProtection="0"/>
    <xf numFmtId="0" fontId="5" fillId="4" borderId="7" applyNumberFormat="0" applyFont="0" applyAlignment="0" applyProtection="0"/>
    <xf numFmtId="0" fontId="18" fillId="2" borderId="8" applyNumberFormat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13" applyNumberFormat="0" applyAlignment="0" applyProtection="0"/>
    <xf numFmtId="0" fontId="31" fillId="22" borderId="14" applyNumberFormat="0" applyAlignment="0" applyProtection="0"/>
    <xf numFmtId="0" fontId="32" fillId="22" borderId="13" applyNumberFormat="0" applyAlignment="0" applyProtection="0"/>
    <xf numFmtId="0" fontId="33" fillId="0" borderId="15" applyNumberFormat="0" applyFill="0" applyAlignment="0" applyProtection="0"/>
    <xf numFmtId="0" fontId="34" fillId="23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8" fillId="48" borderId="0" applyNumberFormat="0" applyBorder="0" applyAlignment="0" applyProtection="0"/>
    <xf numFmtId="0" fontId="1" fillId="0" borderId="0"/>
    <xf numFmtId="0" fontId="1" fillId="24" borderId="17" applyNumberFormat="0" applyFont="0" applyAlignment="0" applyProtection="0"/>
  </cellStyleXfs>
  <cellXfs count="23">
    <xf numFmtId="0" fontId="0" fillId="0" borderId="0" xfId="0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0" fontId="0" fillId="0" borderId="0" xfId="0" applyFill="1" applyBorder="1" applyAlignment="1"/>
    <xf numFmtId="0" fontId="0" fillId="0" borderId="0" xfId="0" applyAlignment="1"/>
    <xf numFmtId="166" fontId="3" fillId="0" borderId="0" xfId="0" applyNumberFormat="1" applyFont="1"/>
    <xf numFmtId="166" fontId="0" fillId="0" borderId="0" xfId="0" applyNumberFormat="1"/>
    <xf numFmtId="2" fontId="4" fillId="0" borderId="0" xfId="0" applyNumberFormat="1" applyFont="1" applyFill="1" applyBorder="1" applyAlignment="1"/>
    <xf numFmtId="2" fontId="4" fillId="0" borderId="0" xfId="0" applyNumberFormat="1" applyFont="1" applyAlignment="1"/>
    <xf numFmtId="2" fontId="4" fillId="0" borderId="0" xfId="0" applyNumberFormat="1" applyFont="1" applyFill="1" applyAlignment="1"/>
    <xf numFmtId="165" fontId="3" fillId="0" borderId="0" xfId="0" applyNumberFormat="1" applyFont="1" applyFill="1" applyBorder="1"/>
    <xf numFmtId="165" fontId="4" fillId="0" borderId="0" xfId="0" applyNumberFormat="1" applyFont="1" applyFill="1" applyBorder="1"/>
    <xf numFmtId="165" fontId="0" fillId="0" borderId="0" xfId="0" applyNumberFormat="1" applyFill="1" applyBorder="1"/>
    <xf numFmtId="0" fontId="2" fillId="0" borderId="0" xfId="0" applyFont="1"/>
    <xf numFmtId="2" fontId="2" fillId="0" borderId="0" xfId="1" applyNumberFormat="1" applyFont="1" applyFill="1" applyBorder="1" applyAlignment="1"/>
    <xf numFmtId="165" fontId="39" fillId="0" borderId="0" xfId="86" applyNumberFormat="1" applyFont="1" applyFill="1" applyBorder="1" applyAlignment="1">
      <alignment wrapText="1"/>
    </xf>
  </cellXfs>
  <cellStyles count="88">
    <cellStyle name="_x000a_bidires=100_x000d_" xfId="2"/>
    <cellStyle name="20% - Accent1" xfId="63" builtinId="30" customBuiltin="1"/>
    <cellStyle name="20% - Accent1 2" xfId="3"/>
    <cellStyle name="20% - Accent2" xfId="67" builtinId="34" customBuiltin="1"/>
    <cellStyle name="20% - Accent2 2" xfId="4"/>
    <cellStyle name="20% - Accent3" xfId="71" builtinId="38" customBuiltin="1"/>
    <cellStyle name="20% - Accent3 2" xfId="5"/>
    <cellStyle name="20% - Accent4" xfId="75" builtinId="42" customBuiltin="1"/>
    <cellStyle name="20% - Accent4 2" xfId="6"/>
    <cellStyle name="20% - Accent5" xfId="79" builtinId="46" customBuiltin="1"/>
    <cellStyle name="20% - Accent5 2" xfId="7"/>
    <cellStyle name="20% - Accent6" xfId="83" builtinId="50" customBuiltin="1"/>
    <cellStyle name="20% - Accent6 2" xfId="8"/>
    <cellStyle name="40% - Accent1" xfId="64" builtinId="31" customBuiltin="1"/>
    <cellStyle name="40% - Accent1 2" xfId="9"/>
    <cellStyle name="40% - Accent2" xfId="68" builtinId="35" customBuiltin="1"/>
    <cellStyle name="40% - Accent2 2" xfId="10"/>
    <cellStyle name="40% - Accent3" xfId="72" builtinId="39" customBuiltin="1"/>
    <cellStyle name="40% - Accent3 2" xfId="11"/>
    <cellStyle name="40% - Accent4" xfId="76" builtinId="43" customBuiltin="1"/>
    <cellStyle name="40% - Accent4 2" xfId="12"/>
    <cellStyle name="40% - Accent5" xfId="80" builtinId="47" customBuiltin="1"/>
    <cellStyle name="40% - Accent5 2" xfId="13"/>
    <cellStyle name="40% - Accent6" xfId="84" builtinId="51" customBuiltin="1"/>
    <cellStyle name="40% - Accent6 2" xfId="14"/>
    <cellStyle name="60% - Accent1" xfId="65" builtinId="32" customBuiltin="1"/>
    <cellStyle name="60% - Accent1 2" xfId="15"/>
    <cellStyle name="60% - Accent2" xfId="69" builtinId="36" customBuiltin="1"/>
    <cellStyle name="60% - Accent2 2" xfId="16"/>
    <cellStyle name="60% - Accent3" xfId="73" builtinId="40" customBuiltin="1"/>
    <cellStyle name="60% - Accent3 2" xfId="17"/>
    <cellStyle name="60% - Accent4" xfId="77" builtinId="44" customBuiltin="1"/>
    <cellStyle name="60% - Accent4 2" xfId="18"/>
    <cellStyle name="60% - Accent5" xfId="81" builtinId="48" customBuiltin="1"/>
    <cellStyle name="60% - Accent5 2" xfId="19"/>
    <cellStyle name="60% - Accent6" xfId="85" builtinId="52" customBuiltin="1"/>
    <cellStyle name="60% - Accent6 2" xfId="20"/>
    <cellStyle name="Accent1" xfId="62" builtinId="29" customBuiltin="1"/>
    <cellStyle name="Accent1 2" xfId="21"/>
    <cellStyle name="Accent2" xfId="66" builtinId="33" customBuiltin="1"/>
    <cellStyle name="Accent2 2" xfId="22"/>
    <cellStyle name="Accent3" xfId="70" builtinId="37" customBuiltin="1"/>
    <cellStyle name="Accent3 2" xfId="23"/>
    <cellStyle name="Accent4" xfId="74" builtinId="41" customBuiltin="1"/>
    <cellStyle name="Accent4 2" xfId="24"/>
    <cellStyle name="Accent5" xfId="78" builtinId="45" customBuiltin="1"/>
    <cellStyle name="Accent5 2" xfId="25"/>
    <cellStyle name="Accent6" xfId="82" builtinId="49" customBuiltin="1"/>
    <cellStyle name="Accent6 2" xfId="26"/>
    <cellStyle name="Bad" xfId="52" builtinId="27" customBuiltin="1"/>
    <cellStyle name="Bad 2" xfId="27"/>
    <cellStyle name="Calculation" xfId="56" builtinId="22" customBuiltin="1"/>
    <cellStyle name="Calculation 2" xfId="28"/>
    <cellStyle name="Check Cell" xfId="58" builtinId="23" customBuiltin="1"/>
    <cellStyle name="Check Cell 2" xfId="29"/>
    <cellStyle name="Explanatory Text" xfId="60" builtinId="53" customBuiltin="1"/>
    <cellStyle name="Explanatory Text 2" xfId="30"/>
    <cellStyle name="Good" xfId="51" builtinId="26" customBuiltin="1"/>
    <cellStyle name="Good 2" xfId="31"/>
    <cellStyle name="Heading 1" xfId="47" builtinId="16" customBuiltin="1"/>
    <cellStyle name="Heading 1 2" xfId="32"/>
    <cellStyle name="Heading 2" xfId="48" builtinId="17" customBuiltin="1"/>
    <cellStyle name="Heading 2 2" xfId="33"/>
    <cellStyle name="Heading 3" xfId="49" builtinId="18" customBuiltin="1"/>
    <cellStyle name="Heading 3 2" xfId="34"/>
    <cellStyle name="Heading 4" xfId="50" builtinId="19" customBuiltin="1"/>
    <cellStyle name="Heading 4 2" xfId="35"/>
    <cellStyle name="Input" xfId="54" builtinId="20" customBuiltin="1"/>
    <cellStyle name="Input 2" xfId="36"/>
    <cellStyle name="Linked Cell" xfId="57" builtinId="24" customBuiltin="1"/>
    <cellStyle name="Linked Cell 2" xfId="37"/>
    <cellStyle name="Neutral" xfId="53" builtinId="28" customBuiltin="1"/>
    <cellStyle name="Neutral 2" xfId="38"/>
    <cellStyle name="Normal" xfId="0" builtinId="0"/>
    <cellStyle name="Normal 10" xfId="1"/>
    <cellStyle name="Normal 2" xfId="86"/>
    <cellStyle name="Note 2" xfId="39"/>
    <cellStyle name="Note 3" xfId="87"/>
    <cellStyle name="Output" xfId="55" builtinId="21" customBuiltin="1"/>
    <cellStyle name="Output 2" xfId="40"/>
    <cellStyle name="Style 1" xfId="41"/>
    <cellStyle name="Title" xfId="46" builtinId="15" customBuiltin="1"/>
    <cellStyle name="Title 2" xfId="42"/>
    <cellStyle name="Total" xfId="61" builtinId="25" customBuiltin="1"/>
    <cellStyle name="Total 2" xfId="43"/>
    <cellStyle name="Warning Text" xfId="59" builtinId="11" customBuiltin="1"/>
    <cellStyle name="Warning Text 2" xfId="44"/>
    <cellStyle name="Обычный_RTS_select_issues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U.S. Home Price Index</a:t>
            </a:r>
          </a:p>
        </c:rich>
      </c:tx>
      <c:layout>
        <c:manualLayout>
          <c:xMode val="edge"/>
          <c:yMode val="edge"/>
          <c:x val="0.3840177580466148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050570962479607"/>
          <c:w val="0.89678135405105441"/>
          <c:h val="0.72756933115823819"/>
        </c:manualLayout>
      </c:layout>
      <c:lineChart>
        <c:grouping val="standard"/>
        <c:varyColors val="0"/>
        <c:ser>
          <c:idx val="0"/>
          <c:order val="0"/>
          <c:tx>
            <c:v>Nominal home price index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Data!$A$2:$A$165</c:f>
              <c:numCache>
                <c:formatCode>General</c:formatCode>
                <c:ptCount val="164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</c:numCache>
            </c:numRef>
          </c:cat>
          <c:val>
            <c:numRef>
              <c:f>Data!$C$2:$C$165</c:f>
              <c:numCache>
                <c:formatCode>0.00</c:formatCode>
                <c:ptCount val="164"/>
                <c:pt idx="0">
                  <c:v>21.58250688055816</c:v>
                </c:pt>
                <c:pt idx="1">
                  <c:v>22.01172266001717</c:v>
                </c:pt>
                <c:pt idx="2">
                  <c:v>22.280783297886995</c:v>
                </c:pt>
                <c:pt idx="3">
                  <c:v>21.979691631699335</c:v>
                </c:pt>
                <c:pt idx="4">
                  <c:v>22.037347482671439</c:v>
                </c:pt>
                <c:pt idx="5">
                  <c:v>22.453750850803313</c:v>
                </c:pt>
                <c:pt idx="6">
                  <c:v>21.717037199493074</c:v>
                </c:pt>
                <c:pt idx="7">
                  <c:v>21.6529751428574</c:v>
                </c:pt>
                <c:pt idx="8">
                  <c:v>22.075784716652844</c:v>
                </c:pt>
                <c:pt idx="9">
                  <c:v>22.902185247253023</c:v>
                </c:pt>
                <c:pt idx="10">
                  <c:v>22.754842516990976</c:v>
                </c:pt>
                <c:pt idx="11">
                  <c:v>23.196870707777119</c:v>
                </c:pt>
                <c:pt idx="12">
                  <c:v>23.907959536433086</c:v>
                </c:pt>
                <c:pt idx="13">
                  <c:v>24.824046946323204</c:v>
                </c:pt>
                <c:pt idx="14">
                  <c:v>25.105919995520164</c:v>
                </c:pt>
                <c:pt idx="15">
                  <c:v>25.817008824176131</c:v>
                </c:pt>
                <c:pt idx="16">
                  <c:v>26.387161128233622</c:v>
                </c:pt>
                <c:pt idx="17">
                  <c:v>27.00215687193608</c:v>
                </c:pt>
                <c:pt idx="18">
                  <c:v>27.111062368216725</c:v>
                </c:pt>
                <c:pt idx="19">
                  <c:v>27.636371232629244</c:v>
                </c:pt>
                <c:pt idx="20">
                  <c:v>27.713245700592047</c:v>
                </c:pt>
                <c:pt idx="21">
                  <c:v>28.199602480969833</c:v>
                </c:pt>
                <c:pt idx="22">
                  <c:v>28.131421623907528</c:v>
                </c:pt>
                <c:pt idx="23">
                  <c:v>28.549597547223005</c:v>
                </c:pt>
                <c:pt idx="24">
                  <c:v>29.099589794192273</c:v>
                </c:pt>
                <c:pt idx="25">
                  <c:v>29.985940936002255</c:v>
                </c:pt>
                <c:pt idx="26">
                  <c:v>30.263209754722297</c:v>
                </c:pt>
                <c:pt idx="27">
                  <c:v>30.817747392162389</c:v>
                </c:pt>
                <c:pt idx="28">
                  <c:v>31.835914857626165</c:v>
                </c:pt>
                <c:pt idx="29">
                  <c:v>33.026807160981107</c:v>
                </c:pt>
                <c:pt idx="30">
                  <c:v>33.940430645616011</c:v>
                </c:pt>
                <c:pt idx="31">
                  <c:v>35.017688187200449</c:v>
                </c:pt>
                <c:pt idx="32">
                  <c:v>36.131308852551449</c:v>
                </c:pt>
                <c:pt idx="33">
                  <c:v>37.435835917676911</c:v>
                </c:pt>
                <c:pt idx="34">
                  <c:v>38.585819706794474</c:v>
                </c:pt>
                <c:pt idx="35">
                  <c:v>39.785802791091058</c:v>
                </c:pt>
                <c:pt idx="36">
                  <c:v>41.585777417535944</c:v>
                </c:pt>
                <c:pt idx="37">
                  <c:v>42.758488159007605</c:v>
                </c:pt>
                <c:pt idx="38">
                  <c:v>43.699383986467431</c:v>
                </c:pt>
                <c:pt idx="39">
                  <c:v>44.508463490273471</c:v>
                </c:pt>
                <c:pt idx="40">
                  <c:v>45.453904708204114</c:v>
                </c:pt>
                <c:pt idx="41">
                  <c:v>45.953897659994361</c:v>
                </c:pt>
                <c:pt idx="42">
                  <c:v>47.444785734423448</c:v>
                </c:pt>
                <c:pt idx="43">
                  <c:v>47.562965886664784</c:v>
                </c:pt>
                <c:pt idx="44">
                  <c:v>48.053868057513391</c:v>
                </c:pt>
                <c:pt idx="45">
                  <c:v>48.926583027910915</c:v>
                </c:pt>
                <c:pt idx="46">
                  <c:v>49.53111996053002</c:v>
                </c:pt>
                <c:pt idx="47">
                  <c:v>49.7265717507753</c:v>
                </c:pt>
                <c:pt idx="48">
                  <c:v>50.335654073865236</c:v>
                </c:pt>
                <c:pt idx="49">
                  <c:v>50.512924302227226</c:v>
                </c:pt>
                <c:pt idx="50">
                  <c:v>50.308381731040313</c:v>
                </c:pt>
                <c:pt idx="51">
                  <c:v>50.626559063997746</c:v>
                </c:pt>
                <c:pt idx="52">
                  <c:v>51.617454186636593</c:v>
                </c:pt>
                <c:pt idx="53">
                  <c:v>52.185627995489149</c:v>
                </c:pt>
                <c:pt idx="54">
                  <c:v>52.540168452213138</c:v>
                </c:pt>
                <c:pt idx="55">
                  <c:v>52.735620242458417</c:v>
                </c:pt>
                <c:pt idx="56">
                  <c:v>53.544699746264442</c:v>
                </c:pt>
                <c:pt idx="57">
                  <c:v>54.412869326191142</c:v>
                </c:pt>
                <c:pt idx="58">
                  <c:v>54.91286227798139</c:v>
                </c:pt>
                <c:pt idx="59">
                  <c:v>55.490126867775579</c:v>
                </c:pt>
                <c:pt idx="60">
                  <c:v>56.262843247815056</c:v>
                </c:pt>
                <c:pt idx="61">
                  <c:v>57.14010360868339</c:v>
                </c:pt>
                <c:pt idx="62">
                  <c:v>58.130998731322244</c:v>
                </c:pt>
                <c:pt idx="63">
                  <c:v>58.840079644770221</c:v>
                </c:pt>
                <c:pt idx="64">
                  <c:v>59.926427967296306</c:v>
                </c:pt>
                <c:pt idx="65">
                  <c:v>61.180955737242741</c:v>
                </c:pt>
                <c:pt idx="66">
                  <c:v>62.194577812235693</c:v>
                </c:pt>
                <c:pt idx="67">
                  <c:v>63.19456371581618</c:v>
                </c:pt>
                <c:pt idx="68">
                  <c:v>64.489999999999995</c:v>
                </c:pt>
                <c:pt idx="69">
                  <c:v>66.239999999999995</c:v>
                </c:pt>
                <c:pt idx="70">
                  <c:v>67.64</c:v>
                </c:pt>
                <c:pt idx="71">
                  <c:v>68.36</c:v>
                </c:pt>
                <c:pt idx="72">
                  <c:v>69.33</c:v>
                </c:pt>
                <c:pt idx="73">
                  <c:v>71.08</c:v>
                </c:pt>
                <c:pt idx="74">
                  <c:v>72.58</c:v>
                </c:pt>
                <c:pt idx="75">
                  <c:v>73.290000000000006</c:v>
                </c:pt>
                <c:pt idx="76">
                  <c:v>74.42</c:v>
                </c:pt>
                <c:pt idx="77">
                  <c:v>75.7</c:v>
                </c:pt>
                <c:pt idx="78">
                  <c:v>76.430000000000007</c:v>
                </c:pt>
                <c:pt idx="79">
                  <c:v>76.5</c:v>
                </c:pt>
                <c:pt idx="80">
                  <c:v>76.790000000000006</c:v>
                </c:pt>
                <c:pt idx="81">
                  <c:v>77.5</c:v>
                </c:pt>
                <c:pt idx="82">
                  <c:v>77.22</c:v>
                </c:pt>
                <c:pt idx="83">
                  <c:v>75.97</c:v>
                </c:pt>
                <c:pt idx="84">
                  <c:v>75.150000000000006</c:v>
                </c:pt>
                <c:pt idx="85">
                  <c:v>76.260000000000005</c:v>
                </c:pt>
                <c:pt idx="86">
                  <c:v>76.58</c:v>
                </c:pt>
                <c:pt idx="87">
                  <c:v>75.84</c:v>
                </c:pt>
                <c:pt idx="88">
                  <c:v>75.819999999999993</c:v>
                </c:pt>
                <c:pt idx="89">
                  <c:v>76.61</c:v>
                </c:pt>
                <c:pt idx="90">
                  <c:v>76.64</c:v>
                </c:pt>
                <c:pt idx="91">
                  <c:v>76.48</c:v>
                </c:pt>
                <c:pt idx="92">
                  <c:v>76.39</c:v>
                </c:pt>
                <c:pt idx="93">
                  <c:v>77.53</c:v>
                </c:pt>
                <c:pt idx="94">
                  <c:v>78.209999999999994</c:v>
                </c:pt>
                <c:pt idx="95">
                  <c:v>78.13</c:v>
                </c:pt>
                <c:pt idx="96">
                  <c:v>78.37</c:v>
                </c:pt>
                <c:pt idx="97">
                  <c:v>79.72</c:v>
                </c:pt>
                <c:pt idx="98">
                  <c:v>80.36</c:v>
                </c:pt>
                <c:pt idx="99">
                  <c:v>80.099999999999994</c:v>
                </c:pt>
                <c:pt idx="100">
                  <c:v>80.11</c:v>
                </c:pt>
                <c:pt idx="101">
                  <c:v>81.099999999999994</c:v>
                </c:pt>
                <c:pt idx="102">
                  <c:v>81.77</c:v>
                </c:pt>
                <c:pt idx="103">
                  <c:v>81.540000000000006</c:v>
                </c:pt>
                <c:pt idx="104">
                  <c:v>81.7</c:v>
                </c:pt>
                <c:pt idx="105">
                  <c:v>83.08</c:v>
                </c:pt>
                <c:pt idx="106">
                  <c:v>83.74</c:v>
                </c:pt>
                <c:pt idx="107">
                  <c:v>83.53</c:v>
                </c:pt>
                <c:pt idx="108">
                  <c:v>83.95</c:v>
                </c:pt>
                <c:pt idx="109">
                  <c:v>85.44</c:v>
                </c:pt>
                <c:pt idx="110">
                  <c:v>86.35</c:v>
                </c:pt>
                <c:pt idx="111">
                  <c:v>86.89</c:v>
                </c:pt>
                <c:pt idx="112">
                  <c:v>87.92</c:v>
                </c:pt>
                <c:pt idx="113">
                  <c:v>90.23</c:v>
                </c:pt>
                <c:pt idx="114">
                  <c:v>91.79</c:v>
                </c:pt>
                <c:pt idx="115">
                  <c:v>92.48</c:v>
                </c:pt>
                <c:pt idx="116">
                  <c:v>93.65</c:v>
                </c:pt>
                <c:pt idx="117">
                  <c:v>96.41</c:v>
                </c:pt>
                <c:pt idx="118">
                  <c:v>98.44</c:v>
                </c:pt>
                <c:pt idx="119">
                  <c:v>99.59</c:v>
                </c:pt>
                <c:pt idx="120">
                  <c:v>101.47</c:v>
                </c:pt>
                <c:pt idx="121">
                  <c:v>104.86</c:v>
                </c:pt>
                <c:pt idx="122">
                  <c:v>107.13</c:v>
                </c:pt>
                <c:pt idx="123">
                  <c:v>108.79</c:v>
                </c:pt>
                <c:pt idx="124">
                  <c:v>110.4</c:v>
                </c:pt>
                <c:pt idx="125">
                  <c:v>113.27</c:v>
                </c:pt>
                <c:pt idx="126">
                  <c:v>115.47</c:v>
                </c:pt>
                <c:pt idx="127">
                  <c:v>116.06</c:v>
                </c:pt>
                <c:pt idx="128">
                  <c:v>117.93</c:v>
                </c:pt>
                <c:pt idx="129">
                  <c:v>122.33</c:v>
                </c:pt>
                <c:pt idx="130">
                  <c:v>125.49</c:v>
                </c:pt>
                <c:pt idx="131">
                  <c:v>127.15</c:v>
                </c:pt>
                <c:pt idx="132">
                  <c:v>129.31</c:v>
                </c:pt>
                <c:pt idx="133">
                  <c:v>133.22999999999999</c:v>
                </c:pt>
                <c:pt idx="134">
                  <c:v>137.08000000000001</c:v>
                </c:pt>
                <c:pt idx="135">
                  <c:v>139.63</c:v>
                </c:pt>
                <c:pt idx="136">
                  <c:v>144.09</c:v>
                </c:pt>
                <c:pt idx="137">
                  <c:v>150.52000000000001</c:v>
                </c:pt>
                <c:pt idx="138">
                  <c:v>155.11000000000001</c:v>
                </c:pt>
                <c:pt idx="139">
                  <c:v>158.68</c:v>
                </c:pt>
                <c:pt idx="140">
                  <c:v>164.59</c:v>
                </c:pt>
                <c:pt idx="141">
                  <c:v>172.02</c:v>
                </c:pt>
                <c:pt idx="142">
                  <c:v>177.62</c:v>
                </c:pt>
                <c:pt idx="143">
                  <c:v>180.12</c:v>
                </c:pt>
                <c:pt idx="144">
                  <c:v>182.76</c:v>
                </c:pt>
                <c:pt idx="145">
                  <c:v>184.56</c:v>
                </c:pt>
                <c:pt idx="146">
                  <c:v>184.22</c:v>
                </c:pt>
                <c:pt idx="147">
                  <c:v>183.25</c:v>
                </c:pt>
                <c:pt idx="148">
                  <c:v>182.22</c:v>
                </c:pt>
                <c:pt idx="149">
                  <c:v>181.57</c:v>
                </c:pt>
                <c:pt idx="150">
                  <c:v>179.15</c:v>
                </c:pt>
                <c:pt idx="151">
                  <c:v>173.38</c:v>
                </c:pt>
                <c:pt idx="152">
                  <c:v>167.94</c:v>
                </c:pt>
                <c:pt idx="153">
                  <c:v>166.58</c:v>
                </c:pt>
                <c:pt idx="154">
                  <c:v>161.96</c:v>
                </c:pt>
                <c:pt idx="155">
                  <c:v>152.6</c:v>
                </c:pt>
                <c:pt idx="156">
                  <c:v>146.57</c:v>
                </c:pt>
                <c:pt idx="157">
                  <c:v>149.85</c:v>
                </c:pt>
                <c:pt idx="158">
                  <c:v>149.68</c:v>
                </c:pt>
                <c:pt idx="159">
                  <c:v>146.72</c:v>
                </c:pt>
                <c:pt idx="160">
                  <c:v>143.6</c:v>
                </c:pt>
                <c:pt idx="161">
                  <c:v>147.69999999999999</c:v>
                </c:pt>
                <c:pt idx="162">
                  <c:v>144.6</c:v>
                </c:pt>
                <c:pt idx="163">
                  <c:v>140.65</c:v>
                </c:pt>
              </c:numCache>
            </c:numRef>
          </c:val>
          <c:smooth val="0"/>
        </c:ser>
        <c:ser>
          <c:idx val="1"/>
          <c:order val="1"/>
          <c:tx>
            <c:v>Inflation-adjusted home price index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Data!$A$2:$A$165</c:f>
              <c:numCache>
                <c:formatCode>General</c:formatCode>
                <c:ptCount val="164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</c:numCache>
            </c:numRef>
          </c:cat>
          <c:val>
            <c:numRef>
              <c:f>Data!$J$2:$J$165</c:f>
              <c:numCache>
                <c:formatCode>0.00</c:formatCode>
                <c:ptCount val="164"/>
                <c:pt idx="0">
                  <c:v>122.0610319505919</c:v>
                </c:pt>
                <c:pt idx="1">
                  <c:v>122.94737032618616</c:v>
                </c:pt>
                <c:pt idx="2">
                  <c:v>123.2226767024444</c:v>
                </c:pt>
                <c:pt idx="3">
                  <c:v>120.03631019922007</c:v>
                </c:pt>
                <c:pt idx="4">
                  <c:v>119.47253301951802</c:v>
                </c:pt>
                <c:pt idx="5">
                  <c:v>119.70552265580038</c:v>
                </c:pt>
                <c:pt idx="6">
                  <c:v>114.92258548978</c:v>
                </c:pt>
                <c:pt idx="7">
                  <c:v>114.3129569978192</c:v>
                </c:pt>
                <c:pt idx="8">
                  <c:v>115.46568229999863</c:v>
                </c:pt>
                <c:pt idx="9">
                  <c:v>118.97845952340211</c:v>
                </c:pt>
                <c:pt idx="10">
                  <c:v>117.38630857206891</c:v>
                </c:pt>
                <c:pt idx="11">
                  <c:v>118.31429217038486</c:v>
                </c:pt>
                <c:pt idx="12">
                  <c:v>120.32347637302003</c:v>
                </c:pt>
                <c:pt idx="13">
                  <c:v>121.68975192859972</c:v>
                </c:pt>
                <c:pt idx="14">
                  <c:v>119.60967940523868</c:v>
                </c:pt>
                <c:pt idx="15">
                  <c:v>121.21642978047663</c:v>
                </c:pt>
                <c:pt idx="16">
                  <c:v>120.08009119751159</c:v>
                </c:pt>
                <c:pt idx="17">
                  <c:v>119.21795651412738</c:v>
                </c:pt>
                <c:pt idx="18">
                  <c:v>116.17179954410489</c:v>
                </c:pt>
                <c:pt idx="19">
                  <c:v>115.08465148497989</c:v>
                </c:pt>
                <c:pt idx="20">
                  <c:v>113.47662126233575</c:v>
                </c:pt>
                <c:pt idx="21">
                  <c:v>114.0122534641911</c:v>
                </c:pt>
                <c:pt idx="22">
                  <c:v>111.05757025495051</c:v>
                </c:pt>
                <c:pt idx="23">
                  <c:v>110.94182877179752</c:v>
                </c:pt>
                <c:pt idx="24">
                  <c:v>111.92096381532714</c:v>
                </c:pt>
                <c:pt idx="25">
                  <c:v>113.98185823093642</c:v>
                </c:pt>
                <c:pt idx="26">
                  <c:v>113.09742799282168</c:v>
                </c:pt>
                <c:pt idx="27">
                  <c:v>114.03582867574298</c:v>
                </c:pt>
                <c:pt idx="28">
                  <c:v>115.53688770597809</c:v>
                </c:pt>
                <c:pt idx="29">
                  <c:v>117.60842448855271</c:v>
                </c:pt>
                <c:pt idx="30">
                  <c:v>119.17571600842174</c:v>
                </c:pt>
                <c:pt idx="31">
                  <c:v>121.83655358717841</c:v>
                </c:pt>
                <c:pt idx="32">
                  <c:v>124.19512714462567</c:v>
                </c:pt>
                <c:pt idx="33">
                  <c:v>125.94111745524228</c:v>
                </c:pt>
                <c:pt idx="34">
                  <c:v>127.57975407665869</c:v>
                </c:pt>
                <c:pt idx="35">
                  <c:v>129.00464994401008</c:v>
                </c:pt>
                <c:pt idx="36">
                  <c:v>131.88000592808837</c:v>
                </c:pt>
                <c:pt idx="37">
                  <c:v>132.12005117738633</c:v>
                </c:pt>
                <c:pt idx="38">
                  <c:v>131.47551424308512</c:v>
                </c:pt>
                <c:pt idx="39">
                  <c:v>130.58124546010615</c:v>
                </c:pt>
                <c:pt idx="40">
                  <c:v>129.25146681703018</c:v>
                </c:pt>
                <c:pt idx="41">
                  <c:v>127.50875199076499</c:v>
                </c:pt>
                <c:pt idx="42">
                  <c:v>128.59832582469852</c:v>
                </c:pt>
                <c:pt idx="43">
                  <c:v>125.81708371391346</c:v>
                </c:pt>
                <c:pt idx="44">
                  <c:v>123.57913989739976</c:v>
                </c:pt>
                <c:pt idx="45">
                  <c:v>123.601493498412</c:v>
                </c:pt>
                <c:pt idx="46">
                  <c:v>122.64651582681032</c:v>
                </c:pt>
                <c:pt idx="47">
                  <c:v>120.94867919094621</c:v>
                </c:pt>
                <c:pt idx="48">
                  <c:v>120.90805854588424</c:v>
                </c:pt>
                <c:pt idx="49">
                  <c:v>120.05382874956405</c:v>
                </c:pt>
                <c:pt idx="50">
                  <c:v>117.54446785094392</c:v>
                </c:pt>
                <c:pt idx="51">
                  <c:v>116.99792076124601</c:v>
                </c:pt>
                <c:pt idx="52">
                  <c:v>118.53623013034925</c:v>
                </c:pt>
                <c:pt idx="53">
                  <c:v>118.48421833254152</c:v>
                </c:pt>
                <c:pt idx="54">
                  <c:v>118.15461983613109</c:v>
                </c:pt>
                <c:pt idx="55">
                  <c:v>117.47348707280211</c:v>
                </c:pt>
                <c:pt idx="56">
                  <c:v>117.64525573914574</c:v>
                </c:pt>
                <c:pt idx="57">
                  <c:v>118.48729896123201</c:v>
                </c:pt>
                <c:pt idx="58">
                  <c:v>118.6610083918889</c:v>
                </c:pt>
                <c:pt idx="59">
                  <c:v>118.87615509326862</c:v>
                </c:pt>
                <c:pt idx="60">
                  <c:v>119.4819154189662</c:v>
                </c:pt>
                <c:pt idx="61">
                  <c:v>120.29915855739546</c:v>
                </c:pt>
                <c:pt idx="62">
                  <c:v>121.60857643387089</c:v>
                </c:pt>
                <c:pt idx="63">
                  <c:v>121.92170480223913</c:v>
                </c:pt>
                <c:pt idx="64">
                  <c:v>123.54325119671422</c:v>
                </c:pt>
                <c:pt idx="65">
                  <c:v>126.78852561324568</c:v>
                </c:pt>
                <c:pt idx="66">
                  <c:v>128.15884655235013</c:v>
                </c:pt>
                <c:pt idx="67">
                  <c:v>129.38427039203646</c:v>
                </c:pt>
                <c:pt idx="68">
                  <c:v>130.53886150330661</c:v>
                </c:pt>
                <c:pt idx="69">
                  <c:v>132.71399857182814</c:v>
                </c:pt>
                <c:pt idx="70">
                  <c:v>134.27077031115314</c:v>
                </c:pt>
                <c:pt idx="71">
                  <c:v>134.57663635686777</c:v>
                </c:pt>
                <c:pt idx="72">
                  <c:v>135.54725713486823</c:v>
                </c:pt>
                <c:pt idx="73">
                  <c:v>137.52183378561259</c:v>
                </c:pt>
                <c:pt idx="74">
                  <c:v>138.94604722259686</c:v>
                </c:pt>
                <c:pt idx="75">
                  <c:v>139.00622312689646</c:v>
                </c:pt>
                <c:pt idx="76">
                  <c:v>139.78614797278476</c:v>
                </c:pt>
                <c:pt idx="77">
                  <c:v>140.05340618799832</c:v>
                </c:pt>
                <c:pt idx="78">
                  <c:v>140.36196013739411</c:v>
                </c:pt>
                <c:pt idx="79">
                  <c:v>139.28113495778322</c:v>
                </c:pt>
                <c:pt idx="80">
                  <c:v>137.59947341921958</c:v>
                </c:pt>
                <c:pt idx="81">
                  <c:v>137.62016921572396</c:v>
                </c:pt>
                <c:pt idx="82">
                  <c:v>134.85269616641673</c:v>
                </c:pt>
                <c:pt idx="83">
                  <c:v>130.57150584324566</c:v>
                </c:pt>
                <c:pt idx="84">
                  <c:v>128.45229012914197</c:v>
                </c:pt>
                <c:pt idx="85">
                  <c:v>129.78130958938274</c:v>
                </c:pt>
                <c:pt idx="86">
                  <c:v>129.54254856775631</c:v>
                </c:pt>
                <c:pt idx="87">
                  <c:v>127.36651267192411</c:v>
                </c:pt>
                <c:pt idx="88">
                  <c:v>126.61519334324224</c:v>
                </c:pt>
                <c:pt idx="89">
                  <c:v>127.10332192215027</c:v>
                </c:pt>
                <c:pt idx="90">
                  <c:v>126.3646377303053</c:v>
                </c:pt>
                <c:pt idx="91">
                  <c:v>125.10205643222363</c:v>
                </c:pt>
                <c:pt idx="92">
                  <c:v>124.32697427883512</c:v>
                </c:pt>
                <c:pt idx="93">
                  <c:v>125.30927516122389</c:v>
                </c:pt>
                <c:pt idx="94">
                  <c:v>125.86461219833612</c:v>
                </c:pt>
                <c:pt idx="95">
                  <c:v>124.9007830764881</c:v>
                </c:pt>
                <c:pt idx="96">
                  <c:v>124.93984702954205</c:v>
                </c:pt>
                <c:pt idx="97">
                  <c:v>126.42362434116087</c:v>
                </c:pt>
                <c:pt idx="98">
                  <c:v>126.43901743695888</c:v>
                </c:pt>
                <c:pt idx="99">
                  <c:v>125.45772296011747</c:v>
                </c:pt>
                <c:pt idx="100">
                  <c:v>124.71977260467837</c:v>
                </c:pt>
                <c:pt idx="101">
                  <c:v>125.29294167006967</c:v>
                </c:pt>
                <c:pt idx="102">
                  <c:v>125.73414411995934</c:v>
                </c:pt>
                <c:pt idx="103">
                  <c:v>124.84292015153792</c:v>
                </c:pt>
                <c:pt idx="104">
                  <c:v>124.0982371029931</c:v>
                </c:pt>
                <c:pt idx="105">
                  <c:v>125.12800397494033</c:v>
                </c:pt>
                <c:pt idx="106">
                  <c:v>125.45348567820959</c:v>
                </c:pt>
                <c:pt idx="107">
                  <c:v>124.14779203827133</c:v>
                </c:pt>
                <c:pt idx="108">
                  <c:v>124.0997113250924</c:v>
                </c:pt>
                <c:pt idx="109">
                  <c:v>126.02086976887999</c:v>
                </c:pt>
                <c:pt idx="110">
                  <c:v>126.77495339289258</c:v>
                </c:pt>
                <c:pt idx="111">
                  <c:v>126.9253150070065</c:v>
                </c:pt>
                <c:pt idx="112">
                  <c:v>128.25212982055456</c:v>
                </c:pt>
                <c:pt idx="113">
                  <c:v>131.24512699829813</c:v>
                </c:pt>
                <c:pt idx="114">
                  <c:v>132.91027084542731</c:v>
                </c:pt>
                <c:pt idx="115">
                  <c:v>133.35589314511577</c:v>
                </c:pt>
                <c:pt idx="116">
                  <c:v>134.54529558117989</c:v>
                </c:pt>
                <c:pt idx="117">
                  <c:v>137.52845622603968</c:v>
                </c:pt>
                <c:pt idx="118">
                  <c:v>139.35244579026431</c:v>
                </c:pt>
                <c:pt idx="119">
                  <c:v>139.95949788457165</c:v>
                </c:pt>
                <c:pt idx="120">
                  <c:v>141.28208545456133</c:v>
                </c:pt>
                <c:pt idx="121">
                  <c:v>144.90885267660229</c:v>
                </c:pt>
                <c:pt idx="122">
                  <c:v>146.70283454811576</c:v>
                </c:pt>
                <c:pt idx="123">
                  <c:v>147.95605076506578</c:v>
                </c:pt>
                <c:pt idx="124">
                  <c:v>148.71931410150117</c:v>
                </c:pt>
                <c:pt idx="125">
                  <c:v>151.54923962856282</c:v>
                </c:pt>
                <c:pt idx="126">
                  <c:v>154.06549521450134</c:v>
                </c:pt>
                <c:pt idx="127">
                  <c:v>155.02987820261316</c:v>
                </c:pt>
                <c:pt idx="128">
                  <c:v>156.97246751462913</c:v>
                </c:pt>
                <c:pt idx="129">
                  <c:v>161.58857975247059</c:v>
                </c:pt>
                <c:pt idx="130">
                  <c:v>164.90438022872229</c:v>
                </c:pt>
                <c:pt idx="131">
                  <c:v>166.06923975043284</c:v>
                </c:pt>
                <c:pt idx="132">
                  <c:v>167.2292847133244</c:v>
                </c:pt>
                <c:pt idx="133">
                  <c:v>172.56792188767517</c:v>
                </c:pt>
                <c:pt idx="134">
                  <c:v>176.24945992582255</c:v>
                </c:pt>
                <c:pt idx="135">
                  <c:v>178.87741387974938</c:v>
                </c:pt>
                <c:pt idx="136">
                  <c:v>183.05579731106084</c:v>
                </c:pt>
                <c:pt idx="137">
                  <c:v>189.84493587945832</c:v>
                </c:pt>
                <c:pt idx="138">
                  <c:v>194.35138568694092</c:v>
                </c:pt>
                <c:pt idx="139">
                  <c:v>196.72825075827828</c:v>
                </c:pt>
                <c:pt idx="140">
                  <c:v>203.14565003279401</c:v>
                </c:pt>
                <c:pt idx="141">
                  <c:v>210.92556003124318</c:v>
                </c:pt>
                <c:pt idx="142">
                  <c:v>214.60263204955135</c:v>
                </c:pt>
                <c:pt idx="143">
                  <c:v>215.61590902744229</c:v>
                </c:pt>
                <c:pt idx="144">
                  <c:v>217.59214372650027</c:v>
                </c:pt>
                <c:pt idx="145">
                  <c:v>217.85364806913469</c:v>
                </c:pt>
                <c:pt idx="146">
                  <c:v>215.31432544264629</c:v>
                </c:pt>
                <c:pt idx="147">
                  <c:v>215.09457951627317</c:v>
                </c:pt>
                <c:pt idx="148">
                  <c:v>211.83454181220037</c:v>
                </c:pt>
                <c:pt idx="149">
                  <c:v>208.58368588110218</c:v>
                </c:pt>
                <c:pt idx="150">
                  <c:v>204.49784653538782</c:v>
                </c:pt>
                <c:pt idx="151">
                  <c:v>195.50086838363688</c:v>
                </c:pt>
                <c:pt idx="152">
                  <c:v>187.1523891713673</c:v>
                </c:pt>
                <c:pt idx="153">
                  <c:v>183.22129123807321</c:v>
                </c:pt>
                <c:pt idx="154">
                  <c:v>175.26486286029677</c:v>
                </c:pt>
                <c:pt idx="155">
                  <c:v>169.31541036942491</c:v>
                </c:pt>
                <c:pt idx="156">
                  <c:v>163.61399665086427</c:v>
                </c:pt>
                <c:pt idx="157">
                  <c:v>166.50628815725477</c:v>
                </c:pt>
                <c:pt idx="158">
                  <c:v>164.81239059364094</c:v>
                </c:pt>
                <c:pt idx="159">
                  <c:v>160.4241687291713</c:v>
                </c:pt>
                <c:pt idx="160">
                  <c:v>156.50901037788316</c:v>
                </c:pt>
                <c:pt idx="161">
                  <c:v>161.18987550826481</c:v>
                </c:pt>
                <c:pt idx="162">
                  <c:v>157.23413281806569</c:v>
                </c:pt>
                <c:pt idx="163">
                  <c:v>151.82584754759918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8352"/>
        <c:axId val="90394624"/>
      </c:lineChart>
      <c:catAx>
        <c:axId val="90388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053274139844619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94624"/>
        <c:crossesAt val="0"/>
        <c:auto val="1"/>
        <c:lblAlgn val="ctr"/>
        <c:lblOffset val="100"/>
        <c:tickLblSkip val="8"/>
        <c:tickMarkSkip val="4"/>
        <c:noMultiLvlLbl val="0"/>
      </c:catAx>
      <c:valAx>
        <c:axId val="90394624"/>
        <c:scaling>
          <c:orientation val="minMax"/>
          <c:max val="2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Home Price Index</a:t>
                </a:r>
              </a:p>
            </c:rich>
          </c:tx>
          <c:layout>
            <c:manualLayout>
              <c:xMode val="edge"/>
              <c:yMode val="edge"/>
              <c:x val="2.1087680355160933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8352"/>
        <c:crossesAt val="1"/>
        <c:crossBetween val="between"/>
        <c:majorUnit val="25"/>
        <c:minorUnit val="5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72364039955605"/>
          <c:y val="0.17128874388254486"/>
          <c:w val="0.26970033296337403"/>
          <c:h val="7.99347471451875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United States House Prices</a:t>
            </a:r>
          </a:p>
        </c:rich>
      </c:tx>
      <c:layout>
        <c:manualLayout>
          <c:xMode val="edge"/>
          <c:yMode val="edge"/>
          <c:x val="0.31759701711105853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79843345762037"/>
          <c:y val="0.1049618320610687"/>
          <c:w val="0.82117430600144936"/>
          <c:h val="0.74618320610687028"/>
        </c:manualLayout>
      </c:layout>
      <c:lineChart>
        <c:grouping val="standard"/>
        <c:varyColors val="0"/>
        <c:ser>
          <c:idx val="2"/>
          <c:order val="0"/>
          <c:tx>
            <c:v>Real pre-bubble house prices</c:v>
          </c:tx>
          <c:spPr>
            <a:ln w="28575">
              <a:noFill/>
            </a:ln>
          </c:spPr>
          <c:marker>
            <c:symbol val="none"/>
          </c:marker>
          <c:trendline>
            <c:name>Inflation-adjusted pre-bubble trend</c:nam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forward val="60.5"/>
            <c:dispRSqr val="0"/>
            <c:dispEq val="0"/>
          </c:trendline>
          <c:cat>
            <c:numRef>
              <c:f>Data!$A$2:$A$181</c:f>
              <c:numCache>
                <c:formatCode>General</c:formatCode>
                <c:ptCount val="180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</c:numCache>
            </c:numRef>
          </c:cat>
          <c:val>
            <c:numRef>
              <c:f>Data!$K$2:$K$121</c:f>
              <c:numCache>
                <c:formatCode>"$"#,##0</c:formatCode>
                <c:ptCount val="120"/>
                <c:pt idx="0">
                  <c:v>155860.06484493069</c:v>
                </c:pt>
                <c:pt idx="1">
                  <c:v>156991.83273585423</c:v>
                </c:pt>
                <c:pt idx="2">
                  <c:v>157343.37219910571</c:v>
                </c:pt>
                <c:pt idx="3">
                  <c:v>153274.69211443065</c:v>
                </c:pt>
                <c:pt idx="4">
                  <c:v>152554.80349492413</c:v>
                </c:pt>
                <c:pt idx="5">
                  <c:v>152852.30859740323</c:v>
                </c:pt>
                <c:pt idx="6">
                  <c:v>146744.96307580452</c:v>
                </c:pt>
                <c:pt idx="7">
                  <c:v>145966.52679053054</c:v>
                </c:pt>
                <c:pt idx="8">
                  <c:v>147438.44487507371</c:v>
                </c:pt>
                <c:pt idx="9">
                  <c:v>151923.91969923445</c:v>
                </c:pt>
                <c:pt idx="10">
                  <c:v>149890.89780394064</c:v>
                </c:pt>
                <c:pt idx="11">
                  <c:v>151075.84259342187</c:v>
                </c:pt>
                <c:pt idx="12">
                  <c:v>153641.37538553268</c:v>
                </c:pt>
                <c:pt idx="13">
                  <c:v>155385.97637149593</c:v>
                </c:pt>
                <c:pt idx="14">
                  <c:v>152729.92608917126</c:v>
                </c:pt>
                <c:pt idx="15">
                  <c:v>154781.59002869599</c:v>
                </c:pt>
                <c:pt idx="16">
                  <c:v>153330.59619064277</c:v>
                </c:pt>
                <c:pt idx="17">
                  <c:v>152229.73406036256</c:v>
                </c:pt>
                <c:pt idx="18">
                  <c:v>148340.08791131375</c:v>
                </c:pt>
                <c:pt idx="19">
                  <c:v>146951.90558741</c:v>
                </c:pt>
                <c:pt idx="20">
                  <c:v>144898.60740723918</c:v>
                </c:pt>
                <c:pt idx="21">
                  <c:v>145582.55762771578</c:v>
                </c:pt>
                <c:pt idx="22">
                  <c:v>141809.71457347323</c:v>
                </c:pt>
                <c:pt idx="23">
                  <c:v>141661.92395773623</c:v>
                </c:pt>
                <c:pt idx="24">
                  <c:v>142912.18416722098</c:v>
                </c:pt>
                <c:pt idx="25">
                  <c:v>145543.74587141367</c:v>
                </c:pt>
                <c:pt idx="26">
                  <c:v>144414.41448644569</c:v>
                </c:pt>
                <c:pt idx="27">
                  <c:v>145612.66087969134</c:v>
                </c:pt>
                <c:pt idx="28">
                  <c:v>147529.3672523133</c:v>
                </c:pt>
                <c:pt idx="29">
                  <c:v>150174.51822393079</c:v>
                </c:pt>
                <c:pt idx="30">
                  <c:v>152175.79704333792</c:v>
                </c:pt>
                <c:pt idx="31">
                  <c:v>155573.42781000811</c:v>
                </c:pt>
                <c:pt idx="32">
                  <c:v>158585.09682288414</c:v>
                </c:pt>
                <c:pt idx="33">
                  <c:v>160814.5566159283</c:v>
                </c:pt>
                <c:pt idx="34">
                  <c:v>162906.93619022699</c:v>
                </c:pt>
                <c:pt idx="35">
                  <c:v>164726.38961228685</c:v>
                </c:pt>
                <c:pt idx="36">
                  <c:v>168397.9395162079</c:v>
                </c:pt>
                <c:pt idx="37">
                  <c:v>168704.45395020384</c:v>
                </c:pt>
                <c:pt idx="38">
                  <c:v>167881.44297962802</c:v>
                </c:pt>
                <c:pt idx="39">
                  <c:v>166739.54872987009</c:v>
                </c:pt>
                <c:pt idx="40">
                  <c:v>165041.55075109567</c:v>
                </c:pt>
                <c:pt idx="41">
                  <c:v>162816.27343295977</c:v>
                </c:pt>
                <c:pt idx="42">
                  <c:v>164207.55323533734</c:v>
                </c:pt>
                <c:pt idx="43">
                  <c:v>160656.17759309406</c:v>
                </c:pt>
                <c:pt idx="44">
                  <c:v>157798.54102565683</c:v>
                </c:pt>
                <c:pt idx="45">
                  <c:v>157827.08439980014</c:v>
                </c:pt>
                <c:pt idx="46">
                  <c:v>156607.67080446408</c:v>
                </c:pt>
                <c:pt idx="47">
                  <c:v>154439.69857013959</c:v>
                </c:pt>
                <c:pt idx="48">
                  <c:v>154387.82995759201</c:v>
                </c:pt>
                <c:pt idx="49">
                  <c:v>153297.06159917905</c:v>
                </c:pt>
                <c:pt idx="50">
                  <c:v>150092.85181880803</c:v>
                </c:pt>
                <c:pt idx="51">
                  <c:v>149394.96434825473</c:v>
                </c:pt>
                <c:pt idx="52">
                  <c:v>151359.23578024661</c:v>
                </c:pt>
                <c:pt idx="53">
                  <c:v>151292.82177366753</c:v>
                </c:pt>
                <c:pt idx="54">
                  <c:v>150871.95655401156</c:v>
                </c:pt>
                <c:pt idx="55">
                  <c:v>150002.2162694674</c:v>
                </c:pt>
                <c:pt idx="56">
                  <c:v>150221.5481483383</c:v>
                </c:pt>
                <c:pt idx="57">
                  <c:v>151296.75543685054</c:v>
                </c:pt>
                <c:pt idx="58">
                  <c:v>151518.56548297007</c:v>
                </c:pt>
                <c:pt idx="59">
                  <c:v>151793.28689317236</c:v>
                </c:pt>
                <c:pt idx="60">
                  <c:v>152566.78390638725</c:v>
                </c:pt>
                <c:pt idx="61">
                  <c:v>153610.32390038975</c:v>
                </c:pt>
                <c:pt idx="62">
                  <c:v>155282.32316072029</c:v>
                </c:pt>
                <c:pt idx="63">
                  <c:v>155682.15762892648</c:v>
                </c:pt>
                <c:pt idx="64">
                  <c:v>157752.71464579861</c:v>
                </c:pt>
                <c:pt idx="65">
                  <c:v>161896.61440575583</c:v>
                </c:pt>
                <c:pt idx="66">
                  <c:v>163646.38095298311</c:v>
                </c:pt>
                <c:pt idx="67">
                  <c:v>165211.12799848855</c:v>
                </c:pt>
                <c:pt idx="68">
                  <c:v>166685.42853975209</c:v>
                </c:pt>
                <c:pt idx="69">
                  <c:v>169462.86699925657</c:v>
                </c:pt>
                <c:pt idx="70">
                  <c:v>171450.71308217486</c:v>
                </c:pt>
                <c:pt idx="71">
                  <c:v>171841.27427076318</c:v>
                </c:pt>
                <c:pt idx="72">
                  <c:v>173080.66259135536</c:v>
                </c:pt>
                <c:pt idx="73">
                  <c:v>175602.00490600066</c:v>
                </c:pt>
                <c:pt idx="74">
                  <c:v>177420.58693086216</c:v>
                </c:pt>
                <c:pt idx="75">
                  <c:v>177497.4257073034</c:v>
                </c:pt>
                <c:pt idx="76">
                  <c:v>178493.31387170567</c:v>
                </c:pt>
                <c:pt idx="77">
                  <c:v>178834.57661615295</c:v>
                </c:pt>
                <c:pt idx="78">
                  <c:v>179228.56999628802</c:v>
                </c:pt>
                <c:pt idx="79">
                  <c:v>177848.46137449317</c:v>
                </c:pt>
                <c:pt idx="80">
                  <c:v>175701.1431660591</c:v>
                </c:pt>
                <c:pt idx="81">
                  <c:v>175727.5696851016</c:v>
                </c:pt>
                <c:pt idx="82">
                  <c:v>172193.77579503992</c:v>
                </c:pt>
                <c:pt idx="83">
                  <c:v>166727.112186518</c:v>
                </c:pt>
                <c:pt idx="84">
                  <c:v>164021.07985709858</c:v>
                </c:pt>
                <c:pt idx="85">
                  <c:v>165718.10843323864</c:v>
                </c:pt>
                <c:pt idx="86">
                  <c:v>165413.23383306156</c:v>
                </c:pt>
                <c:pt idx="87">
                  <c:v>162634.64765851089</c:v>
                </c:pt>
                <c:pt idx="88">
                  <c:v>161675.28595710394</c:v>
                </c:pt>
                <c:pt idx="89">
                  <c:v>162298.57867178513</c:v>
                </c:pt>
                <c:pt idx="90">
                  <c:v>161355.35081109093</c:v>
                </c:pt>
                <c:pt idx="91">
                  <c:v>159743.1573055448</c:v>
                </c:pt>
                <c:pt idx="92">
                  <c:v>158753.45278841292</c:v>
                </c:pt>
                <c:pt idx="93">
                  <c:v>160007.75546617759</c:v>
                </c:pt>
                <c:pt idx="94">
                  <c:v>160716.86684457507</c:v>
                </c:pt>
                <c:pt idx="95">
                  <c:v>159486.15080826078</c:v>
                </c:pt>
                <c:pt idx="96">
                  <c:v>159536.03167653456</c:v>
                </c:pt>
                <c:pt idx="97">
                  <c:v>161430.67097548753</c:v>
                </c:pt>
                <c:pt idx="98">
                  <c:v>161450.32646152514</c:v>
                </c:pt>
                <c:pt idx="99">
                  <c:v>160197.3088657507</c:v>
                </c:pt>
                <c:pt idx="100">
                  <c:v>159255.01804276605</c:v>
                </c:pt>
                <c:pt idx="101">
                  <c:v>159986.89918674293</c:v>
                </c:pt>
                <c:pt idx="102">
                  <c:v>160550.27179920275</c:v>
                </c:pt>
                <c:pt idx="103">
                  <c:v>159412.26548146372</c:v>
                </c:pt>
                <c:pt idx="104">
                  <c:v>158461.37766427649</c:v>
                </c:pt>
                <c:pt idx="105">
                  <c:v>159776.28979365964</c:v>
                </c:pt>
                <c:pt idx="106">
                  <c:v>160191.89826891749</c:v>
                </c:pt>
                <c:pt idx="107">
                  <c:v>158524.65449638601</c:v>
                </c:pt>
                <c:pt idx="108">
                  <c:v>158463.26010249875</c:v>
                </c:pt>
                <c:pt idx="109">
                  <c:v>160916.39256288402</c:v>
                </c:pt>
                <c:pt idx="110">
                  <c:v>161879.2840005435</c:v>
                </c:pt>
                <c:pt idx="111">
                  <c:v>162071.28115599498</c:v>
                </c:pt>
                <c:pt idx="112">
                  <c:v>163765.49461275587</c:v>
                </c:pt>
                <c:pt idx="113">
                  <c:v>167587.26087795204</c:v>
                </c:pt>
                <c:pt idx="114">
                  <c:v>169713.48760111086</c:v>
                </c:pt>
                <c:pt idx="115">
                  <c:v>170282.50393184207</c:v>
                </c:pt>
                <c:pt idx="116">
                  <c:v>171801.25514874732</c:v>
                </c:pt>
                <c:pt idx="117">
                  <c:v>175610.46111825688</c:v>
                </c:pt>
                <c:pt idx="118">
                  <c:v>177939.51837112036</c:v>
                </c:pt>
                <c:pt idx="119">
                  <c:v>178714.66484719873</c:v>
                </c:pt>
              </c:numCache>
            </c:numRef>
          </c:val>
          <c:smooth val="0"/>
        </c:ser>
        <c:ser>
          <c:idx val="3"/>
          <c:order val="1"/>
          <c:tx>
            <c:v>Nominal pre-bubble house prices</c:v>
          </c:tx>
          <c:spPr>
            <a:ln w="28575">
              <a:noFill/>
            </a:ln>
          </c:spPr>
          <c:marker>
            <c:symbol val="none"/>
          </c:marker>
          <c:trendline>
            <c:name>Nominal pre-bubble trend</c:nam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forward val="60.5"/>
            <c:dispRSqr val="0"/>
            <c:dispEq val="0"/>
          </c:trendline>
          <c:cat>
            <c:numRef>
              <c:f>Data!$A$2:$A$181</c:f>
              <c:numCache>
                <c:formatCode>General</c:formatCode>
                <c:ptCount val="180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</c:numCache>
            </c:numRef>
          </c:cat>
          <c:val>
            <c:numRef>
              <c:f>Data!$E$2:$E$121</c:f>
              <c:numCache>
                <c:formatCode>"$"#,##0</c:formatCode>
                <c:ptCount val="120"/>
                <c:pt idx="0">
                  <c:v>27558.761941989618</c:v>
                </c:pt>
                <c:pt idx="1">
                  <c:v>28106.82874226071</c:v>
                </c:pt>
                <c:pt idx="2">
                  <c:v>28450.393005117214</c:v>
                </c:pt>
                <c:pt idx="3">
                  <c:v>28065.928234777795</c:v>
                </c:pt>
                <c:pt idx="4">
                  <c:v>28139.549148247046</c:v>
                </c:pt>
                <c:pt idx="5">
                  <c:v>28671.25574552497</c:v>
                </c:pt>
                <c:pt idx="6">
                  <c:v>27730.54407341787</c:v>
                </c:pt>
                <c:pt idx="7">
                  <c:v>27648.743058452037</c:v>
                </c:pt>
                <c:pt idx="8">
                  <c:v>28188.629757226547</c:v>
                </c:pt>
                <c:pt idx="9">
                  <c:v>29243.862850285812</c:v>
                </c:pt>
                <c:pt idx="10">
                  <c:v>29055.720515864396</c:v>
                </c:pt>
                <c:pt idx="11">
                  <c:v>29620.147519128655</c:v>
                </c:pt>
                <c:pt idx="12">
                  <c:v>30528.138785249412</c:v>
                </c:pt>
                <c:pt idx="13">
                  <c:v>31697.893299260842</c:v>
                </c:pt>
                <c:pt idx="14">
                  <c:v>32057.817765110511</c:v>
                </c:pt>
                <c:pt idx="15">
                  <c:v>32965.809031231278</c:v>
                </c:pt>
                <c:pt idx="16">
                  <c:v>33693.838064427204</c:v>
                </c:pt>
                <c:pt idx="17">
                  <c:v>34479.127808099212</c:v>
                </c:pt>
                <c:pt idx="18">
                  <c:v>34618.189533541139</c:v>
                </c:pt>
                <c:pt idx="19">
                  <c:v>35288.957856260975</c:v>
                </c:pt>
                <c:pt idx="20">
                  <c:v>35387.119074219976</c:v>
                </c:pt>
                <c:pt idx="21">
                  <c:v>36008.149374522021</c:v>
                </c:pt>
                <c:pt idx="22">
                  <c:v>35921.089052049771</c:v>
                </c:pt>
                <c:pt idx="23">
                  <c:v>36455.059029879558</c:v>
                </c:pt>
                <c:pt idx="24">
                  <c:v>37157.345631155695</c:v>
                </c:pt>
                <c:pt idx="25">
                  <c:v>38289.129823294927</c:v>
                </c:pt>
                <c:pt idx="26">
                  <c:v>38643.175134682075</c:v>
                </c:pt>
                <c:pt idx="27">
                  <c:v>39351.265757456356</c:v>
                </c:pt>
                <c:pt idx="28">
                  <c:v>40651.366573041945</c:v>
                </c:pt>
                <c:pt idx="29">
                  <c:v>42172.020205557215</c:v>
                </c:pt>
                <c:pt idx="30">
                  <c:v>43338.628526685352</c:v>
                </c:pt>
                <c:pt idx="31">
                  <c:v>44714.181621746873</c:v>
                </c:pt>
                <c:pt idx="32">
                  <c:v>46136.166888793603</c:v>
                </c:pt>
                <c:pt idx="33">
                  <c:v>47801.921058762629</c:v>
                </c:pt>
                <c:pt idx="34">
                  <c:v>49270.338497794553</c:v>
                </c:pt>
                <c:pt idx="35">
                  <c:v>50802.600173306128</c:v>
                </c:pt>
                <c:pt idx="36">
                  <c:v>53100.992686573496</c:v>
                </c:pt>
                <c:pt idx="37">
                  <c:v>54598.430233096158</c:v>
                </c:pt>
                <c:pt idx="38">
                  <c:v>55799.862683213185</c:v>
                </c:pt>
                <c:pt idx="39">
                  <c:v>56832.978509883884</c:v>
                </c:pt>
                <c:pt idx="40">
                  <c:v>58040.214981499063</c:v>
                </c:pt>
                <c:pt idx="41">
                  <c:v>58678.657346295549</c:v>
                </c:pt>
                <c:pt idx="42">
                  <c:v>60582.376397688713</c:v>
                </c:pt>
                <c:pt idx="43">
                  <c:v>60733.280956640614</c:v>
                </c:pt>
                <c:pt idx="44">
                  <c:v>61360.115278440811</c:v>
                </c:pt>
                <c:pt idx="45">
                  <c:v>62474.487406085595</c:v>
                </c:pt>
                <c:pt idx="46">
                  <c:v>63246.422265339519</c:v>
                </c:pt>
                <c:pt idx="47">
                  <c:v>63495.995189759968</c:v>
                </c:pt>
                <c:pt idx="48">
                  <c:v>64273.734070512051</c:v>
                </c:pt>
                <c:pt idx="49">
                  <c:v>64500.090908939899</c:v>
                </c:pt>
                <c:pt idx="50">
                  <c:v>64238.909941523161</c:v>
                </c:pt>
                <c:pt idx="51">
                  <c:v>64645.191446393663</c:v>
                </c:pt>
                <c:pt idx="52">
                  <c:v>65910.46813299034</c:v>
                </c:pt>
                <c:pt idx="53">
                  <c:v>66635.97082025907</c:v>
                </c:pt>
                <c:pt idx="54">
                  <c:v>67088.684497114766</c:v>
                </c:pt>
                <c:pt idx="55">
                  <c:v>67338.257421535222</c:v>
                </c:pt>
                <c:pt idx="56">
                  <c:v>68371.373248205884</c:v>
                </c:pt>
                <c:pt idx="57">
                  <c:v>69479.941354352515</c:v>
                </c:pt>
                <c:pt idx="58">
                  <c:v>70118.383719149017</c:v>
                </c:pt>
                <c:pt idx="59">
                  <c:v>70855.494449414051</c:v>
                </c:pt>
                <c:pt idx="60">
                  <c:v>71842.178104099541</c:v>
                </c:pt>
                <c:pt idx="61">
                  <c:v>72962.354253242462</c:v>
                </c:pt>
                <c:pt idx="62">
                  <c:v>74227.630939839146</c:v>
                </c:pt>
                <c:pt idx="63">
                  <c:v>75133.058293550537</c:v>
                </c:pt>
                <c:pt idx="64">
                  <c:v>76520.219431608362</c:v>
                </c:pt>
                <c:pt idx="65">
                  <c:v>78122.129365097746</c:v>
                </c:pt>
                <c:pt idx="66">
                  <c:v>79416.426159185168</c:v>
                </c:pt>
                <c:pt idx="67">
                  <c:v>80693.310888778142</c:v>
                </c:pt>
                <c:pt idx="68">
                  <c:v>82347.457015750872</c:v>
                </c:pt>
                <c:pt idx="69">
                  <c:v>84582.036792112529</c:v>
                </c:pt>
                <c:pt idx="70">
                  <c:v>86369.700613201887</c:v>
                </c:pt>
                <c:pt idx="71">
                  <c:v>87289.070578333529</c:v>
                </c:pt>
                <c:pt idx="72">
                  <c:v>88527.666225802575</c:v>
                </c:pt>
                <c:pt idx="73">
                  <c:v>90762.246002164233</c:v>
                </c:pt>
                <c:pt idx="74">
                  <c:v>92677.600096188529</c:v>
                </c:pt>
                <c:pt idx="75">
                  <c:v>93584.201034026701</c:v>
                </c:pt>
                <c:pt idx="76">
                  <c:v>95027.101118191655</c:v>
                </c:pt>
                <c:pt idx="77">
                  <c:v>96661.536611759046</c:v>
                </c:pt>
                <c:pt idx="78">
                  <c:v>97593.675604184202</c:v>
                </c:pt>
                <c:pt idx="79">
                  <c:v>97683.058795238656</c:v>
                </c:pt>
                <c:pt idx="80">
                  <c:v>98053.360586750045</c:v>
                </c:pt>
                <c:pt idx="81">
                  <c:v>98959.961524588187</c:v>
                </c:pt>
                <c:pt idx="82">
                  <c:v>98602.428760370327</c:v>
                </c:pt>
                <c:pt idx="83">
                  <c:v>97006.30034868342</c:v>
                </c:pt>
                <c:pt idx="84">
                  <c:v>95959.240110616811</c:v>
                </c:pt>
                <c:pt idx="85">
                  <c:v>97376.60214019478</c:v>
                </c:pt>
                <c:pt idx="86">
                  <c:v>97785.211013586624</c:v>
                </c:pt>
                <c:pt idx="87">
                  <c:v>96840.302993867983</c:v>
                </c:pt>
                <c:pt idx="88">
                  <c:v>96814.764939280984</c:v>
                </c:pt>
                <c:pt idx="89">
                  <c:v>97823.518095467109</c:v>
                </c:pt>
                <c:pt idx="90">
                  <c:v>97861.825177347608</c:v>
                </c:pt>
                <c:pt idx="91">
                  <c:v>97657.520740651686</c:v>
                </c:pt>
                <c:pt idx="92">
                  <c:v>97542.599495010218</c:v>
                </c:pt>
                <c:pt idx="93">
                  <c:v>98998.268606468686</c:v>
                </c:pt>
                <c:pt idx="94">
                  <c:v>99866.562462426344</c:v>
                </c:pt>
                <c:pt idx="95">
                  <c:v>99764.410244078375</c:v>
                </c:pt>
                <c:pt idx="96">
                  <c:v>100070.86689912228</c:v>
                </c:pt>
                <c:pt idx="97">
                  <c:v>101794.68558374414</c:v>
                </c:pt>
                <c:pt idx="98">
                  <c:v>102611.90333052784</c:v>
                </c:pt>
                <c:pt idx="99">
                  <c:v>102279.90862089695</c:v>
                </c:pt>
                <c:pt idx="100">
                  <c:v>102292.67764819045</c:v>
                </c:pt>
                <c:pt idx="101">
                  <c:v>103556.81135024648</c:v>
                </c:pt>
                <c:pt idx="102">
                  <c:v>104412.33617891066</c:v>
                </c:pt>
                <c:pt idx="103">
                  <c:v>104118.64855116028</c:v>
                </c:pt>
                <c:pt idx="104">
                  <c:v>104322.9529878562</c:v>
                </c:pt>
                <c:pt idx="105">
                  <c:v>106085.07875435853</c:v>
                </c:pt>
                <c:pt idx="106">
                  <c:v>106927.83455572922</c:v>
                </c:pt>
                <c:pt idx="107">
                  <c:v>106659.68498256583</c:v>
                </c:pt>
                <c:pt idx="108">
                  <c:v>107195.98412889263</c:v>
                </c:pt>
                <c:pt idx="109">
                  <c:v>109098.56919562342</c:v>
                </c:pt>
                <c:pt idx="110">
                  <c:v>110260.55067933149</c:v>
                </c:pt>
                <c:pt idx="111">
                  <c:v>110950.07815318022</c:v>
                </c:pt>
                <c:pt idx="112">
                  <c:v>112265.28796441025</c:v>
                </c:pt>
                <c:pt idx="113">
                  <c:v>115214.93326920764</c:v>
                </c:pt>
                <c:pt idx="114">
                  <c:v>117206.90152699291</c:v>
                </c:pt>
                <c:pt idx="115">
                  <c:v>118087.96441024407</c:v>
                </c:pt>
                <c:pt idx="116">
                  <c:v>119581.94060358303</c:v>
                </c:pt>
                <c:pt idx="117">
                  <c:v>123106.19213658771</c:v>
                </c:pt>
                <c:pt idx="118">
                  <c:v>125698.30467716724</c:v>
                </c:pt>
                <c:pt idx="119">
                  <c:v>127166.74281591921</c:v>
                </c:pt>
              </c:numCache>
            </c:numRef>
          </c:val>
          <c:smooth val="0"/>
        </c:ser>
        <c:ser>
          <c:idx val="1"/>
          <c:order val="2"/>
          <c:tx>
            <c:v>Inflation-adjusted house prices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Data!$A$2:$A$181</c:f>
              <c:numCache>
                <c:formatCode>General</c:formatCode>
                <c:ptCount val="180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</c:numCache>
            </c:numRef>
          </c:cat>
          <c:val>
            <c:numRef>
              <c:f>Data!$K$2:$K$181</c:f>
              <c:numCache>
                <c:formatCode>"$"#,##0</c:formatCode>
                <c:ptCount val="180"/>
                <c:pt idx="0">
                  <c:v>155860.06484493069</c:v>
                </c:pt>
                <c:pt idx="1">
                  <c:v>156991.83273585423</c:v>
                </c:pt>
                <c:pt idx="2">
                  <c:v>157343.37219910571</c:v>
                </c:pt>
                <c:pt idx="3">
                  <c:v>153274.69211443065</c:v>
                </c:pt>
                <c:pt idx="4">
                  <c:v>152554.80349492413</c:v>
                </c:pt>
                <c:pt idx="5">
                  <c:v>152852.30859740323</c:v>
                </c:pt>
                <c:pt idx="6">
                  <c:v>146744.96307580452</c:v>
                </c:pt>
                <c:pt idx="7">
                  <c:v>145966.52679053054</c:v>
                </c:pt>
                <c:pt idx="8">
                  <c:v>147438.44487507371</c:v>
                </c:pt>
                <c:pt idx="9">
                  <c:v>151923.91969923445</c:v>
                </c:pt>
                <c:pt idx="10">
                  <c:v>149890.89780394064</c:v>
                </c:pt>
                <c:pt idx="11">
                  <c:v>151075.84259342187</c:v>
                </c:pt>
                <c:pt idx="12">
                  <c:v>153641.37538553268</c:v>
                </c:pt>
                <c:pt idx="13">
                  <c:v>155385.97637149593</c:v>
                </c:pt>
                <c:pt idx="14">
                  <c:v>152729.92608917126</c:v>
                </c:pt>
                <c:pt idx="15">
                  <c:v>154781.59002869599</c:v>
                </c:pt>
                <c:pt idx="16">
                  <c:v>153330.59619064277</c:v>
                </c:pt>
                <c:pt idx="17">
                  <c:v>152229.73406036256</c:v>
                </c:pt>
                <c:pt idx="18">
                  <c:v>148340.08791131375</c:v>
                </c:pt>
                <c:pt idx="19">
                  <c:v>146951.90558741</c:v>
                </c:pt>
                <c:pt idx="20">
                  <c:v>144898.60740723918</c:v>
                </c:pt>
                <c:pt idx="21">
                  <c:v>145582.55762771578</c:v>
                </c:pt>
                <c:pt idx="22">
                  <c:v>141809.71457347323</c:v>
                </c:pt>
                <c:pt idx="23">
                  <c:v>141661.92395773623</c:v>
                </c:pt>
                <c:pt idx="24">
                  <c:v>142912.18416722098</c:v>
                </c:pt>
                <c:pt idx="25">
                  <c:v>145543.74587141367</c:v>
                </c:pt>
                <c:pt idx="26">
                  <c:v>144414.41448644569</c:v>
                </c:pt>
                <c:pt idx="27">
                  <c:v>145612.66087969134</c:v>
                </c:pt>
                <c:pt idx="28">
                  <c:v>147529.3672523133</c:v>
                </c:pt>
                <c:pt idx="29">
                  <c:v>150174.51822393079</c:v>
                </c:pt>
                <c:pt idx="30">
                  <c:v>152175.79704333792</c:v>
                </c:pt>
                <c:pt idx="31">
                  <c:v>155573.42781000811</c:v>
                </c:pt>
                <c:pt idx="32">
                  <c:v>158585.09682288414</c:v>
                </c:pt>
                <c:pt idx="33">
                  <c:v>160814.5566159283</c:v>
                </c:pt>
                <c:pt idx="34">
                  <c:v>162906.93619022699</c:v>
                </c:pt>
                <c:pt idx="35">
                  <c:v>164726.38961228685</c:v>
                </c:pt>
                <c:pt idx="36">
                  <c:v>168397.9395162079</c:v>
                </c:pt>
                <c:pt idx="37">
                  <c:v>168704.45395020384</c:v>
                </c:pt>
                <c:pt idx="38">
                  <c:v>167881.44297962802</c:v>
                </c:pt>
                <c:pt idx="39">
                  <c:v>166739.54872987009</c:v>
                </c:pt>
                <c:pt idx="40">
                  <c:v>165041.55075109567</c:v>
                </c:pt>
                <c:pt idx="41">
                  <c:v>162816.27343295977</c:v>
                </c:pt>
                <c:pt idx="42">
                  <c:v>164207.55323533734</c:v>
                </c:pt>
                <c:pt idx="43">
                  <c:v>160656.17759309406</c:v>
                </c:pt>
                <c:pt idx="44">
                  <c:v>157798.54102565683</c:v>
                </c:pt>
                <c:pt idx="45">
                  <c:v>157827.08439980014</c:v>
                </c:pt>
                <c:pt idx="46">
                  <c:v>156607.67080446408</c:v>
                </c:pt>
                <c:pt idx="47">
                  <c:v>154439.69857013959</c:v>
                </c:pt>
                <c:pt idx="48">
                  <c:v>154387.82995759201</c:v>
                </c:pt>
                <c:pt idx="49">
                  <c:v>153297.06159917905</c:v>
                </c:pt>
                <c:pt idx="50">
                  <c:v>150092.85181880803</c:v>
                </c:pt>
                <c:pt idx="51">
                  <c:v>149394.96434825473</c:v>
                </c:pt>
                <c:pt idx="52">
                  <c:v>151359.23578024661</c:v>
                </c:pt>
                <c:pt idx="53">
                  <c:v>151292.82177366753</c:v>
                </c:pt>
                <c:pt idx="54">
                  <c:v>150871.95655401156</c:v>
                </c:pt>
                <c:pt idx="55">
                  <c:v>150002.2162694674</c:v>
                </c:pt>
                <c:pt idx="56">
                  <c:v>150221.5481483383</c:v>
                </c:pt>
                <c:pt idx="57">
                  <c:v>151296.75543685054</c:v>
                </c:pt>
                <c:pt idx="58">
                  <c:v>151518.56548297007</c:v>
                </c:pt>
                <c:pt idx="59">
                  <c:v>151793.28689317236</c:v>
                </c:pt>
                <c:pt idx="60">
                  <c:v>152566.78390638725</c:v>
                </c:pt>
                <c:pt idx="61">
                  <c:v>153610.32390038975</c:v>
                </c:pt>
                <c:pt idx="62">
                  <c:v>155282.32316072029</c:v>
                </c:pt>
                <c:pt idx="63">
                  <c:v>155682.15762892648</c:v>
                </c:pt>
                <c:pt idx="64">
                  <c:v>157752.71464579861</c:v>
                </c:pt>
                <c:pt idx="65">
                  <c:v>161896.61440575583</c:v>
                </c:pt>
                <c:pt idx="66">
                  <c:v>163646.38095298311</c:v>
                </c:pt>
                <c:pt idx="67">
                  <c:v>165211.12799848855</c:v>
                </c:pt>
                <c:pt idx="68">
                  <c:v>166685.42853975209</c:v>
                </c:pt>
                <c:pt idx="69">
                  <c:v>169462.86699925657</c:v>
                </c:pt>
                <c:pt idx="70">
                  <c:v>171450.71308217486</c:v>
                </c:pt>
                <c:pt idx="71">
                  <c:v>171841.27427076318</c:v>
                </c:pt>
                <c:pt idx="72">
                  <c:v>173080.66259135536</c:v>
                </c:pt>
                <c:pt idx="73">
                  <c:v>175602.00490600066</c:v>
                </c:pt>
                <c:pt idx="74">
                  <c:v>177420.58693086216</c:v>
                </c:pt>
                <c:pt idx="75">
                  <c:v>177497.4257073034</c:v>
                </c:pt>
                <c:pt idx="76">
                  <c:v>178493.31387170567</c:v>
                </c:pt>
                <c:pt idx="77">
                  <c:v>178834.57661615295</c:v>
                </c:pt>
                <c:pt idx="78">
                  <c:v>179228.56999628802</c:v>
                </c:pt>
                <c:pt idx="79">
                  <c:v>177848.46137449317</c:v>
                </c:pt>
                <c:pt idx="80">
                  <c:v>175701.1431660591</c:v>
                </c:pt>
                <c:pt idx="81">
                  <c:v>175727.5696851016</c:v>
                </c:pt>
                <c:pt idx="82">
                  <c:v>172193.77579503992</c:v>
                </c:pt>
                <c:pt idx="83">
                  <c:v>166727.112186518</c:v>
                </c:pt>
                <c:pt idx="84">
                  <c:v>164021.07985709858</c:v>
                </c:pt>
                <c:pt idx="85">
                  <c:v>165718.10843323864</c:v>
                </c:pt>
                <c:pt idx="86">
                  <c:v>165413.23383306156</c:v>
                </c:pt>
                <c:pt idx="87">
                  <c:v>162634.64765851089</c:v>
                </c:pt>
                <c:pt idx="88">
                  <c:v>161675.28595710394</c:v>
                </c:pt>
                <c:pt idx="89">
                  <c:v>162298.57867178513</c:v>
                </c:pt>
                <c:pt idx="90">
                  <c:v>161355.35081109093</c:v>
                </c:pt>
                <c:pt idx="91">
                  <c:v>159743.1573055448</c:v>
                </c:pt>
                <c:pt idx="92">
                  <c:v>158753.45278841292</c:v>
                </c:pt>
                <c:pt idx="93">
                  <c:v>160007.75546617759</c:v>
                </c:pt>
                <c:pt idx="94">
                  <c:v>160716.86684457507</c:v>
                </c:pt>
                <c:pt idx="95">
                  <c:v>159486.15080826078</c:v>
                </c:pt>
                <c:pt idx="96">
                  <c:v>159536.03167653456</c:v>
                </c:pt>
                <c:pt idx="97">
                  <c:v>161430.67097548753</c:v>
                </c:pt>
                <c:pt idx="98">
                  <c:v>161450.32646152514</c:v>
                </c:pt>
                <c:pt idx="99">
                  <c:v>160197.3088657507</c:v>
                </c:pt>
                <c:pt idx="100">
                  <c:v>159255.01804276605</c:v>
                </c:pt>
                <c:pt idx="101">
                  <c:v>159986.89918674293</c:v>
                </c:pt>
                <c:pt idx="102">
                  <c:v>160550.27179920275</c:v>
                </c:pt>
                <c:pt idx="103">
                  <c:v>159412.26548146372</c:v>
                </c:pt>
                <c:pt idx="104">
                  <c:v>158461.37766427649</c:v>
                </c:pt>
                <c:pt idx="105">
                  <c:v>159776.28979365964</c:v>
                </c:pt>
                <c:pt idx="106">
                  <c:v>160191.89826891749</c:v>
                </c:pt>
                <c:pt idx="107">
                  <c:v>158524.65449638601</c:v>
                </c:pt>
                <c:pt idx="108">
                  <c:v>158463.26010249875</c:v>
                </c:pt>
                <c:pt idx="109">
                  <c:v>160916.39256288402</c:v>
                </c:pt>
                <c:pt idx="110">
                  <c:v>161879.2840005435</c:v>
                </c:pt>
                <c:pt idx="111">
                  <c:v>162071.28115599498</c:v>
                </c:pt>
                <c:pt idx="112">
                  <c:v>163765.49461275587</c:v>
                </c:pt>
                <c:pt idx="113">
                  <c:v>167587.26087795204</c:v>
                </c:pt>
                <c:pt idx="114">
                  <c:v>169713.48760111086</c:v>
                </c:pt>
                <c:pt idx="115">
                  <c:v>170282.50393184207</c:v>
                </c:pt>
                <c:pt idx="116">
                  <c:v>171801.25514874732</c:v>
                </c:pt>
                <c:pt idx="117">
                  <c:v>175610.46111825688</c:v>
                </c:pt>
                <c:pt idx="118">
                  <c:v>177939.51837112036</c:v>
                </c:pt>
                <c:pt idx="119">
                  <c:v>178714.66484719873</c:v>
                </c:pt>
                <c:pt idx="120">
                  <c:v>180403.48052512232</c:v>
                </c:pt>
                <c:pt idx="121">
                  <c:v>185034.50948966184</c:v>
                </c:pt>
                <c:pt idx="122">
                  <c:v>187325.24983780098</c:v>
                </c:pt>
                <c:pt idx="123">
                  <c:v>188925.48504568957</c:v>
                </c:pt>
                <c:pt idx="124">
                  <c:v>189900.09808319632</c:v>
                </c:pt>
                <c:pt idx="125">
                  <c:v>193513.63771255725</c:v>
                </c:pt>
                <c:pt idx="126">
                  <c:v>196726.65133798312</c:v>
                </c:pt>
                <c:pt idx="127">
                  <c:v>197958.07460764138</c:v>
                </c:pt>
                <c:pt idx="128">
                  <c:v>200438.57220215979</c:v>
                </c:pt>
                <c:pt idx="129">
                  <c:v>206332.89851764331</c:v>
                </c:pt>
                <c:pt idx="130">
                  <c:v>210566.85319574756</c:v>
                </c:pt>
                <c:pt idx="131">
                  <c:v>212054.26549832858</c:v>
                </c:pt>
                <c:pt idx="132">
                  <c:v>213535.53007761296</c:v>
                </c:pt>
                <c:pt idx="133">
                  <c:v>220352.45045654828</c:v>
                </c:pt>
                <c:pt idx="134">
                  <c:v>225053.41642566276</c:v>
                </c:pt>
                <c:pt idx="135">
                  <c:v>228409.05800203682</c:v>
                </c:pt>
                <c:pt idx="136">
                  <c:v>233744.44720974725</c:v>
                </c:pt>
                <c:pt idx="137">
                  <c:v>242413.51677766611</c:v>
                </c:pt>
                <c:pt idx="138">
                  <c:v>248167.8148365173</c:v>
                </c:pt>
                <c:pt idx="139">
                  <c:v>251202.84033340352</c:v>
                </c:pt>
                <c:pt idx="140">
                  <c:v>259397.23498235832</c:v>
                </c:pt>
                <c:pt idx="141">
                  <c:v>269331.42329347174</c:v>
                </c:pt>
                <c:pt idx="142">
                  <c:v>274026.6865896642</c:v>
                </c:pt>
                <c:pt idx="143">
                  <c:v>275320.54272832017</c:v>
                </c:pt>
                <c:pt idx="144">
                  <c:v>277844.00220938254</c:v>
                </c:pt>
                <c:pt idx="145">
                  <c:v>278177.91781822918</c:v>
                </c:pt>
                <c:pt idx="146">
                  <c:v>274935.44982576714</c:v>
                </c:pt>
                <c:pt idx="147">
                  <c:v>274654.85565261787</c:v>
                </c:pt>
                <c:pt idx="148">
                  <c:v>270492.10461050493</c:v>
                </c:pt>
                <c:pt idx="149">
                  <c:v>266341.07779936353</c:v>
                </c:pt>
                <c:pt idx="150">
                  <c:v>261123.85838713718</c:v>
                </c:pt>
                <c:pt idx="151">
                  <c:v>249635.59242926835</c:v>
                </c:pt>
                <c:pt idx="152">
                  <c:v>238975.39653720355</c:v>
                </c:pt>
                <c:pt idx="153">
                  <c:v>233955.76685684003</c:v>
                </c:pt>
                <c:pt idx="154">
                  <c:v>223796.18174538328</c:v>
                </c:pt>
                <c:pt idx="155">
                  <c:v>216199.30962165367</c:v>
                </c:pt>
                <c:pt idx="156">
                  <c:v>208919.15888327273</c:v>
                </c:pt>
                <c:pt idx="157">
                  <c:v>212612.3338018572</c:v>
                </c:pt>
                <c:pt idx="158">
                  <c:v>210449.39137964018</c:v>
                </c:pt>
                <c:pt idx="159">
                  <c:v>204846.05890390763</c:v>
                </c:pt>
                <c:pt idx="160">
                  <c:v>199846.78251931223</c:v>
                </c:pt>
                <c:pt idx="161">
                  <c:v>205823.79198001357</c:v>
                </c:pt>
                <c:pt idx="162">
                  <c:v>200772.69334229387</c:v>
                </c:pt>
                <c:pt idx="163">
                  <c:v>193866.83911933436</c:v>
                </c:pt>
                <c:pt idx="164">
                  <c:v>187753.91842548238</c:v>
                </c:pt>
                <c:pt idx="165">
                  <c:v>191258.62863304949</c:v>
                </c:pt>
                <c:pt idx="166">
                  <c:v>187514.77956366277</c:v>
                </c:pt>
                <c:pt idx="167">
                  <c:v>180162.85112816369</c:v>
                </c:pt>
                <c:pt idx="168">
                  <c:v>180130.76083066929</c:v>
                </c:pt>
                <c:pt idx="169">
                  <c:v>189403.76700563545</c:v>
                </c:pt>
                <c:pt idx="170">
                  <c:v>189954.83833303873</c:v>
                </c:pt>
                <c:pt idx="171">
                  <c:v>188324.64262116436</c:v>
                </c:pt>
                <c:pt idx="172">
                  <c:v>193051.67597501705</c:v>
                </c:pt>
                <c:pt idx="173">
                  <c:v>203972.57907131454</c:v>
                </c:pt>
                <c:pt idx="174">
                  <c:v>207110.12515237313</c:v>
                </c:pt>
                <c:pt idx="175">
                  <c:v>206059.74002369656</c:v>
                </c:pt>
                <c:pt idx="176">
                  <c:v>207504.50748548607</c:v>
                </c:pt>
                <c:pt idx="177">
                  <c:v>212400</c:v>
                </c:pt>
              </c:numCache>
            </c:numRef>
          </c:val>
          <c:smooth val="0"/>
        </c:ser>
        <c:ser>
          <c:idx val="0"/>
          <c:order val="3"/>
          <c:tx>
            <c:v>Nominal house prices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Data!$A$2:$A$181</c:f>
              <c:numCache>
                <c:formatCode>General</c:formatCode>
                <c:ptCount val="180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</c:numCache>
            </c:numRef>
          </c:cat>
          <c:val>
            <c:numRef>
              <c:f>Data!$E$2:$E$181</c:f>
              <c:numCache>
                <c:formatCode>"$"#,##0</c:formatCode>
                <c:ptCount val="180"/>
                <c:pt idx="0">
                  <c:v>27558.761941989618</c:v>
                </c:pt>
                <c:pt idx="1">
                  <c:v>28106.82874226071</c:v>
                </c:pt>
                <c:pt idx="2">
                  <c:v>28450.393005117214</c:v>
                </c:pt>
                <c:pt idx="3">
                  <c:v>28065.928234777795</c:v>
                </c:pt>
                <c:pt idx="4">
                  <c:v>28139.549148247046</c:v>
                </c:pt>
                <c:pt idx="5">
                  <c:v>28671.25574552497</c:v>
                </c:pt>
                <c:pt idx="6">
                  <c:v>27730.54407341787</c:v>
                </c:pt>
                <c:pt idx="7">
                  <c:v>27648.743058452037</c:v>
                </c:pt>
                <c:pt idx="8">
                  <c:v>28188.629757226547</c:v>
                </c:pt>
                <c:pt idx="9">
                  <c:v>29243.862850285812</c:v>
                </c:pt>
                <c:pt idx="10">
                  <c:v>29055.720515864396</c:v>
                </c:pt>
                <c:pt idx="11">
                  <c:v>29620.147519128655</c:v>
                </c:pt>
                <c:pt idx="12">
                  <c:v>30528.138785249412</c:v>
                </c:pt>
                <c:pt idx="13">
                  <c:v>31697.893299260842</c:v>
                </c:pt>
                <c:pt idx="14">
                  <c:v>32057.817765110511</c:v>
                </c:pt>
                <c:pt idx="15">
                  <c:v>32965.809031231278</c:v>
                </c:pt>
                <c:pt idx="16">
                  <c:v>33693.838064427204</c:v>
                </c:pt>
                <c:pt idx="17">
                  <c:v>34479.127808099212</c:v>
                </c:pt>
                <c:pt idx="18">
                  <c:v>34618.189533541139</c:v>
                </c:pt>
                <c:pt idx="19">
                  <c:v>35288.957856260975</c:v>
                </c:pt>
                <c:pt idx="20">
                  <c:v>35387.119074219976</c:v>
                </c:pt>
                <c:pt idx="21">
                  <c:v>36008.149374522021</c:v>
                </c:pt>
                <c:pt idx="22">
                  <c:v>35921.089052049771</c:v>
                </c:pt>
                <c:pt idx="23">
                  <c:v>36455.059029879558</c:v>
                </c:pt>
                <c:pt idx="24">
                  <c:v>37157.345631155695</c:v>
                </c:pt>
                <c:pt idx="25">
                  <c:v>38289.129823294927</c:v>
                </c:pt>
                <c:pt idx="26">
                  <c:v>38643.175134682075</c:v>
                </c:pt>
                <c:pt idx="27">
                  <c:v>39351.265757456356</c:v>
                </c:pt>
                <c:pt idx="28">
                  <c:v>40651.366573041945</c:v>
                </c:pt>
                <c:pt idx="29">
                  <c:v>42172.020205557215</c:v>
                </c:pt>
                <c:pt idx="30">
                  <c:v>43338.628526685352</c:v>
                </c:pt>
                <c:pt idx="31">
                  <c:v>44714.181621746873</c:v>
                </c:pt>
                <c:pt idx="32">
                  <c:v>46136.166888793603</c:v>
                </c:pt>
                <c:pt idx="33">
                  <c:v>47801.921058762629</c:v>
                </c:pt>
                <c:pt idx="34">
                  <c:v>49270.338497794553</c:v>
                </c:pt>
                <c:pt idx="35">
                  <c:v>50802.600173306128</c:v>
                </c:pt>
                <c:pt idx="36">
                  <c:v>53100.992686573496</c:v>
                </c:pt>
                <c:pt idx="37">
                  <c:v>54598.430233096158</c:v>
                </c:pt>
                <c:pt idx="38">
                  <c:v>55799.862683213185</c:v>
                </c:pt>
                <c:pt idx="39">
                  <c:v>56832.978509883884</c:v>
                </c:pt>
                <c:pt idx="40">
                  <c:v>58040.214981499063</c:v>
                </c:pt>
                <c:pt idx="41">
                  <c:v>58678.657346295549</c:v>
                </c:pt>
                <c:pt idx="42">
                  <c:v>60582.376397688713</c:v>
                </c:pt>
                <c:pt idx="43">
                  <c:v>60733.280956640614</c:v>
                </c:pt>
                <c:pt idx="44">
                  <c:v>61360.115278440811</c:v>
                </c:pt>
                <c:pt idx="45">
                  <c:v>62474.487406085595</c:v>
                </c:pt>
                <c:pt idx="46">
                  <c:v>63246.422265339519</c:v>
                </c:pt>
                <c:pt idx="47">
                  <c:v>63495.995189759968</c:v>
                </c:pt>
                <c:pt idx="48">
                  <c:v>64273.734070512051</c:v>
                </c:pt>
                <c:pt idx="49">
                  <c:v>64500.090908939899</c:v>
                </c:pt>
                <c:pt idx="50">
                  <c:v>64238.909941523161</c:v>
                </c:pt>
                <c:pt idx="51">
                  <c:v>64645.191446393663</c:v>
                </c:pt>
                <c:pt idx="52">
                  <c:v>65910.46813299034</c:v>
                </c:pt>
                <c:pt idx="53">
                  <c:v>66635.97082025907</c:v>
                </c:pt>
                <c:pt idx="54">
                  <c:v>67088.684497114766</c:v>
                </c:pt>
                <c:pt idx="55">
                  <c:v>67338.257421535222</c:v>
                </c:pt>
                <c:pt idx="56">
                  <c:v>68371.373248205884</c:v>
                </c:pt>
                <c:pt idx="57">
                  <c:v>69479.941354352515</c:v>
                </c:pt>
                <c:pt idx="58">
                  <c:v>70118.383719149017</c:v>
                </c:pt>
                <c:pt idx="59">
                  <c:v>70855.494449414051</c:v>
                </c:pt>
                <c:pt idx="60">
                  <c:v>71842.178104099541</c:v>
                </c:pt>
                <c:pt idx="61">
                  <c:v>72962.354253242462</c:v>
                </c:pt>
                <c:pt idx="62">
                  <c:v>74227.630939839146</c:v>
                </c:pt>
                <c:pt idx="63">
                  <c:v>75133.058293550537</c:v>
                </c:pt>
                <c:pt idx="64">
                  <c:v>76520.219431608362</c:v>
                </c:pt>
                <c:pt idx="65">
                  <c:v>78122.129365097746</c:v>
                </c:pt>
                <c:pt idx="66">
                  <c:v>79416.426159185168</c:v>
                </c:pt>
                <c:pt idx="67">
                  <c:v>80693.310888778142</c:v>
                </c:pt>
                <c:pt idx="68">
                  <c:v>82347.457015750872</c:v>
                </c:pt>
                <c:pt idx="69">
                  <c:v>84582.036792112529</c:v>
                </c:pt>
                <c:pt idx="70">
                  <c:v>86369.700613201887</c:v>
                </c:pt>
                <c:pt idx="71">
                  <c:v>87289.070578333529</c:v>
                </c:pt>
                <c:pt idx="72">
                  <c:v>88527.666225802575</c:v>
                </c:pt>
                <c:pt idx="73">
                  <c:v>90762.246002164233</c:v>
                </c:pt>
                <c:pt idx="74">
                  <c:v>92677.600096188529</c:v>
                </c:pt>
                <c:pt idx="75">
                  <c:v>93584.201034026701</c:v>
                </c:pt>
                <c:pt idx="76">
                  <c:v>95027.101118191655</c:v>
                </c:pt>
                <c:pt idx="77">
                  <c:v>96661.536611759046</c:v>
                </c:pt>
                <c:pt idx="78">
                  <c:v>97593.675604184202</c:v>
                </c:pt>
                <c:pt idx="79">
                  <c:v>97683.058795238656</c:v>
                </c:pt>
                <c:pt idx="80">
                  <c:v>98053.360586750045</c:v>
                </c:pt>
                <c:pt idx="81">
                  <c:v>98959.961524588187</c:v>
                </c:pt>
                <c:pt idx="82">
                  <c:v>98602.428760370327</c:v>
                </c:pt>
                <c:pt idx="83">
                  <c:v>97006.30034868342</c:v>
                </c:pt>
                <c:pt idx="84">
                  <c:v>95959.240110616811</c:v>
                </c:pt>
                <c:pt idx="85">
                  <c:v>97376.60214019478</c:v>
                </c:pt>
                <c:pt idx="86">
                  <c:v>97785.211013586624</c:v>
                </c:pt>
                <c:pt idx="87">
                  <c:v>96840.302993867983</c:v>
                </c:pt>
                <c:pt idx="88">
                  <c:v>96814.764939280984</c:v>
                </c:pt>
                <c:pt idx="89">
                  <c:v>97823.518095467109</c:v>
                </c:pt>
                <c:pt idx="90">
                  <c:v>97861.825177347608</c:v>
                </c:pt>
                <c:pt idx="91">
                  <c:v>97657.520740651686</c:v>
                </c:pt>
                <c:pt idx="92">
                  <c:v>97542.599495010218</c:v>
                </c:pt>
                <c:pt idx="93">
                  <c:v>98998.268606468686</c:v>
                </c:pt>
                <c:pt idx="94">
                  <c:v>99866.562462426344</c:v>
                </c:pt>
                <c:pt idx="95">
                  <c:v>99764.410244078375</c:v>
                </c:pt>
                <c:pt idx="96">
                  <c:v>100070.86689912228</c:v>
                </c:pt>
                <c:pt idx="97">
                  <c:v>101794.68558374414</c:v>
                </c:pt>
                <c:pt idx="98">
                  <c:v>102611.90333052784</c:v>
                </c:pt>
                <c:pt idx="99">
                  <c:v>102279.90862089695</c:v>
                </c:pt>
                <c:pt idx="100">
                  <c:v>102292.67764819045</c:v>
                </c:pt>
                <c:pt idx="101">
                  <c:v>103556.81135024648</c:v>
                </c:pt>
                <c:pt idx="102">
                  <c:v>104412.33617891066</c:v>
                </c:pt>
                <c:pt idx="103">
                  <c:v>104118.64855116028</c:v>
                </c:pt>
                <c:pt idx="104">
                  <c:v>104322.9529878562</c:v>
                </c:pt>
                <c:pt idx="105">
                  <c:v>106085.07875435853</c:v>
                </c:pt>
                <c:pt idx="106">
                  <c:v>106927.83455572922</c:v>
                </c:pt>
                <c:pt idx="107">
                  <c:v>106659.68498256583</c:v>
                </c:pt>
                <c:pt idx="108">
                  <c:v>107195.98412889263</c:v>
                </c:pt>
                <c:pt idx="109">
                  <c:v>109098.56919562342</c:v>
                </c:pt>
                <c:pt idx="110">
                  <c:v>110260.55067933149</c:v>
                </c:pt>
                <c:pt idx="111">
                  <c:v>110950.07815318022</c:v>
                </c:pt>
                <c:pt idx="112">
                  <c:v>112265.28796441025</c:v>
                </c:pt>
                <c:pt idx="113">
                  <c:v>115214.93326920764</c:v>
                </c:pt>
                <c:pt idx="114">
                  <c:v>117206.90152699291</c:v>
                </c:pt>
                <c:pt idx="115">
                  <c:v>118087.96441024407</c:v>
                </c:pt>
                <c:pt idx="116">
                  <c:v>119581.94060358303</c:v>
                </c:pt>
                <c:pt idx="117">
                  <c:v>123106.19213658771</c:v>
                </c:pt>
                <c:pt idx="118">
                  <c:v>125698.30467716724</c:v>
                </c:pt>
                <c:pt idx="119">
                  <c:v>127166.74281591921</c:v>
                </c:pt>
                <c:pt idx="120">
                  <c:v>129567.31994709629</c:v>
                </c:pt>
                <c:pt idx="121">
                  <c:v>133896.02019959118</c:v>
                </c:pt>
                <c:pt idx="122">
                  <c:v>136794.5893952146</c:v>
                </c:pt>
                <c:pt idx="123">
                  <c:v>138914.24792593485</c:v>
                </c:pt>
                <c:pt idx="124">
                  <c:v>140970.06132018758</c:v>
                </c:pt>
                <c:pt idx="125">
                  <c:v>144634.77215342069</c:v>
                </c:pt>
                <c:pt idx="126">
                  <c:v>147443.95815798966</c:v>
                </c:pt>
                <c:pt idx="127">
                  <c:v>148197.33076830587</c:v>
                </c:pt>
                <c:pt idx="128">
                  <c:v>150585.13887218951</c:v>
                </c:pt>
                <c:pt idx="129">
                  <c:v>156203.51088132738</c:v>
                </c:pt>
                <c:pt idx="130">
                  <c:v>160238.52350607188</c:v>
                </c:pt>
                <c:pt idx="131">
                  <c:v>162358.18203679213</c:v>
                </c:pt>
                <c:pt idx="132">
                  <c:v>165116.29193218707</c:v>
                </c:pt>
                <c:pt idx="133">
                  <c:v>170121.7506312372</c:v>
                </c:pt>
                <c:pt idx="134">
                  <c:v>175037.8261392329</c:v>
                </c:pt>
                <c:pt idx="135">
                  <c:v>178293.92809907417</c:v>
                </c:pt>
                <c:pt idx="136">
                  <c:v>183988.91427197307</c:v>
                </c:pt>
                <c:pt idx="137">
                  <c:v>192199.39882169053</c:v>
                </c:pt>
                <c:pt idx="138">
                  <c:v>198060.38234940486</c:v>
                </c:pt>
                <c:pt idx="139">
                  <c:v>202618.92509318262</c:v>
                </c:pt>
                <c:pt idx="140">
                  <c:v>210165.42022363833</c:v>
                </c:pt>
                <c:pt idx="141">
                  <c:v>219652.80750270534</c:v>
                </c:pt>
                <c:pt idx="142">
                  <c:v>226803.46278706263</c:v>
                </c:pt>
                <c:pt idx="143">
                  <c:v>229995.71961043644</c:v>
                </c:pt>
                <c:pt idx="144">
                  <c:v>233366.74281591919</c:v>
                </c:pt>
                <c:pt idx="145">
                  <c:v>235665.16772874835</c:v>
                </c:pt>
                <c:pt idx="146">
                  <c:v>235231.0208007695</c:v>
                </c:pt>
                <c:pt idx="147">
                  <c:v>233992.42515330049</c:v>
                </c:pt>
                <c:pt idx="148">
                  <c:v>232677.21534207044</c:v>
                </c:pt>
                <c:pt idx="149">
                  <c:v>231847.22856799324</c:v>
                </c:pt>
                <c:pt idx="150">
                  <c:v>228757.12396296742</c:v>
                </c:pt>
                <c:pt idx="151">
                  <c:v>221389.39521462066</c:v>
                </c:pt>
                <c:pt idx="152">
                  <c:v>214443.04436695925</c:v>
                </c:pt>
                <c:pt idx="153">
                  <c:v>212706.45665504388</c:v>
                </c:pt>
                <c:pt idx="154">
                  <c:v>206807.16604544909</c:v>
                </c:pt>
                <c:pt idx="155">
                  <c:v>194855.35649873753</c:v>
                </c:pt>
                <c:pt idx="156">
                  <c:v>187155.63304075989</c:v>
                </c:pt>
                <c:pt idx="157">
                  <c:v>191343.87399302633</c:v>
                </c:pt>
                <c:pt idx="158">
                  <c:v>191126.80052903693</c:v>
                </c:pt>
                <c:pt idx="159">
                  <c:v>187347.16845016231</c:v>
                </c:pt>
                <c:pt idx="160">
                  <c:v>183363.23193459178</c:v>
                </c:pt>
                <c:pt idx="161">
                  <c:v>188598.53312492484</c:v>
                </c:pt>
                <c:pt idx="162">
                  <c:v>184640.13466394131</c:v>
                </c:pt>
                <c:pt idx="163">
                  <c:v>179596.3688830107</c:v>
                </c:pt>
                <c:pt idx="164">
                  <c:v>175957.19610436456</c:v>
                </c:pt>
                <c:pt idx="165">
                  <c:v>181256.34243116507</c:v>
                </c:pt>
                <c:pt idx="166">
                  <c:v>179008.99362750992</c:v>
                </c:pt>
                <c:pt idx="167">
                  <c:v>172637.24900805578</c:v>
                </c:pt>
                <c:pt idx="168">
                  <c:v>173607.69508236143</c:v>
                </c:pt>
                <c:pt idx="169">
                  <c:v>182941.85403390645</c:v>
                </c:pt>
                <c:pt idx="170">
                  <c:v>184435.8302272454</c:v>
                </c:pt>
                <c:pt idx="171">
                  <c:v>183835.68594445111</c:v>
                </c:pt>
                <c:pt idx="172">
                  <c:v>189045.4490801972</c:v>
                </c:pt>
                <c:pt idx="173">
                  <c:v>199924.66033425511</c:v>
                </c:pt>
                <c:pt idx="174">
                  <c:v>204074.59420464106</c:v>
                </c:pt>
                <c:pt idx="175">
                  <c:v>203614.90922207525</c:v>
                </c:pt>
                <c:pt idx="176">
                  <c:v>205989.94829866537</c:v>
                </c:pt>
                <c:pt idx="177">
                  <c:v>212400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1392"/>
        <c:axId val="91933312"/>
      </c:lineChart>
      <c:catAx>
        <c:axId val="91931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220389833245097"/>
              <c:y val="0.9370229007633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3312"/>
        <c:crossesAt val="0"/>
        <c:auto val="1"/>
        <c:lblAlgn val="ctr"/>
        <c:lblOffset val="100"/>
        <c:tickLblSkip val="8"/>
        <c:tickMarkSkip val="8"/>
        <c:noMultiLvlLbl val="0"/>
      </c:catAx>
      <c:valAx>
        <c:axId val="91933312"/>
        <c:scaling>
          <c:orientation val="minMax"/>
          <c:max val="3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Price</a:t>
                </a:r>
              </a:p>
            </c:rich>
          </c:tx>
          <c:layout>
            <c:manualLayout>
              <c:xMode val="edge"/>
              <c:yMode val="edge"/>
              <c:x val="1.8597997138769671E-2"/>
              <c:y val="0.4389312977099236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1392"/>
        <c:crossesAt val="1"/>
        <c:crossBetween val="between"/>
        <c:majorUnit val="25000"/>
        <c:minorUnit val="5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9170273243741529"/>
          <c:y val="0.14440203562340967"/>
          <c:w val="0.33428752736380057"/>
          <c:h val="0.167938931297709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U.S. House Prices vs. Owner-Equivalent Rent</a:t>
            </a:r>
          </a:p>
        </c:rich>
      </c:tx>
      <c:layout>
        <c:manualLayout>
          <c:xMode val="edge"/>
          <c:yMode val="edge"/>
          <c:x val="0.20171703858906048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0377442090125"/>
          <c:y val="0.1049618320610687"/>
          <c:w val="0.87076896503816847"/>
          <c:h val="0.74872773536895676"/>
        </c:manualLayout>
      </c:layout>
      <c:lineChart>
        <c:grouping val="standard"/>
        <c:varyColors val="0"/>
        <c:ser>
          <c:idx val="0"/>
          <c:order val="0"/>
          <c:tx>
            <c:v>House price index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Data!$A$54:$A$181</c:f>
              <c:numCache>
                <c:formatCode>General</c:formatCode>
                <c:ptCount val="128"/>
                <c:pt idx="0">
                  <c:v>1983</c:v>
                </c:pt>
                <c:pt idx="1">
                  <c:v>1983</c:v>
                </c:pt>
                <c:pt idx="2">
                  <c:v>1983</c:v>
                </c:pt>
                <c:pt idx="3">
                  <c:v>1983</c:v>
                </c:pt>
                <c:pt idx="4">
                  <c:v>1984</c:v>
                </c:pt>
                <c:pt idx="5">
                  <c:v>1984</c:v>
                </c:pt>
                <c:pt idx="6">
                  <c:v>1984</c:v>
                </c:pt>
                <c:pt idx="7">
                  <c:v>1984</c:v>
                </c:pt>
                <c:pt idx="8">
                  <c:v>1985</c:v>
                </c:pt>
                <c:pt idx="9">
                  <c:v>1985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1986</c:v>
                </c:pt>
                <c:pt idx="15">
                  <c:v>1986</c:v>
                </c:pt>
                <c:pt idx="16">
                  <c:v>1987</c:v>
                </c:pt>
                <c:pt idx="17">
                  <c:v>1987</c:v>
                </c:pt>
                <c:pt idx="18">
                  <c:v>1987</c:v>
                </c:pt>
                <c:pt idx="19">
                  <c:v>1987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1990</c:v>
                </c:pt>
                <c:pt idx="31">
                  <c:v>1990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1992</c:v>
                </c:pt>
                <c:pt idx="38">
                  <c:v>1992</c:v>
                </c:pt>
                <c:pt idx="39">
                  <c:v>1992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1994</c:v>
                </c:pt>
                <c:pt idx="45">
                  <c:v>1994</c:v>
                </c:pt>
                <c:pt idx="46">
                  <c:v>1994</c:v>
                </c:pt>
                <c:pt idx="47">
                  <c:v>1994</c:v>
                </c:pt>
                <c:pt idx="48">
                  <c:v>1995</c:v>
                </c:pt>
                <c:pt idx="49">
                  <c:v>1995</c:v>
                </c:pt>
                <c:pt idx="50">
                  <c:v>1995</c:v>
                </c:pt>
                <c:pt idx="51">
                  <c:v>1995</c:v>
                </c:pt>
                <c:pt idx="52">
                  <c:v>1996</c:v>
                </c:pt>
                <c:pt idx="53">
                  <c:v>1996</c:v>
                </c:pt>
                <c:pt idx="54">
                  <c:v>1996</c:v>
                </c:pt>
                <c:pt idx="55">
                  <c:v>1996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</c:numCache>
            </c:numRef>
          </c:cat>
          <c:val>
            <c:numRef>
              <c:f>Data!$M$54:$M$181</c:f>
              <c:numCache>
                <c:formatCode>0.000</c:formatCode>
                <c:ptCount val="128"/>
                <c:pt idx="0">
                  <c:v>55.117409702761975</c:v>
                </c:pt>
                <c:pt idx="1">
                  <c:v>55.724108911360538</c:v>
                </c:pt>
                <c:pt idx="2">
                  <c:v>56.102689217526034</c:v>
                </c:pt>
                <c:pt idx="3">
                  <c:v>56.311393745283944</c:v>
                </c:pt>
                <c:pt idx="4">
                  <c:v>57.175333418328286</c:v>
                </c:pt>
                <c:pt idx="5">
                  <c:v>58.102369809066886</c:v>
                </c:pt>
                <c:pt idx="6">
                  <c:v>58.636265112633623</c:v>
                </c:pt>
                <c:pt idx="7">
                  <c:v>59.252671508569755</c:v>
                </c:pt>
                <c:pt idx="8">
                  <c:v>60.077782432263803</c:v>
                </c:pt>
                <c:pt idx="9">
                  <c:v>61.014526010339978</c:v>
                </c:pt>
                <c:pt idx="10">
                  <c:v>62.07260943013587</c:v>
                </c:pt>
                <c:pt idx="11">
                  <c:v>62.829770042466862</c:v>
                </c:pt>
                <c:pt idx="12">
                  <c:v>63.98977892930732</c:v>
                </c:pt>
                <c:pt idx="13">
                  <c:v>65.329370781892933</c:v>
                </c:pt>
                <c:pt idx="14">
                  <c:v>66.411722170032775</c:v>
                </c:pt>
                <c:pt idx="15">
                  <c:v>67.479512777166235</c:v>
                </c:pt>
                <c:pt idx="16">
                  <c:v>68.862786972770948</c:v>
                </c:pt>
                <c:pt idx="17">
                  <c:v>70.731446876668429</c:v>
                </c:pt>
                <c:pt idx="18">
                  <c:v>72.226374799786427</c:v>
                </c:pt>
                <c:pt idx="19">
                  <c:v>72.995194874532828</c:v>
                </c:pt>
                <c:pt idx="20">
                  <c:v>74.030966364121724</c:v>
                </c:pt>
                <c:pt idx="21">
                  <c:v>75.899626268019219</c:v>
                </c:pt>
                <c:pt idx="22">
                  <c:v>77.501334757074204</c:v>
                </c:pt>
                <c:pt idx="23">
                  <c:v>78.259476775226915</c:v>
                </c:pt>
                <c:pt idx="24">
                  <c:v>79.466097170314995</c:v>
                </c:pt>
                <c:pt idx="25">
                  <c:v>80.832888414308584</c:v>
                </c:pt>
                <c:pt idx="26">
                  <c:v>81.61238654564869</c:v>
                </c:pt>
                <c:pt idx="27">
                  <c:v>81.687132941804592</c:v>
                </c:pt>
                <c:pt idx="28">
                  <c:v>81.99679658302189</c:v>
                </c:pt>
                <c:pt idx="29">
                  <c:v>82.754938601174572</c:v>
                </c:pt>
                <c:pt idx="30">
                  <c:v>82.455953016550993</c:v>
                </c:pt>
                <c:pt idx="31">
                  <c:v>81.121195942338488</c:v>
                </c:pt>
                <c:pt idx="32">
                  <c:v>80.245595301655101</c:v>
                </c:pt>
                <c:pt idx="33">
                  <c:v>81.430859583555787</c:v>
                </c:pt>
                <c:pt idx="34">
                  <c:v>81.772557394554184</c:v>
                </c:pt>
                <c:pt idx="35">
                  <c:v>80.982381206620389</c:v>
                </c:pt>
                <c:pt idx="36">
                  <c:v>80.96102509343298</c:v>
                </c:pt>
                <c:pt idx="37">
                  <c:v>81.804591564335283</c:v>
                </c:pt>
                <c:pt idx="38">
                  <c:v>81.836625734116382</c:v>
                </c:pt>
                <c:pt idx="39">
                  <c:v>81.665776828617183</c:v>
                </c:pt>
                <c:pt idx="40">
                  <c:v>81.569674319273886</c:v>
                </c:pt>
                <c:pt idx="41">
                  <c:v>82.786972770955686</c:v>
                </c:pt>
                <c:pt idx="42">
                  <c:v>83.513080619327269</c:v>
                </c:pt>
                <c:pt idx="43">
                  <c:v>83.427656166577663</c:v>
                </c:pt>
                <c:pt idx="44">
                  <c:v>83.683929524826482</c:v>
                </c:pt>
                <c:pt idx="45">
                  <c:v>85.125467164975959</c:v>
                </c:pt>
                <c:pt idx="46">
                  <c:v>85.808862786972767</c:v>
                </c:pt>
                <c:pt idx="47">
                  <c:v>85.531233315536554</c:v>
                </c:pt>
                <c:pt idx="48">
                  <c:v>85.541911372130258</c:v>
                </c:pt>
                <c:pt idx="49">
                  <c:v>86.599038974906549</c:v>
                </c:pt>
                <c:pt idx="50">
                  <c:v>87.314468766684456</c:v>
                </c:pt>
                <c:pt idx="51">
                  <c:v>87.068873465029355</c:v>
                </c:pt>
                <c:pt idx="52">
                  <c:v>87.239722370528554</c:v>
                </c:pt>
                <c:pt idx="53">
                  <c:v>88.713294180459144</c:v>
                </c:pt>
                <c:pt idx="54">
                  <c:v>89.418045915643347</c:v>
                </c:pt>
                <c:pt idx="55">
                  <c:v>89.193806727175655</c:v>
                </c:pt>
                <c:pt idx="56">
                  <c:v>89.642285104111053</c:v>
                </c:pt>
                <c:pt idx="57">
                  <c:v>91.233315536572334</c:v>
                </c:pt>
                <c:pt idx="58">
                  <c:v>92.205018686599033</c:v>
                </c:pt>
                <c:pt idx="59">
                  <c:v>92.781633742658826</c:v>
                </c:pt>
                <c:pt idx="60">
                  <c:v>93.88147357180992</c:v>
                </c:pt>
                <c:pt idx="61">
                  <c:v>96.348104644954617</c:v>
                </c:pt>
                <c:pt idx="62">
                  <c:v>98.0138814735718</c:v>
                </c:pt>
                <c:pt idx="63">
                  <c:v>98.750667378537102</c:v>
                </c:pt>
                <c:pt idx="64">
                  <c:v>100</c:v>
                </c:pt>
                <c:pt idx="65">
                  <c:v>102.94714361986117</c:v>
                </c:pt>
                <c:pt idx="66">
                  <c:v>105.11478910838225</c:v>
                </c:pt>
                <c:pt idx="67">
                  <c:v>106.34276561665776</c:v>
                </c:pt>
                <c:pt idx="68">
                  <c:v>108.35024025627335</c:v>
                </c:pt>
                <c:pt idx="69">
                  <c:v>111.97010144153762</c:v>
                </c:pt>
                <c:pt idx="70">
                  <c:v>114.39402028830752</c:v>
                </c:pt>
                <c:pt idx="71">
                  <c:v>116.16657768286171</c:v>
                </c:pt>
                <c:pt idx="72">
                  <c:v>117.8857447944474</c:v>
                </c:pt>
                <c:pt idx="73">
                  <c:v>120.95034703683929</c:v>
                </c:pt>
                <c:pt idx="74">
                  <c:v>123.29951948745328</c:v>
                </c:pt>
                <c:pt idx="75">
                  <c:v>123.92952482648158</c:v>
                </c:pt>
                <c:pt idx="76">
                  <c:v>125.92632140950346</c:v>
                </c:pt>
                <c:pt idx="77">
                  <c:v>130.62466631073144</c:v>
                </c:pt>
                <c:pt idx="78">
                  <c:v>133.99893219434063</c:v>
                </c:pt>
                <c:pt idx="79">
                  <c:v>135.77148958889481</c:v>
                </c:pt>
                <c:pt idx="80">
                  <c:v>138.07794981313398</c:v>
                </c:pt>
                <c:pt idx="81">
                  <c:v>142.26374799786436</c:v>
                </c:pt>
                <c:pt idx="82">
                  <c:v>146.37479978643887</c:v>
                </c:pt>
                <c:pt idx="83">
                  <c:v>149.09770421783236</c:v>
                </c:pt>
                <c:pt idx="84">
                  <c:v>153.86011745862251</c:v>
                </c:pt>
                <c:pt idx="85">
                  <c:v>160.72610784837161</c:v>
                </c:pt>
                <c:pt idx="86">
                  <c:v>165.62733582487988</c:v>
                </c:pt>
                <c:pt idx="87">
                  <c:v>169.43940202883076</c:v>
                </c:pt>
                <c:pt idx="88">
                  <c:v>175.7501334757074</c:v>
                </c:pt>
                <c:pt idx="89">
                  <c:v>183.68392952482648</c:v>
                </c:pt>
                <c:pt idx="90">
                  <c:v>189.66364121729845</c:v>
                </c:pt>
                <c:pt idx="91">
                  <c:v>192.33315536572343</c:v>
                </c:pt>
                <c:pt idx="92">
                  <c:v>195.15216230646018</c:v>
                </c:pt>
                <c:pt idx="93">
                  <c:v>197.0742124933262</c:v>
                </c:pt>
                <c:pt idx="94">
                  <c:v>196.71115856914042</c:v>
                </c:pt>
                <c:pt idx="95">
                  <c:v>195.67538707955151</c:v>
                </c:pt>
                <c:pt idx="96">
                  <c:v>194.5755472504004</c:v>
                </c:pt>
                <c:pt idx="97">
                  <c:v>193.88147357180992</c:v>
                </c:pt>
                <c:pt idx="98">
                  <c:v>191.29738387613452</c:v>
                </c:pt>
                <c:pt idx="99">
                  <c:v>185.13614522156965</c:v>
                </c:pt>
                <c:pt idx="100">
                  <c:v>179.32728243459687</c:v>
                </c:pt>
                <c:pt idx="101">
                  <c:v>177.87506673785373</c:v>
                </c:pt>
                <c:pt idx="102">
                  <c:v>172.94180459156433</c:v>
                </c:pt>
                <c:pt idx="103">
                  <c:v>162.94714361986118</c:v>
                </c:pt>
                <c:pt idx="104">
                  <c:v>156.50827549386011</c:v>
                </c:pt>
                <c:pt idx="105">
                  <c:v>160.01067805659369</c:v>
                </c:pt>
                <c:pt idx="106">
                  <c:v>159.82915109450079</c:v>
                </c:pt>
                <c:pt idx="107">
                  <c:v>156.66844634276561</c:v>
                </c:pt>
                <c:pt idx="108">
                  <c:v>153.33689268553121</c:v>
                </c:pt>
                <c:pt idx="109">
                  <c:v>157.71489588894818</c:v>
                </c:pt>
                <c:pt idx="110">
                  <c:v>154.40469834490119</c:v>
                </c:pt>
                <c:pt idx="111">
                  <c:v>150.18686599038975</c:v>
                </c:pt>
                <c:pt idx="112">
                  <c:v>147.14361986118527</c:v>
                </c:pt>
                <c:pt idx="113">
                  <c:v>151.57501334757072</c:v>
                </c:pt>
                <c:pt idx="114">
                  <c:v>149.69567538707952</c:v>
                </c:pt>
                <c:pt idx="115">
                  <c:v>144.36732514682328</c:v>
                </c:pt>
                <c:pt idx="116">
                  <c:v>145.17885744794447</c:v>
                </c:pt>
                <c:pt idx="117">
                  <c:v>152.98451681793915</c:v>
                </c:pt>
                <c:pt idx="118">
                  <c:v>154.23384943940201</c:v>
                </c:pt>
                <c:pt idx="119">
                  <c:v>153.73198077949812</c:v>
                </c:pt>
                <c:pt idx="120">
                  <c:v>158.0886278697277</c:v>
                </c:pt>
                <c:pt idx="121">
                  <c:v>167.18633208756003</c:v>
                </c:pt>
                <c:pt idx="122">
                  <c:v>170.65670048051254</c:v>
                </c:pt>
                <c:pt idx="123">
                  <c:v>170.27229044313935</c:v>
                </c:pt>
                <c:pt idx="124">
                  <c:v>172.25840896956751</c:v>
                </c:pt>
                <c:pt idx="125">
                  <c:v>177.61879337960491</c:v>
                </c:pt>
              </c:numCache>
            </c:numRef>
          </c:val>
          <c:smooth val="0"/>
        </c:ser>
        <c:ser>
          <c:idx val="1"/>
          <c:order val="1"/>
          <c:tx>
            <c:v>Owner-equivalent rent index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Data!$A$54:$A$181</c:f>
              <c:numCache>
                <c:formatCode>General</c:formatCode>
                <c:ptCount val="128"/>
                <c:pt idx="0">
                  <c:v>1983</c:v>
                </c:pt>
                <c:pt idx="1">
                  <c:v>1983</c:v>
                </c:pt>
                <c:pt idx="2">
                  <c:v>1983</c:v>
                </c:pt>
                <c:pt idx="3">
                  <c:v>1983</c:v>
                </c:pt>
                <c:pt idx="4">
                  <c:v>1984</c:v>
                </c:pt>
                <c:pt idx="5">
                  <c:v>1984</c:v>
                </c:pt>
                <c:pt idx="6">
                  <c:v>1984</c:v>
                </c:pt>
                <c:pt idx="7">
                  <c:v>1984</c:v>
                </c:pt>
                <c:pt idx="8">
                  <c:v>1985</c:v>
                </c:pt>
                <c:pt idx="9">
                  <c:v>1985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1986</c:v>
                </c:pt>
                <c:pt idx="15">
                  <c:v>1986</c:v>
                </c:pt>
                <c:pt idx="16">
                  <c:v>1987</c:v>
                </c:pt>
                <c:pt idx="17">
                  <c:v>1987</c:v>
                </c:pt>
                <c:pt idx="18">
                  <c:v>1987</c:v>
                </c:pt>
                <c:pt idx="19">
                  <c:v>1987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1990</c:v>
                </c:pt>
                <c:pt idx="31">
                  <c:v>1990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1992</c:v>
                </c:pt>
                <c:pt idx="38">
                  <c:v>1992</c:v>
                </c:pt>
                <c:pt idx="39">
                  <c:v>1992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1994</c:v>
                </c:pt>
                <c:pt idx="45">
                  <c:v>1994</c:v>
                </c:pt>
                <c:pt idx="46">
                  <c:v>1994</c:v>
                </c:pt>
                <c:pt idx="47">
                  <c:v>1994</c:v>
                </c:pt>
                <c:pt idx="48">
                  <c:v>1995</c:v>
                </c:pt>
                <c:pt idx="49">
                  <c:v>1995</c:v>
                </c:pt>
                <c:pt idx="50">
                  <c:v>1995</c:v>
                </c:pt>
                <c:pt idx="51">
                  <c:v>1995</c:v>
                </c:pt>
                <c:pt idx="52">
                  <c:v>1996</c:v>
                </c:pt>
                <c:pt idx="53">
                  <c:v>1996</c:v>
                </c:pt>
                <c:pt idx="54">
                  <c:v>1996</c:v>
                </c:pt>
                <c:pt idx="55">
                  <c:v>1996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</c:numCache>
            </c:numRef>
          </c:cat>
          <c:val>
            <c:numRef>
              <c:f>Data!$N$54:$N$181</c:f>
              <c:numCache>
                <c:formatCode>0.000</c:formatCode>
                <c:ptCount val="128"/>
                <c:pt idx="0">
                  <c:v>52.7443805541035</c:v>
                </c:pt>
                <c:pt idx="1">
                  <c:v>53.267119707266076</c:v>
                </c:pt>
                <c:pt idx="2">
                  <c:v>53.842132775744901</c:v>
                </c:pt>
                <c:pt idx="3">
                  <c:v>54.469419759539981</c:v>
                </c:pt>
                <c:pt idx="4">
                  <c:v>54.939884997386301</c:v>
                </c:pt>
                <c:pt idx="5">
                  <c:v>55.671719811813901</c:v>
                </c:pt>
                <c:pt idx="6">
                  <c:v>56.508102456874013</c:v>
                </c:pt>
                <c:pt idx="7">
                  <c:v>57.187663355985364</c:v>
                </c:pt>
                <c:pt idx="8">
                  <c:v>57.867224255096708</c:v>
                </c:pt>
                <c:pt idx="9">
                  <c:v>58.808154730789333</c:v>
                </c:pt>
                <c:pt idx="10">
                  <c:v>59.749085206481958</c:v>
                </c:pt>
                <c:pt idx="11">
                  <c:v>60.585467851542084</c:v>
                </c:pt>
                <c:pt idx="12">
                  <c:v>61.160480920020909</c:v>
                </c:pt>
                <c:pt idx="13">
                  <c:v>62.153685311029797</c:v>
                </c:pt>
                <c:pt idx="14">
                  <c:v>62.676424464192372</c:v>
                </c:pt>
                <c:pt idx="15">
                  <c:v>63.512807109252478</c:v>
                </c:pt>
                <c:pt idx="16">
                  <c:v>64.035546262415053</c:v>
                </c:pt>
                <c:pt idx="17">
                  <c:v>64.871928907475166</c:v>
                </c:pt>
                <c:pt idx="18">
                  <c:v>65.551489806586517</c:v>
                </c:pt>
                <c:pt idx="19">
                  <c:v>66.649242028227903</c:v>
                </c:pt>
                <c:pt idx="20">
                  <c:v>67.433350757971766</c:v>
                </c:pt>
                <c:pt idx="21">
                  <c:v>67.956089911134342</c:v>
                </c:pt>
                <c:pt idx="22">
                  <c:v>68.94929430214323</c:v>
                </c:pt>
                <c:pt idx="23">
                  <c:v>69.994772608468367</c:v>
                </c:pt>
                <c:pt idx="24">
                  <c:v>70.465237846314693</c:v>
                </c:pt>
                <c:pt idx="25">
                  <c:v>71.249346576058542</c:v>
                </c:pt>
                <c:pt idx="26">
                  <c:v>72.242550967067416</c:v>
                </c:pt>
                <c:pt idx="27">
                  <c:v>73.444851019341343</c:v>
                </c:pt>
                <c:pt idx="28">
                  <c:v>73.758494511238879</c:v>
                </c:pt>
                <c:pt idx="29">
                  <c:v>74.85624673288028</c:v>
                </c:pt>
                <c:pt idx="30">
                  <c:v>76.68583376894928</c:v>
                </c:pt>
                <c:pt idx="31">
                  <c:v>77.104025091479343</c:v>
                </c:pt>
                <c:pt idx="32">
                  <c:v>77.626764244641919</c:v>
                </c:pt>
                <c:pt idx="33">
                  <c:v>78.097229482488245</c:v>
                </c:pt>
                <c:pt idx="34">
                  <c:v>78.881338212232095</c:v>
                </c:pt>
                <c:pt idx="35">
                  <c:v>79.926816518557246</c:v>
                </c:pt>
                <c:pt idx="36">
                  <c:v>80.345007841087295</c:v>
                </c:pt>
                <c:pt idx="37">
                  <c:v>80.815473078933607</c:v>
                </c:pt>
                <c:pt idx="38">
                  <c:v>81.599581808677456</c:v>
                </c:pt>
                <c:pt idx="39">
                  <c:v>82.331416623105071</c:v>
                </c:pt>
                <c:pt idx="40">
                  <c:v>83.010977522216407</c:v>
                </c:pt>
                <c:pt idx="41">
                  <c:v>83.48144276006272</c:v>
                </c:pt>
                <c:pt idx="42">
                  <c:v>84.21327757449032</c:v>
                </c:pt>
                <c:pt idx="43">
                  <c:v>84.840564558285408</c:v>
                </c:pt>
                <c:pt idx="44">
                  <c:v>85.729221118661783</c:v>
                </c:pt>
                <c:pt idx="45">
                  <c:v>86.147412441191847</c:v>
                </c:pt>
                <c:pt idx="46">
                  <c:v>86.983795086251959</c:v>
                </c:pt>
                <c:pt idx="47">
                  <c:v>87.924725561944584</c:v>
                </c:pt>
                <c:pt idx="48">
                  <c:v>88.395190799790896</c:v>
                </c:pt>
                <c:pt idx="49">
                  <c:v>89.022477783585998</c:v>
                </c:pt>
                <c:pt idx="50">
                  <c:v>89.858860428646096</c:v>
                </c:pt>
                <c:pt idx="51">
                  <c:v>90.904338734971248</c:v>
                </c:pt>
                <c:pt idx="52">
                  <c:v>91.479351803450072</c:v>
                </c:pt>
                <c:pt idx="53">
                  <c:v>91.949817041296384</c:v>
                </c:pt>
                <c:pt idx="54">
                  <c:v>92.681651855723985</c:v>
                </c:pt>
                <c:pt idx="55">
                  <c:v>93.518034500784111</c:v>
                </c:pt>
                <c:pt idx="56">
                  <c:v>94.040773653946673</c:v>
                </c:pt>
                <c:pt idx="57">
                  <c:v>94.563512807109248</c:v>
                </c:pt>
                <c:pt idx="58">
                  <c:v>95.452169367485624</c:v>
                </c:pt>
                <c:pt idx="59">
                  <c:v>96.288552012545722</c:v>
                </c:pt>
                <c:pt idx="60">
                  <c:v>96.968112911657073</c:v>
                </c:pt>
                <c:pt idx="61">
                  <c:v>97.647673810768438</c:v>
                </c:pt>
                <c:pt idx="62">
                  <c:v>98.5363303711448</c:v>
                </c:pt>
                <c:pt idx="63">
                  <c:v>99.477260846837424</c:v>
                </c:pt>
                <c:pt idx="64">
                  <c:v>100</c:v>
                </c:pt>
                <c:pt idx="65">
                  <c:v>100.47046523784631</c:v>
                </c:pt>
                <c:pt idx="66">
                  <c:v>101.09775222164139</c:v>
                </c:pt>
                <c:pt idx="67">
                  <c:v>101.88186095138525</c:v>
                </c:pt>
                <c:pt idx="68">
                  <c:v>102.77051751176162</c:v>
                </c:pt>
                <c:pt idx="69">
                  <c:v>103.2932566649242</c:v>
                </c:pt>
                <c:pt idx="70">
                  <c:v>104.12963930998431</c:v>
                </c:pt>
                <c:pt idx="71">
                  <c:v>105.17511761630945</c:v>
                </c:pt>
                <c:pt idx="72">
                  <c:v>106.06377417668583</c:v>
                </c:pt>
                <c:pt idx="73">
                  <c:v>107.10925248301098</c:v>
                </c:pt>
                <c:pt idx="74">
                  <c:v>108.36382645060114</c:v>
                </c:pt>
                <c:pt idx="75">
                  <c:v>109.82749607945634</c:v>
                </c:pt>
                <c:pt idx="76">
                  <c:v>110.92524830109774</c:v>
                </c:pt>
                <c:pt idx="77">
                  <c:v>111.70935703084159</c:v>
                </c:pt>
                <c:pt idx="78">
                  <c:v>112.59801359121798</c:v>
                </c:pt>
                <c:pt idx="79">
                  <c:v>113.59121798222687</c:v>
                </c:pt>
                <c:pt idx="80">
                  <c:v>114.32305279665447</c:v>
                </c:pt>
                <c:pt idx="81">
                  <c:v>114.53214845791948</c:v>
                </c:pt>
                <c:pt idx="82">
                  <c:v>115.05488761108207</c:v>
                </c:pt>
                <c:pt idx="83">
                  <c:v>115.9958180867747</c:v>
                </c:pt>
                <c:pt idx="84">
                  <c:v>116.51855723993727</c:v>
                </c:pt>
                <c:pt idx="85">
                  <c:v>117.25039205436487</c:v>
                </c:pt>
                <c:pt idx="86">
                  <c:v>117.98222686879245</c:v>
                </c:pt>
                <c:pt idx="87">
                  <c:v>118.55723993727129</c:v>
                </c:pt>
                <c:pt idx="88">
                  <c:v>119.39362258233142</c:v>
                </c:pt>
                <c:pt idx="89">
                  <c:v>119.91636173549398</c:v>
                </c:pt>
                <c:pt idx="90">
                  <c:v>120.59592263460533</c:v>
                </c:pt>
                <c:pt idx="91">
                  <c:v>121.38003136434918</c:v>
                </c:pt>
                <c:pt idx="92">
                  <c:v>122.37323575535805</c:v>
                </c:pt>
                <c:pt idx="93">
                  <c:v>123.83690538421328</c:v>
                </c:pt>
                <c:pt idx="94">
                  <c:v>125.30057501306845</c:v>
                </c:pt>
                <c:pt idx="95">
                  <c:v>126.55514898065864</c:v>
                </c:pt>
                <c:pt idx="96">
                  <c:v>127.5588081547308</c:v>
                </c:pt>
                <c:pt idx="97">
                  <c:v>128.19445896497646</c:v>
                </c:pt>
                <c:pt idx="98">
                  <c:v>129.01986408782017</c:v>
                </c:pt>
                <c:pt idx="99">
                  <c:v>130.09722948248822</c:v>
                </c:pt>
                <c:pt idx="100">
                  <c:v>130.93622582331415</c:v>
                </c:pt>
                <c:pt idx="101">
                  <c:v>131.50862519602717</c:v>
                </c:pt>
                <c:pt idx="102">
                  <c:v>132.23052796654468</c:v>
                </c:pt>
                <c:pt idx="103">
                  <c:v>133.125457396759</c:v>
                </c:pt>
                <c:pt idx="104">
                  <c:v>133.70569785676946</c:v>
                </c:pt>
                <c:pt idx="105">
                  <c:v>134.27861996863564</c:v>
                </c:pt>
                <c:pt idx="106">
                  <c:v>134.42498693152115</c:v>
                </c:pt>
                <c:pt idx="107">
                  <c:v>134.20334553058021</c:v>
                </c:pt>
                <c:pt idx="108">
                  <c:v>134.07370622059591</c:v>
                </c:pt>
                <c:pt idx="109">
                  <c:v>133.9064296915839</c:v>
                </c:pt>
                <c:pt idx="110">
                  <c:v>134.08729743857813</c:v>
                </c:pt>
                <c:pt idx="111">
                  <c:v>134.44955567171982</c:v>
                </c:pt>
                <c:pt idx="112">
                  <c:v>134.9048614741244</c:v>
                </c:pt>
                <c:pt idx="113">
                  <c:v>135.17354939884996</c:v>
                </c:pt>
                <c:pt idx="114">
                  <c:v>136.00522739153163</c:v>
                </c:pt>
                <c:pt idx="115">
                  <c:v>136.69785676947203</c:v>
                </c:pt>
                <c:pt idx="116">
                  <c:v>137.38212232096183</c:v>
                </c:pt>
                <c:pt idx="117">
                  <c:v>138.0094093047569</c:v>
                </c:pt>
                <c:pt idx="118">
                  <c:v>138.74647151071616</c:v>
                </c:pt>
                <c:pt idx="119">
                  <c:v>139.62310507056975</c:v>
                </c:pt>
                <c:pt idx="120">
                  <c:v>140.32828018818608</c:v>
                </c:pt>
                <c:pt idx="121">
                  <c:v>140.94877156299006</c:v>
                </c:pt>
                <c:pt idx="122">
                  <c:v>141.84631468897018</c:v>
                </c:pt>
                <c:pt idx="123">
                  <c:v>142.93622582331415</c:v>
                </c:pt>
                <c:pt idx="124">
                  <c:v>143.84997386304232</c:v>
                </c:pt>
                <c:pt idx="125">
                  <c:v>144.66701515943544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600"/>
        <c:axId val="90491520"/>
      </c:lineChart>
      <c:catAx>
        <c:axId val="90489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074467086463982"/>
              <c:y val="0.940203562340966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1520"/>
        <c:crossesAt val="0"/>
        <c:auto val="1"/>
        <c:lblAlgn val="ctr"/>
        <c:lblOffset val="100"/>
        <c:tickLblSkip val="8"/>
        <c:tickMarkSkip val="8"/>
        <c:noMultiLvlLbl val="0"/>
      </c:catAx>
      <c:valAx>
        <c:axId val="90491520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Index</a:t>
                </a:r>
              </a:p>
            </c:rich>
          </c:tx>
          <c:layout>
            <c:manualLayout>
              <c:xMode val="edge"/>
              <c:yMode val="edge"/>
              <c:x val="1.5736766809728183E-2"/>
              <c:y val="0.42938931297709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89600"/>
        <c:crossesAt val="1"/>
        <c:crossBetween val="between"/>
        <c:majorUnit val="25"/>
        <c:minorUnit val="5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262786357713869"/>
          <c:y val="0.15267175572519084"/>
          <c:w val="0.30472148063037185"/>
          <c:h val="9.3511450381679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095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76200</xdr:rowOff>
    </xdr:from>
    <xdr:to>
      <xdr:col>24</xdr:col>
      <xdr:colOff>523875</xdr:colOff>
      <xdr:row>32</xdr:row>
      <xdr:rowOff>47625</xdr:rowOff>
    </xdr:to>
    <xdr:graphicFrame macro="">
      <xdr:nvGraphicFramePr>
        <xdr:cNvPr id="10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42</xdr:row>
      <xdr:rowOff>0</xdr:rowOff>
    </xdr:from>
    <xdr:to>
      <xdr:col>24</xdr:col>
      <xdr:colOff>523875</xdr:colOff>
      <xdr:row>72</xdr:row>
      <xdr:rowOff>133350</xdr:rowOff>
    </xdr:to>
    <xdr:graphicFrame macro="">
      <xdr:nvGraphicFramePr>
        <xdr:cNvPr id="108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9" sqref="F179"/>
    </sheetView>
  </sheetViews>
  <sheetFormatPr defaultRowHeight="12.75" x14ac:dyDescent="0.2"/>
  <cols>
    <col min="1" max="1" width="5.140625" style="11" bestFit="1" customWidth="1"/>
    <col min="2" max="2" width="3.7109375" style="11" bestFit="1" customWidth="1"/>
    <col min="3" max="3" width="17.5703125" style="15" bestFit="1" customWidth="1"/>
    <col min="4" max="4" width="26.5703125" style="15" bestFit="1" customWidth="1"/>
    <col min="5" max="5" width="16" style="3" bestFit="1" customWidth="1"/>
    <col min="6" max="6" width="8.7109375" style="19" customWidth="1"/>
    <col min="7" max="7" width="7.85546875" style="13" bestFit="1" customWidth="1"/>
    <col min="8" max="8" width="23.5703125" bestFit="1" customWidth="1"/>
    <col min="9" max="9" width="16.140625" style="13" bestFit="1" customWidth="1"/>
    <col min="10" max="10" width="8.85546875" style="1" bestFit="1" customWidth="1"/>
    <col min="11" max="11" width="16.42578125" style="3" bestFit="1" customWidth="1"/>
    <col min="12" max="12" width="10.85546875" style="6" bestFit="1" customWidth="1"/>
    <col min="13" max="13" width="12.5703125" style="6" bestFit="1" customWidth="1"/>
    <col min="14" max="14" width="19.5703125" style="6" bestFit="1" customWidth="1"/>
    <col min="24" max="24" width="11" customWidth="1"/>
  </cols>
  <sheetData>
    <row r="1" spans="1:25" s="2" customFormat="1" x14ac:dyDescent="0.2">
      <c r="A1" s="8" t="s">
        <v>4</v>
      </c>
      <c r="B1" s="8" t="s">
        <v>26</v>
      </c>
      <c r="C1" s="9" t="s">
        <v>3</v>
      </c>
      <c r="D1" s="9" t="s">
        <v>17</v>
      </c>
      <c r="E1" s="4" t="s">
        <v>0</v>
      </c>
      <c r="F1" s="17" t="s">
        <v>24</v>
      </c>
      <c r="G1" s="12" t="s">
        <v>25</v>
      </c>
      <c r="H1" s="2" t="s">
        <v>23</v>
      </c>
      <c r="I1" s="12" t="s">
        <v>1</v>
      </c>
      <c r="J1" s="5" t="s">
        <v>9</v>
      </c>
      <c r="K1" s="4" t="s">
        <v>2</v>
      </c>
      <c r="L1" s="7" t="s">
        <v>13</v>
      </c>
      <c r="M1" s="7" t="s">
        <v>14</v>
      </c>
      <c r="N1" s="7" t="s">
        <v>15</v>
      </c>
    </row>
    <row r="2" spans="1:25" x14ac:dyDescent="0.2">
      <c r="A2" s="11">
        <v>1970</v>
      </c>
      <c r="B2" s="10" t="s">
        <v>5</v>
      </c>
      <c r="C2" s="16">
        <f>33.69/43.26*$C$22</f>
        <v>21.58250688055816</v>
      </c>
      <c r="D2" s="16" t="s">
        <v>18</v>
      </c>
      <c r="E2" s="3">
        <f t="shared" ref="E2:E65" si="0">(C2/$C$179)*$E$179</f>
        <v>27558.761941989618</v>
      </c>
      <c r="F2" s="18">
        <v>61.62</v>
      </c>
      <c r="H2" t="s">
        <v>21</v>
      </c>
      <c r="J2" s="1">
        <f t="shared" ref="J2:J21" si="1">J3/(1+I3)</f>
        <v>122.0610319505919</v>
      </c>
      <c r="K2" s="3">
        <f t="shared" ref="K2:K65" si="2">K3/(1+I3)</f>
        <v>155860.06484493069</v>
      </c>
      <c r="Y2" s="10"/>
    </row>
    <row r="3" spans="1:25" x14ac:dyDescent="0.2">
      <c r="A3" s="11">
        <v>1970</v>
      </c>
      <c r="B3" s="10" t="s">
        <v>6</v>
      </c>
      <c r="C3" s="16">
        <f>34.36/43.26*$C$22</f>
        <v>22.01172266001717</v>
      </c>
      <c r="D3" s="16" t="s">
        <v>18</v>
      </c>
      <c r="E3" s="3">
        <f t="shared" si="0"/>
        <v>28106.82874226071</v>
      </c>
      <c r="F3" s="18">
        <v>62.398000000000003</v>
      </c>
      <c r="G3" s="13">
        <f t="shared" ref="G3:G22" si="3">(F3/F2)-1</f>
        <v>1.2625770853619045E-2</v>
      </c>
      <c r="H3" t="s">
        <v>21</v>
      </c>
      <c r="I3" s="13">
        <f t="shared" ref="I3:I34" si="4">(C3/C2)-(1+G3)</f>
        <v>7.2614360326974658E-3</v>
      </c>
      <c r="J3" s="1">
        <f t="shared" si="1"/>
        <v>122.94737032618616</v>
      </c>
      <c r="K3" s="3">
        <f t="shared" si="2"/>
        <v>156991.83273585423</v>
      </c>
      <c r="Y3" s="10"/>
    </row>
    <row r="4" spans="1:25" x14ac:dyDescent="0.2">
      <c r="A4" s="11">
        <v>1970</v>
      </c>
      <c r="B4" s="10" t="s">
        <v>7</v>
      </c>
      <c r="C4" s="16">
        <f>34.78/43.26*$C$22</f>
        <v>22.280783297886995</v>
      </c>
      <c r="D4" s="16" t="s">
        <v>18</v>
      </c>
      <c r="E4" s="3">
        <f t="shared" si="0"/>
        <v>28450.393005117214</v>
      </c>
      <c r="F4" s="18">
        <v>63.021000000000001</v>
      </c>
      <c r="G4" s="13">
        <f t="shared" si="3"/>
        <v>9.9842943684091967E-3</v>
      </c>
      <c r="H4" t="s">
        <v>21</v>
      </c>
      <c r="I4" s="13">
        <f t="shared" si="4"/>
        <v>2.2392213475395106E-3</v>
      </c>
      <c r="J4" s="1">
        <f t="shared" si="1"/>
        <v>123.2226767024444</v>
      </c>
      <c r="K4" s="3">
        <f t="shared" si="2"/>
        <v>157343.37219910571</v>
      </c>
      <c r="Y4" s="10"/>
    </row>
    <row r="5" spans="1:25" x14ac:dyDescent="0.2">
      <c r="A5" s="11">
        <v>1970</v>
      </c>
      <c r="B5" s="10" t="s">
        <v>8</v>
      </c>
      <c r="C5" s="16">
        <f>34.31/43.26*$C$22</f>
        <v>21.979691631699335</v>
      </c>
      <c r="D5" s="16" t="s">
        <v>18</v>
      </c>
      <c r="E5" s="3">
        <f t="shared" si="0"/>
        <v>28065.928234777795</v>
      </c>
      <c r="F5" s="18">
        <v>63.798999999999999</v>
      </c>
      <c r="G5" s="13">
        <f t="shared" si="3"/>
        <v>1.2345091318766821E-2</v>
      </c>
      <c r="H5" t="s">
        <v>21</v>
      </c>
      <c r="I5" s="13">
        <f t="shared" si="4"/>
        <v>-2.5858604832280196E-2</v>
      </c>
      <c r="J5" s="1">
        <f t="shared" si="1"/>
        <v>120.03631019922007</v>
      </c>
      <c r="K5" s="3">
        <f t="shared" si="2"/>
        <v>153274.69211443065</v>
      </c>
      <c r="Y5" s="10"/>
    </row>
    <row r="6" spans="1:25" x14ac:dyDescent="0.2">
      <c r="A6" s="11">
        <v>1971</v>
      </c>
      <c r="B6" s="10" t="s">
        <v>5</v>
      </c>
      <c r="C6" s="16">
        <f>34.4/43.26*$C$22</f>
        <v>22.037347482671439</v>
      </c>
      <c r="D6" s="16" t="s">
        <v>18</v>
      </c>
      <c r="E6" s="3">
        <f t="shared" si="0"/>
        <v>28139.549148247046</v>
      </c>
      <c r="F6" s="18">
        <v>64.266000000000005</v>
      </c>
      <c r="G6" s="13">
        <f t="shared" si="3"/>
        <v>7.3198639477107807E-3</v>
      </c>
      <c r="H6" t="s">
        <v>21</v>
      </c>
      <c r="I6" s="13">
        <f t="shared" si="4"/>
        <v>-4.696722006585885E-3</v>
      </c>
      <c r="J6" s="1">
        <f t="shared" si="1"/>
        <v>119.47253301951802</v>
      </c>
      <c r="K6" s="3">
        <f t="shared" si="2"/>
        <v>152554.80349492413</v>
      </c>
      <c r="Y6" s="10"/>
    </row>
    <row r="7" spans="1:25" x14ac:dyDescent="0.2">
      <c r="A7" s="11">
        <v>1971</v>
      </c>
      <c r="B7" s="10" t="s">
        <v>6</v>
      </c>
      <c r="C7" s="16">
        <f>35.05/43.26*$C$22</f>
        <v>22.453750850803313</v>
      </c>
      <c r="D7" s="16" t="s">
        <v>18</v>
      </c>
      <c r="E7" s="3">
        <f t="shared" si="0"/>
        <v>28671.25574552497</v>
      </c>
      <c r="F7" s="18">
        <v>65.355000000000004</v>
      </c>
      <c r="G7" s="13">
        <f t="shared" si="3"/>
        <v>1.6945196526934936E-2</v>
      </c>
      <c r="H7" t="s">
        <v>21</v>
      </c>
      <c r="I7" s="13">
        <f t="shared" si="4"/>
        <v>1.9501523102745111E-3</v>
      </c>
      <c r="J7" s="1">
        <f t="shared" si="1"/>
        <v>119.70552265580038</v>
      </c>
      <c r="K7" s="3">
        <f t="shared" si="2"/>
        <v>152852.30859740323</v>
      </c>
      <c r="Y7" s="10"/>
    </row>
    <row r="8" spans="1:25" x14ac:dyDescent="0.2">
      <c r="A8" s="11">
        <v>1971</v>
      </c>
      <c r="B8" s="10" t="s">
        <v>7</v>
      </c>
      <c r="C8" s="16">
        <f>33.9/43.26*$C$22</f>
        <v>21.717037199493074</v>
      </c>
      <c r="D8" s="16" t="s">
        <v>18</v>
      </c>
      <c r="E8" s="3">
        <f t="shared" si="0"/>
        <v>27730.54407341787</v>
      </c>
      <c r="F8" s="18">
        <v>65.822000000000003</v>
      </c>
      <c r="G8" s="13">
        <f t="shared" si="3"/>
        <v>7.1455894728789104E-3</v>
      </c>
      <c r="H8" t="s">
        <v>21</v>
      </c>
      <c r="I8" s="13">
        <f t="shared" si="4"/>
        <v>-3.9955860514248487E-2</v>
      </c>
      <c r="J8" s="1">
        <f t="shared" si="1"/>
        <v>114.92258548978</v>
      </c>
      <c r="K8" s="3">
        <f t="shared" si="2"/>
        <v>146744.96307580452</v>
      </c>
      <c r="Y8" s="10"/>
    </row>
    <row r="9" spans="1:25" x14ac:dyDescent="0.2">
      <c r="A9" s="11">
        <v>1971</v>
      </c>
      <c r="B9" s="10" t="s">
        <v>8</v>
      </c>
      <c r="C9" s="16">
        <f>33.8/43.26*$C$22</f>
        <v>21.6529751428574</v>
      </c>
      <c r="D9" s="16" t="s">
        <v>18</v>
      </c>
      <c r="E9" s="3">
        <f t="shared" si="0"/>
        <v>27648.743058452037</v>
      </c>
      <c r="F9" s="18">
        <v>65.977000000000004</v>
      </c>
      <c r="G9" s="13">
        <f t="shared" si="3"/>
        <v>2.3548357691958177E-3</v>
      </c>
      <c r="H9" t="s">
        <v>21</v>
      </c>
      <c r="I9" s="13">
        <f t="shared" si="4"/>
        <v>-5.3046882765704906E-3</v>
      </c>
      <c r="J9" s="1">
        <f t="shared" si="1"/>
        <v>114.3129569978192</v>
      </c>
      <c r="K9" s="3">
        <f t="shared" si="2"/>
        <v>145966.52679053054</v>
      </c>
      <c r="Y9" s="10"/>
    </row>
    <row r="10" spans="1:25" x14ac:dyDescent="0.2">
      <c r="A10" s="11">
        <v>1972</v>
      </c>
      <c r="B10" s="10" t="s">
        <v>5</v>
      </c>
      <c r="C10" s="16">
        <f>34.46/43.26*$C$22</f>
        <v>22.075784716652844</v>
      </c>
      <c r="D10" s="16" t="s">
        <v>18</v>
      </c>
      <c r="E10" s="3">
        <f t="shared" si="0"/>
        <v>28188.629757226547</v>
      </c>
      <c r="F10" s="18">
        <v>66.599999999999994</v>
      </c>
      <c r="G10" s="13">
        <f t="shared" si="3"/>
        <v>9.4426845718962316E-3</v>
      </c>
      <c r="H10" t="s">
        <v>21</v>
      </c>
      <c r="I10" s="13">
        <f t="shared" si="4"/>
        <v>1.0083942647038935E-2</v>
      </c>
      <c r="J10" s="1">
        <f t="shared" si="1"/>
        <v>115.46568229999863</v>
      </c>
      <c r="K10" s="3">
        <f t="shared" si="2"/>
        <v>147438.44487507371</v>
      </c>
      <c r="Y10" s="10"/>
    </row>
    <row r="11" spans="1:25" x14ac:dyDescent="0.2">
      <c r="A11" s="11">
        <v>1972</v>
      </c>
      <c r="B11" s="10" t="s">
        <v>6</v>
      </c>
      <c r="C11" s="16">
        <f>35.75/43.26*$C$22</f>
        <v>22.902185247253023</v>
      </c>
      <c r="D11" s="16" t="s">
        <v>18</v>
      </c>
      <c r="E11" s="3">
        <f t="shared" si="0"/>
        <v>29243.862850285812</v>
      </c>
      <c r="F11" s="18">
        <v>67.066999999999993</v>
      </c>
      <c r="G11" s="13">
        <f t="shared" si="3"/>
        <v>7.0120120120120699E-3</v>
      </c>
      <c r="H11" t="s">
        <v>21</v>
      </c>
      <c r="I11" s="13">
        <f t="shared" si="4"/>
        <v>3.0422694894546298E-2</v>
      </c>
      <c r="J11" s="1">
        <f t="shared" si="1"/>
        <v>118.97845952340211</v>
      </c>
      <c r="K11" s="3">
        <f t="shared" si="2"/>
        <v>151923.91969923445</v>
      </c>
      <c r="Y11" s="10"/>
    </row>
    <row r="12" spans="1:25" x14ac:dyDescent="0.2">
      <c r="A12" s="11">
        <v>1972</v>
      </c>
      <c r="B12" s="10" t="s">
        <v>7</v>
      </c>
      <c r="C12" s="16">
        <f>35.52/43.26*$C$22</f>
        <v>22.754842516990976</v>
      </c>
      <c r="D12" s="16" t="s">
        <v>18</v>
      </c>
      <c r="E12" s="3">
        <f t="shared" si="0"/>
        <v>29055.720515864396</v>
      </c>
      <c r="F12" s="18">
        <v>67.533000000000001</v>
      </c>
      <c r="G12" s="13">
        <f t="shared" si="3"/>
        <v>6.9482756049921157E-3</v>
      </c>
      <c r="H12" t="s">
        <v>21</v>
      </c>
      <c r="I12" s="13">
        <f t="shared" si="4"/>
        <v>-1.3381842038558522E-2</v>
      </c>
      <c r="J12" s="1">
        <f t="shared" si="1"/>
        <v>117.38630857206891</v>
      </c>
      <c r="K12" s="3">
        <f t="shared" si="2"/>
        <v>149890.89780394064</v>
      </c>
      <c r="Y12" s="10"/>
    </row>
    <row r="13" spans="1:25" x14ac:dyDescent="0.2">
      <c r="A13" s="11">
        <v>1972</v>
      </c>
      <c r="B13" s="10" t="s">
        <v>8</v>
      </c>
      <c r="C13" s="16">
        <f>36.21/43.26*$C$22</f>
        <v>23.196870707777119</v>
      </c>
      <c r="D13" s="16" t="s">
        <v>18</v>
      </c>
      <c r="E13" s="3">
        <f t="shared" si="0"/>
        <v>29620.147519128655</v>
      </c>
      <c r="F13" s="18">
        <v>68.311000000000007</v>
      </c>
      <c r="G13" s="13">
        <f t="shared" si="3"/>
        <v>1.1520293782299129E-2</v>
      </c>
      <c r="H13" t="s">
        <v>21</v>
      </c>
      <c r="I13" s="13">
        <f t="shared" si="4"/>
        <v>7.9053818933765285E-3</v>
      </c>
      <c r="J13" s="1">
        <f t="shared" si="1"/>
        <v>118.31429217038486</v>
      </c>
      <c r="K13" s="3">
        <f t="shared" si="2"/>
        <v>151075.84259342187</v>
      </c>
      <c r="Y13" s="10"/>
    </row>
    <row r="14" spans="1:25" x14ac:dyDescent="0.2">
      <c r="A14" s="11">
        <v>1973</v>
      </c>
      <c r="B14" s="10" t="s">
        <v>5</v>
      </c>
      <c r="C14" s="16">
        <f>37.32/43.26*$C$22</f>
        <v>23.907959536433086</v>
      </c>
      <c r="D14" s="16" t="s">
        <v>18</v>
      </c>
      <c r="E14" s="3">
        <f t="shared" si="0"/>
        <v>30528.138785249412</v>
      </c>
      <c r="F14" s="18">
        <v>69.245000000000005</v>
      </c>
      <c r="G14" s="13">
        <f t="shared" si="3"/>
        <v>1.3672761341511519E-2</v>
      </c>
      <c r="H14" t="s">
        <v>21</v>
      </c>
      <c r="I14" s="13">
        <f t="shared" si="4"/>
        <v>1.6981753985746195E-2</v>
      </c>
      <c r="J14" s="1">
        <f t="shared" si="1"/>
        <v>120.32347637302003</v>
      </c>
      <c r="K14" s="3">
        <f t="shared" si="2"/>
        <v>153641.37538553268</v>
      </c>
      <c r="Y14" s="10"/>
    </row>
    <row r="15" spans="1:25" x14ac:dyDescent="0.2">
      <c r="A15" s="11">
        <v>1973</v>
      </c>
      <c r="B15" s="10" t="s">
        <v>6</v>
      </c>
      <c r="C15" s="16">
        <f>38.75/43.26*$C$22</f>
        <v>24.824046946323204</v>
      </c>
      <c r="D15" s="16" t="s">
        <v>18</v>
      </c>
      <c r="E15" s="3">
        <f t="shared" si="0"/>
        <v>31697.893299260842</v>
      </c>
      <c r="F15" s="18">
        <v>71.111999999999995</v>
      </c>
      <c r="G15" s="13">
        <f t="shared" si="3"/>
        <v>2.6962235540472168E-2</v>
      </c>
      <c r="H15" t="s">
        <v>21</v>
      </c>
      <c r="I15" s="13">
        <f t="shared" si="4"/>
        <v>1.1355020622443091E-2</v>
      </c>
      <c r="J15" s="1">
        <f t="shared" si="1"/>
        <v>121.68975192859972</v>
      </c>
      <c r="K15" s="3">
        <f t="shared" si="2"/>
        <v>155385.97637149593</v>
      </c>
      <c r="Y15" s="10"/>
    </row>
    <row r="16" spans="1:25" x14ac:dyDescent="0.2">
      <c r="A16" s="11">
        <v>1973</v>
      </c>
      <c r="B16" s="10" t="s">
        <v>7</v>
      </c>
      <c r="C16" s="16">
        <f>39.19/43.26*$C$22</f>
        <v>25.105919995520164</v>
      </c>
      <c r="D16" s="16" t="s">
        <v>18</v>
      </c>
      <c r="E16" s="3">
        <f t="shared" si="0"/>
        <v>32057.817765110511</v>
      </c>
      <c r="F16" s="18">
        <v>73.135000000000005</v>
      </c>
      <c r="G16" s="13">
        <f t="shared" si="3"/>
        <v>2.8448081898976518E-2</v>
      </c>
      <c r="H16" t="s">
        <v>21</v>
      </c>
      <c r="I16" s="13">
        <f t="shared" si="4"/>
        <v>-1.7093243189299168E-2</v>
      </c>
      <c r="J16" s="1">
        <f t="shared" si="1"/>
        <v>119.60967940523868</v>
      </c>
      <c r="K16" s="3">
        <f t="shared" si="2"/>
        <v>152729.92608917126</v>
      </c>
      <c r="Y16" s="10"/>
    </row>
    <row r="17" spans="1:25" x14ac:dyDescent="0.2">
      <c r="A17" s="11">
        <v>1973</v>
      </c>
      <c r="B17" s="10" t="s">
        <v>8</v>
      </c>
      <c r="C17" s="16">
        <f>40.3/43.26*$C$22</f>
        <v>25.817008824176131</v>
      </c>
      <c r="D17" s="16" t="s">
        <v>18</v>
      </c>
      <c r="E17" s="3">
        <f t="shared" si="0"/>
        <v>32965.809031231278</v>
      </c>
      <c r="F17" s="18">
        <v>74.224000000000004</v>
      </c>
      <c r="G17" s="13">
        <f t="shared" si="3"/>
        <v>1.4890271415874734E-2</v>
      </c>
      <c r="H17" t="s">
        <v>21</v>
      </c>
      <c r="I17" s="13">
        <f t="shared" si="4"/>
        <v>1.3433280510637191E-2</v>
      </c>
      <c r="J17" s="1">
        <f t="shared" si="1"/>
        <v>121.21642978047663</v>
      </c>
      <c r="K17" s="3">
        <f t="shared" si="2"/>
        <v>154781.59002869599</v>
      </c>
      <c r="Y17" s="10"/>
    </row>
    <row r="18" spans="1:25" x14ac:dyDescent="0.2">
      <c r="A18" s="11">
        <v>1974</v>
      </c>
      <c r="B18" s="10" t="s">
        <v>5</v>
      </c>
      <c r="C18" s="16">
        <f>41.19/43.26*$C$22</f>
        <v>26.387161128233622</v>
      </c>
      <c r="D18" s="16" t="s">
        <v>18</v>
      </c>
      <c r="E18" s="3">
        <f t="shared" si="0"/>
        <v>33693.838064427204</v>
      </c>
      <c r="F18" s="18">
        <v>76.558999999999997</v>
      </c>
      <c r="G18" s="13">
        <f t="shared" si="3"/>
        <v>3.1458827333477046E-2</v>
      </c>
      <c r="H18" t="s">
        <v>21</v>
      </c>
      <c r="I18" s="13">
        <f t="shared" si="4"/>
        <v>-9.3744600878193918E-3</v>
      </c>
      <c r="J18" s="1">
        <f t="shared" si="1"/>
        <v>120.08009119751159</v>
      </c>
      <c r="K18" s="3">
        <f t="shared" si="2"/>
        <v>153330.59619064277</v>
      </c>
      <c r="Y18" s="10"/>
    </row>
    <row r="19" spans="1:25" x14ac:dyDescent="0.2">
      <c r="A19" s="11">
        <v>1974</v>
      </c>
      <c r="B19" s="10" t="s">
        <v>6</v>
      </c>
      <c r="C19" s="16">
        <f>42.15/43.26*$C$22</f>
        <v>27.00215687193608</v>
      </c>
      <c r="D19" s="16" t="s">
        <v>18</v>
      </c>
      <c r="E19" s="3">
        <f t="shared" si="0"/>
        <v>34479.127808099212</v>
      </c>
      <c r="F19" s="18">
        <v>78.893000000000001</v>
      </c>
      <c r="G19" s="13">
        <f t="shared" si="3"/>
        <v>3.0486291618229133E-2</v>
      </c>
      <c r="H19" t="s">
        <v>21</v>
      </c>
      <c r="I19" s="13">
        <f t="shared" si="4"/>
        <v>-7.1796637959422593E-3</v>
      </c>
      <c r="J19" s="1">
        <f t="shared" si="1"/>
        <v>119.21795651412738</v>
      </c>
      <c r="K19" s="3">
        <f t="shared" si="2"/>
        <v>152229.73406036256</v>
      </c>
      <c r="Y19" s="10"/>
    </row>
    <row r="20" spans="1:25" x14ac:dyDescent="0.2">
      <c r="A20" s="11">
        <v>1974</v>
      </c>
      <c r="B20" s="10" t="s">
        <v>7</v>
      </c>
      <c r="C20" s="16">
        <f>42.32/43.26*$C$22</f>
        <v>27.111062368216725</v>
      </c>
      <c r="D20" s="16" t="s">
        <v>18</v>
      </c>
      <c r="E20" s="3">
        <f t="shared" si="0"/>
        <v>34618.189533541139</v>
      </c>
      <c r="F20" s="18">
        <v>81.227000000000004</v>
      </c>
      <c r="G20" s="13">
        <f t="shared" si="3"/>
        <v>2.9584373772071126E-2</v>
      </c>
      <c r="H20" t="s">
        <v>21</v>
      </c>
      <c r="I20" s="13">
        <f t="shared" si="4"/>
        <v>-2.555115906269978E-2</v>
      </c>
      <c r="J20" s="1">
        <f t="shared" si="1"/>
        <v>116.17179954410489</v>
      </c>
      <c r="K20" s="3">
        <f t="shared" si="2"/>
        <v>148340.08791131375</v>
      </c>
      <c r="Y20" s="10"/>
    </row>
    <row r="21" spans="1:25" x14ac:dyDescent="0.2">
      <c r="A21" s="11">
        <v>1974</v>
      </c>
      <c r="B21" s="10" t="s">
        <v>8</v>
      </c>
      <c r="C21" s="16">
        <f>43.14/43.26*$C$22</f>
        <v>27.636371232629244</v>
      </c>
      <c r="D21" s="16" t="s">
        <v>18</v>
      </c>
      <c r="E21" s="3">
        <f t="shared" si="0"/>
        <v>35288.957856260975</v>
      </c>
      <c r="F21" s="18">
        <v>83.561000000000007</v>
      </c>
      <c r="G21" s="13">
        <f t="shared" si="3"/>
        <v>2.8734287859948138E-2</v>
      </c>
      <c r="H21" t="s">
        <v>21</v>
      </c>
      <c r="I21" s="13">
        <f t="shared" si="4"/>
        <v>-9.358106385467968E-3</v>
      </c>
      <c r="J21" s="1">
        <f t="shared" si="1"/>
        <v>115.08465148497989</v>
      </c>
      <c r="K21" s="3">
        <f t="shared" si="2"/>
        <v>146951.90558741</v>
      </c>
      <c r="Y21" s="10"/>
    </row>
    <row r="22" spans="1:25" x14ac:dyDescent="0.2">
      <c r="A22">
        <v>1975</v>
      </c>
      <c r="B22" s="10" t="s">
        <v>5</v>
      </c>
      <c r="C22" s="15">
        <f>60.97/141.88*$C$70</f>
        <v>27.713245700592047</v>
      </c>
      <c r="D22" s="15" t="s">
        <v>19</v>
      </c>
      <c r="E22" s="3">
        <f t="shared" si="0"/>
        <v>35387.119074219976</v>
      </c>
      <c r="F22" s="19">
        <v>84.960999999999999</v>
      </c>
      <c r="G22" s="13">
        <f t="shared" si="3"/>
        <v>1.6754227450604953E-2</v>
      </c>
      <c r="H22" t="s">
        <v>21</v>
      </c>
      <c r="I22" s="13">
        <f t="shared" si="4"/>
        <v>-1.3972586282315902E-2</v>
      </c>
      <c r="J22" s="1">
        <f t="shared" ref="J22:J85" si="5">J23/(1+I23)</f>
        <v>113.47662126233575</v>
      </c>
      <c r="K22" s="3">
        <f t="shared" si="2"/>
        <v>144898.60740723918</v>
      </c>
      <c r="Y22" s="10"/>
    </row>
    <row r="23" spans="1:25" x14ac:dyDescent="0.2">
      <c r="A23">
        <v>1975</v>
      </c>
      <c r="B23" s="10" t="s">
        <v>6</v>
      </c>
      <c r="C23" s="15">
        <f>62.04/141.88*$C$70</f>
        <v>28.199602480969833</v>
      </c>
      <c r="D23" s="15" t="s">
        <v>19</v>
      </c>
      <c r="E23" s="3">
        <f t="shared" si="0"/>
        <v>36008.149374522021</v>
      </c>
      <c r="F23" s="19">
        <v>86.051000000000002</v>
      </c>
      <c r="G23" s="13">
        <f t="shared" ref="G23:G33" si="6">(F23/F22)-1</f>
        <v>1.2829415849625159E-2</v>
      </c>
      <c r="H23" t="s">
        <v>21</v>
      </c>
      <c r="I23" s="13">
        <f t="shared" si="4"/>
        <v>4.7201987149148028E-3</v>
      </c>
      <c r="J23" s="1">
        <f t="shared" si="5"/>
        <v>114.0122534641911</v>
      </c>
      <c r="K23" s="3">
        <f t="shared" si="2"/>
        <v>145582.55762771578</v>
      </c>
      <c r="Y23" s="10"/>
    </row>
    <row r="24" spans="1:25" x14ac:dyDescent="0.2">
      <c r="A24">
        <v>1975</v>
      </c>
      <c r="B24" s="10" t="s">
        <v>7</v>
      </c>
      <c r="C24" s="15">
        <f>61.89/141.88*$C$70</f>
        <v>28.131421623907528</v>
      </c>
      <c r="D24" s="15" t="s">
        <v>19</v>
      </c>
      <c r="E24" s="3">
        <f t="shared" si="0"/>
        <v>35921.089052049771</v>
      </c>
      <c r="F24" s="19">
        <v>88.072999999999993</v>
      </c>
      <c r="G24" s="13">
        <f t="shared" si="6"/>
        <v>2.3497693228434091E-2</v>
      </c>
      <c r="H24" t="s">
        <v>21</v>
      </c>
      <c r="I24" s="13">
        <f t="shared" si="4"/>
        <v>-2.5915488199420578E-2</v>
      </c>
      <c r="J24" s="1">
        <f t="shared" si="5"/>
        <v>111.05757025495051</v>
      </c>
      <c r="K24" s="3">
        <f t="shared" si="2"/>
        <v>141809.71457347323</v>
      </c>
      <c r="Y24" s="10"/>
    </row>
    <row r="25" spans="1:25" x14ac:dyDescent="0.2">
      <c r="A25">
        <v>1975</v>
      </c>
      <c r="B25" s="10" t="s">
        <v>8</v>
      </c>
      <c r="C25" s="15">
        <f>62.81/141.88*$C$70</f>
        <v>28.549597547223005</v>
      </c>
      <c r="D25" s="15" t="s">
        <v>19</v>
      </c>
      <c r="E25" s="3">
        <f t="shared" si="0"/>
        <v>36455.059029879558</v>
      </c>
      <c r="F25" s="19">
        <v>89.474000000000004</v>
      </c>
      <c r="G25" s="13">
        <f t="shared" si="6"/>
        <v>1.5907258751263198E-2</v>
      </c>
      <c r="H25" t="s">
        <v>21</v>
      </c>
      <c r="I25" s="13">
        <f t="shared" si="4"/>
        <v>-1.0421755391125664E-3</v>
      </c>
      <c r="J25" s="1">
        <f t="shared" si="5"/>
        <v>110.94182877179752</v>
      </c>
      <c r="K25" s="3">
        <f t="shared" si="2"/>
        <v>141661.92395773623</v>
      </c>
      <c r="Y25" s="10"/>
    </row>
    <row r="26" spans="1:25" x14ac:dyDescent="0.2">
      <c r="A26">
        <v>1976</v>
      </c>
      <c r="B26" s="10" t="s">
        <v>5</v>
      </c>
      <c r="C26" s="15">
        <f>64.02/141.88*$C$70</f>
        <v>29.099589794192273</v>
      </c>
      <c r="D26" s="15" t="s">
        <v>19</v>
      </c>
      <c r="E26" s="3">
        <f t="shared" si="0"/>
        <v>37157.345631155695</v>
      </c>
      <c r="F26" s="19">
        <v>90.408000000000001</v>
      </c>
      <c r="G26" s="13">
        <f t="shared" si="6"/>
        <v>1.0438786686635115E-2</v>
      </c>
      <c r="H26" t="s">
        <v>21</v>
      </c>
      <c r="I26" s="13">
        <f t="shared" si="4"/>
        <v>8.825661649616956E-3</v>
      </c>
      <c r="J26" s="1">
        <f t="shared" si="5"/>
        <v>111.92096381532714</v>
      </c>
      <c r="K26" s="3">
        <f t="shared" si="2"/>
        <v>142912.18416722098</v>
      </c>
      <c r="Y26" s="10"/>
    </row>
    <row r="27" spans="1:25" x14ac:dyDescent="0.2">
      <c r="A27">
        <v>1976</v>
      </c>
      <c r="B27" s="10" t="s">
        <v>6</v>
      </c>
      <c r="C27" s="15">
        <f>65.97/141.88*$C$70</f>
        <v>29.985940936002255</v>
      </c>
      <c r="D27" s="15" t="s">
        <v>19</v>
      </c>
      <c r="E27" s="3">
        <f t="shared" si="0"/>
        <v>38289.129823294927</v>
      </c>
      <c r="F27" s="19">
        <v>91.497</v>
      </c>
      <c r="G27" s="13">
        <f t="shared" si="6"/>
        <v>1.2045394212901517E-2</v>
      </c>
      <c r="H27" t="s">
        <v>21</v>
      </c>
      <c r="I27" s="13">
        <f t="shared" si="4"/>
        <v>1.8413837277257761E-2</v>
      </c>
      <c r="J27" s="1">
        <f t="shared" si="5"/>
        <v>113.98185823093642</v>
      </c>
      <c r="K27" s="3">
        <f t="shared" si="2"/>
        <v>145543.74587141367</v>
      </c>
      <c r="Y27" s="10"/>
    </row>
    <row r="28" spans="1:25" x14ac:dyDescent="0.2">
      <c r="A28">
        <v>1976</v>
      </c>
      <c r="B28" s="10" t="s">
        <v>7</v>
      </c>
      <c r="C28" s="15">
        <f>66.58/141.88*$C$70</f>
        <v>30.263209754722297</v>
      </c>
      <c r="D28" s="15" t="s">
        <v>19</v>
      </c>
      <c r="E28" s="3">
        <f t="shared" si="0"/>
        <v>38643.175134682075</v>
      </c>
      <c r="F28" s="19">
        <v>93.052999999999997</v>
      </c>
      <c r="G28" s="13">
        <f t="shared" si="6"/>
        <v>1.7006022055367831E-2</v>
      </c>
      <c r="H28" t="s">
        <v>21</v>
      </c>
      <c r="I28" s="13">
        <f t="shared" si="4"/>
        <v>-7.7593948005552082E-3</v>
      </c>
      <c r="J28" s="1">
        <f t="shared" si="5"/>
        <v>113.09742799282168</v>
      </c>
      <c r="K28" s="3">
        <f t="shared" si="2"/>
        <v>144414.41448644569</v>
      </c>
      <c r="Y28" s="10"/>
    </row>
    <row r="29" spans="1:25" x14ac:dyDescent="0.2">
      <c r="A29">
        <v>1976</v>
      </c>
      <c r="B29" s="10" t="s">
        <v>8</v>
      </c>
      <c r="C29" s="15">
        <f>67.8/141.88*$C$70</f>
        <v>30.817747392162389</v>
      </c>
      <c r="D29" s="15" t="s">
        <v>19</v>
      </c>
      <c r="E29" s="3">
        <f t="shared" si="0"/>
        <v>39351.265757456356</v>
      </c>
      <c r="F29" s="19">
        <v>93.986000000000004</v>
      </c>
      <c r="G29" s="13">
        <f t="shared" si="6"/>
        <v>1.0026544012551986E-2</v>
      </c>
      <c r="H29" t="s">
        <v>21</v>
      </c>
      <c r="I29" s="13">
        <f t="shared" si="4"/>
        <v>8.2972769547053904E-3</v>
      </c>
      <c r="J29" s="1">
        <f t="shared" si="5"/>
        <v>114.03582867574298</v>
      </c>
      <c r="K29" s="3">
        <f t="shared" si="2"/>
        <v>145612.66087969134</v>
      </c>
      <c r="Y29" s="10"/>
    </row>
    <row r="30" spans="1:25" x14ac:dyDescent="0.2">
      <c r="A30">
        <v>1977</v>
      </c>
      <c r="B30" s="10" t="s">
        <v>5</v>
      </c>
      <c r="C30" s="15">
        <f>70.04/141.88*$C$70</f>
        <v>31.835914857626165</v>
      </c>
      <c r="D30" s="15" t="s">
        <v>19</v>
      </c>
      <c r="E30" s="3">
        <f t="shared" si="0"/>
        <v>40651.366573041945</v>
      </c>
      <c r="F30" s="19">
        <v>95.853999999999999</v>
      </c>
      <c r="G30" s="13">
        <f t="shared" si="6"/>
        <v>1.9875300576681632E-2</v>
      </c>
      <c r="H30" t="s">
        <v>21</v>
      </c>
      <c r="I30" s="13">
        <f t="shared" si="4"/>
        <v>1.3163047505914349E-2</v>
      </c>
      <c r="J30" s="1">
        <f t="shared" si="5"/>
        <v>115.53688770597809</v>
      </c>
      <c r="K30" s="3">
        <f t="shared" si="2"/>
        <v>147529.3672523133</v>
      </c>
      <c r="Y30" s="10"/>
    </row>
    <row r="31" spans="1:25" x14ac:dyDescent="0.2">
      <c r="A31">
        <v>1977</v>
      </c>
      <c r="B31" s="10" t="s">
        <v>6</v>
      </c>
      <c r="C31" s="15">
        <f>72.66/141.88*$C$70</f>
        <v>33.026807160981107</v>
      </c>
      <c r="D31" s="15" t="s">
        <v>19</v>
      </c>
      <c r="E31" s="3">
        <f t="shared" si="0"/>
        <v>42172.020205557215</v>
      </c>
      <c r="F31" s="19">
        <v>97.721000000000004</v>
      </c>
      <c r="G31" s="13">
        <f t="shared" si="6"/>
        <v>1.9477538756859536E-2</v>
      </c>
      <c r="H31" t="s">
        <v>21</v>
      </c>
      <c r="I31" s="13">
        <f t="shared" si="4"/>
        <v>1.7929657131204202E-2</v>
      </c>
      <c r="J31" s="1">
        <f t="shared" si="5"/>
        <v>117.60842448855271</v>
      </c>
      <c r="K31" s="3">
        <f t="shared" si="2"/>
        <v>150174.51822393079</v>
      </c>
      <c r="Y31" s="10"/>
    </row>
    <row r="32" spans="1:25" x14ac:dyDescent="0.2">
      <c r="A32">
        <v>1977</v>
      </c>
      <c r="B32" s="10" t="s">
        <v>7</v>
      </c>
      <c r="C32" s="15">
        <f>74.67/141.88*$C$70</f>
        <v>33.940430645616011</v>
      </c>
      <c r="D32" s="15" t="s">
        <v>19</v>
      </c>
      <c r="E32" s="3">
        <f t="shared" si="0"/>
        <v>43338.628526685352</v>
      </c>
      <c r="F32" s="19">
        <v>99.122</v>
      </c>
      <c r="G32" s="13">
        <f t="shared" si="6"/>
        <v>1.4336734171774612E-2</v>
      </c>
      <c r="H32" t="s">
        <v>21</v>
      </c>
      <c r="I32" s="13">
        <f t="shared" si="4"/>
        <v>1.3326354184955314E-2</v>
      </c>
      <c r="J32" s="1">
        <f t="shared" si="5"/>
        <v>119.17571600842174</v>
      </c>
      <c r="K32" s="3">
        <f t="shared" si="2"/>
        <v>152175.79704333792</v>
      </c>
      <c r="Y32" s="10"/>
    </row>
    <row r="33" spans="1:25" x14ac:dyDescent="0.2">
      <c r="A33">
        <v>1977</v>
      </c>
      <c r="B33" s="10" t="s">
        <v>8</v>
      </c>
      <c r="C33" s="15">
        <f>77.04/141.88*$C$70</f>
        <v>35.017688187200449</v>
      </c>
      <c r="D33" s="15" t="s">
        <v>19</v>
      </c>
      <c r="E33" s="3">
        <f t="shared" si="0"/>
        <v>44714.181621746873</v>
      </c>
      <c r="F33" s="22">
        <v>100.05500000000001</v>
      </c>
      <c r="G33" s="13">
        <f t="shared" si="6"/>
        <v>9.4126430055891941E-3</v>
      </c>
      <c r="H33" t="s">
        <v>21</v>
      </c>
      <c r="I33" s="13">
        <f t="shared" si="4"/>
        <v>2.2327011474121417E-2</v>
      </c>
      <c r="J33" s="1">
        <f t="shared" si="5"/>
        <v>121.83655358717841</v>
      </c>
      <c r="K33" s="3">
        <f t="shared" si="2"/>
        <v>155573.42781000811</v>
      </c>
      <c r="Y33" s="10"/>
    </row>
    <row r="34" spans="1:25" x14ac:dyDescent="0.2">
      <c r="A34">
        <v>1978</v>
      </c>
      <c r="B34" s="10" t="s">
        <v>5</v>
      </c>
      <c r="C34" s="15">
        <f>79.49/141.88*$C$70</f>
        <v>36.131308852551449</v>
      </c>
      <c r="D34" s="15" t="s">
        <v>19</v>
      </c>
      <c r="E34" s="3">
        <f t="shared" si="0"/>
        <v>46136.166888793603</v>
      </c>
      <c r="F34" s="22">
        <v>101.3</v>
      </c>
      <c r="G34" s="13">
        <f t="shared" ref="G34:G65" si="7">(F34/F33)-1</f>
        <v>1.2443156264054567E-2</v>
      </c>
      <c r="H34" t="s">
        <v>22</v>
      </c>
      <c r="I34" s="13">
        <f t="shared" si="4"/>
        <v>1.9358505210504084E-2</v>
      </c>
      <c r="J34" s="1">
        <f t="shared" si="5"/>
        <v>124.19512714462567</v>
      </c>
      <c r="K34" s="3">
        <f t="shared" si="2"/>
        <v>158585.09682288414</v>
      </c>
      <c r="Y34" s="10"/>
    </row>
    <row r="35" spans="1:25" x14ac:dyDescent="0.2">
      <c r="A35">
        <v>1978</v>
      </c>
      <c r="B35" s="10" t="s">
        <v>6</v>
      </c>
      <c r="C35" s="15">
        <f>82.36/141.88*$C$70</f>
        <v>37.435835917676911</v>
      </c>
      <c r="D35" s="15" t="s">
        <v>19</v>
      </c>
      <c r="E35" s="3">
        <f t="shared" si="0"/>
        <v>47801.921058762629</v>
      </c>
      <c r="F35" s="22">
        <v>103.533333333</v>
      </c>
      <c r="G35" s="13">
        <f t="shared" si="7"/>
        <v>2.2046725893386077E-2</v>
      </c>
      <c r="H35" t="s">
        <v>22</v>
      </c>
      <c r="I35" s="13">
        <f t="shared" ref="I35:I66" si="8">(C35/C34)-(1+G35)</f>
        <v>1.4058444568307404E-2</v>
      </c>
      <c r="J35" s="1">
        <f t="shared" si="5"/>
        <v>125.94111745524228</v>
      </c>
      <c r="K35" s="3">
        <f t="shared" si="2"/>
        <v>160814.5566159283</v>
      </c>
      <c r="Y35" s="10"/>
    </row>
    <row r="36" spans="1:25" x14ac:dyDescent="0.2">
      <c r="A36">
        <v>1978</v>
      </c>
      <c r="B36" s="10" t="s">
        <v>7</v>
      </c>
      <c r="C36" s="15">
        <f>84.89/141.88*$C$70</f>
        <v>38.585819706794474</v>
      </c>
      <c r="D36" s="15" t="s">
        <v>19</v>
      </c>
      <c r="E36" s="3">
        <f t="shared" si="0"/>
        <v>49270.338497794553</v>
      </c>
      <c r="F36" s="22">
        <v>105.366666667</v>
      </c>
      <c r="G36" s="13">
        <f t="shared" si="7"/>
        <v>1.7707662595034535E-2</v>
      </c>
      <c r="H36" t="s">
        <v>22</v>
      </c>
      <c r="I36" s="13">
        <f t="shared" si="8"/>
        <v>1.3011132936777026E-2</v>
      </c>
      <c r="J36" s="1">
        <f t="shared" si="5"/>
        <v>127.57975407665869</v>
      </c>
      <c r="K36" s="3">
        <f t="shared" si="2"/>
        <v>162906.93619022699</v>
      </c>
      <c r="O36" t="s">
        <v>11</v>
      </c>
      <c r="Y36" s="10"/>
    </row>
    <row r="37" spans="1:25" x14ac:dyDescent="0.2">
      <c r="A37">
        <v>1978</v>
      </c>
      <c r="B37" s="10" t="s">
        <v>8</v>
      </c>
      <c r="C37" s="15">
        <f>87.53/141.88*$C$70</f>
        <v>39.785802791091058</v>
      </c>
      <c r="D37" s="15" t="s">
        <v>19</v>
      </c>
      <c r="E37" s="3">
        <f t="shared" si="0"/>
        <v>50802.600173306128</v>
      </c>
      <c r="F37" s="22">
        <v>107.466666667</v>
      </c>
      <c r="G37" s="13">
        <f t="shared" si="7"/>
        <v>1.9930401771528272E-2</v>
      </c>
      <c r="H37" t="s">
        <v>22</v>
      </c>
      <c r="I37" s="13">
        <f t="shared" si="8"/>
        <v>1.1168667612380112E-2</v>
      </c>
      <c r="J37" s="1">
        <f t="shared" si="5"/>
        <v>129.00464994401008</v>
      </c>
      <c r="K37" s="3">
        <f t="shared" si="2"/>
        <v>164726.38961228685</v>
      </c>
      <c r="O37" t="s">
        <v>12</v>
      </c>
      <c r="Y37" s="10"/>
    </row>
    <row r="38" spans="1:25" x14ac:dyDescent="0.2">
      <c r="A38">
        <v>1979</v>
      </c>
      <c r="B38" s="10" t="s">
        <v>5</v>
      </c>
      <c r="C38" s="15">
        <f>91.49/141.88*$C$70</f>
        <v>41.585777417535944</v>
      </c>
      <c r="D38" s="15" t="s">
        <v>19</v>
      </c>
      <c r="E38" s="3">
        <f t="shared" si="0"/>
        <v>53100.992686573496</v>
      </c>
      <c r="F38" s="22">
        <v>109.93333333299999</v>
      </c>
      <c r="G38" s="13">
        <f t="shared" si="7"/>
        <v>2.2952853591740263E-2</v>
      </c>
      <c r="H38" t="s">
        <v>22</v>
      </c>
      <c r="I38" s="13">
        <f t="shared" si="8"/>
        <v>2.2288777848908703E-2</v>
      </c>
      <c r="J38" s="1">
        <f t="shared" si="5"/>
        <v>131.88000592808837</v>
      </c>
      <c r="K38" s="3">
        <f t="shared" si="2"/>
        <v>168397.9395162079</v>
      </c>
      <c r="Y38" s="10"/>
    </row>
    <row r="39" spans="1:25" x14ac:dyDescent="0.2">
      <c r="A39">
        <v>1979</v>
      </c>
      <c r="B39" s="10" t="s">
        <v>6</v>
      </c>
      <c r="C39" s="15">
        <f>94.07/141.88*$C$70</f>
        <v>42.758488159007605</v>
      </c>
      <c r="D39" s="15" t="s">
        <v>19</v>
      </c>
      <c r="E39" s="3">
        <f t="shared" si="0"/>
        <v>54598.430233096158</v>
      </c>
      <c r="F39" s="22">
        <v>112.833333333</v>
      </c>
      <c r="G39" s="13">
        <f t="shared" si="7"/>
        <v>2.637962401463434E-2</v>
      </c>
      <c r="H39" t="s">
        <v>22</v>
      </c>
      <c r="I39" s="13">
        <f t="shared" si="8"/>
        <v>1.8201792425520669E-3</v>
      </c>
      <c r="J39" s="1">
        <f t="shared" si="5"/>
        <v>132.12005117738633</v>
      </c>
      <c r="K39" s="3">
        <f t="shared" si="2"/>
        <v>168704.45395020384</v>
      </c>
      <c r="O39" t="s">
        <v>27</v>
      </c>
      <c r="Y39" s="10"/>
    </row>
    <row r="40" spans="1:25" x14ac:dyDescent="0.2">
      <c r="A40">
        <v>1979</v>
      </c>
      <c r="B40" s="10" t="s">
        <v>7</v>
      </c>
      <c r="C40" s="15">
        <f>96.14/141.88*$C$70</f>
        <v>43.699383986467431</v>
      </c>
      <c r="D40" s="15" t="s">
        <v>19</v>
      </c>
      <c r="E40" s="3">
        <f t="shared" si="0"/>
        <v>55799.862683213185</v>
      </c>
      <c r="F40" s="22">
        <v>115.866666667</v>
      </c>
      <c r="G40" s="13">
        <f t="shared" si="7"/>
        <v>2.6883308720906607E-2</v>
      </c>
      <c r="H40" t="s">
        <v>22</v>
      </c>
      <c r="I40" s="13">
        <f t="shared" si="8"/>
        <v>-4.8784187453565497E-3</v>
      </c>
      <c r="J40" s="1">
        <f t="shared" si="5"/>
        <v>131.47551424308512</v>
      </c>
      <c r="K40" s="3">
        <f t="shared" si="2"/>
        <v>167881.44297962802</v>
      </c>
      <c r="O40" s="20" t="s">
        <v>10</v>
      </c>
      <c r="Y40" s="10"/>
    </row>
    <row r="41" spans="1:25" x14ac:dyDescent="0.2">
      <c r="A41">
        <v>1979</v>
      </c>
      <c r="B41" s="10" t="s">
        <v>8</v>
      </c>
      <c r="C41" s="15">
        <f>97.92/141.88*$C$70</f>
        <v>44.508463490273471</v>
      </c>
      <c r="D41" s="15" t="s">
        <v>19</v>
      </c>
      <c r="E41" s="3">
        <f t="shared" si="0"/>
        <v>56832.978509883884</v>
      </c>
      <c r="F41" s="22">
        <v>118.8</v>
      </c>
      <c r="G41" s="13">
        <f t="shared" si="7"/>
        <v>2.5316455693252804E-2</v>
      </c>
      <c r="H41" t="s">
        <v>22</v>
      </c>
      <c r="I41" s="13">
        <f t="shared" si="8"/>
        <v>-6.8017895813325957E-3</v>
      </c>
      <c r="J41" s="1">
        <f t="shared" si="5"/>
        <v>130.58124546010615</v>
      </c>
      <c r="K41" s="3">
        <f t="shared" si="2"/>
        <v>166739.54872987009</v>
      </c>
      <c r="Y41" s="10"/>
    </row>
    <row r="42" spans="1:25" x14ac:dyDescent="0.2">
      <c r="A42">
        <v>1980</v>
      </c>
      <c r="B42" s="10" t="s">
        <v>5</v>
      </c>
      <c r="C42" s="15">
        <f>100/141.88*$C$70</f>
        <v>45.453904708204114</v>
      </c>
      <c r="D42" s="15" t="s">
        <v>19</v>
      </c>
      <c r="E42" s="3">
        <f t="shared" si="0"/>
        <v>58040.214981499063</v>
      </c>
      <c r="F42" s="22">
        <v>122.533333333</v>
      </c>
      <c r="G42" s="13">
        <f t="shared" si="7"/>
        <v>3.1425364755892193E-2</v>
      </c>
      <c r="H42" t="s">
        <v>22</v>
      </c>
      <c r="I42" s="13">
        <f t="shared" si="8"/>
        <v>-1.0183534690532792E-2</v>
      </c>
      <c r="J42" s="1">
        <f t="shared" si="5"/>
        <v>129.25146681703018</v>
      </c>
      <c r="K42" s="3">
        <f t="shared" si="2"/>
        <v>165041.55075109567</v>
      </c>
      <c r="Y42" s="10"/>
    </row>
    <row r="43" spans="1:25" x14ac:dyDescent="0.2">
      <c r="A43">
        <v>1980</v>
      </c>
      <c r="B43" s="10" t="s">
        <v>6</v>
      </c>
      <c r="C43" s="15">
        <f>101.1/141.88*$C$70</f>
        <v>45.953897659994361</v>
      </c>
      <c r="D43" s="15" t="s">
        <v>19</v>
      </c>
      <c r="E43" s="3">
        <f t="shared" si="0"/>
        <v>58678.657346295549</v>
      </c>
      <c r="F43" s="22">
        <v>125.533333333</v>
      </c>
      <c r="G43" s="13">
        <f t="shared" si="7"/>
        <v>2.4483133841198157E-2</v>
      </c>
      <c r="H43" t="s">
        <v>22</v>
      </c>
      <c r="I43" s="13">
        <f t="shared" si="8"/>
        <v>-1.3483133841198036E-2</v>
      </c>
      <c r="J43" s="1">
        <f t="shared" si="5"/>
        <v>127.50875199076499</v>
      </c>
      <c r="K43" s="3">
        <f t="shared" si="2"/>
        <v>162816.27343295977</v>
      </c>
      <c r="Y43" s="10"/>
    </row>
    <row r="44" spans="1:25" x14ac:dyDescent="0.2">
      <c r="A44">
        <v>1980</v>
      </c>
      <c r="B44" s="10" t="s">
        <v>7</v>
      </c>
      <c r="C44" s="15">
        <f>104.38/141.88*$C$70</f>
        <v>47.444785734423448</v>
      </c>
      <c r="D44" s="15" t="s">
        <v>19</v>
      </c>
      <c r="E44" s="3">
        <f t="shared" si="0"/>
        <v>60582.376397688713</v>
      </c>
      <c r="F44" s="22">
        <v>128.533333333</v>
      </c>
      <c r="G44" s="13">
        <f t="shared" si="7"/>
        <v>2.389803505051491E-2</v>
      </c>
      <c r="H44" t="s">
        <v>22</v>
      </c>
      <c r="I44" s="13">
        <f t="shared" si="8"/>
        <v>8.54509056768471E-3</v>
      </c>
      <c r="J44" s="1">
        <f t="shared" si="5"/>
        <v>128.59832582469852</v>
      </c>
      <c r="K44" s="3">
        <f t="shared" si="2"/>
        <v>164207.55323533734</v>
      </c>
      <c r="Y44" s="10"/>
    </row>
    <row r="45" spans="1:25" x14ac:dyDescent="0.2">
      <c r="A45">
        <v>1980</v>
      </c>
      <c r="B45" s="10" t="s">
        <v>8</v>
      </c>
      <c r="C45" s="15">
        <f>104.64/141.88*$C$70</f>
        <v>47.562965886664784</v>
      </c>
      <c r="D45" s="15" t="s">
        <v>19</v>
      </c>
      <c r="E45" s="3">
        <f t="shared" si="0"/>
        <v>60733.280956640614</v>
      </c>
      <c r="F45" s="22">
        <v>131.633333333</v>
      </c>
      <c r="G45" s="13">
        <f t="shared" si="7"/>
        <v>2.4118257261473319E-2</v>
      </c>
      <c r="H45" t="s">
        <v>22</v>
      </c>
      <c r="I45" s="13">
        <f t="shared" si="8"/>
        <v>-2.1627358621887138E-2</v>
      </c>
      <c r="J45" s="1">
        <f t="shared" si="5"/>
        <v>125.81708371391346</v>
      </c>
      <c r="K45" s="3">
        <f t="shared" si="2"/>
        <v>160656.17759309406</v>
      </c>
      <c r="Y45" s="10"/>
    </row>
    <row r="46" spans="1:25" x14ac:dyDescent="0.2">
      <c r="A46">
        <v>1981</v>
      </c>
      <c r="B46" s="10" t="s">
        <v>5</v>
      </c>
      <c r="C46" s="15">
        <f>105.72/141.88*$C$70</f>
        <v>48.053868057513391</v>
      </c>
      <c r="D46" s="15" t="s">
        <v>19</v>
      </c>
      <c r="E46" s="3">
        <f t="shared" si="0"/>
        <v>61360.115278440811</v>
      </c>
      <c r="F46" s="22">
        <v>135.33333333300001</v>
      </c>
      <c r="G46" s="13">
        <f t="shared" si="7"/>
        <v>2.8108381868898968E-2</v>
      </c>
      <c r="H46" t="s">
        <v>22</v>
      </c>
      <c r="I46" s="13">
        <f t="shared" si="8"/>
        <v>-1.7787280951467643E-2</v>
      </c>
      <c r="J46" s="1">
        <f t="shared" si="5"/>
        <v>123.57913989739976</v>
      </c>
      <c r="K46" s="3">
        <f t="shared" si="2"/>
        <v>157798.54102565683</v>
      </c>
      <c r="Y46" s="10"/>
    </row>
    <row r="47" spans="1:25" x14ac:dyDescent="0.2">
      <c r="A47">
        <v>1981</v>
      </c>
      <c r="B47" s="10" t="s">
        <v>6</v>
      </c>
      <c r="C47" s="15">
        <f>107.64/141.88*$C$70</f>
        <v>48.926583027910915</v>
      </c>
      <c r="D47" s="15" t="s">
        <v>19</v>
      </c>
      <c r="E47" s="3">
        <f t="shared" si="0"/>
        <v>62474.487406085595</v>
      </c>
      <c r="F47" s="22">
        <v>137.76666666700001</v>
      </c>
      <c r="G47" s="13">
        <f t="shared" si="7"/>
        <v>1.7980295571472737E-2</v>
      </c>
      <c r="H47" t="s">
        <v>22</v>
      </c>
      <c r="I47" s="13">
        <f t="shared" si="8"/>
        <v>1.8088490525824952E-4</v>
      </c>
      <c r="J47" s="1">
        <f t="shared" si="5"/>
        <v>123.601493498412</v>
      </c>
      <c r="K47" s="3">
        <f t="shared" si="2"/>
        <v>157827.08439980014</v>
      </c>
      <c r="Y47" s="10"/>
    </row>
    <row r="48" spans="1:25" x14ac:dyDescent="0.2">
      <c r="A48">
        <v>1981</v>
      </c>
      <c r="B48" s="10" t="s">
        <v>7</v>
      </c>
      <c r="C48" s="15">
        <f>108.97/141.88*$C$70</f>
        <v>49.53111996053002</v>
      </c>
      <c r="D48" s="15" t="s">
        <v>19</v>
      </c>
      <c r="E48" s="3">
        <f t="shared" si="0"/>
        <v>63246.422265339519</v>
      </c>
      <c r="F48" s="22">
        <v>140.533333333</v>
      </c>
      <c r="G48" s="13">
        <f t="shared" si="7"/>
        <v>2.0082264693878304E-2</v>
      </c>
      <c r="H48" t="s">
        <v>22</v>
      </c>
      <c r="I48" s="13">
        <f t="shared" si="8"/>
        <v>-7.7262632074421855E-3</v>
      </c>
      <c r="J48" s="1">
        <f t="shared" si="5"/>
        <v>122.64651582681032</v>
      </c>
      <c r="K48" s="3">
        <f t="shared" si="2"/>
        <v>156607.67080446408</v>
      </c>
      <c r="Y48" s="10"/>
    </row>
    <row r="49" spans="1:25" x14ac:dyDescent="0.2">
      <c r="A49">
        <v>1981</v>
      </c>
      <c r="B49" s="10" t="s">
        <v>8</v>
      </c>
      <c r="C49" s="15">
        <f>109.4/141.88*$C$70</f>
        <v>49.7265717507753</v>
      </c>
      <c r="D49" s="15" t="s">
        <v>19</v>
      </c>
      <c r="E49" s="3">
        <f t="shared" si="0"/>
        <v>63495.995189759968</v>
      </c>
      <c r="F49" s="22">
        <v>143.033333333</v>
      </c>
      <c r="G49" s="13">
        <f t="shared" si="7"/>
        <v>1.7789373814083964E-2</v>
      </c>
      <c r="H49" t="s">
        <v>22</v>
      </c>
      <c r="I49" s="13">
        <f t="shared" si="8"/>
        <v>-1.3843333619534937E-2</v>
      </c>
      <c r="J49" s="1">
        <f t="shared" si="5"/>
        <v>120.94867919094621</v>
      </c>
      <c r="K49" s="3">
        <f t="shared" si="2"/>
        <v>154439.69857013959</v>
      </c>
      <c r="Y49" s="10"/>
    </row>
    <row r="50" spans="1:25" x14ac:dyDescent="0.2">
      <c r="A50">
        <v>1982</v>
      </c>
      <c r="B50" s="10" t="s">
        <v>5</v>
      </c>
      <c r="C50" s="15">
        <f>110.74/141.88*$C$70</f>
        <v>50.335654073865236</v>
      </c>
      <c r="D50" s="15" t="s">
        <v>19</v>
      </c>
      <c r="E50" s="3">
        <f t="shared" si="0"/>
        <v>64273.734070512051</v>
      </c>
      <c r="F50" s="22">
        <v>144.83333333300001</v>
      </c>
      <c r="G50" s="13">
        <f t="shared" si="7"/>
        <v>1.2584479142420557E-2</v>
      </c>
      <c r="H50" t="s">
        <v>22</v>
      </c>
      <c r="I50" s="13">
        <f t="shared" si="8"/>
        <v>-3.3585025759430565E-4</v>
      </c>
      <c r="J50" s="1">
        <f t="shared" si="5"/>
        <v>120.90805854588424</v>
      </c>
      <c r="K50" s="3">
        <f t="shared" si="2"/>
        <v>154387.82995759201</v>
      </c>
    </row>
    <row r="51" spans="1:25" x14ac:dyDescent="0.2">
      <c r="A51">
        <v>1982</v>
      </c>
      <c r="B51" s="10" t="s">
        <v>6</v>
      </c>
      <c r="C51" s="15">
        <f>111.13/141.88*$C$70</f>
        <v>50.512924302227226</v>
      </c>
      <c r="D51" s="15" t="s">
        <v>19</v>
      </c>
      <c r="E51" s="3">
        <f t="shared" si="0"/>
        <v>64500.090908939899</v>
      </c>
      <c r="F51" s="22">
        <v>146.366666667</v>
      </c>
      <c r="G51" s="13">
        <f t="shared" si="7"/>
        <v>1.0586881477584686E-2</v>
      </c>
      <c r="H51" t="s">
        <v>22</v>
      </c>
      <c r="I51" s="13">
        <f t="shared" si="8"/>
        <v>-7.0651187902088797E-3</v>
      </c>
      <c r="J51" s="1">
        <f t="shared" si="5"/>
        <v>120.05382874956405</v>
      </c>
      <c r="K51" s="3">
        <f t="shared" si="2"/>
        <v>153297.06159917905</v>
      </c>
    </row>
    <row r="52" spans="1:25" x14ac:dyDescent="0.2">
      <c r="A52">
        <v>1982</v>
      </c>
      <c r="B52" s="10" t="s">
        <v>7</v>
      </c>
      <c r="C52" s="15">
        <f>110.68/141.88*$C$70</f>
        <v>50.308381731040313</v>
      </c>
      <c r="D52" s="15" t="s">
        <v>19</v>
      </c>
      <c r="E52" s="3">
        <f t="shared" si="0"/>
        <v>64238.909941523161</v>
      </c>
      <c r="F52" s="22">
        <v>148.83333333300001</v>
      </c>
      <c r="G52" s="13">
        <f t="shared" si="7"/>
        <v>1.6852653149585839E-2</v>
      </c>
      <c r="H52" t="s">
        <v>22</v>
      </c>
      <c r="I52" s="13">
        <f t="shared" si="8"/>
        <v>-2.0901964766610881E-2</v>
      </c>
      <c r="J52" s="1">
        <f t="shared" si="5"/>
        <v>117.54446785094392</v>
      </c>
      <c r="K52" s="3">
        <f t="shared" si="2"/>
        <v>150092.85181880803</v>
      </c>
    </row>
    <row r="53" spans="1:25" x14ac:dyDescent="0.2">
      <c r="A53">
        <v>1982</v>
      </c>
      <c r="B53" s="10" t="s">
        <v>8</v>
      </c>
      <c r="C53" s="15">
        <f>111.38/141.88*$C$70</f>
        <v>50.626559063997746</v>
      </c>
      <c r="D53" s="15" t="s">
        <v>19</v>
      </c>
      <c r="E53" s="3">
        <f t="shared" si="0"/>
        <v>64645.191446393663</v>
      </c>
      <c r="F53" s="22">
        <v>150.466666667</v>
      </c>
      <c r="G53" s="13">
        <f t="shared" si="7"/>
        <v>1.0974244125444343E-2</v>
      </c>
      <c r="H53" t="s">
        <v>22</v>
      </c>
      <c r="I53" s="13">
        <f t="shared" si="8"/>
        <v>-4.6497049133011892E-3</v>
      </c>
      <c r="J53" s="1">
        <f t="shared" si="5"/>
        <v>116.99792076124601</v>
      </c>
      <c r="K53" s="3">
        <f t="shared" si="2"/>
        <v>149394.96434825473</v>
      </c>
    </row>
    <row r="54" spans="1:25" x14ac:dyDescent="0.2">
      <c r="A54">
        <v>1983</v>
      </c>
      <c r="B54" s="10" t="s">
        <v>5</v>
      </c>
      <c r="C54" s="15">
        <f>113.56/141.88*$C$70</f>
        <v>51.617454186636593</v>
      </c>
      <c r="D54" s="15" t="s">
        <v>19</v>
      </c>
      <c r="E54" s="3">
        <f t="shared" si="0"/>
        <v>65910.46813299034</v>
      </c>
      <c r="F54" s="22">
        <v>151.43333333300001</v>
      </c>
      <c r="G54" s="13">
        <f t="shared" si="7"/>
        <v>6.4244572396845445E-3</v>
      </c>
      <c r="H54" t="s">
        <v>22</v>
      </c>
      <c r="I54" s="13">
        <f t="shared" si="8"/>
        <v>1.3148176985490423E-2</v>
      </c>
      <c r="J54" s="1">
        <f t="shared" si="5"/>
        <v>118.53623013034925</v>
      </c>
      <c r="K54" s="3">
        <f t="shared" si="2"/>
        <v>151359.23578024661</v>
      </c>
      <c r="L54" s="6">
        <v>100.9</v>
      </c>
      <c r="M54" s="6">
        <f t="shared" ref="M54:M85" si="9">C54/$C$118*100</f>
        <v>55.117409702761975</v>
      </c>
      <c r="N54" s="6">
        <f t="shared" ref="N54:N85" si="10">L54/$L$118*100</f>
        <v>52.7443805541035</v>
      </c>
    </row>
    <row r="55" spans="1:25" x14ac:dyDescent="0.2">
      <c r="A55">
        <v>1983</v>
      </c>
      <c r="B55" s="10" t="s">
        <v>6</v>
      </c>
      <c r="C55" s="15">
        <f>114.81/141.88*$C$70</f>
        <v>52.185627995489149</v>
      </c>
      <c r="D55" s="15" t="s">
        <v>19</v>
      </c>
      <c r="E55" s="3">
        <f t="shared" si="0"/>
        <v>66635.97082025907</v>
      </c>
      <c r="F55" s="22">
        <v>153.16666666699999</v>
      </c>
      <c r="G55" s="13">
        <f t="shared" si="7"/>
        <v>1.1446180942133788E-2</v>
      </c>
      <c r="H55" t="s">
        <v>22</v>
      </c>
      <c r="I55" s="13">
        <f t="shared" si="8"/>
        <v>-4.3878397136931646E-4</v>
      </c>
      <c r="J55" s="1">
        <f t="shared" si="5"/>
        <v>118.48421833254152</v>
      </c>
      <c r="K55" s="3">
        <f t="shared" si="2"/>
        <v>151292.82177366753</v>
      </c>
      <c r="L55" s="6">
        <v>101.9</v>
      </c>
      <c r="M55" s="6">
        <f t="shared" si="9"/>
        <v>55.724108911360538</v>
      </c>
      <c r="N55" s="6">
        <f t="shared" si="10"/>
        <v>53.267119707266076</v>
      </c>
    </row>
    <row r="56" spans="1:25" x14ac:dyDescent="0.2">
      <c r="A56">
        <v>1983</v>
      </c>
      <c r="B56" s="10" t="s">
        <v>7</v>
      </c>
      <c r="C56" s="15">
        <f>115.59/141.88*$C$70</f>
        <v>52.540168452213138</v>
      </c>
      <c r="D56" s="15" t="s">
        <v>19</v>
      </c>
      <c r="E56" s="3">
        <f t="shared" si="0"/>
        <v>67088.684497114766</v>
      </c>
      <c r="F56" s="22">
        <v>154.633333333</v>
      </c>
      <c r="G56" s="13">
        <f t="shared" si="7"/>
        <v>9.5756256757137947E-3</v>
      </c>
      <c r="H56" t="s">
        <v>22</v>
      </c>
      <c r="I56" s="13">
        <f t="shared" si="8"/>
        <v>-2.7817923859307925E-3</v>
      </c>
      <c r="J56" s="1">
        <f t="shared" si="5"/>
        <v>118.15461983613109</v>
      </c>
      <c r="K56" s="3">
        <f t="shared" si="2"/>
        <v>150871.95655401156</v>
      </c>
      <c r="L56" s="6">
        <v>103</v>
      </c>
      <c r="M56" s="6">
        <f t="shared" si="9"/>
        <v>56.102689217526034</v>
      </c>
      <c r="N56" s="6">
        <f t="shared" si="10"/>
        <v>53.842132775744901</v>
      </c>
    </row>
    <row r="57" spans="1:25" x14ac:dyDescent="0.2">
      <c r="A57">
        <v>1983</v>
      </c>
      <c r="B57" s="10" t="s">
        <v>8</v>
      </c>
      <c r="C57" s="15">
        <f>116.02/141.88*$C$70</f>
        <v>52.735620242458417</v>
      </c>
      <c r="D57" s="15" t="s">
        <v>19</v>
      </c>
      <c r="E57" s="3">
        <f t="shared" si="0"/>
        <v>67338.257421535222</v>
      </c>
      <c r="F57" s="22">
        <v>156.1</v>
      </c>
      <c r="G57" s="13">
        <f t="shared" si="7"/>
        <v>9.4848027613914088E-3</v>
      </c>
      <c r="H57" t="s">
        <v>22</v>
      </c>
      <c r="I57" s="13">
        <f t="shared" si="8"/>
        <v>-5.7647577748007883E-3</v>
      </c>
      <c r="J57" s="1">
        <f t="shared" si="5"/>
        <v>117.47348707280211</v>
      </c>
      <c r="K57" s="3">
        <f t="shared" si="2"/>
        <v>150002.2162694674</v>
      </c>
      <c r="L57" s="6">
        <v>104.2</v>
      </c>
      <c r="M57" s="6">
        <f t="shared" si="9"/>
        <v>56.311393745283944</v>
      </c>
      <c r="N57" s="6">
        <f t="shared" si="10"/>
        <v>54.469419759539981</v>
      </c>
    </row>
    <row r="58" spans="1:25" x14ac:dyDescent="0.2">
      <c r="A58">
        <v>1984</v>
      </c>
      <c r="B58" s="10" t="s">
        <v>5</v>
      </c>
      <c r="C58" s="15">
        <f>117.8/141.88*$C$70</f>
        <v>53.544699746264442</v>
      </c>
      <c r="D58" s="15" t="s">
        <v>19</v>
      </c>
      <c r="E58" s="3">
        <f t="shared" si="0"/>
        <v>68371.373248205884</v>
      </c>
      <c r="F58" s="22">
        <v>158.26666666700001</v>
      </c>
      <c r="G58" s="13">
        <f t="shared" si="7"/>
        <v>1.3879991460602259E-2</v>
      </c>
      <c r="H58" t="s">
        <v>22</v>
      </c>
      <c r="I58" s="13">
        <f t="shared" si="8"/>
        <v>1.4621909217453766E-3</v>
      </c>
      <c r="J58" s="1">
        <f t="shared" si="5"/>
        <v>117.64525573914574</v>
      </c>
      <c r="K58" s="3">
        <f t="shared" si="2"/>
        <v>150221.5481483383</v>
      </c>
      <c r="L58" s="6">
        <v>105.1</v>
      </c>
      <c r="M58" s="6">
        <f t="shared" si="9"/>
        <v>57.175333418328286</v>
      </c>
      <c r="N58" s="6">
        <f t="shared" si="10"/>
        <v>54.939884997386301</v>
      </c>
    </row>
    <row r="59" spans="1:25" x14ac:dyDescent="0.2">
      <c r="A59">
        <v>1984</v>
      </c>
      <c r="B59" s="10" t="s">
        <v>6</v>
      </c>
      <c r="C59" s="15">
        <f>119.71/141.88*$C$70</f>
        <v>54.412869326191142</v>
      </c>
      <c r="D59" s="15" t="s">
        <v>19</v>
      </c>
      <c r="E59" s="3">
        <f t="shared" si="0"/>
        <v>69479.941354352515</v>
      </c>
      <c r="F59" s="22">
        <v>159.69999999999999</v>
      </c>
      <c r="G59" s="13">
        <f t="shared" si="7"/>
        <v>9.0564448167458345E-3</v>
      </c>
      <c r="H59" t="s">
        <v>22</v>
      </c>
      <c r="I59" s="13">
        <f t="shared" si="8"/>
        <v>7.1574770847822045E-3</v>
      </c>
      <c r="J59" s="1">
        <f t="shared" si="5"/>
        <v>118.48729896123201</v>
      </c>
      <c r="K59" s="3">
        <f t="shared" si="2"/>
        <v>151296.75543685054</v>
      </c>
      <c r="L59" s="6">
        <v>106.5</v>
      </c>
      <c r="M59" s="6">
        <f t="shared" si="9"/>
        <v>58.102369809066886</v>
      </c>
      <c r="N59" s="6">
        <f t="shared" si="10"/>
        <v>55.671719811813901</v>
      </c>
    </row>
    <row r="60" spans="1:25" x14ac:dyDescent="0.2">
      <c r="A60">
        <v>1984</v>
      </c>
      <c r="B60" s="10" t="s">
        <v>7</v>
      </c>
      <c r="C60" s="15">
        <f>120.81/141.88*$C$70</f>
        <v>54.91286227798139</v>
      </c>
      <c r="D60" s="15" t="s">
        <v>19</v>
      </c>
      <c r="E60" s="3">
        <f t="shared" si="0"/>
        <v>70118.383719149017</v>
      </c>
      <c r="F60" s="22">
        <v>160.93333333300001</v>
      </c>
      <c r="G60" s="13">
        <f t="shared" si="7"/>
        <v>7.7228136067628572E-3</v>
      </c>
      <c r="H60" t="s">
        <v>22</v>
      </c>
      <c r="I60" s="13">
        <f t="shared" si="8"/>
        <v>1.4660595032529589E-3</v>
      </c>
      <c r="J60" s="1">
        <f t="shared" si="5"/>
        <v>118.6610083918889</v>
      </c>
      <c r="K60" s="3">
        <f t="shared" si="2"/>
        <v>151518.56548297007</v>
      </c>
      <c r="L60" s="6">
        <v>108.1</v>
      </c>
      <c r="M60" s="6">
        <f t="shared" si="9"/>
        <v>58.636265112633623</v>
      </c>
      <c r="N60" s="6">
        <f t="shared" si="10"/>
        <v>56.508102456874013</v>
      </c>
    </row>
    <row r="61" spans="1:25" x14ac:dyDescent="0.2">
      <c r="A61">
        <v>1984</v>
      </c>
      <c r="B61" s="10" t="s">
        <v>8</v>
      </c>
      <c r="C61" s="15">
        <f>122.08/141.88*$C$70</f>
        <v>55.490126867775579</v>
      </c>
      <c r="D61" s="15" t="s">
        <v>19</v>
      </c>
      <c r="E61" s="3">
        <f t="shared" si="0"/>
        <v>70855.494449414051</v>
      </c>
      <c r="F61" s="22">
        <v>162.33333333300001</v>
      </c>
      <c r="G61" s="13">
        <f t="shared" si="7"/>
        <v>8.6992543496451358E-3</v>
      </c>
      <c r="H61" t="s">
        <v>22</v>
      </c>
      <c r="I61" s="13">
        <f t="shared" si="8"/>
        <v>1.813120453765027E-3</v>
      </c>
      <c r="J61" s="1">
        <f t="shared" si="5"/>
        <v>118.87615509326862</v>
      </c>
      <c r="K61" s="3">
        <f t="shared" si="2"/>
        <v>151793.28689317236</v>
      </c>
      <c r="L61" s="6">
        <v>109.4</v>
      </c>
      <c r="M61" s="6">
        <f t="shared" si="9"/>
        <v>59.252671508569755</v>
      </c>
      <c r="N61" s="6">
        <f t="shared" si="10"/>
        <v>57.187663355985364</v>
      </c>
    </row>
    <row r="62" spans="1:25" x14ac:dyDescent="0.2">
      <c r="A62">
        <v>1985</v>
      </c>
      <c r="B62" s="10" t="s">
        <v>5</v>
      </c>
      <c r="C62" s="15">
        <f>123.78/141.88*$C$70</f>
        <v>56.262843247815056</v>
      </c>
      <c r="D62" s="15" t="s">
        <v>19</v>
      </c>
      <c r="E62" s="3">
        <f t="shared" si="0"/>
        <v>71842.178104099541</v>
      </c>
      <c r="F62" s="22">
        <v>163.76666666700001</v>
      </c>
      <c r="G62" s="13">
        <f t="shared" si="7"/>
        <v>8.8295687926258637E-3</v>
      </c>
      <c r="H62" t="s">
        <v>22</v>
      </c>
      <c r="I62" s="13">
        <f t="shared" si="8"/>
        <v>5.0957260959718642E-3</v>
      </c>
      <c r="J62" s="1">
        <f t="shared" si="5"/>
        <v>119.4819154189662</v>
      </c>
      <c r="K62" s="3">
        <f t="shared" si="2"/>
        <v>152566.78390638725</v>
      </c>
      <c r="L62" s="6">
        <v>110.7</v>
      </c>
      <c r="M62" s="6">
        <f t="shared" si="9"/>
        <v>60.077782432263803</v>
      </c>
      <c r="N62" s="6">
        <f t="shared" si="10"/>
        <v>57.867224255096708</v>
      </c>
    </row>
    <row r="63" spans="1:25" x14ac:dyDescent="0.2">
      <c r="A63">
        <v>1985</v>
      </c>
      <c r="B63" s="10" t="s">
        <v>6</v>
      </c>
      <c r="C63" s="15">
        <f>125.71/141.88*$C$70</f>
        <v>57.14010360868339</v>
      </c>
      <c r="D63" s="15" t="s">
        <v>19</v>
      </c>
      <c r="E63" s="3">
        <f t="shared" si="0"/>
        <v>72962.354253242462</v>
      </c>
      <c r="F63" s="22">
        <v>165.2</v>
      </c>
      <c r="G63" s="13">
        <f t="shared" si="7"/>
        <v>8.7522898412195627E-3</v>
      </c>
      <c r="H63" t="s">
        <v>22</v>
      </c>
      <c r="I63" s="13">
        <f t="shared" si="8"/>
        <v>6.8398898323949187E-3</v>
      </c>
      <c r="J63" s="1">
        <f t="shared" si="5"/>
        <v>120.29915855739546</v>
      </c>
      <c r="K63" s="3">
        <f t="shared" si="2"/>
        <v>153610.32390038975</v>
      </c>
      <c r="L63" s="6">
        <v>112.5</v>
      </c>
      <c r="M63" s="6">
        <f t="shared" si="9"/>
        <v>61.014526010339978</v>
      </c>
      <c r="N63" s="6">
        <f t="shared" si="10"/>
        <v>58.808154730789333</v>
      </c>
    </row>
    <row r="64" spans="1:25" x14ac:dyDescent="0.2">
      <c r="A64">
        <v>1985</v>
      </c>
      <c r="B64" s="10" t="s">
        <v>7</v>
      </c>
      <c r="C64" s="15">
        <f>127.89/141.88*$C$70</f>
        <v>58.130998731322244</v>
      </c>
      <c r="D64" s="15" t="s">
        <v>19</v>
      </c>
      <c r="E64" s="3">
        <f t="shared" si="0"/>
        <v>74227.630939839146</v>
      </c>
      <c r="F64" s="22">
        <v>166.26666666700001</v>
      </c>
      <c r="G64" s="13">
        <f t="shared" si="7"/>
        <v>6.4568200181598367E-3</v>
      </c>
      <c r="H64" t="s">
        <v>22</v>
      </c>
      <c r="I64" s="13">
        <f t="shared" si="8"/>
        <v>1.0884680260258905E-2</v>
      </c>
      <c r="J64" s="1">
        <f t="shared" si="5"/>
        <v>121.60857643387089</v>
      </c>
      <c r="K64" s="3">
        <f t="shared" si="2"/>
        <v>155282.32316072029</v>
      </c>
      <c r="L64" s="6">
        <v>114.3</v>
      </c>
      <c r="M64" s="6">
        <f t="shared" si="9"/>
        <v>62.07260943013587</v>
      </c>
      <c r="N64" s="6">
        <f t="shared" si="10"/>
        <v>59.749085206481958</v>
      </c>
    </row>
    <row r="65" spans="1:15" x14ac:dyDescent="0.2">
      <c r="A65">
        <v>1985</v>
      </c>
      <c r="B65" s="10" t="s">
        <v>8</v>
      </c>
      <c r="C65" s="15">
        <f>129.45/141.88*$C$70</f>
        <v>58.840079644770221</v>
      </c>
      <c r="D65" s="15" t="s">
        <v>19</v>
      </c>
      <c r="E65" s="3">
        <f t="shared" si="0"/>
        <v>75133.058293550537</v>
      </c>
      <c r="F65" s="22">
        <v>167.866666667</v>
      </c>
      <c r="G65" s="13">
        <f t="shared" si="7"/>
        <v>9.6230954290104087E-3</v>
      </c>
      <c r="H65" t="s">
        <v>22</v>
      </c>
      <c r="I65" s="13">
        <f t="shared" si="8"/>
        <v>2.574887212321908E-3</v>
      </c>
      <c r="J65" s="1">
        <f t="shared" si="5"/>
        <v>121.92170480223913</v>
      </c>
      <c r="K65" s="3">
        <f t="shared" si="2"/>
        <v>155682.15762892648</v>
      </c>
      <c r="L65" s="6">
        <v>115.9</v>
      </c>
      <c r="M65" s="6">
        <f t="shared" si="9"/>
        <v>62.829770042466862</v>
      </c>
      <c r="N65" s="6">
        <f t="shared" si="10"/>
        <v>60.585467851542084</v>
      </c>
    </row>
    <row r="66" spans="1:15" x14ac:dyDescent="0.2">
      <c r="A66">
        <v>1986</v>
      </c>
      <c r="B66" s="10" t="s">
        <v>5</v>
      </c>
      <c r="C66" s="15">
        <f>131.84/141.88*$C$70</f>
        <v>59.926427967296306</v>
      </c>
      <c r="D66" s="15" t="s">
        <v>19</v>
      </c>
      <c r="E66" s="3">
        <f t="shared" ref="E66:E129" si="11">(C66/$C$179)*$E$179</f>
        <v>76520.219431608362</v>
      </c>
      <c r="F66" s="22">
        <v>168.73333333299999</v>
      </c>
      <c r="G66" s="13">
        <f t="shared" ref="G66:G97" si="12">(F66/F65)-1</f>
        <v>5.1628276370032644E-3</v>
      </c>
      <c r="H66" t="s">
        <v>22</v>
      </c>
      <c r="I66" s="13">
        <f t="shared" si="8"/>
        <v>1.3299899284588301E-2</v>
      </c>
      <c r="J66" s="1">
        <f t="shared" si="5"/>
        <v>123.54325119671422</v>
      </c>
      <c r="K66" s="3">
        <f t="shared" ref="K66:K129" si="13">K67/(1+I67)</f>
        <v>157752.71464579861</v>
      </c>
      <c r="L66" s="6">
        <v>117</v>
      </c>
      <c r="M66" s="6">
        <f t="shared" si="9"/>
        <v>63.98977892930732</v>
      </c>
      <c r="N66" s="6">
        <f t="shared" si="10"/>
        <v>61.160480920020909</v>
      </c>
    </row>
    <row r="67" spans="1:15" x14ac:dyDescent="0.2">
      <c r="A67">
        <v>1986</v>
      </c>
      <c r="B67" s="10" t="s">
        <v>6</v>
      </c>
      <c r="C67" s="15">
        <f>134.6/141.88*$C$70</f>
        <v>61.180955737242741</v>
      </c>
      <c r="D67" s="15" t="s">
        <v>19</v>
      </c>
      <c r="E67" s="3">
        <f t="shared" si="11"/>
        <v>78122.129365097746</v>
      </c>
      <c r="F67" s="22">
        <v>167.83333333300001</v>
      </c>
      <c r="G67" s="13">
        <f t="shared" si="12"/>
        <v>-5.3338601343446701E-3</v>
      </c>
      <c r="H67" t="s">
        <v>22</v>
      </c>
      <c r="I67" s="13">
        <f t="shared" ref="I67:I98" si="14">(C67/C66)-(1+G67)</f>
        <v>2.6268326153762178E-2</v>
      </c>
      <c r="J67" s="1">
        <f t="shared" si="5"/>
        <v>126.78852561324568</v>
      </c>
      <c r="K67" s="3">
        <f t="shared" si="13"/>
        <v>161896.61440575583</v>
      </c>
      <c r="L67" s="6">
        <v>118.9</v>
      </c>
      <c r="M67" s="6">
        <f t="shared" si="9"/>
        <v>65.329370781892933</v>
      </c>
      <c r="N67" s="6">
        <f t="shared" si="10"/>
        <v>62.153685311029797</v>
      </c>
    </row>
    <row r="68" spans="1:15" x14ac:dyDescent="0.2">
      <c r="A68">
        <v>1986</v>
      </c>
      <c r="B68" s="10" t="s">
        <v>7</v>
      </c>
      <c r="C68" s="15">
        <f>136.83/141.88*$C$70</f>
        <v>62.194577812235693</v>
      </c>
      <c r="D68" s="15" t="s">
        <v>19</v>
      </c>
      <c r="E68" s="3">
        <f t="shared" si="11"/>
        <v>79416.426159185168</v>
      </c>
      <c r="F68" s="22">
        <v>168.8</v>
      </c>
      <c r="G68" s="13">
        <f t="shared" si="12"/>
        <v>5.7596822264265324E-3</v>
      </c>
      <c r="H68" t="s">
        <v>22</v>
      </c>
      <c r="I68" s="13">
        <f t="shared" si="14"/>
        <v>1.0807925500170734E-2</v>
      </c>
      <c r="J68" s="1">
        <f t="shared" si="5"/>
        <v>128.15884655235013</v>
      </c>
      <c r="K68" s="3">
        <f t="shared" si="13"/>
        <v>163646.38095298311</v>
      </c>
      <c r="L68" s="6">
        <v>119.9</v>
      </c>
      <c r="M68" s="6">
        <f t="shared" si="9"/>
        <v>66.411722170032775</v>
      </c>
      <c r="N68" s="6">
        <f t="shared" si="10"/>
        <v>62.676424464192372</v>
      </c>
    </row>
    <row r="69" spans="1:15" x14ac:dyDescent="0.2">
      <c r="A69">
        <v>1986</v>
      </c>
      <c r="B69" s="10" t="s">
        <v>8</v>
      </c>
      <c r="C69" s="15">
        <f>139.03/141.88*$C$70</f>
        <v>63.19456371581618</v>
      </c>
      <c r="D69" s="15" t="s">
        <v>19</v>
      </c>
      <c r="E69" s="3">
        <f t="shared" si="11"/>
        <v>80693.310888778142</v>
      </c>
      <c r="F69" s="22">
        <v>169.9</v>
      </c>
      <c r="G69" s="13">
        <f t="shared" si="12"/>
        <v>6.5165876777251164E-3</v>
      </c>
      <c r="H69" t="s">
        <v>22</v>
      </c>
      <c r="I69" s="13">
        <f t="shared" si="14"/>
        <v>9.5617577143671806E-3</v>
      </c>
      <c r="J69" s="1">
        <f t="shared" si="5"/>
        <v>129.38427039203646</v>
      </c>
      <c r="K69" s="3">
        <f t="shared" si="13"/>
        <v>165211.12799848855</v>
      </c>
      <c r="L69" s="6">
        <v>121.5</v>
      </c>
      <c r="M69" s="6">
        <f t="shared" si="9"/>
        <v>67.479512777166235</v>
      </c>
      <c r="N69" s="6">
        <f t="shared" si="10"/>
        <v>63.512807109252478</v>
      </c>
    </row>
    <row r="70" spans="1:15" x14ac:dyDescent="0.2">
      <c r="A70" s="10">
        <v>1987</v>
      </c>
      <c r="B70" s="10" t="s">
        <v>5</v>
      </c>
      <c r="C70" s="21">
        <v>64.489999999999995</v>
      </c>
      <c r="D70" s="14" t="s">
        <v>20</v>
      </c>
      <c r="E70" s="3">
        <f t="shared" si="11"/>
        <v>82347.457015750872</v>
      </c>
      <c r="F70" s="22">
        <v>171.866666667</v>
      </c>
      <c r="G70" s="13">
        <f t="shared" si="12"/>
        <v>1.1575436533254768E-2</v>
      </c>
      <c r="H70" t="s">
        <v>22</v>
      </c>
      <c r="I70" s="13">
        <f t="shared" si="14"/>
        <v>8.9237363071392739E-3</v>
      </c>
      <c r="J70" s="1">
        <f t="shared" si="5"/>
        <v>130.53886150330661</v>
      </c>
      <c r="K70" s="3">
        <f t="shared" si="13"/>
        <v>166685.42853975209</v>
      </c>
      <c r="L70" s="6">
        <v>122.5</v>
      </c>
      <c r="M70" s="6">
        <f t="shared" si="9"/>
        <v>68.862786972770948</v>
      </c>
      <c r="N70" s="6">
        <f t="shared" si="10"/>
        <v>64.035546262415053</v>
      </c>
    </row>
    <row r="71" spans="1:15" x14ac:dyDescent="0.2">
      <c r="A71" s="10">
        <v>1987</v>
      </c>
      <c r="B71" s="10" t="s">
        <v>6</v>
      </c>
      <c r="C71" s="21">
        <v>66.239999999999995</v>
      </c>
      <c r="D71" s="14" t="s">
        <v>20</v>
      </c>
      <c r="E71" s="3">
        <f t="shared" si="11"/>
        <v>84582.036792112529</v>
      </c>
      <c r="F71" s="22">
        <v>173.66666666699999</v>
      </c>
      <c r="G71" s="13">
        <f t="shared" si="12"/>
        <v>1.0473235065922237E-2</v>
      </c>
      <c r="H71" t="s">
        <v>22</v>
      </c>
      <c r="I71" s="13">
        <f t="shared" si="14"/>
        <v>1.6662755010058428E-2</v>
      </c>
      <c r="J71" s="1">
        <f t="shared" si="5"/>
        <v>132.71399857182814</v>
      </c>
      <c r="K71" s="3">
        <f t="shared" si="13"/>
        <v>169462.86699925657</v>
      </c>
      <c r="L71" s="6">
        <v>124.1</v>
      </c>
      <c r="M71" s="6">
        <f t="shared" si="9"/>
        <v>70.731446876668429</v>
      </c>
      <c r="N71" s="6">
        <f t="shared" si="10"/>
        <v>64.871928907475166</v>
      </c>
    </row>
    <row r="72" spans="1:15" x14ac:dyDescent="0.2">
      <c r="A72" s="10">
        <v>1987</v>
      </c>
      <c r="B72" s="10" t="s">
        <v>7</v>
      </c>
      <c r="C72" s="21">
        <v>67.64</v>
      </c>
      <c r="D72" s="14" t="s">
        <v>20</v>
      </c>
      <c r="E72" s="3">
        <f t="shared" si="11"/>
        <v>86369.700613201887</v>
      </c>
      <c r="F72" s="22">
        <v>175.3</v>
      </c>
      <c r="G72" s="13">
        <f t="shared" si="12"/>
        <v>9.4049904011337393E-3</v>
      </c>
      <c r="H72" t="s">
        <v>22</v>
      </c>
      <c r="I72" s="13">
        <f t="shared" si="14"/>
        <v>1.1730275299349335E-2</v>
      </c>
      <c r="J72" s="1">
        <f t="shared" si="5"/>
        <v>134.27077031115314</v>
      </c>
      <c r="K72" s="3">
        <f t="shared" si="13"/>
        <v>171450.71308217486</v>
      </c>
      <c r="L72" s="6">
        <v>125.4</v>
      </c>
      <c r="M72" s="6">
        <f t="shared" si="9"/>
        <v>72.226374799786427</v>
      </c>
      <c r="N72" s="6">
        <f t="shared" si="10"/>
        <v>65.551489806586517</v>
      </c>
    </row>
    <row r="73" spans="1:15" x14ac:dyDescent="0.2">
      <c r="A73" s="10">
        <v>1987</v>
      </c>
      <c r="B73" s="10" t="s">
        <v>8</v>
      </c>
      <c r="C73" s="21">
        <v>68.36</v>
      </c>
      <c r="D73" s="14" t="s">
        <v>20</v>
      </c>
      <c r="E73" s="3">
        <f t="shared" si="11"/>
        <v>87289.070578333529</v>
      </c>
      <c r="F73" s="22">
        <v>176.76666666700001</v>
      </c>
      <c r="G73" s="13">
        <f t="shared" si="12"/>
        <v>8.3666096235026632E-3</v>
      </c>
      <c r="H73" t="s">
        <v>22</v>
      </c>
      <c r="I73" s="13">
        <f t="shared" si="14"/>
        <v>2.2779793770886236E-3</v>
      </c>
      <c r="J73" s="1">
        <f t="shared" si="5"/>
        <v>134.57663635686777</v>
      </c>
      <c r="K73" s="3">
        <f t="shared" si="13"/>
        <v>171841.27427076318</v>
      </c>
      <c r="L73" s="6">
        <v>127.5</v>
      </c>
      <c r="M73" s="6">
        <f t="shared" si="9"/>
        <v>72.995194874532828</v>
      </c>
      <c r="N73" s="6">
        <f t="shared" si="10"/>
        <v>66.649242028227903</v>
      </c>
    </row>
    <row r="74" spans="1:15" x14ac:dyDescent="0.2">
      <c r="A74" s="10">
        <v>1988</v>
      </c>
      <c r="B74" s="10" t="s">
        <v>5</v>
      </c>
      <c r="C74" s="21">
        <v>69.33</v>
      </c>
      <c r="D74" s="14" t="s">
        <v>20</v>
      </c>
      <c r="E74" s="3">
        <f t="shared" si="11"/>
        <v>88527.666225802575</v>
      </c>
      <c r="F74" s="22">
        <v>178</v>
      </c>
      <c r="G74" s="13">
        <f t="shared" si="12"/>
        <v>6.9771827248594764E-3</v>
      </c>
      <c r="H74" t="s">
        <v>22</v>
      </c>
      <c r="I74" s="13">
        <f t="shared" si="14"/>
        <v>7.212401827510373E-3</v>
      </c>
      <c r="J74" s="1">
        <f t="shared" si="5"/>
        <v>135.54725713486823</v>
      </c>
      <c r="K74" s="3">
        <f t="shared" si="13"/>
        <v>173080.66259135536</v>
      </c>
      <c r="L74" s="6">
        <v>129</v>
      </c>
      <c r="M74" s="6">
        <f t="shared" si="9"/>
        <v>74.030966364121724</v>
      </c>
      <c r="N74" s="6">
        <f t="shared" si="10"/>
        <v>67.433350757971766</v>
      </c>
    </row>
    <row r="75" spans="1:15" x14ac:dyDescent="0.2">
      <c r="A75" s="10">
        <v>1988</v>
      </c>
      <c r="B75" s="10" t="s">
        <v>6</v>
      </c>
      <c r="C75" s="21">
        <v>71.08</v>
      </c>
      <c r="D75" s="14" t="s">
        <v>20</v>
      </c>
      <c r="E75" s="3">
        <f t="shared" si="11"/>
        <v>90762.246002164233</v>
      </c>
      <c r="F75" s="22">
        <v>179.9</v>
      </c>
      <c r="G75" s="13">
        <f t="shared" si="12"/>
        <v>1.0674157303370846E-2</v>
      </c>
      <c r="H75" t="s">
        <v>22</v>
      </c>
      <c r="I75" s="13">
        <f t="shared" si="14"/>
        <v>1.4567440850386637E-2</v>
      </c>
      <c r="J75" s="1">
        <f t="shared" si="5"/>
        <v>137.52183378561259</v>
      </c>
      <c r="K75" s="3">
        <f t="shared" si="13"/>
        <v>175602.00490600066</v>
      </c>
      <c r="L75" s="6">
        <v>130</v>
      </c>
      <c r="M75" s="6">
        <f t="shared" si="9"/>
        <v>75.899626268019219</v>
      </c>
      <c r="N75" s="6">
        <f t="shared" si="10"/>
        <v>67.956089911134342</v>
      </c>
    </row>
    <row r="76" spans="1:15" x14ac:dyDescent="0.2">
      <c r="A76" s="10">
        <v>1988</v>
      </c>
      <c r="B76" s="10" t="s">
        <v>7</v>
      </c>
      <c r="C76" s="21">
        <v>72.58</v>
      </c>
      <c r="D76" s="14" t="s">
        <v>20</v>
      </c>
      <c r="E76" s="3">
        <f t="shared" si="11"/>
        <v>92677.600096188529</v>
      </c>
      <c r="F76" s="22">
        <v>181.83333333300001</v>
      </c>
      <c r="G76" s="13">
        <f t="shared" si="12"/>
        <v>1.0746711133963416E-2</v>
      </c>
      <c r="H76" t="s">
        <v>22</v>
      </c>
      <c r="I76" s="13">
        <f t="shared" si="14"/>
        <v>1.0356271420904228E-2</v>
      </c>
      <c r="J76" s="1">
        <f t="shared" si="5"/>
        <v>138.94604722259686</v>
      </c>
      <c r="K76" s="3">
        <f t="shared" si="13"/>
        <v>177420.58693086216</v>
      </c>
      <c r="L76" s="6">
        <v>131.9</v>
      </c>
      <c r="M76" s="6">
        <f t="shared" si="9"/>
        <v>77.501334757074204</v>
      </c>
      <c r="N76" s="6">
        <f t="shared" si="10"/>
        <v>68.94929430214323</v>
      </c>
      <c r="O76" s="20" t="s">
        <v>16</v>
      </c>
    </row>
    <row r="77" spans="1:15" x14ac:dyDescent="0.2">
      <c r="A77" s="10">
        <v>1988</v>
      </c>
      <c r="B77" s="10" t="s">
        <v>8</v>
      </c>
      <c r="C77" s="21">
        <v>73.290000000000006</v>
      </c>
      <c r="D77" s="14" t="s">
        <v>20</v>
      </c>
      <c r="E77" s="3">
        <f t="shared" si="11"/>
        <v>93584.201034026701</v>
      </c>
      <c r="F77" s="22">
        <v>183.533333333</v>
      </c>
      <c r="G77" s="13">
        <f t="shared" si="12"/>
        <v>9.349220898275501E-3</v>
      </c>
      <c r="H77" t="s">
        <v>22</v>
      </c>
      <c r="I77" s="13">
        <f t="shared" si="14"/>
        <v>4.3308827780608183E-4</v>
      </c>
      <c r="J77" s="1">
        <f t="shared" si="5"/>
        <v>139.00622312689646</v>
      </c>
      <c r="K77" s="3">
        <f t="shared" si="13"/>
        <v>177497.4257073034</v>
      </c>
      <c r="L77" s="6">
        <v>133.9</v>
      </c>
      <c r="M77" s="6">
        <f t="shared" si="9"/>
        <v>78.259476775226915</v>
      </c>
      <c r="N77" s="6">
        <f t="shared" si="10"/>
        <v>69.994772608468367</v>
      </c>
    </row>
    <row r="78" spans="1:15" x14ac:dyDescent="0.2">
      <c r="A78" s="10">
        <v>1989</v>
      </c>
      <c r="B78" s="10" t="s">
        <v>5</v>
      </c>
      <c r="C78" s="21">
        <v>74.42</v>
      </c>
      <c r="D78" s="14" t="s">
        <v>20</v>
      </c>
      <c r="E78" s="3">
        <f t="shared" si="11"/>
        <v>95027.101118191655</v>
      </c>
      <c r="F78" s="22">
        <v>185.33333333300001</v>
      </c>
      <c r="G78" s="13">
        <f t="shared" si="12"/>
        <v>9.8074827461129832E-3</v>
      </c>
      <c r="H78" t="s">
        <v>22</v>
      </c>
      <c r="I78" s="13">
        <f t="shared" si="14"/>
        <v>5.6107189185070627E-3</v>
      </c>
      <c r="J78" s="1">
        <f t="shared" si="5"/>
        <v>139.78614797278476</v>
      </c>
      <c r="K78" s="3">
        <f t="shared" si="13"/>
        <v>178493.31387170567</v>
      </c>
      <c r="L78" s="6">
        <v>134.80000000000001</v>
      </c>
      <c r="M78" s="6">
        <f t="shared" si="9"/>
        <v>79.466097170314995</v>
      </c>
      <c r="N78" s="6">
        <f t="shared" si="10"/>
        <v>70.465237846314693</v>
      </c>
    </row>
    <row r="79" spans="1:15" x14ac:dyDescent="0.2">
      <c r="A79" s="10">
        <v>1989</v>
      </c>
      <c r="B79" s="10" t="s">
        <v>6</v>
      </c>
      <c r="C79" s="21">
        <v>75.7</v>
      </c>
      <c r="D79" s="14" t="s">
        <v>20</v>
      </c>
      <c r="E79" s="3">
        <f t="shared" si="11"/>
        <v>96661.536611759046</v>
      </c>
      <c r="F79" s="22">
        <v>188.16666666699999</v>
      </c>
      <c r="G79" s="13">
        <f t="shared" si="12"/>
        <v>1.5287769787797112E-2</v>
      </c>
      <c r="H79" t="s">
        <v>22</v>
      </c>
      <c r="I79" s="13">
        <f t="shared" si="14"/>
        <v>1.9119077182496724E-3</v>
      </c>
      <c r="J79" s="1">
        <f t="shared" si="5"/>
        <v>140.05340618799832</v>
      </c>
      <c r="K79" s="3">
        <f t="shared" si="13"/>
        <v>178834.57661615295</v>
      </c>
      <c r="L79" s="6">
        <v>136.30000000000001</v>
      </c>
      <c r="M79" s="6">
        <f t="shared" si="9"/>
        <v>80.832888414308584</v>
      </c>
      <c r="N79" s="6">
        <f t="shared" si="10"/>
        <v>71.249346576058542</v>
      </c>
    </row>
    <row r="80" spans="1:15" x14ac:dyDescent="0.2">
      <c r="A80" s="10">
        <v>1989</v>
      </c>
      <c r="B80" s="10" t="s">
        <v>7</v>
      </c>
      <c r="C80" s="21">
        <v>76.430000000000007</v>
      </c>
      <c r="D80" s="14" t="s">
        <v>20</v>
      </c>
      <c r="E80" s="3">
        <f t="shared" si="11"/>
        <v>97593.675604184202</v>
      </c>
      <c r="F80" s="22">
        <v>189.56666666699999</v>
      </c>
      <c r="G80" s="13">
        <f t="shared" si="12"/>
        <v>7.4402125774890582E-3</v>
      </c>
      <c r="H80" t="s">
        <v>22</v>
      </c>
      <c r="I80" s="13">
        <f t="shared" si="14"/>
        <v>2.2031163524978137E-3</v>
      </c>
      <c r="J80" s="1">
        <f t="shared" si="5"/>
        <v>140.36196013739411</v>
      </c>
      <c r="K80" s="3">
        <f t="shared" si="13"/>
        <v>179228.56999628802</v>
      </c>
      <c r="L80" s="6">
        <v>138.19999999999999</v>
      </c>
      <c r="M80" s="6">
        <f t="shared" si="9"/>
        <v>81.61238654564869</v>
      </c>
      <c r="N80" s="6">
        <f t="shared" si="10"/>
        <v>72.242550967067416</v>
      </c>
    </row>
    <row r="81" spans="1:14" x14ac:dyDescent="0.2">
      <c r="A81" s="10">
        <v>1989</v>
      </c>
      <c r="B81" s="10" t="s">
        <v>8</v>
      </c>
      <c r="C81" s="21">
        <v>76.5</v>
      </c>
      <c r="D81" s="14" t="s">
        <v>20</v>
      </c>
      <c r="E81" s="3">
        <f t="shared" si="11"/>
        <v>97683.058795238656</v>
      </c>
      <c r="F81" s="22">
        <v>191.2</v>
      </c>
      <c r="G81" s="13">
        <f t="shared" si="12"/>
        <v>8.6161420766508456E-3</v>
      </c>
      <c r="H81" t="s">
        <v>22</v>
      </c>
      <c r="I81" s="13">
        <f t="shared" si="14"/>
        <v>-7.7002713452627436E-3</v>
      </c>
      <c r="J81" s="1">
        <f t="shared" si="5"/>
        <v>139.28113495778322</v>
      </c>
      <c r="K81" s="3">
        <f t="shared" si="13"/>
        <v>177848.46137449317</v>
      </c>
      <c r="L81" s="6">
        <v>140.5</v>
      </c>
      <c r="M81" s="6">
        <f t="shared" si="9"/>
        <v>81.687132941804592</v>
      </c>
      <c r="N81" s="6">
        <f t="shared" si="10"/>
        <v>73.444851019341343</v>
      </c>
    </row>
    <row r="82" spans="1:14" x14ac:dyDescent="0.2">
      <c r="A82" s="10">
        <v>1990</v>
      </c>
      <c r="B82" s="10" t="s">
        <v>5</v>
      </c>
      <c r="C82" s="21">
        <v>76.790000000000006</v>
      </c>
      <c r="D82" s="14" t="s">
        <v>20</v>
      </c>
      <c r="E82" s="3">
        <f t="shared" si="11"/>
        <v>98053.360586750045</v>
      </c>
      <c r="F82" s="22">
        <v>194.23333333299999</v>
      </c>
      <c r="G82" s="13">
        <f t="shared" si="12"/>
        <v>1.5864714084728115E-2</v>
      </c>
      <c r="H82" t="s">
        <v>22</v>
      </c>
      <c r="I82" s="13">
        <f t="shared" si="14"/>
        <v>-1.207386441152547E-2</v>
      </c>
      <c r="J82" s="1">
        <f t="shared" si="5"/>
        <v>137.59947341921958</v>
      </c>
      <c r="K82" s="3">
        <f t="shared" si="13"/>
        <v>175701.1431660591</v>
      </c>
      <c r="L82" s="6">
        <v>141.1</v>
      </c>
      <c r="M82" s="6">
        <f t="shared" si="9"/>
        <v>81.99679658302189</v>
      </c>
      <c r="N82" s="6">
        <f t="shared" si="10"/>
        <v>73.758494511238879</v>
      </c>
    </row>
    <row r="83" spans="1:14" x14ac:dyDescent="0.2">
      <c r="A83" s="10">
        <v>1990</v>
      </c>
      <c r="B83" s="10" t="s">
        <v>6</v>
      </c>
      <c r="C83" s="21">
        <v>77.5</v>
      </c>
      <c r="D83" s="14" t="s">
        <v>20</v>
      </c>
      <c r="E83" s="3">
        <f t="shared" si="11"/>
        <v>98959.961524588187</v>
      </c>
      <c r="F83" s="22">
        <v>196</v>
      </c>
      <c r="G83" s="13">
        <f t="shared" si="12"/>
        <v>9.095589498900214E-3</v>
      </c>
      <c r="H83" t="s">
        <v>22</v>
      </c>
      <c r="I83" s="13">
        <f t="shared" si="14"/>
        <v>1.5040607343985712E-4</v>
      </c>
      <c r="J83" s="1">
        <f t="shared" si="5"/>
        <v>137.62016921572396</v>
      </c>
      <c r="K83" s="3">
        <f t="shared" si="13"/>
        <v>175727.5696851016</v>
      </c>
      <c r="L83" s="6">
        <v>143.19999999999999</v>
      </c>
      <c r="M83" s="6">
        <f t="shared" si="9"/>
        <v>82.754938601174572</v>
      </c>
      <c r="N83" s="6">
        <f t="shared" si="10"/>
        <v>74.85624673288028</v>
      </c>
    </row>
    <row r="84" spans="1:14" x14ac:dyDescent="0.2">
      <c r="A84" s="10">
        <v>1990</v>
      </c>
      <c r="B84" s="10" t="s">
        <v>7</v>
      </c>
      <c r="C84" s="21">
        <v>77.22</v>
      </c>
      <c r="D84" s="14" t="s">
        <v>20</v>
      </c>
      <c r="E84" s="3">
        <f t="shared" si="11"/>
        <v>98602.428760370327</v>
      </c>
      <c r="F84" s="22">
        <v>199.23333333299999</v>
      </c>
      <c r="G84" s="13">
        <f t="shared" si="12"/>
        <v>1.6496598637754989E-2</v>
      </c>
      <c r="H84" t="s">
        <v>22</v>
      </c>
      <c r="I84" s="13">
        <f t="shared" si="14"/>
        <v>-2.0109501863561419E-2</v>
      </c>
      <c r="J84" s="1">
        <f t="shared" si="5"/>
        <v>134.85269616641673</v>
      </c>
      <c r="K84" s="3">
        <f t="shared" si="13"/>
        <v>172193.77579503992</v>
      </c>
      <c r="L84" s="6">
        <v>146.69999999999999</v>
      </c>
      <c r="M84" s="6">
        <f t="shared" si="9"/>
        <v>82.455953016550993</v>
      </c>
      <c r="N84" s="6">
        <f t="shared" si="10"/>
        <v>76.68583376894928</v>
      </c>
    </row>
    <row r="85" spans="1:14" x14ac:dyDescent="0.2">
      <c r="A85" s="10">
        <v>1990</v>
      </c>
      <c r="B85" s="10" t="s">
        <v>8</v>
      </c>
      <c r="C85" s="21">
        <v>75.97</v>
      </c>
      <c r="D85" s="14" t="s">
        <v>20</v>
      </c>
      <c r="E85" s="3">
        <f t="shared" si="11"/>
        <v>97006.30034868342</v>
      </c>
      <c r="F85" s="22">
        <v>202.33333333300001</v>
      </c>
      <c r="G85" s="13">
        <f t="shared" si="12"/>
        <v>1.5559645307036352E-2</v>
      </c>
      <c r="H85" t="s">
        <v>22</v>
      </c>
      <c r="I85" s="13">
        <f t="shared" si="14"/>
        <v>-3.1747161494552589E-2</v>
      </c>
      <c r="J85" s="1">
        <f t="shared" si="5"/>
        <v>130.57150584324566</v>
      </c>
      <c r="K85" s="3">
        <f t="shared" si="13"/>
        <v>166727.112186518</v>
      </c>
      <c r="L85" s="6">
        <v>147.5</v>
      </c>
      <c r="M85" s="6">
        <f t="shared" si="9"/>
        <v>81.121195942338488</v>
      </c>
      <c r="N85" s="6">
        <f t="shared" si="10"/>
        <v>77.104025091479343</v>
      </c>
    </row>
    <row r="86" spans="1:14" x14ac:dyDescent="0.2">
      <c r="A86" s="10">
        <v>1991</v>
      </c>
      <c r="B86" s="10" t="s">
        <v>5</v>
      </c>
      <c r="C86" s="21">
        <v>75.150000000000006</v>
      </c>
      <c r="D86" s="14" t="s">
        <v>20</v>
      </c>
      <c r="E86" s="3">
        <f t="shared" si="11"/>
        <v>95959.240110616811</v>
      </c>
      <c r="F86" s="22">
        <v>203.43333333300001</v>
      </c>
      <c r="G86" s="13">
        <f t="shared" si="12"/>
        <v>5.4365733113763692E-3</v>
      </c>
      <c r="H86" t="s">
        <v>22</v>
      </c>
      <c r="I86" s="13">
        <f t="shared" si="14"/>
        <v>-1.6230307680206058E-2</v>
      </c>
      <c r="J86" s="1">
        <f t="shared" ref="J86:J149" si="15">J87/(1+I87)</f>
        <v>128.45229012914197</v>
      </c>
      <c r="K86" s="3">
        <f t="shared" si="13"/>
        <v>164021.07985709858</v>
      </c>
      <c r="L86" s="6">
        <v>148.5</v>
      </c>
      <c r="M86" s="6">
        <f t="shared" ref="M86:M117" si="16">C86/$C$118*100</f>
        <v>80.245595301655101</v>
      </c>
      <c r="N86" s="6">
        <f t="shared" ref="N86:N117" si="17">L86/$L$118*100</f>
        <v>77.626764244641919</v>
      </c>
    </row>
    <row r="87" spans="1:14" x14ac:dyDescent="0.2">
      <c r="A87" s="10">
        <v>1991</v>
      </c>
      <c r="B87" s="10" t="s">
        <v>6</v>
      </c>
      <c r="C87" s="21">
        <v>76.260000000000005</v>
      </c>
      <c r="D87" s="14" t="s">
        <v>20</v>
      </c>
      <c r="E87" s="3">
        <f t="shared" si="11"/>
        <v>97376.60214019478</v>
      </c>
      <c r="F87" s="22">
        <v>204.33333333300001</v>
      </c>
      <c r="G87" s="13">
        <f t="shared" si="12"/>
        <v>4.4240537440676242E-3</v>
      </c>
      <c r="H87" t="s">
        <v>22</v>
      </c>
      <c r="I87" s="13">
        <f t="shared" si="14"/>
        <v>1.0346405337768649E-2</v>
      </c>
      <c r="J87" s="1">
        <f t="shared" si="15"/>
        <v>129.78130958938274</v>
      </c>
      <c r="K87" s="3">
        <f t="shared" si="13"/>
        <v>165718.10843323864</v>
      </c>
      <c r="L87" s="6">
        <v>149.4</v>
      </c>
      <c r="M87" s="6">
        <f t="shared" si="16"/>
        <v>81.430859583555787</v>
      </c>
      <c r="N87" s="6">
        <f t="shared" si="17"/>
        <v>78.097229482488245</v>
      </c>
    </row>
    <row r="88" spans="1:14" x14ac:dyDescent="0.2">
      <c r="A88" s="10">
        <v>1991</v>
      </c>
      <c r="B88" s="10" t="s">
        <v>7</v>
      </c>
      <c r="C88" s="21">
        <v>76.58</v>
      </c>
      <c r="D88" s="14" t="s">
        <v>20</v>
      </c>
      <c r="E88" s="3">
        <f t="shared" si="11"/>
        <v>97785.211013586624</v>
      </c>
      <c r="F88" s="22">
        <v>205.56666666699999</v>
      </c>
      <c r="G88" s="13">
        <f t="shared" si="12"/>
        <v>6.0358890734191206E-3</v>
      </c>
      <c r="H88" t="s">
        <v>22</v>
      </c>
      <c r="I88" s="13">
        <f t="shared" si="14"/>
        <v>-1.8397180794511581E-3</v>
      </c>
      <c r="J88" s="1">
        <f t="shared" si="15"/>
        <v>129.54254856775631</v>
      </c>
      <c r="K88" s="3">
        <f t="shared" si="13"/>
        <v>165413.23383306156</v>
      </c>
      <c r="L88" s="6">
        <v>150.9</v>
      </c>
      <c r="M88" s="6">
        <f t="shared" si="16"/>
        <v>81.772557394554184</v>
      </c>
      <c r="N88" s="6">
        <f t="shared" si="17"/>
        <v>78.881338212232095</v>
      </c>
    </row>
    <row r="89" spans="1:14" x14ac:dyDescent="0.2">
      <c r="A89" s="10">
        <v>1991</v>
      </c>
      <c r="B89" s="10" t="s">
        <v>8</v>
      </c>
      <c r="C89" s="21">
        <v>75.84</v>
      </c>
      <c r="D89" s="14" t="s">
        <v>20</v>
      </c>
      <c r="E89" s="3">
        <f t="shared" si="11"/>
        <v>96840.302993867983</v>
      </c>
      <c r="F89" s="22">
        <v>207.033333333</v>
      </c>
      <c r="G89" s="13">
        <f t="shared" si="12"/>
        <v>7.1347494697469038E-3</v>
      </c>
      <c r="H89" t="s">
        <v>22</v>
      </c>
      <c r="I89" s="13">
        <f t="shared" si="14"/>
        <v>-1.6797846884215373E-2</v>
      </c>
      <c r="J89" s="1">
        <f t="shared" si="15"/>
        <v>127.36651267192411</v>
      </c>
      <c r="K89" s="3">
        <f t="shared" si="13"/>
        <v>162634.64765851089</v>
      </c>
      <c r="L89" s="6">
        <v>152.9</v>
      </c>
      <c r="M89" s="6">
        <f t="shared" si="16"/>
        <v>80.982381206620389</v>
      </c>
      <c r="N89" s="6">
        <f t="shared" si="17"/>
        <v>79.926816518557246</v>
      </c>
    </row>
    <row r="90" spans="1:14" x14ac:dyDescent="0.2">
      <c r="A90" s="10">
        <v>1992</v>
      </c>
      <c r="B90" s="10" t="s">
        <v>5</v>
      </c>
      <c r="C90" s="21">
        <v>75.819999999999993</v>
      </c>
      <c r="D90" s="14" t="s">
        <v>20</v>
      </c>
      <c r="E90" s="3">
        <f t="shared" si="11"/>
        <v>96814.764939280984</v>
      </c>
      <c r="F90" s="22">
        <v>208.2</v>
      </c>
      <c r="G90" s="13">
        <f t="shared" si="12"/>
        <v>5.6351634213582802E-3</v>
      </c>
      <c r="H90" t="s">
        <v>22</v>
      </c>
      <c r="I90" s="13">
        <f t="shared" si="14"/>
        <v>-5.898876501527206E-3</v>
      </c>
      <c r="J90" s="1">
        <f t="shared" si="15"/>
        <v>126.61519334324224</v>
      </c>
      <c r="K90" s="3">
        <f t="shared" si="13"/>
        <v>161675.28595710394</v>
      </c>
      <c r="L90" s="6">
        <v>153.69999999999999</v>
      </c>
      <c r="M90" s="6">
        <f t="shared" si="16"/>
        <v>80.96102509343298</v>
      </c>
      <c r="N90" s="6">
        <f t="shared" si="17"/>
        <v>80.345007841087295</v>
      </c>
    </row>
    <row r="91" spans="1:14" x14ac:dyDescent="0.2">
      <c r="A91" s="10">
        <v>1992</v>
      </c>
      <c r="B91" s="10" t="s">
        <v>6</v>
      </c>
      <c r="C91" s="21">
        <v>76.61</v>
      </c>
      <c r="D91" s="14" t="s">
        <v>20</v>
      </c>
      <c r="E91" s="3">
        <f t="shared" si="11"/>
        <v>97823.518095467109</v>
      </c>
      <c r="F91" s="22">
        <v>209.56666666699999</v>
      </c>
      <c r="G91" s="13">
        <f t="shared" si="12"/>
        <v>6.564201090297761E-3</v>
      </c>
      <c r="H91" t="s">
        <v>22</v>
      </c>
      <c r="I91" s="13">
        <f t="shared" si="14"/>
        <v>3.8552133122347065E-3</v>
      </c>
      <c r="J91" s="1">
        <f t="shared" si="15"/>
        <v>127.10332192215027</v>
      </c>
      <c r="K91" s="3">
        <f t="shared" si="13"/>
        <v>162298.57867178513</v>
      </c>
      <c r="L91" s="6">
        <v>154.6</v>
      </c>
      <c r="M91" s="6">
        <f t="shared" si="16"/>
        <v>81.804591564335283</v>
      </c>
      <c r="N91" s="6">
        <f t="shared" si="17"/>
        <v>80.815473078933607</v>
      </c>
    </row>
    <row r="92" spans="1:14" x14ac:dyDescent="0.2">
      <c r="A92" s="10">
        <v>1992</v>
      </c>
      <c r="B92" s="10" t="s">
        <v>7</v>
      </c>
      <c r="C92" s="21">
        <v>76.64</v>
      </c>
      <c r="D92" s="14" t="s">
        <v>20</v>
      </c>
      <c r="E92" s="3">
        <f t="shared" si="11"/>
        <v>97861.825177347608</v>
      </c>
      <c r="F92" s="22">
        <v>210.866666667</v>
      </c>
      <c r="G92" s="13">
        <f t="shared" si="12"/>
        <v>6.2032766025033048E-3</v>
      </c>
      <c r="H92" t="s">
        <v>22</v>
      </c>
      <c r="I92" s="13">
        <f t="shared" si="14"/>
        <v>-5.8116828157914746E-3</v>
      </c>
      <c r="J92" s="1">
        <f t="shared" si="15"/>
        <v>126.3646377303053</v>
      </c>
      <c r="K92" s="3">
        <f t="shared" si="13"/>
        <v>161355.35081109093</v>
      </c>
      <c r="L92" s="6">
        <v>156.1</v>
      </c>
      <c r="M92" s="6">
        <f t="shared" si="16"/>
        <v>81.836625734116382</v>
      </c>
      <c r="N92" s="6">
        <f t="shared" si="17"/>
        <v>81.599581808677456</v>
      </c>
    </row>
    <row r="93" spans="1:14" x14ac:dyDescent="0.2">
      <c r="A93" s="10">
        <v>1992</v>
      </c>
      <c r="B93" s="10" t="s">
        <v>8</v>
      </c>
      <c r="C93" s="21">
        <v>76.48</v>
      </c>
      <c r="D93" s="14" t="s">
        <v>20</v>
      </c>
      <c r="E93" s="3">
        <f t="shared" si="11"/>
        <v>97657.520740651686</v>
      </c>
      <c r="F93" s="22">
        <v>212.533333333</v>
      </c>
      <c r="G93" s="13">
        <f t="shared" si="12"/>
        <v>7.9038887100728594E-3</v>
      </c>
      <c r="H93" t="s">
        <v>22</v>
      </c>
      <c r="I93" s="13">
        <f t="shared" si="14"/>
        <v>-9.9915713823066632E-3</v>
      </c>
      <c r="J93" s="1">
        <f t="shared" si="15"/>
        <v>125.10205643222363</v>
      </c>
      <c r="K93" s="3">
        <f t="shared" si="13"/>
        <v>159743.1573055448</v>
      </c>
      <c r="L93" s="6">
        <v>157.5</v>
      </c>
      <c r="M93" s="6">
        <f t="shared" si="16"/>
        <v>81.665776828617183</v>
      </c>
      <c r="N93" s="6">
        <f t="shared" si="17"/>
        <v>82.331416623105071</v>
      </c>
    </row>
    <row r="94" spans="1:14" x14ac:dyDescent="0.2">
      <c r="A94" s="10">
        <v>1993</v>
      </c>
      <c r="B94" s="10" t="s">
        <v>5</v>
      </c>
      <c r="C94" s="21">
        <v>76.39</v>
      </c>
      <c r="D94" s="14" t="s">
        <v>20</v>
      </c>
      <c r="E94" s="3">
        <f t="shared" si="11"/>
        <v>97542.599495010218</v>
      </c>
      <c r="F94" s="22">
        <v>213.6</v>
      </c>
      <c r="G94" s="13">
        <f t="shared" si="12"/>
        <v>5.0188205787404794E-3</v>
      </c>
      <c r="H94" t="s">
        <v>22</v>
      </c>
      <c r="I94" s="13">
        <f t="shared" si="14"/>
        <v>-6.1955988214184021E-3</v>
      </c>
      <c r="J94" s="1">
        <f t="shared" si="15"/>
        <v>124.32697427883512</v>
      </c>
      <c r="K94" s="3">
        <f t="shared" si="13"/>
        <v>158753.45278841292</v>
      </c>
      <c r="L94" s="6">
        <v>158.80000000000001</v>
      </c>
      <c r="M94" s="6">
        <f t="shared" si="16"/>
        <v>81.569674319273886</v>
      </c>
      <c r="N94" s="6">
        <f t="shared" si="17"/>
        <v>83.010977522216407</v>
      </c>
    </row>
    <row r="95" spans="1:14" x14ac:dyDescent="0.2">
      <c r="A95" s="10">
        <v>1993</v>
      </c>
      <c r="B95" s="10" t="s">
        <v>6</v>
      </c>
      <c r="C95" s="21">
        <v>77.53</v>
      </c>
      <c r="D95" s="14" t="s">
        <v>20</v>
      </c>
      <c r="E95" s="3">
        <f t="shared" si="11"/>
        <v>98998.268606468686</v>
      </c>
      <c r="F95" s="22">
        <v>215.1</v>
      </c>
      <c r="G95" s="13">
        <f t="shared" si="12"/>
        <v>7.0224719101124045E-3</v>
      </c>
      <c r="H95" t="s">
        <v>22</v>
      </c>
      <c r="I95" s="13">
        <f t="shared" si="14"/>
        <v>7.9009473856068713E-3</v>
      </c>
      <c r="J95" s="1">
        <f t="shared" si="15"/>
        <v>125.30927516122389</v>
      </c>
      <c r="K95" s="3">
        <f t="shared" si="13"/>
        <v>160007.75546617759</v>
      </c>
      <c r="L95" s="6">
        <v>159.69999999999999</v>
      </c>
      <c r="M95" s="6">
        <f t="shared" si="16"/>
        <v>82.786972770955686</v>
      </c>
      <c r="N95" s="6">
        <f t="shared" si="17"/>
        <v>83.48144276006272</v>
      </c>
    </row>
    <row r="96" spans="1:14" x14ac:dyDescent="0.2">
      <c r="A96" s="10">
        <v>1993</v>
      </c>
      <c r="B96" s="10" t="s">
        <v>7</v>
      </c>
      <c r="C96" s="21">
        <v>78.209999999999994</v>
      </c>
      <c r="D96" s="14" t="s">
        <v>20</v>
      </c>
      <c r="E96" s="3">
        <f t="shared" si="11"/>
        <v>99866.562462426344</v>
      </c>
      <c r="F96" s="22">
        <v>216.033333333</v>
      </c>
      <c r="G96" s="13">
        <f t="shared" si="12"/>
        <v>4.3390670990237634E-3</v>
      </c>
      <c r="H96" t="s">
        <v>22</v>
      </c>
      <c r="I96" s="13">
        <f t="shared" si="14"/>
        <v>4.4317313015953541E-3</v>
      </c>
      <c r="J96" s="1">
        <f t="shared" si="15"/>
        <v>125.86461219833612</v>
      </c>
      <c r="K96" s="3">
        <f t="shared" si="13"/>
        <v>160716.86684457507</v>
      </c>
      <c r="L96" s="6">
        <v>161.1</v>
      </c>
      <c r="M96" s="6">
        <f t="shared" si="16"/>
        <v>83.513080619327269</v>
      </c>
      <c r="N96" s="6">
        <f t="shared" si="17"/>
        <v>84.21327757449032</v>
      </c>
    </row>
    <row r="97" spans="1:14" x14ac:dyDescent="0.2">
      <c r="A97" s="10">
        <v>1993</v>
      </c>
      <c r="B97" s="10" t="s">
        <v>8</v>
      </c>
      <c r="C97" s="21">
        <v>78.13</v>
      </c>
      <c r="D97" s="14" t="s">
        <v>20</v>
      </c>
      <c r="E97" s="3">
        <f t="shared" si="11"/>
        <v>99764.410244078375</v>
      </c>
      <c r="F97" s="22">
        <v>217.466666667</v>
      </c>
      <c r="G97" s="13">
        <f t="shared" si="12"/>
        <v>6.6347785866480713E-3</v>
      </c>
      <c r="H97" t="s">
        <v>22</v>
      </c>
      <c r="I97" s="13">
        <f t="shared" si="14"/>
        <v>-7.6576656854845382E-3</v>
      </c>
      <c r="J97" s="1">
        <f t="shared" si="15"/>
        <v>124.9007830764881</v>
      </c>
      <c r="K97" s="3">
        <f t="shared" si="13"/>
        <v>159486.15080826078</v>
      </c>
      <c r="L97" s="6">
        <v>162.30000000000001</v>
      </c>
      <c r="M97" s="6">
        <f t="shared" si="16"/>
        <v>83.427656166577663</v>
      </c>
      <c r="N97" s="6">
        <f t="shared" si="17"/>
        <v>84.840564558285408</v>
      </c>
    </row>
    <row r="98" spans="1:14" x14ac:dyDescent="0.2">
      <c r="A98" s="10">
        <v>1994</v>
      </c>
      <c r="B98" s="10" t="s">
        <v>5</v>
      </c>
      <c r="C98" s="21">
        <v>78.37</v>
      </c>
      <c r="D98" s="14" t="s">
        <v>20</v>
      </c>
      <c r="E98" s="3">
        <f t="shared" si="11"/>
        <v>100070.86689912228</v>
      </c>
      <c r="F98" s="22">
        <v>218.06666666699999</v>
      </c>
      <c r="G98" s="13">
        <f t="shared" ref="G98:G129" si="18">(F98/F97)-1</f>
        <v>2.7590435315714146E-3</v>
      </c>
      <c r="H98" t="s">
        <v>22</v>
      </c>
      <c r="I98" s="13">
        <f t="shared" si="14"/>
        <v>3.1275987301082608E-4</v>
      </c>
      <c r="J98" s="1">
        <f t="shared" si="15"/>
        <v>124.93984702954205</v>
      </c>
      <c r="K98" s="3">
        <f t="shared" si="13"/>
        <v>159536.03167653456</v>
      </c>
      <c r="L98" s="6">
        <v>164</v>
      </c>
      <c r="M98" s="6">
        <f t="shared" si="16"/>
        <v>83.683929524826482</v>
      </c>
      <c r="N98" s="6">
        <f t="shared" si="17"/>
        <v>85.729221118661783</v>
      </c>
    </row>
    <row r="99" spans="1:14" x14ac:dyDescent="0.2">
      <c r="A99" s="10">
        <v>1994</v>
      </c>
      <c r="B99" s="10" t="s">
        <v>6</v>
      </c>
      <c r="C99" s="21">
        <v>79.72</v>
      </c>
      <c r="D99" s="14" t="s">
        <v>20</v>
      </c>
      <c r="E99" s="3">
        <f t="shared" si="11"/>
        <v>101794.68558374414</v>
      </c>
      <c r="F99" s="22">
        <v>219.23333333299999</v>
      </c>
      <c r="G99" s="13">
        <f t="shared" si="18"/>
        <v>5.3500458544706309E-3</v>
      </c>
      <c r="H99" t="s">
        <v>22</v>
      </c>
      <c r="I99" s="13">
        <f t="shared" ref="I99:I130" si="19">(C99/C98)-(1+G99)</f>
        <v>1.1875933474354117E-2</v>
      </c>
      <c r="J99" s="1">
        <f t="shared" si="15"/>
        <v>126.42362434116087</v>
      </c>
      <c r="K99" s="3">
        <f t="shared" si="13"/>
        <v>161430.67097548753</v>
      </c>
      <c r="L99" s="6">
        <v>164.8</v>
      </c>
      <c r="M99" s="6">
        <f t="shared" si="16"/>
        <v>85.125467164975959</v>
      </c>
      <c r="N99" s="6">
        <f t="shared" si="17"/>
        <v>86.147412441191847</v>
      </c>
    </row>
    <row r="100" spans="1:14" x14ac:dyDescent="0.2">
      <c r="A100" s="10">
        <v>1994</v>
      </c>
      <c r="B100" s="10" t="s">
        <v>7</v>
      </c>
      <c r="C100" s="21">
        <v>80.36</v>
      </c>
      <c r="D100" s="14" t="s">
        <v>20</v>
      </c>
      <c r="E100" s="3">
        <f t="shared" si="11"/>
        <v>102611.90333052784</v>
      </c>
      <c r="F100" s="22">
        <v>220.966666667</v>
      </c>
      <c r="G100" s="13">
        <f t="shared" si="18"/>
        <v>7.9063402797747706E-3</v>
      </c>
      <c r="H100" t="s">
        <v>22</v>
      </c>
      <c r="I100" s="13">
        <f t="shared" si="19"/>
        <v>1.217580644299332E-4</v>
      </c>
      <c r="J100" s="1">
        <f t="shared" si="15"/>
        <v>126.43901743695888</v>
      </c>
      <c r="K100" s="3">
        <f t="shared" si="13"/>
        <v>161450.32646152514</v>
      </c>
      <c r="L100" s="6">
        <v>166.4</v>
      </c>
      <c r="M100" s="6">
        <f t="shared" si="16"/>
        <v>85.808862786972767</v>
      </c>
      <c r="N100" s="6">
        <f t="shared" si="17"/>
        <v>86.983795086251959</v>
      </c>
    </row>
    <row r="101" spans="1:14" x14ac:dyDescent="0.2">
      <c r="A101" s="10">
        <v>1994</v>
      </c>
      <c r="B101" s="10" t="s">
        <v>8</v>
      </c>
      <c r="C101" s="21">
        <v>80.099999999999994</v>
      </c>
      <c r="D101" s="14" t="s">
        <v>20</v>
      </c>
      <c r="E101" s="3">
        <f t="shared" si="11"/>
        <v>102279.90862089695</v>
      </c>
      <c r="F101" s="22">
        <v>221.966666667</v>
      </c>
      <c r="G101" s="13">
        <f t="shared" si="18"/>
        <v>4.5255694674843916E-3</v>
      </c>
      <c r="H101" t="s">
        <v>22</v>
      </c>
      <c r="I101" s="13">
        <f t="shared" si="19"/>
        <v>-7.761009985154943E-3</v>
      </c>
      <c r="J101" s="1">
        <f t="shared" si="15"/>
        <v>125.45772296011747</v>
      </c>
      <c r="K101" s="3">
        <f t="shared" si="13"/>
        <v>160197.3088657507</v>
      </c>
      <c r="L101" s="6">
        <v>168.2</v>
      </c>
      <c r="M101" s="6">
        <f t="shared" si="16"/>
        <v>85.531233315536554</v>
      </c>
      <c r="N101" s="6">
        <f t="shared" si="17"/>
        <v>87.924725561944584</v>
      </c>
    </row>
    <row r="102" spans="1:14" x14ac:dyDescent="0.2">
      <c r="A102" s="10">
        <v>1995</v>
      </c>
      <c r="B102" s="10" t="s">
        <v>5</v>
      </c>
      <c r="C102" s="21">
        <v>80.11</v>
      </c>
      <c r="D102" s="14" t="s">
        <v>20</v>
      </c>
      <c r="E102" s="3">
        <f t="shared" si="11"/>
        <v>102292.67764819045</v>
      </c>
      <c r="F102" s="22">
        <v>223.3</v>
      </c>
      <c r="G102" s="13">
        <f t="shared" si="18"/>
        <v>6.0069079426250394E-3</v>
      </c>
      <c r="H102" t="s">
        <v>22</v>
      </c>
      <c r="I102" s="13">
        <f t="shared" si="19"/>
        <v>-5.8820639975563083E-3</v>
      </c>
      <c r="J102" s="1">
        <f t="shared" si="15"/>
        <v>124.71977260467837</v>
      </c>
      <c r="K102" s="3">
        <f t="shared" si="13"/>
        <v>159255.01804276605</v>
      </c>
      <c r="L102" s="6">
        <v>169.1</v>
      </c>
      <c r="M102" s="6">
        <f t="shared" si="16"/>
        <v>85.541911372130258</v>
      </c>
      <c r="N102" s="6">
        <f t="shared" si="17"/>
        <v>88.395190799790896</v>
      </c>
    </row>
    <row r="103" spans="1:14" x14ac:dyDescent="0.2">
      <c r="A103" s="10">
        <v>1995</v>
      </c>
      <c r="B103" s="10" t="s">
        <v>6</v>
      </c>
      <c r="C103" s="21">
        <v>81.099999999999994</v>
      </c>
      <c r="D103" s="14" t="s">
        <v>20</v>
      </c>
      <c r="E103" s="3">
        <f t="shared" si="11"/>
        <v>103556.81135024648</v>
      </c>
      <c r="F103" s="22">
        <v>225.033333333</v>
      </c>
      <c r="G103" s="13">
        <f t="shared" si="18"/>
        <v>7.762352588446042E-3</v>
      </c>
      <c r="H103" t="s">
        <v>22</v>
      </c>
      <c r="I103" s="13">
        <f t="shared" si="19"/>
        <v>4.5956551509123145E-3</v>
      </c>
      <c r="J103" s="1">
        <f t="shared" si="15"/>
        <v>125.29294167006967</v>
      </c>
      <c r="K103" s="3">
        <f t="shared" si="13"/>
        <v>159986.89918674293</v>
      </c>
      <c r="L103" s="6">
        <v>170.3</v>
      </c>
      <c r="M103" s="6">
        <f t="shared" si="16"/>
        <v>86.599038974906549</v>
      </c>
      <c r="N103" s="6">
        <f t="shared" si="17"/>
        <v>89.022477783585998</v>
      </c>
    </row>
    <row r="104" spans="1:14" x14ac:dyDescent="0.2">
      <c r="A104" s="10">
        <v>1995</v>
      </c>
      <c r="B104" s="10" t="s">
        <v>7</v>
      </c>
      <c r="C104" s="21">
        <v>81.77</v>
      </c>
      <c r="D104" s="14" t="s">
        <v>20</v>
      </c>
      <c r="E104" s="3">
        <f t="shared" si="11"/>
        <v>104412.33617891066</v>
      </c>
      <c r="F104" s="22">
        <v>226.1</v>
      </c>
      <c r="G104" s="13">
        <f t="shared" si="18"/>
        <v>4.7400385143012702E-3</v>
      </c>
      <c r="H104" t="s">
        <v>22</v>
      </c>
      <c r="I104" s="13">
        <f t="shared" si="19"/>
        <v>3.5213671577085659E-3</v>
      </c>
      <c r="J104" s="1">
        <f t="shared" si="15"/>
        <v>125.73414411995934</v>
      </c>
      <c r="K104" s="3">
        <f t="shared" si="13"/>
        <v>160550.27179920275</v>
      </c>
      <c r="L104" s="6">
        <v>171.9</v>
      </c>
      <c r="M104" s="6">
        <f t="shared" si="16"/>
        <v>87.314468766684456</v>
      </c>
      <c r="N104" s="6">
        <f t="shared" si="17"/>
        <v>89.858860428646096</v>
      </c>
    </row>
    <row r="105" spans="1:14" x14ac:dyDescent="0.2">
      <c r="A105" s="10">
        <v>1995</v>
      </c>
      <c r="B105" s="10" t="s">
        <v>8</v>
      </c>
      <c r="C105" s="21">
        <v>81.540000000000006</v>
      </c>
      <c r="D105" s="14" t="s">
        <v>20</v>
      </c>
      <c r="E105" s="3">
        <f t="shared" si="11"/>
        <v>104118.64855116028</v>
      </c>
      <c r="F105" s="22">
        <v>227.06666666699999</v>
      </c>
      <c r="G105" s="13">
        <f t="shared" si="18"/>
        <v>4.2753943697479979E-3</v>
      </c>
      <c r="H105" t="s">
        <v>22</v>
      </c>
      <c r="I105" s="13">
        <f t="shared" si="19"/>
        <v>-7.0881618883977815E-3</v>
      </c>
      <c r="J105" s="1">
        <f t="shared" si="15"/>
        <v>124.84292015153792</v>
      </c>
      <c r="K105" s="3">
        <f t="shared" si="13"/>
        <v>159412.26548146372</v>
      </c>
      <c r="L105" s="6">
        <v>173.9</v>
      </c>
      <c r="M105" s="6">
        <f t="shared" si="16"/>
        <v>87.068873465029355</v>
      </c>
      <c r="N105" s="6">
        <f t="shared" si="17"/>
        <v>90.904338734971248</v>
      </c>
    </row>
    <row r="106" spans="1:14" x14ac:dyDescent="0.2">
      <c r="A106" s="10">
        <v>1996</v>
      </c>
      <c r="B106" s="10" t="s">
        <v>5</v>
      </c>
      <c r="C106" s="21">
        <v>81.7</v>
      </c>
      <c r="D106" s="14" t="s">
        <v>20</v>
      </c>
      <c r="E106" s="3">
        <f t="shared" si="11"/>
        <v>104322.9529878562</v>
      </c>
      <c r="F106" s="22">
        <v>228.866666667</v>
      </c>
      <c r="G106" s="13">
        <f t="shared" si="18"/>
        <v>7.9271873164887818E-3</v>
      </c>
      <c r="H106" t="s">
        <v>22</v>
      </c>
      <c r="I106" s="13">
        <f t="shared" si="19"/>
        <v>-5.9649601886988535E-3</v>
      </c>
      <c r="J106" s="1">
        <f t="shared" si="15"/>
        <v>124.0982371029931</v>
      </c>
      <c r="K106" s="3">
        <f t="shared" si="13"/>
        <v>158461.37766427649</v>
      </c>
      <c r="L106" s="6">
        <v>175</v>
      </c>
      <c r="M106" s="6">
        <f t="shared" si="16"/>
        <v>87.239722370528554</v>
      </c>
      <c r="N106" s="6">
        <f t="shared" si="17"/>
        <v>91.479351803450072</v>
      </c>
    </row>
    <row r="107" spans="1:14" x14ac:dyDescent="0.2">
      <c r="A107" s="10">
        <v>1996</v>
      </c>
      <c r="B107" s="10" t="s">
        <v>6</v>
      </c>
      <c r="C107" s="21">
        <v>83.08</v>
      </c>
      <c r="D107" s="14" t="s">
        <v>20</v>
      </c>
      <c r="E107" s="3">
        <f t="shared" si="11"/>
        <v>106085.07875435853</v>
      </c>
      <c r="F107" s="22">
        <v>230.83333333300001</v>
      </c>
      <c r="G107" s="13">
        <f t="shared" si="18"/>
        <v>8.5930672851608492E-3</v>
      </c>
      <c r="H107" t="s">
        <v>22</v>
      </c>
      <c r="I107" s="13">
        <f t="shared" si="19"/>
        <v>8.297997586320216E-3</v>
      </c>
      <c r="J107" s="1">
        <f t="shared" si="15"/>
        <v>125.12800397494033</v>
      </c>
      <c r="K107" s="3">
        <f t="shared" si="13"/>
        <v>159776.28979365964</v>
      </c>
      <c r="L107" s="6">
        <v>175.9</v>
      </c>
      <c r="M107" s="6">
        <f t="shared" si="16"/>
        <v>88.713294180459144</v>
      </c>
      <c r="N107" s="6">
        <f t="shared" si="17"/>
        <v>91.949817041296384</v>
      </c>
    </row>
    <row r="108" spans="1:14" x14ac:dyDescent="0.2">
      <c r="A108" s="10">
        <v>1996</v>
      </c>
      <c r="B108" s="10" t="s">
        <v>7</v>
      </c>
      <c r="C108" s="21">
        <v>83.74</v>
      </c>
      <c r="D108" s="14" t="s">
        <v>20</v>
      </c>
      <c r="E108" s="3">
        <f t="shared" si="11"/>
        <v>106927.83455572922</v>
      </c>
      <c r="F108" s="22">
        <v>232.06666666699999</v>
      </c>
      <c r="G108" s="13">
        <f t="shared" si="18"/>
        <v>5.3429602917043351E-3</v>
      </c>
      <c r="H108" t="s">
        <v>22</v>
      </c>
      <c r="I108" s="13">
        <f t="shared" si="19"/>
        <v>2.6011899249542836E-3</v>
      </c>
      <c r="J108" s="1">
        <f t="shared" si="15"/>
        <v>125.45348567820959</v>
      </c>
      <c r="K108" s="3">
        <f t="shared" si="13"/>
        <v>160191.89826891749</v>
      </c>
      <c r="L108" s="6">
        <v>177.3</v>
      </c>
      <c r="M108" s="6">
        <f t="shared" si="16"/>
        <v>89.418045915643347</v>
      </c>
      <c r="N108" s="6">
        <f t="shared" si="17"/>
        <v>92.681651855723985</v>
      </c>
    </row>
    <row r="109" spans="1:14" x14ac:dyDescent="0.2">
      <c r="A109" s="10">
        <v>1996</v>
      </c>
      <c r="B109" s="10" t="s">
        <v>8</v>
      </c>
      <c r="C109" s="21">
        <v>83.53</v>
      </c>
      <c r="D109" s="14" t="s">
        <v>20</v>
      </c>
      <c r="E109" s="3">
        <f t="shared" si="11"/>
        <v>106659.68498256583</v>
      </c>
      <c r="F109" s="22">
        <v>233.9</v>
      </c>
      <c r="G109" s="13">
        <f t="shared" si="18"/>
        <v>7.9000287259294311E-3</v>
      </c>
      <c r="H109" t="s">
        <v>22</v>
      </c>
      <c r="I109" s="13">
        <f t="shared" si="19"/>
        <v>-1.0407790846779563E-2</v>
      </c>
      <c r="J109" s="1">
        <f t="shared" si="15"/>
        <v>124.14779203827133</v>
      </c>
      <c r="K109" s="3">
        <f t="shared" si="13"/>
        <v>158524.65449638601</v>
      </c>
      <c r="L109" s="6">
        <v>178.9</v>
      </c>
      <c r="M109" s="6">
        <f t="shared" si="16"/>
        <v>89.193806727175655</v>
      </c>
      <c r="N109" s="6">
        <f t="shared" si="17"/>
        <v>93.518034500784111</v>
      </c>
    </row>
    <row r="110" spans="1:14" x14ac:dyDescent="0.2">
      <c r="A110" s="10">
        <v>1997</v>
      </c>
      <c r="B110" s="10" t="s">
        <v>5</v>
      </c>
      <c r="C110" s="21">
        <v>83.95</v>
      </c>
      <c r="D110" s="14" t="s">
        <v>20</v>
      </c>
      <c r="E110" s="3">
        <f t="shared" si="11"/>
        <v>107195.98412889263</v>
      </c>
      <c r="F110" s="22">
        <v>235.16666666699999</v>
      </c>
      <c r="G110" s="13">
        <f t="shared" si="18"/>
        <v>5.4154196964513179E-3</v>
      </c>
      <c r="H110" t="s">
        <v>22</v>
      </c>
      <c r="I110" s="13">
        <f t="shared" si="19"/>
        <v>-3.8728609175842088E-4</v>
      </c>
      <c r="J110" s="1">
        <f t="shared" si="15"/>
        <v>124.0997113250924</v>
      </c>
      <c r="K110" s="3">
        <f t="shared" si="13"/>
        <v>158463.26010249875</v>
      </c>
      <c r="L110" s="6">
        <v>179.9</v>
      </c>
      <c r="M110" s="6">
        <f t="shared" si="16"/>
        <v>89.642285104111053</v>
      </c>
      <c r="N110" s="6">
        <f t="shared" si="17"/>
        <v>94.040773653946673</v>
      </c>
    </row>
    <row r="111" spans="1:14" x14ac:dyDescent="0.2">
      <c r="A111" s="10">
        <v>1997</v>
      </c>
      <c r="B111" s="10" t="s">
        <v>6</v>
      </c>
      <c r="C111" s="21">
        <v>85.44</v>
      </c>
      <c r="D111" s="14" t="s">
        <v>20</v>
      </c>
      <c r="E111" s="3">
        <f t="shared" si="11"/>
        <v>109098.56919562342</v>
      </c>
      <c r="F111" s="22">
        <v>235.7</v>
      </c>
      <c r="G111" s="13">
        <f t="shared" si="18"/>
        <v>2.2678951084305066E-3</v>
      </c>
      <c r="H111" t="s">
        <v>22</v>
      </c>
      <c r="I111" s="13">
        <f t="shared" si="19"/>
        <v>1.5480764808186498E-2</v>
      </c>
      <c r="J111" s="1">
        <f t="shared" si="15"/>
        <v>126.02086976887999</v>
      </c>
      <c r="K111" s="3">
        <f t="shared" si="13"/>
        <v>160916.39256288402</v>
      </c>
      <c r="L111" s="6">
        <v>180.9</v>
      </c>
      <c r="M111" s="6">
        <f t="shared" si="16"/>
        <v>91.233315536572334</v>
      </c>
      <c r="N111" s="6">
        <f t="shared" si="17"/>
        <v>94.563512807109248</v>
      </c>
    </row>
    <row r="112" spans="1:14" x14ac:dyDescent="0.2">
      <c r="A112" s="10">
        <v>1997</v>
      </c>
      <c r="B112" s="10" t="s">
        <v>7</v>
      </c>
      <c r="C112" s="21">
        <v>86.35</v>
      </c>
      <c r="D112" s="14" t="s">
        <v>20</v>
      </c>
      <c r="E112" s="3">
        <f t="shared" si="11"/>
        <v>110260.55067933149</v>
      </c>
      <c r="F112" s="22">
        <v>236.8</v>
      </c>
      <c r="G112" s="13">
        <f t="shared" si="18"/>
        <v>4.6669495120916782E-3</v>
      </c>
      <c r="H112" t="s">
        <v>22</v>
      </c>
      <c r="I112" s="13">
        <f t="shared" si="19"/>
        <v>5.9837995515787945E-3</v>
      </c>
      <c r="J112" s="1">
        <f t="shared" si="15"/>
        <v>126.77495339289258</v>
      </c>
      <c r="K112" s="3">
        <f t="shared" si="13"/>
        <v>161879.2840005435</v>
      </c>
      <c r="L112" s="6">
        <v>182.6</v>
      </c>
      <c r="M112" s="6">
        <f t="shared" si="16"/>
        <v>92.205018686599033</v>
      </c>
      <c r="N112" s="6">
        <f t="shared" si="17"/>
        <v>95.452169367485624</v>
      </c>
    </row>
    <row r="113" spans="1:15" x14ac:dyDescent="0.2">
      <c r="A113" s="10">
        <v>1997</v>
      </c>
      <c r="B113" s="10" t="s">
        <v>8</v>
      </c>
      <c r="C113" s="21">
        <v>86.89</v>
      </c>
      <c r="D113" s="14" t="s">
        <v>20</v>
      </c>
      <c r="E113" s="3">
        <f t="shared" si="11"/>
        <v>110950.07815318022</v>
      </c>
      <c r="F113" s="22">
        <v>238</v>
      </c>
      <c r="G113" s="13">
        <f t="shared" si="18"/>
        <v>5.0675675675675436E-3</v>
      </c>
      <c r="H113" t="s">
        <v>22</v>
      </c>
      <c r="I113" s="13">
        <f t="shared" si="19"/>
        <v>1.1860514249051324E-3</v>
      </c>
      <c r="J113" s="1">
        <f t="shared" si="15"/>
        <v>126.9253150070065</v>
      </c>
      <c r="K113" s="3">
        <f t="shared" si="13"/>
        <v>162071.28115599498</v>
      </c>
      <c r="L113" s="6">
        <v>184.2</v>
      </c>
      <c r="M113" s="6">
        <f t="shared" si="16"/>
        <v>92.781633742658826</v>
      </c>
      <c r="N113" s="6">
        <f t="shared" si="17"/>
        <v>96.288552012545722</v>
      </c>
    </row>
    <row r="114" spans="1:15" x14ac:dyDescent="0.2">
      <c r="A114" s="10">
        <v>1998</v>
      </c>
      <c r="B114" s="10" t="s">
        <v>5</v>
      </c>
      <c r="C114" s="21">
        <v>87.92</v>
      </c>
      <c r="D114" s="14" t="s">
        <v>20</v>
      </c>
      <c r="E114" s="3">
        <f t="shared" si="11"/>
        <v>112265.28796441025</v>
      </c>
      <c r="F114" s="22">
        <v>238.33333333300001</v>
      </c>
      <c r="G114" s="13">
        <f t="shared" si="18"/>
        <v>1.4005602226891956E-3</v>
      </c>
      <c r="H114" t="s">
        <v>22</v>
      </c>
      <c r="I114" s="13">
        <f t="shared" si="19"/>
        <v>1.0453508139607992E-2</v>
      </c>
      <c r="J114" s="1">
        <f t="shared" si="15"/>
        <v>128.25212982055456</v>
      </c>
      <c r="K114" s="3">
        <f t="shared" si="13"/>
        <v>163765.49461275587</v>
      </c>
      <c r="L114" s="6">
        <v>185.5</v>
      </c>
      <c r="M114" s="6">
        <f t="shared" si="16"/>
        <v>93.88147357180992</v>
      </c>
      <c r="N114" s="6">
        <f t="shared" si="17"/>
        <v>96.968112911657073</v>
      </c>
    </row>
    <row r="115" spans="1:15" x14ac:dyDescent="0.2">
      <c r="A115" s="10">
        <v>1998</v>
      </c>
      <c r="B115" s="10" t="s">
        <v>6</v>
      </c>
      <c r="C115" s="21">
        <v>90.23</v>
      </c>
      <c r="D115" s="14" t="s">
        <v>20</v>
      </c>
      <c r="E115" s="3">
        <f t="shared" si="11"/>
        <v>115214.93326920764</v>
      </c>
      <c r="F115" s="22">
        <v>239.033333333</v>
      </c>
      <c r="G115" s="13">
        <f t="shared" si="18"/>
        <v>2.9370629370670809E-3</v>
      </c>
      <c r="H115" t="s">
        <v>22</v>
      </c>
      <c r="I115" s="13">
        <f t="shared" si="19"/>
        <v>2.3336822413251523E-2</v>
      </c>
      <c r="J115" s="1">
        <f t="shared" si="15"/>
        <v>131.24512699829813</v>
      </c>
      <c r="K115" s="3">
        <f t="shared" si="13"/>
        <v>167587.26087795204</v>
      </c>
      <c r="L115" s="6">
        <v>186.8</v>
      </c>
      <c r="M115" s="6">
        <f t="shared" si="16"/>
        <v>96.348104644954617</v>
      </c>
      <c r="N115" s="6">
        <f t="shared" si="17"/>
        <v>97.647673810768438</v>
      </c>
    </row>
    <row r="116" spans="1:15" x14ac:dyDescent="0.2">
      <c r="A116" s="10">
        <v>1998</v>
      </c>
      <c r="B116" s="10" t="s">
        <v>7</v>
      </c>
      <c r="C116" s="21">
        <v>91.79</v>
      </c>
      <c r="D116" s="14" t="s">
        <v>20</v>
      </c>
      <c r="E116" s="3">
        <f t="shared" si="11"/>
        <v>117206.90152699291</v>
      </c>
      <c r="F116" s="22">
        <v>240.133333333</v>
      </c>
      <c r="G116" s="13">
        <f t="shared" si="18"/>
        <v>4.6018686375743911E-3</v>
      </c>
      <c r="H116" t="s">
        <v>22</v>
      </c>
      <c r="I116" s="13">
        <f t="shared" si="19"/>
        <v>1.2687281312553145E-2</v>
      </c>
      <c r="J116" s="1">
        <f t="shared" si="15"/>
        <v>132.91027084542731</v>
      </c>
      <c r="K116" s="3">
        <f t="shared" si="13"/>
        <v>169713.48760111086</v>
      </c>
      <c r="L116" s="6">
        <v>188.5</v>
      </c>
      <c r="M116" s="6">
        <f t="shared" si="16"/>
        <v>98.0138814735718</v>
      </c>
      <c r="N116" s="6">
        <f t="shared" si="17"/>
        <v>98.5363303711448</v>
      </c>
    </row>
    <row r="117" spans="1:15" x14ac:dyDescent="0.2">
      <c r="A117" s="10">
        <v>1998</v>
      </c>
      <c r="B117" s="10" t="s">
        <v>8</v>
      </c>
      <c r="C117" s="21">
        <v>92.48</v>
      </c>
      <c r="D117" s="14" t="s">
        <v>20</v>
      </c>
      <c r="E117" s="3">
        <f t="shared" si="11"/>
        <v>118087.96441024407</v>
      </c>
      <c r="F117" s="22">
        <v>241.133333333</v>
      </c>
      <c r="G117" s="13">
        <f t="shared" si="18"/>
        <v>4.1643531371517994E-3</v>
      </c>
      <c r="H117" t="s">
        <v>22</v>
      </c>
      <c r="I117" s="13">
        <f t="shared" si="19"/>
        <v>3.3528055947362745E-3</v>
      </c>
      <c r="J117" s="1">
        <f t="shared" si="15"/>
        <v>133.35589314511577</v>
      </c>
      <c r="K117" s="3">
        <f t="shared" si="13"/>
        <v>170282.50393184207</v>
      </c>
      <c r="L117" s="6">
        <v>190.3</v>
      </c>
      <c r="M117" s="6">
        <f t="shared" si="16"/>
        <v>98.750667378537102</v>
      </c>
      <c r="N117" s="6">
        <f t="shared" si="17"/>
        <v>99.477260846837424</v>
      </c>
    </row>
    <row r="118" spans="1:15" x14ac:dyDescent="0.2">
      <c r="A118" s="10">
        <v>1999</v>
      </c>
      <c r="B118" s="10" t="s">
        <v>5</v>
      </c>
      <c r="C118" s="21">
        <v>93.65</v>
      </c>
      <c r="D118" s="14" t="s">
        <v>20</v>
      </c>
      <c r="E118" s="3">
        <f t="shared" si="11"/>
        <v>119581.94060358303</v>
      </c>
      <c r="F118" s="22">
        <v>242.033333333</v>
      </c>
      <c r="G118" s="13">
        <f t="shared" si="18"/>
        <v>3.7323748963280501E-3</v>
      </c>
      <c r="H118" t="s">
        <v>22</v>
      </c>
      <c r="I118" s="13">
        <f t="shared" si="19"/>
        <v>8.919009186716842E-3</v>
      </c>
      <c r="J118" s="1">
        <f t="shared" si="15"/>
        <v>134.54529558117989</v>
      </c>
      <c r="K118" s="3">
        <f t="shared" si="13"/>
        <v>171801.25514874732</v>
      </c>
      <c r="L118" s="6">
        <v>191.3</v>
      </c>
      <c r="M118" s="6">
        <f t="shared" ref="M118:M149" si="20">C118/$C$118*100</f>
        <v>100</v>
      </c>
      <c r="N118" s="6">
        <f t="shared" ref="N118:N149" si="21">L118/$L$118*100</f>
        <v>100</v>
      </c>
    </row>
    <row r="119" spans="1:15" x14ac:dyDescent="0.2">
      <c r="A119" s="10">
        <v>1999</v>
      </c>
      <c r="B119" s="10" t="s">
        <v>6</v>
      </c>
      <c r="C119" s="21">
        <v>96.41</v>
      </c>
      <c r="D119" s="14" t="s">
        <v>20</v>
      </c>
      <c r="E119" s="3">
        <f t="shared" si="11"/>
        <v>123106.19213658771</v>
      </c>
      <c r="F119" s="22">
        <v>243.8</v>
      </c>
      <c r="G119" s="13">
        <f t="shared" si="18"/>
        <v>7.2992700743799155E-3</v>
      </c>
      <c r="H119" t="s">
        <v>22</v>
      </c>
      <c r="I119" s="13">
        <f t="shared" si="19"/>
        <v>2.2172166124231785E-2</v>
      </c>
      <c r="J119" s="1">
        <f t="shared" si="15"/>
        <v>137.52845622603968</v>
      </c>
      <c r="K119" s="3">
        <f t="shared" si="13"/>
        <v>175610.46111825688</v>
      </c>
      <c r="L119" s="6">
        <v>192.2</v>
      </c>
      <c r="M119" s="6">
        <f t="shared" si="20"/>
        <v>102.94714361986117</v>
      </c>
      <c r="N119" s="6">
        <f t="shared" si="21"/>
        <v>100.47046523784631</v>
      </c>
    </row>
    <row r="120" spans="1:15" x14ac:dyDescent="0.2">
      <c r="A120" s="10">
        <v>1999</v>
      </c>
      <c r="B120" s="10" t="s">
        <v>7</v>
      </c>
      <c r="C120" s="21">
        <v>98.44</v>
      </c>
      <c r="D120" s="14" t="s">
        <v>20</v>
      </c>
      <c r="E120" s="3">
        <f t="shared" si="11"/>
        <v>125698.30467716724</v>
      </c>
      <c r="F120" s="22">
        <v>245.7</v>
      </c>
      <c r="G120" s="13">
        <f t="shared" si="18"/>
        <v>7.7932731747332173E-3</v>
      </c>
      <c r="H120" t="s">
        <v>22</v>
      </c>
      <c r="I120" s="13">
        <f t="shared" si="19"/>
        <v>1.3262633888849518E-2</v>
      </c>
      <c r="J120" s="1">
        <f t="shared" si="15"/>
        <v>139.35244579026431</v>
      </c>
      <c r="K120" s="3">
        <f t="shared" si="13"/>
        <v>177939.51837112036</v>
      </c>
      <c r="L120" s="6">
        <v>193.4</v>
      </c>
      <c r="M120" s="6">
        <f t="shared" si="20"/>
        <v>105.11478910838225</v>
      </c>
      <c r="N120" s="6">
        <f t="shared" si="21"/>
        <v>101.09775222164139</v>
      </c>
    </row>
    <row r="121" spans="1:15" x14ac:dyDescent="0.2">
      <c r="A121" s="10">
        <v>1999</v>
      </c>
      <c r="B121" s="10" t="s">
        <v>8</v>
      </c>
      <c r="C121" s="21">
        <v>99.59</v>
      </c>
      <c r="D121" s="14" t="s">
        <v>20</v>
      </c>
      <c r="E121" s="3">
        <f t="shared" si="11"/>
        <v>127166.74281591921</v>
      </c>
      <c r="F121" s="22">
        <v>247.5</v>
      </c>
      <c r="G121" s="13">
        <f t="shared" si="18"/>
        <v>7.3260073260073E-3</v>
      </c>
      <c r="H121" t="s">
        <v>22</v>
      </c>
      <c r="I121" s="13">
        <f t="shared" si="19"/>
        <v>4.3562356646469347E-3</v>
      </c>
      <c r="J121" s="1">
        <f t="shared" si="15"/>
        <v>139.95949788457165</v>
      </c>
      <c r="K121" s="3">
        <f t="shared" si="13"/>
        <v>178714.66484719873</v>
      </c>
      <c r="L121" s="6">
        <v>194.9</v>
      </c>
      <c r="M121" s="6">
        <f t="shared" si="20"/>
        <v>106.34276561665776</v>
      </c>
      <c r="N121" s="6">
        <f t="shared" si="21"/>
        <v>101.88186095138525</v>
      </c>
      <c r="O121" s="3"/>
    </row>
    <row r="122" spans="1:15" x14ac:dyDescent="0.2">
      <c r="A122" s="10">
        <v>2000</v>
      </c>
      <c r="B122" s="10" t="s">
        <v>5</v>
      </c>
      <c r="C122" s="21">
        <v>101.47</v>
      </c>
      <c r="D122" s="14" t="s">
        <v>20</v>
      </c>
      <c r="E122" s="3">
        <f t="shared" si="11"/>
        <v>129567.31994709629</v>
      </c>
      <c r="F122" s="22">
        <v>249.83333333300001</v>
      </c>
      <c r="G122" s="13">
        <f t="shared" si="18"/>
        <v>9.4276094262626398E-3</v>
      </c>
      <c r="H122" t="s">
        <v>22</v>
      </c>
      <c r="I122" s="13">
        <f t="shared" si="19"/>
        <v>9.4497879027863885E-3</v>
      </c>
      <c r="J122" s="1">
        <f t="shared" si="15"/>
        <v>141.28208545456133</v>
      </c>
      <c r="K122" s="3">
        <f t="shared" si="13"/>
        <v>180403.48052512232</v>
      </c>
      <c r="L122" s="6">
        <v>196.6</v>
      </c>
      <c r="M122" s="6">
        <f t="shared" si="20"/>
        <v>108.35024025627335</v>
      </c>
      <c r="N122" s="6">
        <f t="shared" si="21"/>
        <v>102.77051751176162</v>
      </c>
    </row>
    <row r="123" spans="1:15" x14ac:dyDescent="0.2">
      <c r="A123" s="10">
        <v>2000</v>
      </c>
      <c r="B123" s="10" t="s">
        <v>6</v>
      </c>
      <c r="C123" s="21">
        <v>104.86</v>
      </c>
      <c r="D123" s="14" t="s">
        <v>20</v>
      </c>
      <c r="E123" s="3">
        <f t="shared" si="11"/>
        <v>133896.02019959118</v>
      </c>
      <c r="F123" s="22">
        <v>251.76666666700001</v>
      </c>
      <c r="G123" s="13">
        <f t="shared" si="18"/>
        <v>7.7384923308976283E-3</v>
      </c>
      <c r="H123" t="s">
        <v>22</v>
      </c>
      <c r="I123" s="13">
        <f t="shared" si="19"/>
        <v>2.5670396995997047E-2</v>
      </c>
      <c r="J123" s="1">
        <f t="shared" si="15"/>
        <v>144.90885267660229</v>
      </c>
      <c r="K123" s="3">
        <f t="shared" si="13"/>
        <v>185034.50948966184</v>
      </c>
      <c r="L123" s="6">
        <v>197.6</v>
      </c>
      <c r="M123" s="6">
        <f t="shared" si="20"/>
        <v>111.97010144153762</v>
      </c>
      <c r="N123" s="6">
        <f t="shared" si="21"/>
        <v>103.2932566649242</v>
      </c>
    </row>
    <row r="124" spans="1:15" x14ac:dyDescent="0.2">
      <c r="A124" s="10">
        <v>2000</v>
      </c>
      <c r="B124" s="10" t="s">
        <v>7</v>
      </c>
      <c r="C124" s="21">
        <v>107.13</v>
      </c>
      <c r="D124" s="14" t="s">
        <v>20</v>
      </c>
      <c r="E124" s="3">
        <f t="shared" si="11"/>
        <v>136794.5893952146</v>
      </c>
      <c r="F124" s="22">
        <v>254.1</v>
      </c>
      <c r="G124" s="13">
        <f t="shared" si="18"/>
        <v>9.2678405918054096E-3</v>
      </c>
      <c r="H124" t="s">
        <v>22</v>
      </c>
      <c r="I124" s="13">
        <f t="shared" si="19"/>
        <v>1.2380070909243646E-2</v>
      </c>
      <c r="J124" s="1">
        <f t="shared" si="15"/>
        <v>146.70283454811576</v>
      </c>
      <c r="K124" s="3">
        <f t="shared" si="13"/>
        <v>187325.24983780098</v>
      </c>
      <c r="L124" s="6">
        <v>199.2</v>
      </c>
      <c r="M124" s="6">
        <f t="shared" si="20"/>
        <v>114.39402028830752</v>
      </c>
      <c r="N124" s="6">
        <f t="shared" si="21"/>
        <v>104.12963930998431</v>
      </c>
    </row>
    <row r="125" spans="1:15" x14ac:dyDescent="0.2">
      <c r="A125" s="10">
        <v>2000</v>
      </c>
      <c r="B125" s="10" t="s">
        <v>8</v>
      </c>
      <c r="C125" s="21">
        <v>108.79</v>
      </c>
      <c r="D125" s="14" t="s">
        <v>20</v>
      </c>
      <c r="E125" s="3">
        <f t="shared" si="11"/>
        <v>138914.24792593485</v>
      </c>
      <c r="F125" s="22">
        <v>255.866666667</v>
      </c>
      <c r="G125" s="13">
        <f t="shared" si="18"/>
        <v>6.9526433175914892E-3</v>
      </c>
      <c r="H125" t="s">
        <v>22</v>
      </c>
      <c r="I125" s="13">
        <f t="shared" si="19"/>
        <v>8.5425494388726708E-3</v>
      </c>
      <c r="J125" s="1">
        <f t="shared" si="15"/>
        <v>147.95605076506578</v>
      </c>
      <c r="K125" s="3">
        <f t="shared" si="13"/>
        <v>188925.48504568957</v>
      </c>
      <c r="L125" s="6">
        <v>201.2</v>
      </c>
      <c r="M125" s="6">
        <f t="shared" si="20"/>
        <v>116.16657768286171</v>
      </c>
      <c r="N125" s="6">
        <f t="shared" si="21"/>
        <v>105.17511761630945</v>
      </c>
    </row>
    <row r="126" spans="1:15" x14ac:dyDescent="0.2">
      <c r="A126" s="10">
        <v>2001</v>
      </c>
      <c r="B126" s="10" t="s">
        <v>5</v>
      </c>
      <c r="C126" s="21">
        <v>110.4</v>
      </c>
      <c r="D126" s="14" t="s">
        <v>20</v>
      </c>
      <c r="E126" s="3">
        <f t="shared" si="11"/>
        <v>140970.06132018758</v>
      </c>
      <c r="F126" s="22">
        <v>258.33333333299998</v>
      </c>
      <c r="G126" s="13">
        <f t="shared" si="18"/>
        <v>9.6404377253651585E-3</v>
      </c>
      <c r="H126" t="s">
        <v>22</v>
      </c>
      <c r="I126" s="13">
        <f t="shared" si="19"/>
        <v>5.158716608672842E-3</v>
      </c>
      <c r="J126" s="1">
        <f t="shared" si="15"/>
        <v>148.71931410150117</v>
      </c>
      <c r="K126" s="3">
        <f t="shared" si="13"/>
        <v>189900.09808319632</v>
      </c>
      <c r="L126" s="6">
        <v>202.9</v>
      </c>
      <c r="M126" s="6">
        <f t="shared" si="20"/>
        <v>117.8857447944474</v>
      </c>
      <c r="N126" s="6">
        <f t="shared" si="21"/>
        <v>106.06377417668583</v>
      </c>
    </row>
    <row r="127" spans="1:15" x14ac:dyDescent="0.2">
      <c r="A127" s="10">
        <v>2001</v>
      </c>
      <c r="B127" s="10" t="s">
        <v>6</v>
      </c>
      <c r="C127" s="21">
        <v>113.27</v>
      </c>
      <c r="D127" s="14" t="s">
        <v>20</v>
      </c>
      <c r="E127" s="3">
        <f t="shared" si="11"/>
        <v>144634.77215342069</v>
      </c>
      <c r="F127" s="22">
        <v>260.133333333</v>
      </c>
      <c r="G127" s="13">
        <f t="shared" si="18"/>
        <v>6.9677419354929881E-3</v>
      </c>
      <c r="H127" t="s">
        <v>22</v>
      </c>
      <c r="I127" s="13">
        <f t="shared" si="19"/>
        <v>1.9028634876101069E-2</v>
      </c>
      <c r="J127" s="1">
        <f t="shared" si="15"/>
        <v>151.54923962856282</v>
      </c>
      <c r="K127" s="3">
        <f t="shared" si="13"/>
        <v>193513.63771255725</v>
      </c>
      <c r="L127" s="6">
        <v>204.9</v>
      </c>
      <c r="M127" s="6">
        <f t="shared" si="20"/>
        <v>120.95034703683929</v>
      </c>
      <c r="N127" s="6">
        <f t="shared" si="21"/>
        <v>107.10925248301098</v>
      </c>
    </row>
    <row r="128" spans="1:15" x14ac:dyDescent="0.2">
      <c r="A128" s="10">
        <v>2001</v>
      </c>
      <c r="B128" s="10" t="s">
        <v>7</v>
      </c>
      <c r="C128" s="21">
        <v>115.47</v>
      </c>
      <c r="D128" s="14" t="s">
        <v>20</v>
      </c>
      <c r="E128" s="3">
        <f t="shared" si="11"/>
        <v>147443.95815798966</v>
      </c>
      <c r="F128" s="22">
        <v>260.866666667</v>
      </c>
      <c r="G128" s="13">
        <f t="shared" si="18"/>
        <v>2.8190671476202578E-3</v>
      </c>
      <c r="H128" t="s">
        <v>22</v>
      </c>
      <c r="I128" s="13">
        <f t="shared" si="19"/>
        <v>1.6603551374495096E-2</v>
      </c>
      <c r="J128" s="1">
        <f t="shared" si="15"/>
        <v>154.06549521450134</v>
      </c>
      <c r="K128" s="3">
        <f t="shared" si="13"/>
        <v>196726.65133798312</v>
      </c>
      <c r="L128" s="6">
        <v>207.3</v>
      </c>
      <c r="M128" s="6">
        <f t="shared" si="20"/>
        <v>123.29951948745328</v>
      </c>
      <c r="N128" s="6">
        <f t="shared" si="21"/>
        <v>108.36382645060114</v>
      </c>
    </row>
    <row r="129" spans="1:14" x14ac:dyDescent="0.2">
      <c r="A129" s="10">
        <v>2001</v>
      </c>
      <c r="B129" s="10" t="s">
        <v>8</v>
      </c>
      <c r="C129" s="21">
        <v>116.06</v>
      </c>
      <c r="D129" s="14" t="s">
        <v>20</v>
      </c>
      <c r="E129" s="3">
        <f t="shared" si="11"/>
        <v>148197.33076830587</v>
      </c>
      <c r="F129" s="22">
        <v>260.56666666699999</v>
      </c>
      <c r="G129" s="13">
        <f t="shared" si="18"/>
        <v>-1.1500127779183744E-3</v>
      </c>
      <c r="H129" t="s">
        <v>22</v>
      </c>
      <c r="I129" s="13">
        <f t="shared" si="19"/>
        <v>6.2595650425759652E-3</v>
      </c>
      <c r="J129" s="1">
        <f t="shared" si="15"/>
        <v>155.02987820261316</v>
      </c>
      <c r="K129" s="3">
        <f t="shared" si="13"/>
        <v>197958.07460764138</v>
      </c>
      <c r="L129" s="6">
        <v>210.1</v>
      </c>
      <c r="M129" s="6">
        <f t="shared" si="20"/>
        <v>123.92952482648158</v>
      </c>
      <c r="N129" s="6">
        <f t="shared" si="21"/>
        <v>109.82749607945634</v>
      </c>
    </row>
    <row r="130" spans="1:14" x14ac:dyDescent="0.2">
      <c r="A130" s="10">
        <v>2002</v>
      </c>
      <c r="B130" s="10" t="s">
        <v>5</v>
      </c>
      <c r="C130" s="21">
        <v>117.93</v>
      </c>
      <c r="D130" s="14" t="s">
        <v>20</v>
      </c>
      <c r="E130" s="3">
        <f t="shared" ref="E130:E177" si="22">(C130/$C$179)*$E$179</f>
        <v>150585.13887218951</v>
      </c>
      <c r="F130" s="22">
        <v>261.5</v>
      </c>
      <c r="G130" s="13">
        <f t="shared" ref="G130:G169" si="23">(F130/F129)-1</f>
        <v>3.5819368031169141E-3</v>
      </c>
      <c r="H130" t="s">
        <v>22</v>
      </c>
      <c r="I130" s="13">
        <f t="shared" si="19"/>
        <v>1.2530418874980631E-2</v>
      </c>
      <c r="J130" s="1">
        <f t="shared" si="15"/>
        <v>156.97246751462913</v>
      </c>
      <c r="K130" s="3">
        <f t="shared" ref="K130:K178" si="24">K131/(1+I131)</f>
        <v>200438.57220215979</v>
      </c>
      <c r="L130" s="6">
        <v>212.2</v>
      </c>
      <c r="M130" s="6">
        <f t="shared" si="20"/>
        <v>125.92632140950346</v>
      </c>
      <c r="N130" s="6">
        <f t="shared" si="21"/>
        <v>110.92524830109774</v>
      </c>
    </row>
    <row r="131" spans="1:14" x14ac:dyDescent="0.2">
      <c r="A131" s="10">
        <v>2002</v>
      </c>
      <c r="B131" s="10" t="s">
        <v>6</v>
      </c>
      <c r="C131" s="21">
        <v>122.33</v>
      </c>
      <c r="D131" s="14" t="s">
        <v>20</v>
      </c>
      <c r="E131" s="3">
        <f t="shared" si="22"/>
        <v>156203.51088132738</v>
      </c>
      <c r="F131" s="22">
        <v>263.56666666699999</v>
      </c>
      <c r="G131" s="13">
        <f t="shared" si="23"/>
        <v>7.9031230095603089E-3</v>
      </c>
      <c r="H131" t="s">
        <v>22</v>
      </c>
      <c r="I131" s="13">
        <f t="shared" ref="I131:I179" si="25">(C131/C130)-(1+G131)</f>
        <v>2.9407145793967082E-2</v>
      </c>
      <c r="J131" s="1">
        <f t="shared" si="15"/>
        <v>161.58857975247059</v>
      </c>
      <c r="K131" s="3">
        <f t="shared" si="24"/>
        <v>206332.89851764331</v>
      </c>
      <c r="L131" s="6">
        <v>213.7</v>
      </c>
      <c r="M131" s="6">
        <f t="shared" si="20"/>
        <v>130.62466631073144</v>
      </c>
      <c r="N131" s="6">
        <f t="shared" si="21"/>
        <v>111.70935703084159</v>
      </c>
    </row>
    <row r="132" spans="1:14" x14ac:dyDescent="0.2">
      <c r="A132" s="10">
        <v>2002</v>
      </c>
      <c r="B132" s="10" t="s">
        <v>7</v>
      </c>
      <c r="C132" s="21">
        <v>125.49</v>
      </c>
      <c r="D132" s="14" t="s">
        <v>20</v>
      </c>
      <c r="E132" s="3">
        <f t="shared" si="22"/>
        <v>160238.52350607188</v>
      </c>
      <c r="F132" s="22">
        <v>264.96666666700003</v>
      </c>
      <c r="G132" s="13">
        <f t="shared" si="23"/>
        <v>5.3117490830842939E-3</v>
      </c>
      <c r="H132" t="s">
        <v>22</v>
      </c>
      <c r="I132" s="13">
        <f t="shared" si="25"/>
        <v>2.052001745006371E-2</v>
      </c>
      <c r="J132" s="1">
        <f t="shared" si="15"/>
        <v>164.90438022872229</v>
      </c>
      <c r="K132" s="3">
        <f t="shared" si="24"/>
        <v>210566.85319574756</v>
      </c>
      <c r="L132" s="6">
        <v>215.4</v>
      </c>
      <c r="M132" s="6">
        <f t="shared" si="20"/>
        <v>133.99893219434063</v>
      </c>
      <c r="N132" s="6">
        <f t="shared" si="21"/>
        <v>112.59801359121798</v>
      </c>
    </row>
    <row r="133" spans="1:14" x14ac:dyDescent="0.2">
      <c r="A133" s="10">
        <v>2002</v>
      </c>
      <c r="B133" s="10" t="s">
        <v>8</v>
      </c>
      <c r="C133" s="21">
        <v>127.15</v>
      </c>
      <c r="D133" s="14" t="s">
        <v>20</v>
      </c>
      <c r="E133" s="3">
        <f t="shared" si="22"/>
        <v>162358.18203679213</v>
      </c>
      <c r="F133" s="22">
        <v>266.60000000000002</v>
      </c>
      <c r="G133" s="13">
        <f t="shared" si="23"/>
        <v>6.1642973946329782E-3</v>
      </c>
      <c r="H133" t="s">
        <v>22</v>
      </c>
      <c r="I133" s="13">
        <f t="shared" si="25"/>
        <v>7.0638482743448083E-3</v>
      </c>
      <c r="J133" s="1">
        <f t="shared" si="15"/>
        <v>166.06923975043284</v>
      </c>
      <c r="K133" s="3">
        <f t="shared" si="24"/>
        <v>212054.26549832858</v>
      </c>
      <c r="L133" s="6">
        <v>217.3</v>
      </c>
      <c r="M133" s="6">
        <f t="shared" si="20"/>
        <v>135.77148958889481</v>
      </c>
      <c r="N133" s="6">
        <f t="shared" si="21"/>
        <v>113.59121798222687</v>
      </c>
    </row>
    <row r="134" spans="1:14" x14ac:dyDescent="0.2">
      <c r="A134" s="10">
        <v>2003</v>
      </c>
      <c r="B134" s="10" t="s">
        <v>5</v>
      </c>
      <c r="C134" s="21">
        <v>129.31</v>
      </c>
      <c r="D134" s="14" t="s">
        <v>20</v>
      </c>
      <c r="E134" s="3">
        <f t="shared" si="22"/>
        <v>165116.29193218707</v>
      </c>
      <c r="F134" s="22">
        <v>269.26666666699998</v>
      </c>
      <c r="G134" s="13">
        <f t="shared" si="23"/>
        <v>1.0002500626406396E-2</v>
      </c>
      <c r="H134" t="s">
        <v>22</v>
      </c>
      <c r="I134" s="13">
        <f t="shared" si="25"/>
        <v>6.9853090472073998E-3</v>
      </c>
      <c r="J134" s="1">
        <f t="shared" si="15"/>
        <v>167.2292847133244</v>
      </c>
      <c r="K134" s="3">
        <f t="shared" si="24"/>
        <v>213535.53007761296</v>
      </c>
      <c r="L134" s="6">
        <v>218.7</v>
      </c>
      <c r="M134" s="6">
        <f t="shared" si="20"/>
        <v>138.07794981313398</v>
      </c>
      <c r="N134" s="6">
        <f t="shared" si="21"/>
        <v>114.32305279665447</v>
      </c>
    </row>
    <row r="135" spans="1:14" x14ac:dyDescent="0.2">
      <c r="A135" s="10">
        <v>2003</v>
      </c>
      <c r="B135" s="10" t="s">
        <v>6</v>
      </c>
      <c r="C135" s="21">
        <v>133.22999999999999</v>
      </c>
      <c r="D135" s="14" t="s">
        <v>20</v>
      </c>
      <c r="E135" s="3">
        <f t="shared" si="22"/>
        <v>170121.7506312372</v>
      </c>
      <c r="F135" s="22">
        <v>268.83333333299998</v>
      </c>
      <c r="G135" s="13">
        <f t="shared" si="23"/>
        <v>-1.6093092374329654E-3</v>
      </c>
      <c r="H135" t="s">
        <v>22</v>
      </c>
      <c r="I135" s="13">
        <f t="shared" si="25"/>
        <v>3.1924056743426243E-2</v>
      </c>
      <c r="J135" s="1">
        <f t="shared" si="15"/>
        <v>172.56792188767517</v>
      </c>
      <c r="K135" s="3">
        <f t="shared" si="24"/>
        <v>220352.45045654828</v>
      </c>
      <c r="L135" s="6">
        <v>219.1</v>
      </c>
      <c r="M135" s="6">
        <f t="shared" si="20"/>
        <v>142.26374799786436</v>
      </c>
      <c r="N135" s="6">
        <f t="shared" si="21"/>
        <v>114.53214845791948</v>
      </c>
    </row>
    <row r="136" spans="1:14" x14ac:dyDescent="0.2">
      <c r="A136" s="10">
        <v>2003</v>
      </c>
      <c r="B136" s="10" t="s">
        <v>7</v>
      </c>
      <c r="C136" s="21">
        <v>137.08000000000001</v>
      </c>
      <c r="D136" s="14" t="s">
        <v>20</v>
      </c>
      <c r="E136" s="3">
        <f t="shared" si="22"/>
        <v>175037.8261392329</v>
      </c>
      <c r="F136" s="22">
        <v>270.866666667</v>
      </c>
      <c r="G136" s="13">
        <f t="shared" si="23"/>
        <v>7.5635461897181067E-3</v>
      </c>
      <c r="H136" t="s">
        <v>22</v>
      </c>
      <c r="I136" s="13">
        <f t="shared" si="25"/>
        <v>2.1333849291780282E-2</v>
      </c>
      <c r="J136" s="1">
        <f t="shared" si="15"/>
        <v>176.24945992582255</v>
      </c>
      <c r="K136" s="3">
        <f t="shared" si="24"/>
        <v>225053.41642566276</v>
      </c>
      <c r="L136" s="6">
        <v>220.1</v>
      </c>
      <c r="M136" s="6">
        <f t="shared" si="20"/>
        <v>146.37479978643887</v>
      </c>
      <c r="N136" s="6">
        <f t="shared" si="21"/>
        <v>115.05488761108207</v>
      </c>
    </row>
    <row r="137" spans="1:14" x14ac:dyDescent="0.2">
      <c r="A137" s="10">
        <v>2003</v>
      </c>
      <c r="B137" s="10" t="s">
        <v>8</v>
      </c>
      <c r="C137" s="21">
        <v>139.63</v>
      </c>
      <c r="D137" s="14" t="s">
        <v>20</v>
      </c>
      <c r="E137" s="3">
        <f t="shared" si="22"/>
        <v>178293.92809907417</v>
      </c>
      <c r="F137" s="22">
        <v>271.866666667</v>
      </c>
      <c r="G137" s="13">
        <f t="shared" si="23"/>
        <v>3.6918533103571516E-3</v>
      </c>
      <c r="H137" t="s">
        <v>22</v>
      </c>
      <c r="I137" s="13">
        <f t="shared" si="25"/>
        <v>1.4910422732829165E-2</v>
      </c>
      <c r="J137" s="1">
        <f t="shared" si="15"/>
        <v>178.87741387974938</v>
      </c>
      <c r="K137" s="3">
        <f t="shared" si="24"/>
        <v>228409.05800203682</v>
      </c>
      <c r="L137" s="6">
        <v>221.9</v>
      </c>
      <c r="M137" s="6">
        <f t="shared" si="20"/>
        <v>149.09770421783236</v>
      </c>
      <c r="N137" s="6">
        <f t="shared" si="21"/>
        <v>115.9958180867747</v>
      </c>
    </row>
    <row r="138" spans="1:14" x14ac:dyDescent="0.2">
      <c r="A138" s="10">
        <v>2004</v>
      </c>
      <c r="B138" s="10" t="s">
        <v>5</v>
      </c>
      <c r="C138" s="21">
        <v>144.09</v>
      </c>
      <c r="D138" s="14" t="s">
        <v>20</v>
      </c>
      <c r="E138" s="3">
        <f t="shared" si="22"/>
        <v>183988.91427197307</v>
      </c>
      <c r="F138" s="22">
        <v>274.2</v>
      </c>
      <c r="G138" s="13">
        <f t="shared" si="23"/>
        <v>8.5826385470713085E-3</v>
      </c>
      <c r="H138" t="s">
        <v>22</v>
      </c>
      <c r="I138" s="13">
        <f t="shared" si="25"/>
        <v>2.3358921289640122E-2</v>
      </c>
      <c r="J138" s="1">
        <f t="shared" si="15"/>
        <v>183.05579731106084</v>
      </c>
      <c r="K138" s="3">
        <f t="shared" si="24"/>
        <v>233744.44720974725</v>
      </c>
      <c r="L138" s="6">
        <v>222.9</v>
      </c>
      <c r="M138" s="6">
        <f t="shared" si="20"/>
        <v>153.86011745862251</v>
      </c>
      <c r="N138" s="6">
        <f t="shared" si="21"/>
        <v>116.51855723993727</v>
      </c>
    </row>
    <row r="139" spans="1:14" x14ac:dyDescent="0.2">
      <c r="A139" s="10">
        <v>2004</v>
      </c>
      <c r="B139" s="10" t="s">
        <v>6</v>
      </c>
      <c r="C139" s="21">
        <v>150.52000000000001</v>
      </c>
      <c r="D139" s="14" t="s">
        <v>20</v>
      </c>
      <c r="E139" s="3">
        <f t="shared" si="22"/>
        <v>192199.39882169053</v>
      </c>
      <c r="F139" s="22">
        <v>276.26666666699998</v>
      </c>
      <c r="G139" s="13">
        <f t="shared" si="23"/>
        <v>7.5370775601750761E-3</v>
      </c>
      <c r="H139" t="s">
        <v>22</v>
      </c>
      <c r="I139" s="13">
        <f t="shared" si="25"/>
        <v>3.7087809663088223E-2</v>
      </c>
      <c r="J139" s="1">
        <f t="shared" si="15"/>
        <v>189.84493587945832</v>
      </c>
      <c r="K139" s="3">
        <f t="shared" si="24"/>
        <v>242413.51677766611</v>
      </c>
      <c r="L139" s="6">
        <v>224.3</v>
      </c>
      <c r="M139" s="6">
        <f t="shared" si="20"/>
        <v>160.72610784837161</v>
      </c>
      <c r="N139" s="6">
        <f t="shared" si="21"/>
        <v>117.25039205436487</v>
      </c>
    </row>
    <row r="140" spans="1:14" x14ac:dyDescent="0.2">
      <c r="A140" s="10">
        <v>2004</v>
      </c>
      <c r="B140" s="10" t="s">
        <v>7</v>
      </c>
      <c r="C140" s="21">
        <v>155.11000000000001</v>
      </c>
      <c r="D140" s="14" t="s">
        <v>20</v>
      </c>
      <c r="E140" s="3">
        <f t="shared" si="22"/>
        <v>198060.38234940486</v>
      </c>
      <c r="F140" s="22">
        <v>278.133333333</v>
      </c>
      <c r="G140" s="13">
        <f t="shared" si="23"/>
        <v>6.7567567543356244E-3</v>
      </c>
      <c r="H140" t="s">
        <v>22</v>
      </c>
      <c r="I140" s="13">
        <f t="shared" si="25"/>
        <v>2.3737529719222827E-2</v>
      </c>
      <c r="J140" s="1">
        <f t="shared" si="15"/>
        <v>194.35138568694092</v>
      </c>
      <c r="K140" s="3">
        <f t="shared" si="24"/>
        <v>248167.8148365173</v>
      </c>
      <c r="L140" s="6">
        <v>225.7</v>
      </c>
      <c r="M140" s="6">
        <f t="shared" si="20"/>
        <v>165.62733582487988</v>
      </c>
      <c r="N140" s="6">
        <f t="shared" si="21"/>
        <v>117.98222686879245</v>
      </c>
    </row>
    <row r="141" spans="1:14" x14ac:dyDescent="0.2">
      <c r="A141" s="10">
        <v>2004</v>
      </c>
      <c r="B141" s="10" t="s">
        <v>8</v>
      </c>
      <c r="C141" s="21">
        <v>158.68</v>
      </c>
      <c r="D141" s="14" t="s">
        <v>20</v>
      </c>
      <c r="E141" s="3">
        <f t="shared" si="22"/>
        <v>202618.92509318262</v>
      </c>
      <c r="F141" s="22">
        <v>281.133333333</v>
      </c>
      <c r="G141" s="13">
        <f t="shared" si="23"/>
        <v>1.0786193672112532E-2</v>
      </c>
      <c r="H141" t="s">
        <v>22</v>
      </c>
      <c r="I141" s="13">
        <f t="shared" si="25"/>
        <v>1.2229730510725512E-2</v>
      </c>
      <c r="J141" s="1">
        <f t="shared" si="15"/>
        <v>196.72825075827828</v>
      </c>
      <c r="K141" s="3">
        <f t="shared" si="24"/>
        <v>251202.84033340352</v>
      </c>
      <c r="L141" s="6">
        <v>226.8</v>
      </c>
      <c r="M141" s="6">
        <f t="shared" si="20"/>
        <v>169.43940202883076</v>
      </c>
      <c r="N141" s="6">
        <f t="shared" si="21"/>
        <v>118.55723993727129</v>
      </c>
    </row>
    <row r="142" spans="1:14" x14ac:dyDescent="0.2">
      <c r="A142" s="10">
        <v>2005</v>
      </c>
      <c r="B142" s="10" t="s">
        <v>5</v>
      </c>
      <c r="C142" s="21">
        <v>164.59</v>
      </c>
      <c r="D142" s="14" t="s">
        <v>20</v>
      </c>
      <c r="E142" s="3">
        <f t="shared" si="22"/>
        <v>210165.42022363833</v>
      </c>
      <c r="F142" s="22">
        <v>282.43333333300001</v>
      </c>
      <c r="G142" s="13">
        <f t="shared" si="23"/>
        <v>4.6241403841649209E-3</v>
      </c>
      <c r="H142" t="s">
        <v>22</v>
      </c>
      <c r="I142" s="13">
        <f t="shared" si="25"/>
        <v>3.2620628962948706E-2</v>
      </c>
      <c r="J142" s="1">
        <f t="shared" si="15"/>
        <v>203.14565003279401</v>
      </c>
      <c r="K142" s="3">
        <f t="shared" si="24"/>
        <v>259397.23498235832</v>
      </c>
      <c r="L142" s="6">
        <v>228.4</v>
      </c>
      <c r="M142" s="6">
        <f t="shared" si="20"/>
        <v>175.7501334757074</v>
      </c>
      <c r="N142" s="6">
        <f t="shared" si="21"/>
        <v>119.39362258233142</v>
      </c>
    </row>
    <row r="143" spans="1:14" x14ac:dyDescent="0.2">
      <c r="A143" s="10">
        <v>2005</v>
      </c>
      <c r="B143" s="10" t="s">
        <v>6</v>
      </c>
      <c r="C143" s="21">
        <v>172.02</v>
      </c>
      <c r="D143" s="14" t="s">
        <v>20</v>
      </c>
      <c r="E143" s="3">
        <f t="shared" si="22"/>
        <v>219652.80750270534</v>
      </c>
      <c r="F143" s="22">
        <v>284.366666667</v>
      </c>
      <c r="G143" s="13">
        <f t="shared" si="23"/>
        <v>6.8452732231876201E-3</v>
      </c>
      <c r="H143" t="s">
        <v>22</v>
      </c>
      <c r="I143" s="13">
        <f t="shared" si="25"/>
        <v>3.8297202018321652E-2</v>
      </c>
      <c r="J143" s="1">
        <f t="shared" si="15"/>
        <v>210.92556003124318</v>
      </c>
      <c r="K143" s="3">
        <f t="shared" si="24"/>
        <v>269331.42329347174</v>
      </c>
      <c r="L143" s="6">
        <v>229.4</v>
      </c>
      <c r="M143" s="6">
        <f t="shared" si="20"/>
        <v>183.68392952482648</v>
      </c>
      <c r="N143" s="6">
        <f t="shared" si="21"/>
        <v>119.91636173549398</v>
      </c>
    </row>
    <row r="144" spans="1:14" x14ac:dyDescent="0.2">
      <c r="A144" s="10">
        <v>2005</v>
      </c>
      <c r="B144" s="10" t="s">
        <v>7</v>
      </c>
      <c r="C144" s="21">
        <v>177.62</v>
      </c>
      <c r="D144" s="14" t="s">
        <v>20</v>
      </c>
      <c r="E144" s="3">
        <f t="shared" si="22"/>
        <v>226803.46278706263</v>
      </c>
      <c r="F144" s="22">
        <v>288.66666666700002</v>
      </c>
      <c r="G144" s="13">
        <f t="shared" si="23"/>
        <v>1.5121322236531398E-2</v>
      </c>
      <c r="H144" t="s">
        <v>22</v>
      </c>
      <c r="I144" s="13">
        <f t="shared" si="25"/>
        <v>1.7433031908335339E-2</v>
      </c>
      <c r="J144" s="1">
        <f t="shared" si="15"/>
        <v>214.60263204955135</v>
      </c>
      <c r="K144" s="3">
        <f t="shared" si="24"/>
        <v>274026.6865896642</v>
      </c>
      <c r="L144" s="6">
        <v>230.7</v>
      </c>
      <c r="M144" s="6">
        <f t="shared" si="20"/>
        <v>189.66364121729845</v>
      </c>
      <c r="N144" s="6">
        <f t="shared" si="21"/>
        <v>120.59592263460533</v>
      </c>
    </row>
    <row r="145" spans="1:14" x14ac:dyDescent="0.2">
      <c r="A145" s="10">
        <v>2005</v>
      </c>
      <c r="B145" s="10" t="s">
        <v>8</v>
      </c>
      <c r="C145" s="21">
        <v>180.12</v>
      </c>
      <c r="D145" s="14" t="s">
        <v>20</v>
      </c>
      <c r="E145" s="3">
        <f t="shared" si="22"/>
        <v>229995.71961043644</v>
      </c>
      <c r="F145" s="22">
        <v>291.366666667</v>
      </c>
      <c r="G145" s="13">
        <f t="shared" si="23"/>
        <v>9.353348729781219E-3</v>
      </c>
      <c r="H145" t="s">
        <v>22</v>
      </c>
      <c r="I145" s="13">
        <f t="shared" si="25"/>
        <v>4.7216428252239151E-3</v>
      </c>
      <c r="J145" s="1">
        <f t="shared" si="15"/>
        <v>215.61590902744229</v>
      </c>
      <c r="K145" s="3">
        <f t="shared" si="24"/>
        <v>275320.54272832017</v>
      </c>
      <c r="L145" s="6">
        <v>232.2</v>
      </c>
      <c r="M145" s="6">
        <f t="shared" si="20"/>
        <v>192.33315536572343</v>
      </c>
      <c r="N145" s="6">
        <f t="shared" si="21"/>
        <v>121.38003136434918</v>
      </c>
    </row>
    <row r="146" spans="1:14" x14ac:dyDescent="0.2">
      <c r="A146" s="10">
        <v>2006</v>
      </c>
      <c r="B146" s="10" t="s">
        <v>5</v>
      </c>
      <c r="C146" s="21">
        <v>182.76</v>
      </c>
      <c r="D146" s="14" t="s">
        <v>20</v>
      </c>
      <c r="E146" s="3">
        <f t="shared" si="22"/>
        <v>233366.74281591919</v>
      </c>
      <c r="F146" s="22">
        <v>292.96666666700003</v>
      </c>
      <c r="G146" s="13">
        <f t="shared" si="23"/>
        <v>5.4913625443251401E-3</v>
      </c>
      <c r="H146" t="s">
        <v>22</v>
      </c>
      <c r="I146" s="13">
        <f t="shared" si="25"/>
        <v>9.1655328587394447E-3</v>
      </c>
      <c r="J146" s="1">
        <f t="shared" si="15"/>
        <v>217.59214372650027</v>
      </c>
      <c r="K146" s="3">
        <f t="shared" si="24"/>
        <v>277844.00220938254</v>
      </c>
      <c r="L146" s="6">
        <v>234.1</v>
      </c>
      <c r="M146" s="6">
        <f t="shared" si="20"/>
        <v>195.15216230646018</v>
      </c>
      <c r="N146" s="6">
        <f t="shared" si="21"/>
        <v>122.37323575535805</v>
      </c>
    </row>
    <row r="147" spans="1:14" x14ac:dyDescent="0.2">
      <c r="A147" s="10">
        <v>2006</v>
      </c>
      <c r="B147" s="10" t="s">
        <v>6</v>
      </c>
      <c r="C147" s="21">
        <v>184.56</v>
      </c>
      <c r="D147" s="14" t="s">
        <v>20</v>
      </c>
      <c r="E147" s="3">
        <f t="shared" si="22"/>
        <v>235665.16772874835</v>
      </c>
      <c r="F147" s="22">
        <v>295.5</v>
      </c>
      <c r="G147" s="13">
        <f t="shared" si="23"/>
        <v>8.647172600968478E-3</v>
      </c>
      <c r="H147" t="s">
        <v>22</v>
      </c>
      <c r="I147" s="13">
        <f t="shared" si="25"/>
        <v>1.201809670863474E-3</v>
      </c>
      <c r="J147" s="1">
        <f t="shared" si="15"/>
        <v>217.85364806913469</v>
      </c>
      <c r="K147" s="3">
        <f t="shared" si="24"/>
        <v>278177.91781822918</v>
      </c>
      <c r="L147" s="6">
        <v>236.9</v>
      </c>
      <c r="M147" s="6">
        <f t="shared" si="20"/>
        <v>197.0742124933262</v>
      </c>
      <c r="N147" s="6">
        <f t="shared" si="21"/>
        <v>123.83690538421328</v>
      </c>
    </row>
    <row r="148" spans="1:14" x14ac:dyDescent="0.2">
      <c r="A148" s="10">
        <v>2006</v>
      </c>
      <c r="B148" s="10" t="s">
        <v>7</v>
      </c>
      <c r="C148" s="21">
        <v>184.22</v>
      </c>
      <c r="D148" s="14" t="s">
        <v>20</v>
      </c>
      <c r="E148" s="3">
        <f t="shared" si="22"/>
        <v>235231.0208007695</v>
      </c>
      <c r="F148" s="22">
        <v>298.39999999999998</v>
      </c>
      <c r="G148" s="13">
        <f t="shared" si="23"/>
        <v>9.813874788493937E-3</v>
      </c>
      <c r="H148" t="s">
        <v>22</v>
      </c>
      <c r="I148" s="13">
        <f t="shared" si="25"/>
        <v>-1.1656094120960359E-2</v>
      </c>
      <c r="J148" s="1">
        <f t="shared" si="15"/>
        <v>215.31432544264629</v>
      </c>
      <c r="K148" s="3">
        <f t="shared" si="24"/>
        <v>274935.44982576714</v>
      </c>
      <c r="L148" s="6">
        <v>239.7</v>
      </c>
      <c r="M148" s="6">
        <f t="shared" si="20"/>
        <v>196.71115856914042</v>
      </c>
      <c r="N148" s="6">
        <f t="shared" si="21"/>
        <v>125.30057501306845</v>
      </c>
    </row>
    <row r="149" spans="1:14" x14ac:dyDescent="0.2">
      <c r="A149" s="10">
        <v>2006</v>
      </c>
      <c r="B149" s="10" t="s">
        <v>8</v>
      </c>
      <c r="C149" s="21">
        <v>183.25</v>
      </c>
      <c r="D149" s="14" t="s">
        <v>20</v>
      </c>
      <c r="E149" s="3">
        <f t="shared" si="22"/>
        <v>233992.42515330049</v>
      </c>
      <c r="F149" s="22">
        <v>297.133333333</v>
      </c>
      <c r="G149" s="13">
        <f t="shared" si="23"/>
        <v>-4.2448614845843613E-3</v>
      </c>
      <c r="H149" t="s">
        <v>22</v>
      </c>
      <c r="I149" s="13">
        <f t="shared" si="25"/>
        <v>-1.0205820068932558E-3</v>
      </c>
      <c r="J149" s="1">
        <f t="shared" si="15"/>
        <v>215.09457951627317</v>
      </c>
      <c r="K149" s="3">
        <f t="shared" si="24"/>
        <v>274654.85565261787</v>
      </c>
      <c r="L149" s="6">
        <v>242.1</v>
      </c>
      <c r="M149" s="6">
        <f t="shared" si="20"/>
        <v>195.67538707955151</v>
      </c>
      <c r="N149" s="6">
        <f t="shared" si="21"/>
        <v>126.55514898065864</v>
      </c>
    </row>
    <row r="150" spans="1:14" x14ac:dyDescent="0.2">
      <c r="A150" s="10">
        <v>2007</v>
      </c>
      <c r="B150" s="10" t="s">
        <v>5</v>
      </c>
      <c r="C150" s="21">
        <v>182.22</v>
      </c>
      <c r="D150" s="14" t="s">
        <v>20</v>
      </c>
      <c r="E150" s="3">
        <f t="shared" si="22"/>
        <v>232677.21534207044</v>
      </c>
      <c r="F150" s="22">
        <v>299.96666666700003</v>
      </c>
      <c r="G150" s="13">
        <f t="shared" si="23"/>
        <v>9.5355620394992346E-3</v>
      </c>
      <c r="H150" t="s">
        <v>22</v>
      </c>
      <c r="I150" s="13">
        <f t="shared" si="25"/>
        <v>-1.5156298737998508E-2</v>
      </c>
      <c r="J150" s="1">
        <f t="shared" ref="J150:J176" si="26">J151/(1+I151)</f>
        <v>211.83454181220037</v>
      </c>
      <c r="K150" s="3">
        <f t="shared" si="24"/>
        <v>270492.10461050493</v>
      </c>
      <c r="L150" s="6">
        <v>244.02</v>
      </c>
      <c r="M150" s="6">
        <f t="shared" ref="M150:M179" si="27">C150/$C$118*100</f>
        <v>194.5755472504004</v>
      </c>
      <c r="N150" s="6">
        <f t="shared" ref="N150:N179" si="28">L150/$L$118*100</f>
        <v>127.5588081547308</v>
      </c>
    </row>
    <row r="151" spans="1:14" x14ac:dyDescent="0.2">
      <c r="A151" s="10">
        <v>2007</v>
      </c>
      <c r="B151" s="10" t="s">
        <v>6</v>
      </c>
      <c r="C151" s="21">
        <v>181.57</v>
      </c>
      <c r="D151" s="14" t="s">
        <v>20</v>
      </c>
      <c r="E151" s="3">
        <f t="shared" si="22"/>
        <v>231847.22856799324</v>
      </c>
      <c r="F151" s="22">
        <v>303.5</v>
      </c>
      <c r="G151" s="13">
        <f t="shared" si="23"/>
        <v>1.1779086564049468E-2</v>
      </c>
      <c r="H151" t="s">
        <v>22</v>
      </c>
      <c r="I151" s="13">
        <f t="shared" si="25"/>
        <v>-1.5346203236204059E-2</v>
      </c>
      <c r="J151" s="1">
        <f t="shared" si="26"/>
        <v>208.58368588110218</v>
      </c>
      <c r="K151" s="3">
        <f t="shared" si="24"/>
        <v>266341.07779936353</v>
      </c>
      <c r="L151" s="6">
        <v>245.23599999999999</v>
      </c>
      <c r="M151" s="6">
        <f t="shared" si="27"/>
        <v>193.88147357180992</v>
      </c>
      <c r="N151" s="6">
        <f t="shared" si="28"/>
        <v>128.19445896497646</v>
      </c>
    </row>
    <row r="152" spans="1:14" x14ac:dyDescent="0.2">
      <c r="A152" s="10">
        <v>2007</v>
      </c>
      <c r="B152" s="10" t="s">
        <v>7</v>
      </c>
      <c r="C152" s="21">
        <v>179.15</v>
      </c>
      <c r="D152" s="14" t="s">
        <v>20</v>
      </c>
      <c r="E152" s="3">
        <f t="shared" si="22"/>
        <v>228757.12396296742</v>
      </c>
      <c r="F152" s="22">
        <v>305.39999999999998</v>
      </c>
      <c r="G152" s="13">
        <f t="shared" si="23"/>
        <v>6.26029654036242E-3</v>
      </c>
      <c r="H152" t="s">
        <v>22</v>
      </c>
      <c r="I152" s="13">
        <f t="shared" si="25"/>
        <v>-1.9588489523784669E-2</v>
      </c>
      <c r="J152" s="1">
        <f t="shared" si="26"/>
        <v>204.49784653538782</v>
      </c>
      <c r="K152" s="3">
        <f t="shared" si="24"/>
        <v>261123.85838713718</v>
      </c>
      <c r="L152" s="6">
        <v>246.815</v>
      </c>
      <c r="M152" s="6">
        <f t="shared" si="27"/>
        <v>191.29738387613452</v>
      </c>
      <c r="N152" s="6">
        <f t="shared" si="28"/>
        <v>129.01986408782017</v>
      </c>
    </row>
    <row r="153" spans="1:14" x14ac:dyDescent="0.2">
      <c r="A153" s="10">
        <v>2007</v>
      </c>
      <c r="B153" s="10" t="s">
        <v>8</v>
      </c>
      <c r="C153" s="21">
        <v>173.38</v>
      </c>
      <c r="D153" s="14" t="s">
        <v>20</v>
      </c>
      <c r="E153" s="3">
        <f t="shared" si="22"/>
        <v>221389.39521462066</v>
      </c>
      <c r="F153" s="22">
        <v>309</v>
      </c>
      <c r="G153" s="13">
        <f t="shared" si="23"/>
        <v>1.1787819253438192E-2</v>
      </c>
      <c r="H153" t="s">
        <v>22</v>
      </c>
      <c r="I153" s="13">
        <f t="shared" si="25"/>
        <v>-4.3995466476435707E-2</v>
      </c>
      <c r="J153" s="1">
        <f t="shared" si="26"/>
        <v>195.50086838363688</v>
      </c>
      <c r="K153" s="3">
        <f t="shared" si="24"/>
        <v>249635.59242926835</v>
      </c>
      <c r="L153" s="6">
        <v>248.876</v>
      </c>
      <c r="M153" s="6">
        <f t="shared" si="27"/>
        <v>185.13614522156965</v>
      </c>
      <c r="N153" s="6">
        <f t="shared" si="28"/>
        <v>130.09722948248822</v>
      </c>
    </row>
    <row r="154" spans="1:14" x14ac:dyDescent="0.2">
      <c r="A154" s="10">
        <v>2008</v>
      </c>
      <c r="B154" s="10" t="s">
        <v>5</v>
      </c>
      <c r="C154" s="21">
        <v>167.94</v>
      </c>
      <c r="D154" s="14" t="s">
        <v>20</v>
      </c>
      <c r="E154" s="3">
        <f t="shared" si="22"/>
        <v>214443.04436695925</v>
      </c>
      <c r="F154" s="22">
        <v>312.5</v>
      </c>
      <c r="G154" s="13">
        <f t="shared" si="23"/>
        <v>1.1326860841423869E-2</v>
      </c>
      <c r="H154" t="s">
        <v>22</v>
      </c>
      <c r="I154" s="13">
        <f t="shared" si="25"/>
        <v>-4.2703028796205245E-2</v>
      </c>
      <c r="J154" s="1">
        <f t="shared" si="26"/>
        <v>187.1523891713673</v>
      </c>
      <c r="K154" s="3">
        <f t="shared" si="24"/>
        <v>238975.39653720355</v>
      </c>
      <c r="L154" s="6">
        <v>250.48099999999999</v>
      </c>
      <c r="M154" s="6">
        <f t="shared" si="27"/>
        <v>179.32728243459687</v>
      </c>
      <c r="N154" s="6">
        <f t="shared" si="28"/>
        <v>130.93622582331415</v>
      </c>
    </row>
    <row r="155" spans="1:14" x14ac:dyDescent="0.2">
      <c r="A155" s="10">
        <v>2008</v>
      </c>
      <c r="B155" s="10" t="s">
        <v>6</v>
      </c>
      <c r="C155" s="21">
        <v>166.58</v>
      </c>
      <c r="D155" s="14" t="s">
        <v>20</v>
      </c>
      <c r="E155" s="3">
        <f t="shared" si="22"/>
        <v>212706.45665504388</v>
      </c>
      <c r="F155" s="22">
        <v>316.53333333299997</v>
      </c>
      <c r="G155" s="13">
        <f t="shared" si="23"/>
        <v>1.290666666559992E-2</v>
      </c>
      <c r="H155" t="s">
        <v>22</v>
      </c>
      <c r="I155" s="13">
        <f t="shared" si="25"/>
        <v>-2.100479695022528E-2</v>
      </c>
      <c r="J155" s="1">
        <f t="shared" si="26"/>
        <v>183.22129123807321</v>
      </c>
      <c r="K155" s="3">
        <f t="shared" si="24"/>
        <v>233955.76685684003</v>
      </c>
      <c r="L155" s="6">
        <v>251.57599999999999</v>
      </c>
      <c r="M155" s="6">
        <f t="shared" si="27"/>
        <v>177.87506673785373</v>
      </c>
      <c r="N155" s="6">
        <f t="shared" si="28"/>
        <v>131.50862519602717</v>
      </c>
    </row>
    <row r="156" spans="1:14" x14ac:dyDescent="0.2">
      <c r="A156" s="10">
        <v>2008</v>
      </c>
      <c r="B156" s="10" t="s">
        <v>7</v>
      </c>
      <c r="C156" s="21">
        <v>161.96</v>
      </c>
      <c r="D156" s="14" t="s">
        <v>20</v>
      </c>
      <c r="E156" s="3">
        <f t="shared" si="22"/>
        <v>206807.16604544909</v>
      </c>
      <c r="F156" s="22">
        <v>321.5</v>
      </c>
      <c r="G156" s="13">
        <f t="shared" si="23"/>
        <v>1.5690817187253403E-2</v>
      </c>
      <c r="H156" t="s">
        <v>22</v>
      </c>
      <c r="I156" s="13">
        <f t="shared" si="25"/>
        <v>-4.3425239086641088E-2</v>
      </c>
      <c r="J156" s="1">
        <f>J157/(1+I157)</f>
        <v>175.26486286029677</v>
      </c>
      <c r="K156" s="3">
        <f t="shared" si="24"/>
        <v>223796.18174538328</v>
      </c>
      <c r="L156" s="6">
        <v>252.95699999999999</v>
      </c>
      <c r="M156" s="6">
        <f t="shared" si="27"/>
        <v>172.94180459156433</v>
      </c>
      <c r="N156" s="6">
        <f t="shared" si="28"/>
        <v>132.23052796654468</v>
      </c>
    </row>
    <row r="157" spans="1:14" x14ac:dyDescent="0.2">
      <c r="A157" s="10">
        <v>2008</v>
      </c>
      <c r="B157" s="10" t="s">
        <v>8</v>
      </c>
      <c r="C157" s="21">
        <v>152.6</v>
      </c>
      <c r="D157" s="14" t="s">
        <v>20</v>
      </c>
      <c r="E157" s="3">
        <f t="shared" si="22"/>
        <v>194855.35649873753</v>
      </c>
      <c r="F157" s="22">
        <v>313.83333333299998</v>
      </c>
      <c r="G157" s="13">
        <f t="shared" si="23"/>
        <v>-2.3846552618973615E-2</v>
      </c>
      <c r="H157" t="s">
        <v>22</v>
      </c>
      <c r="I157" s="13">
        <f t="shared" si="25"/>
        <v>-3.3945494800142306E-2</v>
      </c>
      <c r="J157" s="1">
        <f t="shared" si="26"/>
        <v>169.31541036942491</v>
      </c>
      <c r="K157" s="3">
        <f t="shared" si="24"/>
        <v>216199.30962165367</v>
      </c>
      <c r="L157" s="6">
        <v>254.66900000000001</v>
      </c>
      <c r="M157" s="6">
        <f t="shared" si="27"/>
        <v>162.94714361986118</v>
      </c>
      <c r="N157" s="6">
        <f t="shared" si="28"/>
        <v>133.125457396759</v>
      </c>
    </row>
    <row r="158" spans="1:14" x14ac:dyDescent="0.2">
      <c r="A158" s="10">
        <v>2009</v>
      </c>
      <c r="B158" s="10" t="s">
        <v>5</v>
      </c>
      <c r="C158" s="21">
        <v>146.57</v>
      </c>
      <c r="D158" s="14" t="s">
        <v>20</v>
      </c>
      <c r="E158" s="3">
        <f t="shared" si="22"/>
        <v>187155.63304075989</v>
      </c>
      <c r="F158" s="22">
        <v>312</v>
      </c>
      <c r="G158" s="13">
        <f t="shared" si="23"/>
        <v>-5.8417419001655091E-3</v>
      </c>
      <c r="H158" t="s">
        <v>22</v>
      </c>
      <c r="I158" s="13">
        <f t="shared" si="25"/>
        <v>-3.3673330183713879E-2</v>
      </c>
      <c r="J158" s="1">
        <f t="shared" si="26"/>
        <v>163.61399665086427</v>
      </c>
      <c r="K158" s="3">
        <f t="shared" si="24"/>
        <v>208919.15888327273</v>
      </c>
      <c r="L158" s="6">
        <v>255.779</v>
      </c>
      <c r="M158" s="6">
        <f t="shared" si="27"/>
        <v>156.50827549386011</v>
      </c>
      <c r="N158" s="6">
        <f t="shared" si="28"/>
        <v>133.70569785676946</v>
      </c>
    </row>
    <row r="159" spans="1:14" x14ac:dyDescent="0.2">
      <c r="A159" s="10">
        <v>2009</v>
      </c>
      <c r="B159" s="10" t="s">
        <v>6</v>
      </c>
      <c r="C159" s="21">
        <v>149.85</v>
      </c>
      <c r="D159" s="14" t="s">
        <v>20</v>
      </c>
      <c r="E159" s="3">
        <f t="shared" si="22"/>
        <v>191343.87399302633</v>
      </c>
      <c r="F159" s="22">
        <v>313.46666666700003</v>
      </c>
      <c r="G159" s="13">
        <f t="shared" si="23"/>
        <v>4.7008547019231628E-3</v>
      </c>
      <c r="H159" t="s">
        <v>22</v>
      </c>
      <c r="I159" s="13">
        <f t="shared" si="25"/>
        <v>1.7677531052324058E-2</v>
      </c>
      <c r="J159" s="1">
        <f t="shared" si="26"/>
        <v>166.50628815725477</v>
      </c>
      <c r="K159" s="3">
        <f t="shared" si="24"/>
        <v>212612.3338018572</v>
      </c>
      <c r="L159">
        <v>256.875</v>
      </c>
      <c r="M159" s="6">
        <f t="shared" si="27"/>
        <v>160.01067805659369</v>
      </c>
      <c r="N159" s="6">
        <f t="shared" si="28"/>
        <v>134.27861996863564</v>
      </c>
    </row>
    <row r="160" spans="1:14" x14ac:dyDescent="0.2">
      <c r="A160" s="10">
        <v>2009</v>
      </c>
      <c r="B160" s="10" t="s">
        <v>7</v>
      </c>
      <c r="C160" s="21">
        <v>149.68</v>
      </c>
      <c r="D160" s="14" t="s">
        <v>20</v>
      </c>
      <c r="E160" s="3">
        <f t="shared" si="22"/>
        <v>191126.80052903693</v>
      </c>
      <c r="F160" s="22">
        <v>316.3</v>
      </c>
      <c r="G160" s="13">
        <f t="shared" si="23"/>
        <v>9.0387069321469227E-3</v>
      </c>
      <c r="H160" t="s">
        <v>22</v>
      </c>
      <c r="I160" s="13">
        <f t="shared" si="25"/>
        <v>-1.0173174733281276E-2</v>
      </c>
      <c r="J160" s="1">
        <f t="shared" si="26"/>
        <v>164.81239059364094</v>
      </c>
      <c r="K160" s="3">
        <f t="shared" si="24"/>
        <v>210449.39137964018</v>
      </c>
      <c r="L160">
        <v>257.15499999999997</v>
      </c>
      <c r="M160" s="6">
        <f t="shared" si="27"/>
        <v>159.82915109450079</v>
      </c>
      <c r="N160" s="6">
        <f t="shared" si="28"/>
        <v>134.42498693152115</v>
      </c>
    </row>
    <row r="161" spans="1:14" x14ac:dyDescent="0.2">
      <c r="A161" s="10">
        <v>2009</v>
      </c>
      <c r="B161" s="10" t="s">
        <v>8</v>
      </c>
      <c r="C161" s="21">
        <v>146.72</v>
      </c>
      <c r="D161" s="14" t="s">
        <v>20</v>
      </c>
      <c r="E161" s="3">
        <f t="shared" si="22"/>
        <v>187347.16845016231</v>
      </c>
      <c r="F161" s="22">
        <v>318.46666666700003</v>
      </c>
      <c r="G161" s="13">
        <f t="shared" si="23"/>
        <v>6.8500368858679384E-3</v>
      </c>
      <c r="H161" t="s">
        <v>22</v>
      </c>
      <c r="I161" s="13">
        <f t="shared" si="25"/>
        <v>-2.6625557997572935E-2</v>
      </c>
      <c r="J161" s="1">
        <f t="shared" si="26"/>
        <v>160.4241687291713</v>
      </c>
      <c r="K161" s="3">
        <f>K162/(1+I162)</f>
        <v>204846.05890390763</v>
      </c>
      <c r="L161">
        <v>256.73099999999999</v>
      </c>
      <c r="M161" s="6">
        <f t="shared" si="27"/>
        <v>156.66844634276561</v>
      </c>
      <c r="N161" s="6">
        <f t="shared" si="28"/>
        <v>134.20334553058021</v>
      </c>
    </row>
    <row r="162" spans="1:14" x14ac:dyDescent="0.2">
      <c r="A162" s="10">
        <v>2010</v>
      </c>
      <c r="B162" s="10" t="s">
        <v>5</v>
      </c>
      <c r="C162" s="21">
        <v>143.6</v>
      </c>
      <c r="D162" s="14" t="s">
        <v>20</v>
      </c>
      <c r="E162" s="3">
        <f t="shared" si="22"/>
        <v>183363.23193459178</v>
      </c>
      <c r="F162" s="22">
        <v>319.46666666700003</v>
      </c>
      <c r="G162" s="13">
        <f t="shared" si="23"/>
        <v>3.1400460540054187E-3</v>
      </c>
      <c r="H162" t="s">
        <v>22</v>
      </c>
      <c r="I162" s="13">
        <f t="shared" si="25"/>
        <v>-2.4405040601442773E-2</v>
      </c>
      <c r="J162" s="1">
        <f t="shared" si="26"/>
        <v>156.50901037788316</v>
      </c>
      <c r="K162" s="3">
        <f t="shared" si="24"/>
        <v>199846.78251931223</v>
      </c>
      <c r="L162">
        <v>256.483</v>
      </c>
      <c r="M162" s="6">
        <f t="shared" si="27"/>
        <v>153.33689268553121</v>
      </c>
      <c r="N162" s="6">
        <f t="shared" si="28"/>
        <v>134.07370622059591</v>
      </c>
    </row>
    <row r="163" spans="1:14" x14ac:dyDescent="0.2">
      <c r="A163" s="10">
        <v>2010</v>
      </c>
      <c r="B163" s="10" t="s">
        <v>6</v>
      </c>
      <c r="C163" s="21">
        <v>147.69999999999999</v>
      </c>
      <c r="D163" s="14" t="s">
        <v>20</v>
      </c>
      <c r="E163" s="3">
        <f t="shared" si="22"/>
        <v>188598.53312492484</v>
      </c>
      <c r="F163" s="22">
        <v>319.03333333299997</v>
      </c>
      <c r="G163" s="13">
        <f t="shared" si="23"/>
        <v>-1.3564273810504623E-3</v>
      </c>
      <c r="H163" t="s">
        <v>22</v>
      </c>
      <c r="I163" s="13">
        <f t="shared" si="25"/>
        <v>2.9907959414476659E-2</v>
      </c>
      <c r="J163" s="1">
        <f t="shared" si="26"/>
        <v>161.18987550826481</v>
      </c>
      <c r="K163" s="3">
        <f t="shared" si="24"/>
        <v>205823.79198001357</v>
      </c>
      <c r="L163">
        <v>256.16300000000001</v>
      </c>
      <c r="M163" s="6">
        <f t="shared" si="27"/>
        <v>157.71489588894818</v>
      </c>
      <c r="N163" s="6">
        <f t="shared" si="28"/>
        <v>133.9064296915839</v>
      </c>
    </row>
    <row r="164" spans="1:14" x14ac:dyDescent="0.2">
      <c r="A164" s="10">
        <v>2010</v>
      </c>
      <c r="B164" s="10" t="s">
        <v>7</v>
      </c>
      <c r="C164" s="21">
        <v>144.6</v>
      </c>
      <c r="D164" s="14" t="s">
        <v>20</v>
      </c>
      <c r="E164" s="3">
        <f t="shared" si="22"/>
        <v>184640.13466394131</v>
      </c>
      <c r="F164" s="22">
        <v>320.16666666700002</v>
      </c>
      <c r="G164" s="13">
        <f t="shared" si="23"/>
        <v>3.5523978706548665E-3</v>
      </c>
      <c r="H164" t="s">
        <v>22</v>
      </c>
      <c r="I164" s="13">
        <f t="shared" si="25"/>
        <v>-2.4540888053457777E-2</v>
      </c>
      <c r="J164" s="1">
        <f t="shared" si="26"/>
        <v>157.23413281806569</v>
      </c>
      <c r="K164" s="3">
        <f t="shared" si="24"/>
        <v>200772.69334229387</v>
      </c>
      <c r="L164">
        <v>256.50900000000001</v>
      </c>
      <c r="M164" s="6">
        <f t="shared" si="27"/>
        <v>154.40469834490119</v>
      </c>
      <c r="N164" s="6">
        <f t="shared" si="28"/>
        <v>134.08729743857813</v>
      </c>
    </row>
    <row r="165" spans="1:14" x14ac:dyDescent="0.2">
      <c r="A165" s="10">
        <v>2010</v>
      </c>
      <c r="B165" s="10" t="s">
        <v>8</v>
      </c>
      <c r="C165" s="21">
        <v>140.65</v>
      </c>
      <c r="D165" s="14" t="s">
        <v>20</v>
      </c>
      <c r="E165" s="3">
        <f t="shared" si="22"/>
        <v>179596.3688830107</v>
      </c>
      <c r="F165" s="22">
        <v>322.43333333300001</v>
      </c>
      <c r="G165" s="13">
        <f t="shared" si="23"/>
        <v>7.0796460156095087E-3</v>
      </c>
      <c r="H165" t="s">
        <v>22</v>
      </c>
      <c r="I165" s="13">
        <f t="shared" si="25"/>
        <v>-3.4396381838569301E-2</v>
      </c>
      <c r="J165" s="1">
        <f t="shared" si="26"/>
        <v>151.82584754759918</v>
      </c>
      <c r="K165" s="3">
        <f t="shared" si="24"/>
        <v>193866.83911933436</v>
      </c>
      <c r="L165">
        <v>257.202</v>
      </c>
      <c r="M165" s="6">
        <f t="shared" si="27"/>
        <v>150.18686599038975</v>
      </c>
      <c r="N165" s="6">
        <f t="shared" si="28"/>
        <v>134.44955567171982</v>
      </c>
    </row>
    <row r="166" spans="1:14" x14ac:dyDescent="0.2">
      <c r="A166" s="10">
        <v>2011</v>
      </c>
      <c r="B166" s="10" t="s">
        <v>5</v>
      </c>
      <c r="C166" s="21">
        <v>137.80000000000001</v>
      </c>
      <c r="D166" s="14" t="s">
        <v>20</v>
      </c>
      <c r="E166" s="3">
        <f t="shared" si="22"/>
        <v>175957.19610436456</v>
      </c>
      <c r="F166" s="22">
        <v>326.06666666699999</v>
      </c>
      <c r="G166" s="13">
        <f t="shared" si="23"/>
        <v>1.1268479274280097E-2</v>
      </c>
      <c r="H166" t="s">
        <v>22</v>
      </c>
      <c r="I166" s="13">
        <f t="shared" si="25"/>
        <v>-3.1531543618396607E-2</v>
      </c>
      <c r="J166" s="1">
        <f t="shared" si="26"/>
        <v>147.03854421325204</v>
      </c>
      <c r="K166" s="3">
        <f t="shared" si="24"/>
        <v>187753.91842548238</v>
      </c>
      <c r="L166">
        <v>258.07299999999998</v>
      </c>
      <c r="M166" s="6">
        <f t="shared" si="27"/>
        <v>147.14361986118527</v>
      </c>
      <c r="N166" s="6">
        <f t="shared" si="28"/>
        <v>134.9048614741244</v>
      </c>
    </row>
    <row r="167" spans="1:14" x14ac:dyDescent="0.2">
      <c r="A167" s="10">
        <v>2011</v>
      </c>
      <c r="B167" s="10" t="s">
        <v>6</v>
      </c>
      <c r="C167" s="21">
        <v>141.94999999999999</v>
      </c>
      <c r="D167" s="14" t="s">
        <v>20</v>
      </c>
      <c r="E167" s="3">
        <f t="shared" si="22"/>
        <v>181256.34243116507</v>
      </c>
      <c r="F167" s="22">
        <v>329.8</v>
      </c>
      <c r="G167" s="13">
        <f t="shared" si="23"/>
        <v>1.1449601307491841E-2</v>
      </c>
      <c r="H167" t="s">
        <v>22</v>
      </c>
      <c r="I167" s="13">
        <f t="shared" si="25"/>
        <v>1.8666508997297493E-2</v>
      </c>
      <c r="J167" s="1">
        <f t="shared" si="26"/>
        <v>149.78324052175824</v>
      </c>
      <c r="K167" s="3">
        <f t="shared" si="24"/>
        <v>191258.62863304949</v>
      </c>
      <c r="L167" s="6">
        <v>258.58699999999999</v>
      </c>
      <c r="M167" s="6">
        <f t="shared" si="27"/>
        <v>151.57501334757072</v>
      </c>
      <c r="N167" s="6">
        <f t="shared" si="28"/>
        <v>135.17354939884996</v>
      </c>
    </row>
    <row r="168" spans="1:14" x14ac:dyDescent="0.2">
      <c r="A168" s="10">
        <v>2011</v>
      </c>
      <c r="B168" s="10" t="s">
        <v>7</v>
      </c>
      <c r="C168" s="21">
        <v>140.19</v>
      </c>
      <c r="D168" s="14" t="s">
        <v>20</v>
      </c>
      <c r="E168" s="3">
        <f t="shared" si="22"/>
        <v>179008.99362750992</v>
      </c>
      <c r="F168" s="22">
        <v>332.16666666700002</v>
      </c>
      <c r="G168" s="13">
        <f t="shared" si="23"/>
        <v>7.1760663038205053E-3</v>
      </c>
      <c r="H168" t="s">
        <v>22</v>
      </c>
      <c r="I168" s="13">
        <f t="shared" si="25"/>
        <v>-1.9574798251689396E-2</v>
      </c>
      <c r="J168" s="1">
        <f t="shared" si="26"/>
        <v>146.85126380706055</v>
      </c>
      <c r="K168" s="3">
        <f t="shared" si="24"/>
        <v>187514.77956366277</v>
      </c>
      <c r="L168" s="20">
        <v>260.178</v>
      </c>
      <c r="M168" s="6">
        <f t="shared" si="27"/>
        <v>149.69567538707952</v>
      </c>
      <c r="N168" s="6">
        <f t="shared" si="28"/>
        <v>136.00522739153163</v>
      </c>
    </row>
    <row r="169" spans="1:14" x14ac:dyDescent="0.2">
      <c r="A169" s="10">
        <v>2011</v>
      </c>
      <c r="B169" s="10" t="s">
        <v>8</v>
      </c>
      <c r="C169" s="21">
        <v>135.19999999999999</v>
      </c>
      <c r="D169" s="14" t="s">
        <v>20</v>
      </c>
      <c r="E169" s="3">
        <f t="shared" si="22"/>
        <v>172637.24900805578</v>
      </c>
      <c r="F169" s="22">
        <v>333.366666667</v>
      </c>
      <c r="G169" s="13">
        <f t="shared" si="23"/>
        <v>3.6126442548884974E-3</v>
      </c>
      <c r="H169" t="s">
        <v>22</v>
      </c>
      <c r="I169" s="13">
        <f t="shared" si="25"/>
        <v>-3.9207194508116272E-2</v>
      </c>
      <c r="J169" s="1">
        <f t="shared" si="26"/>
        <v>141.09363774321443</v>
      </c>
      <c r="K169" s="3">
        <f t="shared" si="24"/>
        <v>180162.85112816369</v>
      </c>
      <c r="L169" s="20">
        <v>261.50299999999999</v>
      </c>
      <c r="M169" s="6">
        <f t="shared" si="27"/>
        <v>144.36732514682328</v>
      </c>
      <c r="N169" s="6">
        <f t="shared" si="28"/>
        <v>136.69785676947203</v>
      </c>
    </row>
    <row r="170" spans="1:14" x14ac:dyDescent="0.2">
      <c r="A170" s="10">
        <v>2012</v>
      </c>
      <c r="B170" s="10" t="s">
        <v>5</v>
      </c>
      <c r="C170" s="21">
        <v>135.96</v>
      </c>
      <c r="D170" s="14" t="s">
        <v>20</v>
      </c>
      <c r="E170" s="3">
        <f t="shared" si="22"/>
        <v>173607.69508236143</v>
      </c>
      <c r="F170" s="22">
        <v>335.3</v>
      </c>
      <c r="G170" s="13">
        <f>(F170/F169)-1</f>
        <v>5.7994200569884136E-3</v>
      </c>
      <c r="H170" t="s">
        <v>22</v>
      </c>
      <c r="I170" s="13">
        <f t="shared" si="25"/>
        <v>-1.7811828184033374E-4</v>
      </c>
      <c r="J170" s="1">
        <f t="shared" si="26"/>
        <v>141.06850638688101</v>
      </c>
      <c r="K170" s="3">
        <f t="shared" si="24"/>
        <v>180130.76083066929</v>
      </c>
      <c r="L170" s="20">
        <v>262.81200000000001</v>
      </c>
      <c r="M170" s="6">
        <f t="shared" si="27"/>
        <v>145.17885744794447</v>
      </c>
      <c r="N170" s="6">
        <f t="shared" si="28"/>
        <v>137.38212232096183</v>
      </c>
    </row>
    <row r="171" spans="1:14" x14ac:dyDescent="0.2">
      <c r="A171" s="10">
        <v>2012</v>
      </c>
      <c r="B171" s="10" t="s">
        <v>6</v>
      </c>
      <c r="C171" s="21">
        <v>143.27000000000001</v>
      </c>
      <c r="D171" s="14" t="s">
        <v>20</v>
      </c>
      <c r="E171" s="3">
        <f t="shared" si="22"/>
        <v>182941.85403390645</v>
      </c>
      <c r="F171" s="22">
        <v>336.06666666699999</v>
      </c>
      <c r="G171" s="13">
        <f t="shared" ref="G171:G179" si="29">(F171/F170)-1</f>
        <v>2.2865095943929159E-3</v>
      </c>
      <c r="H171" t="s">
        <v>22</v>
      </c>
      <c r="I171" s="13">
        <f t="shared" si="25"/>
        <v>5.1479303880158422E-2</v>
      </c>
      <c r="J171" s="1">
        <f t="shared" si="26"/>
        <v>148.33061489509132</v>
      </c>
      <c r="K171" s="3">
        <f t="shared" si="24"/>
        <v>189403.76700563545</v>
      </c>
      <c r="L171" s="20">
        <v>264.012</v>
      </c>
      <c r="M171" s="6">
        <f t="shared" si="27"/>
        <v>152.98451681793915</v>
      </c>
      <c r="N171" s="6">
        <f t="shared" si="28"/>
        <v>138.0094093047569</v>
      </c>
    </row>
    <row r="172" spans="1:14" x14ac:dyDescent="0.2">
      <c r="A172" s="10">
        <v>2012</v>
      </c>
      <c r="B172" s="10" t="s">
        <v>7</v>
      </c>
      <c r="C172" s="21">
        <v>144.44</v>
      </c>
      <c r="D172" s="14" t="s">
        <v>20</v>
      </c>
      <c r="E172" s="3">
        <f t="shared" si="22"/>
        <v>184435.8302272454</v>
      </c>
      <c r="F172" s="22">
        <v>337.83333333299998</v>
      </c>
      <c r="G172" s="13">
        <f t="shared" si="29"/>
        <v>5.2568934715282456E-3</v>
      </c>
      <c r="H172" t="s">
        <v>22</v>
      </c>
      <c r="I172" s="13">
        <f t="shared" si="25"/>
        <v>2.9095056350536552E-3</v>
      </c>
      <c r="J172" s="1">
        <f t="shared" si="26"/>
        <v>148.76218365497957</v>
      </c>
      <c r="K172" s="3">
        <f t="shared" si="24"/>
        <v>189954.83833303873</v>
      </c>
      <c r="L172" s="20">
        <v>265.42200000000003</v>
      </c>
      <c r="M172" s="6">
        <f t="shared" si="27"/>
        <v>154.23384943940201</v>
      </c>
      <c r="N172" s="6">
        <f t="shared" si="28"/>
        <v>138.74647151071616</v>
      </c>
    </row>
    <row r="173" spans="1:14" x14ac:dyDescent="0.2">
      <c r="A173" s="10">
        <v>2012</v>
      </c>
      <c r="B173" s="10" t="s">
        <v>8</v>
      </c>
      <c r="C173" s="21">
        <v>143.97</v>
      </c>
      <c r="D173" s="14" t="s">
        <v>20</v>
      </c>
      <c r="E173" s="3">
        <f t="shared" si="22"/>
        <v>183835.68594445111</v>
      </c>
      <c r="F173" s="22">
        <v>339.633333333</v>
      </c>
      <c r="G173" s="13">
        <f t="shared" si="29"/>
        <v>5.3280710409524534E-3</v>
      </c>
      <c r="H173" t="s">
        <v>22</v>
      </c>
      <c r="I173" s="13">
        <f t="shared" si="25"/>
        <v>-8.5820173162224345E-3</v>
      </c>
      <c r="J173" s="1">
        <f t="shared" si="26"/>
        <v>147.48550401885348</v>
      </c>
      <c r="K173" s="3">
        <f t="shared" si="24"/>
        <v>188324.64262116436</v>
      </c>
      <c r="L173" s="20">
        <v>267.09899999999999</v>
      </c>
      <c r="M173" s="6">
        <f t="shared" si="27"/>
        <v>153.73198077949812</v>
      </c>
      <c r="N173" s="6">
        <f t="shared" si="28"/>
        <v>139.62310507056975</v>
      </c>
    </row>
    <row r="174" spans="1:14" x14ac:dyDescent="0.2">
      <c r="A174" s="10">
        <v>2013</v>
      </c>
      <c r="B174" s="10" t="s">
        <v>5</v>
      </c>
      <c r="C174" s="21">
        <v>148.05000000000001</v>
      </c>
      <c r="D174" s="14" t="s">
        <v>20</v>
      </c>
      <c r="E174" s="3">
        <f t="shared" si="22"/>
        <v>189045.4490801972</v>
      </c>
      <c r="F174" s="22">
        <v>340.73333333300002</v>
      </c>
      <c r="G174" s="13">
        <f t="shared" si="29"/>
        <v>3.2387869270815717E-3</v>
      </c>
      <c r="H174" t="s">
        <v>22</v>
      </c>
      <c r="I174" s="13">
        <f t="shared" si="25"/>
        <v>2.5100450414031306E-2</v>
      </c>
      <c r="J174" s="1">
        <f t="shared" si="26"/>
        <v>151.18745659926711</v>
      </c>
      <c r="K174" s="3">
        <f t="shared" si="24"/>
        <v>193051.67597501705</v>
      </c>
      <c r="L174" s="6">
        <v>268.44799999999998</v>
      </c>
      <c r="M174" s="6">
        <f t="shared" si="27"/>
        <v>158.0886278697277</v>
      </c>
      <c r="N174" s="6">
        <f t="shared" si="28"/>
        <v>140.32828018818608</v>
      </c>
    </row>
    <row r="175" spans="1:14" x14ac:dyDescent="0.2">
      <c r="A175" s="10">
        <v>2013</v>
      </c>
      <c r="B175" s="10" t="s">
        <v>6</v>
      </c>
      <c r="C175" s="21">
        <v>156.57</v>
      </c>
      <c r="D175" s="14" t="s">
        <v>20</v>
      </c>
      <c r="E175" s="3">
        <f t="shared" si="22"/>
        <v>199924.66033425511</v>
      </c>
      <c r="F175" s="22">
        <v>341.06666666699999</v>
      </c>
      <c r="G175" s="13">
        <f t="shared" si="29"/>
        <v>9.7828213852557688E-4</v>
      </c>
      <c r="H175" t="s">
        <v>22</v>
      </c>
      <c r="I175" s="13">
        <f t="shared" si="25"/>
        <v>5.6569843494706396E-2</v>
      </c>
      <c r="J175" s="1">
        <f t="shared" si="26"/>
        <v>159.74010735745037</v>
      </c>
      <c r="K175" s="3">
        <f t="shared" si="24"/>
        <v>203972.57907131454</v>
      </c>
      <c r="L175" s="6">
        <v>269.63499999999999</v>
      </c>
      <c r="M175" s="6">
        <f t="shared" si="27"/>
        <v>167.18633208756003</v>
      </c>
      <c r="N175" s="6">
        <f t="shared" si="28"/>
        <v>140.94877156299006</v>
      </c>
    </row>
    <row r="176" spans="1:14" x14ac:dyDescent="0.2">
      <c r="A176" s="10">
        <v>2013</v>
      </c>
      <c r="B176" s="10" t="s">
        <v>7</v>
      </c>
      <c r="C176" s="21">
        <v>159.82</v>
      </c>
      <c r="D176" s="14" t="s">
        <v>20</v>
      </c>
      <c r="E176" s="3">
        <f t="shared" si="22"/>
        <v>204074.59420464106</v>
      </c>
      <c r="F176" s="22">
        <v>342.9</v>
      </c>
      <c r="G176" s="13">
        <f t="shared" si="29"/>
        <v>5.3752931968280571E-3</v>
      </c>
      <c r="H176" t="s">
        <v>22</v>
      </c>
      <c r="I176" s="13">
        <f t="shared" si="25"/>
        <v>1.5382195466389748E-2</v>
      </c>
      <c r="J176" s="1">
        <f t="shared" si="26"/>
        <v>162.19726091264477</v>
      </c>
      <c r="K176" s="3">
        <f t="shared" si="24"/>
        <v>207110.12515237313</v>
      </c>
      <c r="L176" s="20">
        <v>271.35199999999998</v>
      </c>
      <c r="M176" s="6">
        <f t="shared" si="27"/>
        <v>170.65670048051254</v>
      </c>
      <c r="N176" s="6">
        <f t="shared" si="28"/>
        <v>141.84631468897018</v>
      </c>
    </row>
    <row r="177" spans="1:14" x14ac:dyDescent="0.2">
      <c r="A177" s="10">
        <v>2013</v>
      </c>
      <c r="B177" s="10" t="s">
        <v>8</v>
      </c>
      <c r="C177" s="21">
        <v>159.46</v>
      </c>
      <c r="D177" s="14" t="s">
        <v>20</v>
      </c>
      <c r="E177" s="3">
        <f t="shared" si="22"/>
        <v>203614.90922207525</v>
      </c>
      <c r="F177" s="22">
        <v>343.866666667</v>
      </c>
      <c r="G177" s="13">
        <f t="shared" si="29"/>
        <v>2.8190920589092894E-3</v>
      </c>
      <c r="H177" t="s">
        <v>22</v>
      </c>
      <c r="I177" s="13">
        <f t="shared" si="25"/>
        <v>-5.0716261597726353E-3</v>
      </c>
      <c r="J177" s="1">
        <f t="shared" ref="J177:J178" si="30">J178/(1+I178)</f>
        <v>161.37465704115672</v>
      </c>
      <c r="K177" s="3">
        <f t="shared" si="24"/>
        <v>206059.74002369656</v>
      </c>
      <c r="L177" s="20">
        <v>273.43700000000001</v>
      </c>
      <c r="M177" s="6">
        <f t="shared" si="27"/>
        <v>170.27229044313935</v>
      </c>
      <c r="N177" s="6">
        <f t="shared" si="28"/>
        <v>142.93622582331415</v>
      </c>
    </row>
    <row r="178" spans="1:14" x14ac:dyDescent="0.2">
      <c r="A178" s="10">
        <v>2014</v>
      </c>
      <c r="B178" s="10" t="s">
        <v>5</v>
      </c>
      <c r="C178" s="21">
        <v>161.32</v>
      </c>
      <c r="D178" s="14" t="s">
        <v>20</v>
      </c>
      <c r="E178" s="3">
        <f>(C178/$C$179)*$E$179</f>
        <v>205989.94829866537</v>
      </c>
      <c r="F178" s="22">
        <v>345.46666666700003</v>
      </c>
      <c r="G178" s="13">
        <f t="shared" si="29"/>
        <v>4.6529662659902105E-3</v>
      </c>
      <c r="H178" t="s">
        <v>22</v>
      </c>
      <c r="I178" s="13">
        <f t="shared" si="25"/>
        <v>7.0114009734427718E-3</v>
      </c>
      <c r="J178" s="1">
        <f t="shared" si="30"/>
        <v>162.50611946862409</v>
      </c>
      <c r="K178" s="3">
        <f t="shared" si="24"/>
        <v>207504.50748548607</v>
      </c>
      <c r="L178" s="20">
        <v>275.185</v>
      </c>
      <c r="M178" s="6">
        <f t="shared" si="27"/>
        <v>172.25840896956751</v>
      </c>
      <c r="N178" s="6">
        <f t="shared" si="28"/>
        <v>143.84997386304232</v>
      </c>
    </row>
    <row r="179" spans="1:14" x14ac:dyDescent="0.2">
      <c r="A179" s="10">
        <v>2014</v>
      </c>
      <c r="B179" s="10" t="s">
        <v>6</v>
      </c>
      <c r="C179" s="15">
        <v>166.34</v>
      </c>
      <c r="D179" s="14" t="s">
        <v>20</v>
      </c>
      <c r="E179" s="3">
        <v>212400</v>
      </c>
      <c r="F179" s="22">
        <v>348.06666666699999</v>
      </c>
      <c r="G179" s="13">
        <f t="shared" si="29"/>
        <v>7.5260517174762231E-3</v>
      </c>
      <c r="H179" t="s">
        <v>22</v>
      </c>
      <c r="I179" s="13">
        <f t="shared" si="25"/>
        <v>2.359222252006421E-2</v>
      </c>
      <c r="J179" s="1">
        <f>C179</f>
        <v>166.34</v>
      </c>
      <c r="K179" s="3">
        <f>E179</f>
        <v>212400</v>
      </c>
      <c r="L179" s="20">
        <v>276.74799999999999</v>
      </c>
      <c r="M179" s="6">
        <f t="shared" si="27"/>
        <v>177.61879337960491</v>
      </c>
      <c r="N179" s="6">
        <f t="shared" si="28"/>
        <v>144.66701515943544</v>
      </c>
    </row>
    <row r="180" spans="1:14" x14ac:dyDescent="0.2">
      <c r="A180" s="10">
        <v>2014</v>
      </c>
      <c r="B180" s="10" t="s">
        <v>7</v>
      </c>
      <c r="D180" s="14" t="s">
        <v>20</v>
      </c>
      <c r="H180" t="s">
        <v>22</v>
      </c>
    </row>
    <row r="181" spans="1:14" x14ac:dyDescent="0.2">
      <c r="A181" s="10">
        <v>2014</v>
      </c>
      <c r="B181" s="10" t="s">
        <v>8</v>
      </c>
      <c r="D181" s="14" t="s">
        <v>20</v>
      </c>
      <c r="H181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Home Price Index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2006-02-17T14:20:05Z</dcterms:created>
  <dcterms:modified xsi:type="dcterms:W3CDTF">2016-11-30T04:59:21Z</dcterms:modified>
</cp:coreProperties>
</file>