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t-lekarski\Desktop\"/>
    </mc:Choice>
  </mc:AlternateContent>
  <xr:revisionPtr revIDLastSave="0" documentId="13_ncr:1_{8977F557-2226-41CD-B7F7-B1B1A397062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Kalkulator Apache II" sheetId="1" r:id="rId1"/>
    <sheet name="Dane" sheetId="2" r:id="rId2"/>
  </sheets>
  <calcPr calcId="181029"/>
</workbook>
</file>

<file path=xl/calcChain.xml><?xml version="1.0" encoding="utf-8"?>
<calcChain xmlns="http://schemas.openxmlformats.org/spreadsheetml/2006/main">
  <c r="B8" i="1" l="1"/>
  <c r="D8" i="1"/>
  <c r="B9" i="1"/>
  <c r="D9" i="1"/>
  <c r="B10" i="1"/>
  <c r="D10" i="1"/>
  <c r="G10" i="1"/>
  <c r="B11" i="1"/>
  <c r="D11" i="1"/>
  <c r="B12" i="1"/>
  <c r="D12" i="1"/>
  <c r="B13" i="1"/>
  <c r="D13" i="1"/>
  <c r="B14" i="1"/>
  <c r="D14" i="1"/>
  <c r="B15" i="1"/>
  <c r="D15" i="1"/>
  <c r="B16" i="1"/>
  <c r="D16" i="1"/>
  <c r="D17" i="1"/>
  <c r="B20" i="1"/>
  <c r="D20" i="1"/>
  <c r="C23" i="1"/>
  <c r="C36" i="1" s="1"/>
  <c r="D23" i="1"/>
  <c r="B24" i="1"/>
  <c r="D24" i="1"/>
  <c r="B25" i="1"/>
  <c r="D25" i="1"/>
  <c r="B26" i="1"/>
  <c r="D26" i="1"/>
  <c r="D29" i="1"/>
  <c r="D32" i="1"/>
  <c r="D33" i="1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D36" i="1" l="1"/>
</calcChain>
</file>

<file path=xl/sharedStrings.xml><?xml version="1.0" encoding="utf-8"?>
<sst xmlns="http://schemas.openxmlformats.org/spreadsheetml/2006/main" count="38" uniqueCount="36">
  <si>
    <t>Nazwa parametru</t>
  </si>
  <si>
    <t>APACHE II</t>
  </si>
  <si>
    <t>PaO2</t>
  </si>
  <si>
    <t>PaCO2</t>
  </si>
  <si>
    <t>PAH2O</t>
  </si>
  <si>
    <t>WYNIK:</t>
  </si>
  <si>
    <t>wg. Rybicki, s. 347</t>
  </si>
  <si>
    <t>Wiek</t>
  </si>
  <si>
    <t>Wiek w latach</t>
  </si>
  <si>
    <t>… u chorych po operacjach wykonanych w trybie planowym</t>
  </si>
  <si>
    <t>SUMA WSZYSTKICH PUNKTÓW - wynik APACHE II:</t>
  </si>
  <si>
    <t>Utlenowanie (mmHg) gdy FiO2 &gt; 0.5 odnotuj A-aDO2</t>
  </si>
  <si>
    <t>Utlenowanie (mmHg) gdy FiO2&lt;0.5 - tylko PaO2</t>
  </si>
  <si>
    <t>Hematokryt (%)</t>
  </si>
  <si>
    <t>Opracował © 2009-2019 Michał Pasternak &lt;michal.dtz@gmail.com&gt;</t>
  </si>
  <si>
    <t>Stężenie kreatyniny:</t>
  </si>
  <si>
    <r>
      <t>Temperatura ciała mierzona w odbycie (</t>
    </r>
    <r>
      <rPr>
        <b/>
        <sz val="10"/>
        <color indexed="8"/>
        <rFont val="DaunPenh"/>
        <charset val="238"/>
      </rPr>
      <t xml:space="preserve">st. </t>
    </r>
    <r>
      <rPr>
        <b/>
        <sz val="11"/>
        <color indexed="8"/>
        <rFont val="Czcionka tekstu podstawowego"/>
        <family val="2"/>
        <charset val="238"/>
      </rPr>
      <t>C)</t>
    </r>
  </si>
  <si>
    <t>Średnie ciśnienie tętnicze</t>
  </si>
  <si>
    <t>Częstość uderzeń serca</t>
  </si>
  <si>
    <t>Częstość oddechów</t>
  </si>
  <si>
    <t>pH krwi tętniczej</t>
  </si>
  <si>
    <t>Stężenie sodu w surowicy krwi (mmol/L)</t>
  </si>
  <si>
    <t>Stężenie potasu w surowicy krwi (mmol/L)</t>
  </si>
  <si>
    <t>Stężenie kreatyniny w surowicy krwi (mg/100ml)</t>
  </si>
  <si>
    <t>Stężenie kreatyniny w surowicy krwi OSTRA NIEWYDOLNOŚĆ NEREK (mg/100ml)</t>
  </si>
  <si>
    <t>APACHE II Kalkulator. Wpisz dane pacjenta w wyróżnione (szare) pola.</t>
  </si>
  <si>
    <t>Liczba białych krwinek (tys/mm3)</t>
  </si>
  <si>
    <t>Stężenie jonów HCO3 we krwi żylnej (mmol/l) NIE WPISUJ GDY MASZ GAZOMETRIĘ</t>
  </si>
  <si>
    <t>Różnica A-aDO2</t>
  </si>
  <si>
    <t>Wartość</t>
  </si>
  <si>
    <t>Przewlekłe schorzenia - ciężka niewyd. narz. lub upośl. odporności (wstaw "X")</t>
  </si>
  <si>
    <t>… u chorych po op. ze wskazań nagłych lub w przypadkach nieoperacyjnych</t>
  </si>
  <si>
    <t>Utlenowanie (wpisz TYLKO JEDNĄ wartość)</t>
  </si>
  <si>
    <t>Czy chory ma ostrą niewydolność nerek? (wpisz "X" gdy ma)</t>
  </si>
  <si>
    <t>Ocena punktowa śpiączki (GCS)</t>
  </si>
  <si>
    <t>Wersja 1.2 z 2019.04.02. Zasady dystrybucji niniejszego dokumentu określa licencja 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</si>
</sst>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1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1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b/>
      <sz val="11"/>
      <color indexed="9"/>
      <name val="Czcionka tekstu podstawowego"/>
      <charset val="238"/>
    </font>
    <font>
      <i/>
      <sz val="11"/>
      <color indexed="8"/>
      <name val="Czcionka tekstu podstawowego"/>
      <charset val="238"/>
    </font>
    <font>
      <b/>
      <sz val="11"/>
      <color indexed="8"/>
      <name val="Czcionka tekstu podstawowego"/>
      <charset val="238"/>
    </font>
    <font>
      <i/>
      <sz val="8"/>
      <color indexed="8"/>
      <name val="Czcionka tekstu podstawowego"/>
      <charset val="238"/>
    </font>
    <font>
      <b/>
      <sz val="14"/>
      <color indexed="10"/>
      <name val="Czcionka tekstu podstawowego"/>
      <charset val="238"/>
    </font>
    <font>
      <sz val="11"/>
      <name val="Czcionka tekstu podstawowego"/>
      <family val="2"/>
      <charset val="238"/>
    </font>
    <font>
      <i/>
      <sz val="11"/>
      <name val="Czcionka tekstu podstawowego"/>
      <charset val="238"/>
    </font>
    <font>
      <sz val="11"/>
      <name val="Czcionka tekstu podstawowego"/>
      <charset val="238"/>
    </font>
    <font>
      <b/>
      <sz val="20"/>
      <color indexed="1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0"/>
      <color indexed="8"/>
      <name val="DaunPenh"/>
      <charset val="238"/>
    </font>
    <font>
      <sz val="11"/>
      <color indexed="8"/>
      <name val="Czcionka tekstu podstawowego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2"/>
      </patternFill>
    </fill>
    <fill>
      <patternFill patternType="solid">
        <fgColor indexed="46"/>
        <bgColor indexed="45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0"/>
        <bgColor indexed="21"/>
      </patternFill>
    </fill>
    <fill>
      <patternFill patternType="solid">
        <fgColor indexed="53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26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2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7" borderId="2" applyNumberFormat="0" applyAlignment="0" applyProtection="0"/>
    <xf numFmtId="0" fontId="4" fillId="4" borderId="0" applyNumberFormat="0" applyBorder="0" applyAlignment="0" applyProtection="0"/>
    <xf numFmtId="0" fontId="5" fillId="0" borderId="3" applyNumberFormat="0" applyFill="0" applyAlignment="0" applyProtection="0"/>
    <xf numFmtId="0" fontId="6" fillId="20" borderId="4" applyNumberFormat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1" fillId="7" borderId="1" applyNumberFormat="0" applyAlignment="0" applyProtection="0"/>
    <xf numFmtId="0" fontId="12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22" borderId="9" applyNumberFormat="0" applyAlignment="0" applyProtection="0"/>
    <xf numFmtId="0" fontId="16" fillId="3" borderId="0" applyNumberFormat="0" applyBorder="0" applyAlignment="0" applyProtection="0"/>
  </cellStyleXfs>
  <cellXfs count="29">
    <xf numFmtId="0" fontId="0" fillId="0" borderId="0" xfId="0"/>
    <xf numFmtId="0" fontId="17" fillId="23" borderId="10" xfId="0" applyFont="1" applyFill="1" applyBorder="1" applyAlignment="1">
      <alignment horizontal="center"/>
    </xf>
    <xf numFmtId="0" fontId="17" fillId="23" borderId="11" xfId="0" applyFont="1" applyFill="1" applyBorder="1" applyAlignment="1">
      <alignment horizontal="center"/>
    </xf>
    <xf numFmtId="0" fontId="17" fillId="2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7" borderId="15" xfId="0" applyFill="1" applyBorder="1" applyProtection="1">
      <protection locked="0"/>
    </xf>
    <xf numFmtId="0" fontId="18" fillId="0" borderId="13" xfId="0" applyFont="1" applyBorder="1" applyAlignment="1">
      <alignment horizontal="left"/>
    </xf>
    <xf numFmtId="2" fontId="0" fillId="7" borderId="16" xfId="0" applyNumberFormat="1" applyFill="1" applyBorder="1" applyProtection="1">
      <protection locked="0"/>
    </xf>
    <xf numFmtId="0" fontId="0" fillId="0" borderId="14" xfId="0" applyBorder="1" applyAlignment="1">
      <alignment horizontal="center"/>
    </xf>
    <xf numFmtId="0" fontId="0" fillId="7" borderId="16" xfId="0" applyFill="1" applyBorder="1" applyProtection="1">
      <protection locked="0"/>
    </xf>
    <xf numFmtId="0" fontId="19" fillId="0" borderId="17" xfId="0" applyFont="1" applyBorder="1" applyAlignment="1">
      <alignment horizontal="center"/>
    </xf>
    <xf numFmtId="0" fontId="0" fillId="0" borderId="18" xfId="0" applyBorder="1"/>
    <xf numFmtId="0" fontId="20" fillId="0" borderId="0" xfId="0" applyFont="1"/>
    <xf numFmtId="0" fontId="19" fillId="0" borderId="13" xfId="0" applyFont="1" applyBorder="1"/>
    <xf numFmtId="0" fontId="0" fillId="7" borderId="16" xfId="0" applyFill="1" applyBorder="1" applyAlignment="1" applyProtection="1">
      <alignment horizontal="right"/>
      <protection locked="0"/>
    </xf>
    <xf numFmtId="0" fontId="2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7" borderId="19" xfId="0" applyFill="1" applyBorder="1" applyProtection="1">
      <protection locked="0"/>
    </xf>
    <xf numFmtId="0" fontId="18" fillId="0" borderId="13" xfId="0" applyFont="1" applyBorder="1"/>
    <xf numFmtId="0" fontId="22" fillId="24" borderId="20" xfId="0" applyFont="1" applyFill="1" applyBorder="1" applyAlignment="1">
      <alignment horizontal="right"/>
    </xf>
    <xf numFmtId="0" fontId="19" fillId="0" borderId="0" xfId="0" applyFont="1"/>
    <xf numFmtId="0" fontId="0" fillId="7" borderId="19" xfId="0" applyFill="1" applyBorder="1" applyAlignment="1" applyProtection="1">
      <alignment horizontal="right"/>
      <protection locked="0"/>
    </xf>
    <xf numFmtId="0" fontId="23" fillId="24" borderId="13" xfId="0" applyFont="1" applyFill="1" applyBorder="1"/>
    <xf numFmtId="0" fontId="24" fillId="24" borderId="20" xfId="0" applyFont="1" applyFill="1" applyBorder="1" applyAlignment="1" applyProtection="1">
      <alignment horizontal="right"/>
      <protection locked="0"/>
    </xf>
    <xf numFmtId="0" fontId="24" fillId="24" borderId="14" xfId="0" applyFont="1" applyFill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12" fillId="0" borderId="0" xfId="0" applyFont="1"/>
  </cellXfs>
  <cellStyles count="42">
    <cellStyle name="20% - akcent 1" xfId="1" xr:uid="{00000000-0005-0000-0000-000000000000}"/>
    <cellStyle name="20% - akcent 2" xfId="2" xr:uid="{00000000-0005-0000-0000-000001000000}"/>
    <cellStyle name="20% - akcent 3" xfId="3" xr:uid="{00000000-0005-0000-0000-000002000000}"/>
    <cellStyle name="20% - akcent 4" xfId="4" xr:uid="{00000000-0005-0000-0000-000003000000}"/>
    <cellStyle name="20% - akcent 5" xfId="5" xr:uid="{00000000-0005-0000-0000-000004000000}"/>
    <cellStyle name="20% - akcent 6" xfId="6" xr:uid="{00000000-0005-0000-0000-000005000000}"/>
    <cellStyle name="40% - akcent 1" xfId="7" xr:uid="{00000000-0005-0000-0000-000006000000}"/>
    <cellStyle name="40% - akcent 2" xfId="8" xr:uid="{00000000-0005-0000-0000-000007000000}"/>
    <cellStyle name="40% - akcent 3" xfId="9" xr:uid="{00000000-0005-0000-0000-000008000000}"/>
    <cellStyle name="40% - akcent 4" xfId="10" xr:uid="{00000000-0005-0000-0000-000009000000}"/>
    <cellStyle name="40% - akcent 5" xfId="11" xr:uid="{00000000-0005-0000-0000-00000A000000}"/>
    <cellStyle name="40% - akcent 6" xfId="12" xr:uid="{00000000-0005-0000-0000-00000B000000}"/>
    <cellStyle name="60% - akcent 1" xfId="13" xr:uid="{00000000-0005-0000-0000-00000C000000}"/>
    <cellStyle name="60% - akcent 2" xfId="14" xr:uid="{00000000-0005-0000-0000-00000D000000}"/>
    <cellStyle name="60% - akcent 3" xfId="15" xr:uid="{00000000-0005-0000-0000-00000E000000}"/>
    <cellStyle name="60% - akcent 4" xfId="16" xr:uid="{00000000-0005-0000-0000-00000F000000}"/>
    <cellStyle name="60% - akcent 5" xfId="17" xr:uid="{00000000-0005-0000-0000-000010000000}"/>
    <cellStyle name="60% - akcent 6" xfId="18" xr:uid="{00000000-0005-0000-0000-000011000000}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?ciowe" xfId="25" xr:uid="{00000000-0005-0000-0000-000018000000}"/>
    <cellStyle name="Dane wyj?ciowe" xfId="26" xr:uid="{00000000-0005-0000-0000-000019000000}"/>
    <cellStyle name="Dobre" xfId="27" xr:uid="{00000000-0005-0000-0000-00001A000000}"/>
    <cellStyle name="Komórka po??czona" xfId="28" xr:uid="{00000000-0005-0000-0000-00001B000000}"/>
    <cellStyle name="Komórka zaznaczona" xfId="29" builtinId="23" customBuiltin="1"/>
    <cellStyle name="Nag?ówek 1" xfId="30" xr:uid="{00000000-0005-0000-0000-00001D000000}"/>
    <cellStyle name="Nag?ówek 2" xfId="31" xr:uid="{00000000-0005-0000-0000-00001E000000}"/>
    <cellStyle name="Nag?ówek 3" xfId="32" xr:uid="{00000000-0005-0000-0000-00001F000000}"/>
    <cellStyle name="Nag?ówek 4" xfId="33" xr:uid="{00000000-0005-0000-0000-000020000000}"/>
    <cellStyle name="Neutralne" xfId="34" xr:uid="{00000000-0005-0000-0000-000021000000}"/>
    <cellStyle name="Normalny" xfId="0" builtinId="0"/>
    <cellStyle name="Obliczenia" xfId="35" builtinId="22" customBuiltin="1"/>
    <cellStyle name="Suma" xfId="36" builtinId="25" customBuiltin="1"/>
    <cellStyle name="Tekst obja?nienia" xfId="37" xr:uid="{00000000-0005-0000-0000-000025000000}"/>
    <cellStyle name="Tekst ostrze?enia" xfId="38" xr:uid="{00000000-0005-0000-0000-000026000000}"/>
    <cellStyle name="Tytu?" xfId="39" xr:uid="{00000000-0005-0000-0000-000027000000}"/>
    <cellStyle name="Uwaga" xfId="40" builtinId="10" customBuiltin="1"/>
    <cellStyle name="Z?e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CC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C"/>
      <rgbColor rgb="00A0E0E0"/>
      <rgbColor rgb="0060008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99"/>
      <rgbColor rgb="0099CCFF"/>
      <rgbColor rgb="00FF99CC"/>
      <rgbColor rgb="00CC99FF"/>
      <rgbColor rgb="00CCFFFF"/>
      <rgbColor rgb="002A6FF9"/>
      <rgbColor rgb="0033CCCC"/>
      <rgbColor rgb="00339966"/>
      <rgbColor rgb="00FF9900"/>
      <rgbColor rgb="008E5E42"/>
      <rgbColor rgb="00FF6600"/>
      <rgbColor rgb="00624FAC"/>
      <rgbColor rgb="00969696"/>
      <rgbColor rgb="00003366"/>
      <rgbColor rgb="00286676"/>
      <rgbColor rgb="00004500"/>
      <rgbColor rgb="00453E01"/>
      <rgbColor rgb="00993300"/>
      <rgbColor rgb="0085396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6"/>
  <sheetViews>
    <sheetView tabSelected="1" workbookViewId="0">
      <selection activeCell="F13" sqref="F13"/>
    </sheetView>
  </sheetViews>
  <sheetFormatPr defaultRowHeight="14.25"/>
  <cols>
    <col min="2" max="2" width="73.5" customWidth="1"/>
    <col min="3" max="3" width="11.25" customWidth="1"/>
    <col min="4" max="4" width="14" customWidth="1"/>
    <col min="5" max="5" width="6.875" customWidth="1"/>
    <col min="6" max="6" width="18.25" customWidth="1"/>
  </cols>
  <sheetData>
    <row r="2" spans="2:7" ht="15">
      <c r="B2" s="21" t="s">
        <v>25</v>
      </c>
    </row>
    <row r="3" spans="2:7">
      <c r="B3" t="s">
        <v>14</v>
      </c>
    </row>
    <row r="4" spans="2:7">
      <c r="B4" t="s">
        <v>35</v>
      </c>
    </row>
    <row r="6" spans="2:7" ht="15">
      <c r="B6" s="1" t="s">
        <v>0</v>
      </c>
      <c r="C6" s="2" t="s">
        <v>29</v>
      </c>
      <c r="D6" s="3" t="s">
        <v>1</v>
      </c>
      <c r="F6" s="1" t="s">
        <v>28</v>
      </c>
      <c r="G6" s="3" t="s">
        <v>29</v>
      </c>
    </row>
    <row r="7" spans="2:7">
      <c r="B7" s="4"/>
      <c r="D7" s="5"/>
      <c r="F7" s="4" t="s">
        <v>2</v>
      </c>
      <c r="G7" s="6">
        <v>600</v>
      </c>
    </row>
    <row r="8" spans="2:7">
      <c r="B8" s="7" t="str">
        <f>Dane!A1</f>
        <v>Temperatura ciała mierzona w odbycie (st. C)</v>
      </c>
      <c r="C8" s="8">
        <v>36.6</v>
      </c>
      <c r="D8" s="9">
        <f>VLOOKUP(C8,Dane!A2:B18,2)</f>
        <v>0</v>
      </c>
      <c r="F8" s="4" t="s">
        <v>3</v>
      </c>
      <c r="G8" s="6">
        <v>35</v>
      </c>
    </row>
    <row r="9" spans="2:7">
      <c r="B9" s="7" t="str">
        <f>Dane!F1</f>
        <v>Średnie ciśnienie tętnicze</v>
      </c>
      <c r="C9" s="10">
        <v>70</v>
      </c>
      <c r="D9" s="9">
        <f>VLOOKUP(C9,Dane!F2:G15,2)</f>
        <v>0</v>
      </c>
      <c r="F9" s="4" t="s">
        <v>4</v>
      </c>
      <c r="G9" s="6">
        <v>48</v>
      </c>
    </row>
    <row r="10" spans="2:7" ht="15">
      <c r="B10" s="7" t="str">
        <f>Dane!I1</f>
        <v>Częstość uderzeń serca</v>
      </c>
      <c r="C10" s="10">
        <v>80</v>
      </c>
      <c r="D10" s="9">
        <f>VLOOKUP(C10,Dane!I2:J15,2)</f>
        <v>0</v>
      </c>
      <c r="F10" s="11" t="s">
        <v>5</v>
      </c>
      <c r="G10" s="12">
        <f>750-SUM(G7:G9)</f>
        <v>67</v>
      </c>
    </row>
    <row r="11" spans="2:7">
      <c r="B11" s="7" t="str">
        <f>Dane!L1</f>
        <v>Częstość oddechów</v>
      </c>
      <c r="C11" s="10">
        <v>24</v>
      </c>
      <c r="D11" s="9">
        <f>VLOOKUP(C11,Dane!L2:M15,2)</f>
        <v>0</v>
      </c>
      <c r="F11" s="13" t="s">
        <v>6</v>
      </c>
    </row>
    <row r="12" spans="2:7">
      <c r="B12" s="7" t="str">
        <f>Dane!A23</f>
        <v>pH krwi tętniczej</v>
      </c>
      <c r="C12" s="8">
        <v>7.35</v>
      </c>
      <c r="D12" s="9">
        <f>VLOOKUP(C12,Dane!A24:B37,2)</f>
        <v>0</v>
      </c>
    </row>
    <row r="13" spans="2:7">
      <c r="B13" s="7" t="str">
        <f>Dane!D23</f>
        <v>Stężenie sodu w surowicy krwi (mmol/L)</v>
      </c>
      <c r="C13" s="8">
        <v>130</v>
      </c>
      <c r="D13" s="9">
        <f>VLOOKUP(C13,Dane!D24:E39,2)</f>
        <v>0</v>
      </c>
    </row>
    <row r="14" spans="2:7">
      <c r="B14" s="7" t="str">
        <f>Dane!H23</f>
        <v>Stężenie potasu w surowicy krwi (mmol/L)</v>
      </c>
      <c r="C14" s="8">
        <v>4</v>
      </c>
      <c r="D14" s="9">
        <f>VLOOKUP(C14,Dane!H24:I37,2)</f>
        <v>0</v>
      </c>
    </row>
    <row r="15" spans="2:7">
      <c r="B15" s="7" t="str">
        <f>Dane!A42</f>
        <v>Hematokryt (%)</v>
      </c>
      <c r="C15" s="8">
        <v>32</v>
      </c>
      <c r="D15" s="9">
        <f>VLOOKUP('Kalkulator Apache II'!C15,Dane!A43:B54,2)</f>
        <v>0</v>
      </c>
    </row>
    <row r="16" spans="2:7">
      <c r="B16" s="7" t="str">
        <f>Dane!D42</f>
        <v>Liczba białych krwinek (tys/mm3)</v>
      </c>
      <c r="C16" s="8">
        <v>12</v>
      </c>
      <c r="D16" s="9">
        <f>VLOOKUP(C16,Dane!D43:E54,2)</f>
        <v>0</v>
      </c>
    </row>
    <row r="17" spans="1:4">
      <c r="B17" s="7" t="s">
        <v>34</v>
      </c>
      <c r="C17" s="10">
        <v>15</v>
      </c>
      <c r="D17" s="9">
        <f>15-C17</f>
        <v>0</v>
      </c>
    </row>
    <row r="18" spans="1:4">
      <c r="B18" s="4"/>
      <c r="D18" s="9"/>
    </row>
    <row r="19" spans="1:4" ht="15">
      <c r="B19" s="14" t="s">
        <v>15</v>
      </c>
      <c r="D19" s="9"/>
    </row>
    <row r="20" spans="1:4">
      <c r="B20" s="7" t="str">
        <f>Dane!M23</f>
        <v>Stężenie kreatyniny w surowicy krwi (mg/100ml)</v>
      </c>
      <c r="C20" s="10">
        <v>0.6</v>
      </c>
      <c r="D20" s="9">
        <f>VLOOKUP(C20,Dane!M24:N33,2)*IF(C21="X",2,1)</f>
        <v>0</v>
      </c>
    </row>
    <row r="21" spans="1:4">
      <c r="B21" s="7" t="s">
        <v>33</v>
      </c>
      <c r="C21" s="15"/>
      <c r="D21" s="9"/>
    </row>
    <row r="22" spans="1:4">
      <c r="B22" s="4"/>
      <c r="D22" s="9"/>
    </row>
    <row r="23" spans="1:4" ht="18">
      <c r="B23" s="14" t="s">
        <v>32</v>
      </c>
      <c r="C23" s="16" t="str">
        <f>IF(OR(AND(C24&lt;&gt;0,C25&lt;&gt;0),AND(C24&lt;&gt;0,C26&lt;&gt;0),AND(C25&lt;&gt;0,C26&lt;&gt;0)),"!!! ?LE !!!","")</f>
        <v/>
      </c>
      <c r="D23" s="9">
        <f>IF(D24=-1,IF(D25=-1,D26,D25),D24)</f>
        <v>0</v>
      </c>
    </row>
    <row r="24" spans="1:4">
      <c r="B24" s="7" t="str">
        <f>Dane!O1</f>
        <v>Utlenowanie (mmHg) gdy FiO2 &gt; 0.5 odnotuj A-aDO2</v>
      </c>
      <c r="C24" s="10"/>
      <c r="D24" s="17">
        <f>VLOOKUP('Kalkulator Apache II'!C24,Dane!O2:P9,2)</f>
        <v>-1</v>
      </c>
    </row>
    <row r="25" spans="1:4">
      <c r="B25" s="7" t="str">
        <f>Dane!O11</f>
        <v>Utlenowanie (mmHg) gdy FiO2&lt;0.5 - tylko PaO2</v>
      </c>
      <c r="C25" s="18">
        <v>90</v>
      </c>
      <c r="D25" s="17">
        <f>VLOOKUP(C25,Dane!O12:P19,2)</f>
        <v>0</v>
      </c>
    </row>
    <row r="26" spans="1:4">
      <c r="B26" s="7" t="str">
        <f>Dane!L42</f>
        <v>Stężenie jonów HCO3 we krwi żylnej (mmol/l) NIE WPISUJ GDY MASZ GAZOMETRIĘ</v>
      </c>
      <c r="C26" s="18"/>
      <c r="D26" s="17" t="e">
        <f>VLOOKUP(C26,Dane!L43:M56,2)</f>
        <v>#N/A</v>
      </c>
    </row>
    <row r="27" spans="1:4" ht="15">
      <c r="B27" s="14"/>
      <c r="D27" s="9"/>
    </row>
    <row r="28" spans="1:4" ht="15">
      <c r="B28" s="14" t="s">
        <v>7</v>
      </c>
      <c r="D28" s="9"/>
    </row>
    <row r="29" spans="1:4">
      <c r="B29" s="19" t="s">
        <v>8</v>
      </c>
      <c r="C29" s="15">
        <v>44</v>
      </c>
      <c r="D29" s="9">
        <f>VLOOKUP(C29,Dane!A58:B67,2)</f>
        <v>0</v>
      </c>
    </row>
    <row r="30" spans="1:4">
      <c r="A30" s="5"/>
      <c r="C30" s="20"/>
      <c r="D30" s="9"/>
    </row>
    <row r="31" spans="1:4" ht="18">
      <c r="A31" s="5"/>
      <c r="B31" s="21" t="s">
        <v>30</v>
      </c>
      <c r="C31" s="16"/>
      <c r="D31" s="9"/>
    </row>
    <row r="32" spans="1:4">
      <c r="B32" s="19" t="s">
        <v>31</v>
      </c>
      <c r="C32" s="15"/>
      <c r="D32" s="9">
        <f>IF(C32="X",5,0)</f>
        <v>0</v>
      </c>
    </row>
    <row r="33" spans="2:4">
      <c r="B33" s="19" t="s">
        <v>9</v>
      </c>
      <c r="C33" s="22"/>
      <c r="D33" s="9">
        <f>IF(C33="X",2,0)</f>
        <v>0</v>
      </c>
    </row>
    <row r="34" spans="2:4">
      <c r="B34" s="23"/>
      <c r="C34" s="24"/>
      <c r="D34" s="25"/>
    </row>
    <row r="35" spans="2:4">
      <c r="B35" s="4"/>
      <c r="D35" s="5"/>
    </row>
    <row r="36" spans="2:4" ht="18.75" customHeight="1">
      <c r="B36" s="11" t="s">
        <v>10</v>
      </c>
      <c r="C36" s="26" t="str">
        <f>IF(C23&lt;&gt;"","?LE","")</f>
        <v/>
      </c>
      <c r="D36" s="27">
        <f>SUM(D29:D34)+SUM(D8:D17)+D20+D23</f>
        <v>0</v>
      </c>
    </row>
  </sheetData>
  <sheetProtection sheet="1" objects="1" scenarios="1"/>
  <protectedRanges>
    <protectedRange sqref="C8:C17 C20:C21 C24:C26 C29 C32:C33" name="Rozstęp1"/>
  </protectedRange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workbookViewId="0">
      <selection activeCell="J21" sqref="J21"/>
    </sheetView>
  </sheetViews>
  <sheetFormatPr defaultRowHeight="14.25"/>
  <sheetData>
    <row r="1" spans="1:16" ht="15">
      <c r="A1" s="28" t="s">
        <v>16</v>
      </c>
      <c r="F1" s="21" t="s">
        <v>17</v>
      </c>
      <c r="I1" s="21" t="s">
        <v>18</v>
      </c>
      <c r="L1" s="21" t="s">
        <v>19</v>
      </c>
      <c r="O1" s="21" t="s">
        <v>11</v>
      </c>
    </row>
    <row r="2" spans="1:16">
      <c r="A2">
        <v>1</v>
      </c>
      <c r="B2">
        <v>4</v>
      </c>
      <c r="F2">
        <v>1</v>
      </c>
      <c r="G2">
        <v>4</v>
      </c>
      <c r="I2">
        <v>1</v>
      </c>
      <c r="J2">
        <v>4</v>
      </c>
      <c r="L2">
        <v>1</v>
      </c>
      <c r="M2">
        <v>4</v>
      </c>
      <c r="O2">
        <v>0</v>
      </c>
      <c r="P2">
        <v>-1</v>
      </c>
    </row>
    <row r="3" spans="1:16">
      <c r="A3">
        <v>29.9</v>
      </c>
      <c r="B3">
        <v>4</v>
      </c>
      <c r="F3">
        <v>49</v>
      </c>
      <c r="G3">
        <v>4</v>
      </c>
      <c r="I3">
        <v>39</v>
      </c>
      <c r="J3">
        <v>4</v>
      </c>
      <c r="L3">
        <v>5</v>
      </c>
      <c r="M3">
        <v>4</v>
      </c>
      <c r="O3">
        <v>199.99</v>
      </c>
      <c r="P3">
        <v>0</v>
      </c>
    </row>
    <row r="4" spans="1:16">
      <c r="A4">
        <v>30.2</v>
      </c>
      <c r="B4">
        <v>3</v>
      </c>
      <c r="F4">
        <v>50</v>
      </c>
      <c r="G4">
        <v>3</v>
      </c>
      <c r="I4">
        <v>40</v>
      </c>
      <c r="J4">
        <v>3</v>
      </c>
      <c r="L4">
        <v>6</v>
      </c>
      <c r="M4">
        <v>2</v>
      </c>
      <c r="O4">
        <v>200</v>
      </c>
      <c r="P4">
        <v>2</v>
      </c>
    </row>
    <row r="5" spans="1:16">
      <c r="A5">
        <v>31.9</v>
      </c>
      <c r="B5">
        <v>3</v>
      </c>
      <c r="F5">
        <v>54.9</v>
      </c>
      <c r="G5">
        <v>3</v>
      </c>
      <c r="I5">
        <v>54</v>
      </c>
      <c r="J5">
        <v>3</v>
      </c>
      <c r="L5">
        <v>9</v>
      </c>
      <c r="M5">
        <v>2</v>
      </c>
      <c r="O5">
        <v>349</v>
      </c>
      <c r="P5">
        <v>2</v>
      </c>
    </row>
    <row r="6" spans="1:16">
      <c r="A6">
        <v>32</v>
      </c>
      <c r="B6">
        <v>2</v>
      </c>
      <c r="F6">
        <v>55</v>
      </c>
      <c r="G6">
        <v>2</v>
      </c>
      <c r="I6">
        <v>55</v>
      </c>
      <c r="J6">
        <v>2</v>
      </c>
      <c r="L6">
        <v>10</v>
      </c>
      <c r="M6">
        <v>1</v>
      </c>
      <c r="O6">
        <v>350</v>
      </c>
      <c r="P6">
        <v>3</v>
      </c>
    </row>
    <row r="7" spans="1:16">
      <c r="A7">
        <v>33.9</v>
      </c>
      <c r="B7">
        <v>2</v>
      </c>
      <c r="F7">
        <v>69</v>
      </c>
      <c r="G7">
        <v>2</v>
      </c>
      <c r="I7">
        <v>69</v>
      </c>
      <c r="J7">
        <v>2</v>
      </c>
      <c r="L7">
        <v>11</v>
      </c>
      <c r="M7">
        <v>1</v>
      </c>
      <c r="O7">
        <v>499</v>
      </c>
      <c r="P7">
        <v>3</v>
      </c>
    </row>
    <row r="8" spans="1:16">
      <c r="A8">
        <v>34</v>
      </c>
      <c r="B8">
        <v>1</v>
      </c>
      <c r="F8">
        <v>70</v>
      </c>
      <c r="G8">
        <v>0</v>
      </c>
      <c r="I8">
        <v>70</v>
      </c>
      <c r="J8">
        <v>0</v>
      </c>
      <c r="L8">
        <v>12</v>
      </c>
      <c r="M8">
        <v>0</v>
      </c>
      <c r="O8">
        <v>500</v>
      </c>
      <c r="P8">
        <v>4</v>
      </c>
    </row>
    <row r="9" spans="1:16">
      <c r="A9">
        <v>35.9</v>
      </c>
      <c r="B9">
        <v>1</v>
      </c>
      <c r="F9">
        <v>109</v>
      </c>
      <c r="G9">
        <v>0</v>
      </c>
      <c r="I9">
        <v>109</v>
      </c>
      <c r="J9">
        <v>0</v>
      </c>
      <c r="L9">
        <v>24</v>
      </c>
      <c r="M9">
        <v>0</v>
      </c>
      <c r="O9">
        <v>5000</v>
      </c>
      <c r="P9">
        <v>4</v>
      </c>
    </row>
    <row r="10" spans="1:16">
      <c r="A10">
        <v>36</v>
      </c>
      <c r="B10">
        <v>0</v>
      </c>
      <c r="F10">
        <v>110</v>
      </c>
      <c r="G10">
        <v>2</v>
      </c>
      <c r="I10">
        <v>110</v>
      </c>
      <c r="J10">
        <v>2</v>
      </c>
      <c r="L10">
        <v>25</v>
      </c>
      <c r="M10">
        <v>1</v>
      </c>
    </row>
    <row r="11" spans="1:16" ht="15">
      <c r="A11">
        <v>38.4</v>
      </c>
      <c r="B11">
        <v>0</v>
      </c>
      <c r="F11">
        <v>129</v>
      </c>
      <c r="G11">
        <v>2</v>
      </c>
      <c r="I11">
        <v>139</v>
      </c>
      <c r="J11">
        <v>2</v>
      </c>
      <c r="L11">
        <v>34</v>
      </c>
      <c r="M11">
        <v>1</v>
      </c>
      <c r="O11" s="21" t="s">
        <v>12</v>
      </c>
    </row>
    <row r="12" spans="1:16">
      <c r="A12">
        <v>38.5</v>
      </c>
      <c r="B12">
        <v>1</v>
      </c>
      <c r="F12">
        <v>130</v>
      </c>
      <c r="G12">
        <v>3</v>
      </c>
      <c r="I12">
        <v>140</v>
      </c>
      <c r="J12">
        <v>3</v>
      </c>
      <c r="L12">
        <v>35</v>
      </c>
      <c r="M12">
        <v>3</v>
      </c>
      <c r="O12">
        <v>0</v>
      </c>
      <c r="P12">
        <v>-1</v>
      </c>
    </row>
    <row r="13" spans="1:16">
      <c r="A13">
        <v>38.9</v>
      </c>
      <c r="B13">
        <v>1</v>
      </c>
      <c r="F13">
        <v>159</v>
      </c>
      <c r="G13">
        <v>3</v>
      </c>
      <c r="I13">
        <v>179</v>
      </c>
      <c r="J13">
        <v>3</v>
      </c>
      <c r="L13">
        <v>49</v>
      </c>
      <c r="M13">
        <v>3</v>
      </c>
      <c r="O13">
        <v>54.99</v>
      </c>
      <c r="P13">
        <v>4</v>
      </c>
    </row>
    <row r="14" spans="1:16">
      <c r="A14">
        <v>39</v>
      </c>
      <c r="B14">
        <v>3</v>
      </c>
      <c r="F14">
        <v>160</v>
      </c>
      <c r="G14">
        <v>4</v>
      </c>
      <c r="I14">
        <v>180</v>
      </c>
      <c r="J14">
        <v>4</v>
      </c>
      <c r="L14">
        <v>50</v>
      </c>
      <c r="M14">
        <v>4</v>
      </c>
      <c r="O14">
        <v>55</v>
      </c>
      <c r="P14">
        <v>3</v>
      </c>
    </row>
    <row r="15" spans="1:16">
      <c r="A15">
        <v>40.9</v>
      </c>
      <c r="B15">
        <v>3</v>
      </c>
      <c r="F15">
        <v>500</v>
      </c>
      <c r="G15">
        <v>4</v>
      </c>
      <c r="I15">
        <v>500</v>
      </c>
      <c r="J15">
        <v>4</v>
      </c>
      <c r="L15">
        <v>500</v>
      </c>
      <c r="M15">
        <v>4</v>
      </c>
      <c r="O15">
        <v>60</v>
      </c>
      <c r="P15">
        <v>3</v>
      </c>
    </row>
    <row r="16" spans="1:16">
      <c r="A16">
        <v>41</v>
      </c>
      <c r="B16">
        <v>3</v>
      </c>
      <c r="O16">
        <v>61</v>
      </c>
      <c r="P16">
        <v>1</v>
      </c>
    </row>
    <row r="17" spans="1:19">
      <c r="A17">
        <v>41.01</v>
      </c>
      <c r="B17">
        <v>4</v>
      </c>
      <c r="O17">
        <v>70</v>
      </c>
      <c r="P17">
        <v>1</v>
      </c>
    </row>
    <row r="18" spans="1:19">
      <c r="A18">
        <v>70</v>
      </c>
      <c r="B18">
        <v>4</v>
      </c>
      <c r="O18">
        <v>71</v>
      </c>
      <c r="P18">
        <v>0</v>
      </c>
    </row>
    <row r="19" spans="1:19">
      <c r="O19">
        <v>500</v>
      </c>
      <c r="P19">
        <v>0</v>
      </c>
    </row>
    <row r="23" spans="1:19" ht="15">
      <c r="A23" s="21" t="s">
        <v>20</v>
      </c>
      <c r="D23" s="21" t="s">
        <v>21</v>
      </c>
      <c r="H23" s="21" t="s">
        <v>22</v>
      </c>
      <c r="M23" s="21" t="s">
        <v>23</v>
      </c>
      <c r="R23" s="21" t="s">
        <v>24</v>
      </c>
    </row>
    <row r="24" spans="1:19">
      <c r="A24">
        <v>1</v>
      </c>
      <c r="B24">
        <v>4</v>
      </c>
      <c r="D24">
        <v>50</v>
      </c>
      <c r="E24">
        <v>4</v>
      </c>
      <c r="H24">
        <v>1</v>
      </c>
      <c r="I24">
        <v>4</v>
      </c>
      <c r="M24">
        <v>1E-3</v>
      </c>
      <c r="N24">
        <v>0</v>
      </c>
      <c r="R24">
        <f>M24</f>
        <v>1E-3</v>
      </c>
      <c r="S24">
        <f>N24*2</f>
        <v>0</v>
      </c>
    </row>
    <row r="25" spans="1:19">
      <c r="A25">
        <v>7.1498999999999997</v>
      </c>
      <c r="B25">
        <v>4</v>
      </c>
      <c r="D25">
        <v>110</v>
      </c>
      <c r="E25">
        <v>4</v>
      </c>
      <c r="H25">
        <v>2.4990000000000001</v>
      </c>
      <c r="I25">
        <v>4</v>
      </c>
      <c r="M25">
        <v>0.59899999999999998</v>
      </c>
      <c r="N25">
        <v>0</v>
      </c>
      <c r="R25">
        <f t="shared" ref="R25:R33" si="0">M25</f>
        <v>0.59899999999999998</v>
      </c>
      <c r="S25">
        <f t="shared" ref="S25:S33" si="1">N25*2</f>
        <v>0</v>
      </c>
    </row>
    <row r="26" spans="1:19">
      <c r="A26">
        <v>7.15</v>
      </c>
      <c r="B26">
        <v>3</v>
      </c>
      <c r="D26">
        <v>111</v>
      </c>
      <c r="E26">
        <v>3</v>
      </c>
      <c r="H26">
        <v>2.5</v>
      </c>
      <c r="I26">
        <v>2</v>
      </c>
      <c r="M26">
        <v>0.6</v>
      </c>
      <c r="N26">
        <v>0</v>
      </c>
      <c r="R26">
        <f t="shared" si="0"/>
        <v>0.6</v>
      </c>
      <c r="S26">
        <f t="shared" si="1"/>
        <v>0</v>
      </c>
    </row>
    <row r="27" spans="1:19">
      <c r="A27">
        <v>7.24</v>
      </c>
      <c r="B27">
        <v>3</v>
      </c>
      <c r="D27">
        <v>119</v>
      </c>
      <c r="E27">
        <v>3</v>
      </c>
      <c r="H27">
        <v>2.9</v>
      </c>
      <c r="I27">
        <v>2</v>
      </c>
      <c r="M27">
        <v>1.4</v>
      </c>
      <c r="N27">
        <v>0</v>
      </c>
      <c r="R27">
        <f t="shared" si="0"/>
        <v>1.4</v>
      </c>
      <c r="S27">
        <f t="shared" si="1"/>
        <v>0</v>
      </c>
    </row>
    <row r="28" spans="1:19">
      <c r="A28">
        <v>7.25</v>
      </c>
      <c r="B28">
        <v>2</v>
      </c>
      <c r="D28">
        <v>120</v>
      </c>
      <c r="E28">
        <v>2</v>
      </c>
      <c r="H28">
        <v>3</v>
      </c>
      <c r="I28">
        <v>1</v>
      </c>
      <c r="M28">
        <v>1.5</v>
      </c>
      <c r="N28">
        <v>2</v>
      </c>
      <c r="R28">
        <f t="shared" si="0"/>
        <v>1.5</v>
      </c>
      <c r="S28">
        <f t="shared" si="1"/>
        <v>4</v>
      </c>
    </row>
    <row r="29" spans="1:19">
      <c r="A29">
        <v>7.32</v>
      </c>
      <c r="B29">
        <v>2</v>
      </c>
      <c r="D29">
        <v>129</v>
      </c>
      <c r="E29">
        <v>2</v>
      </c>
      <c r="H29">
        <v>3.4</v>
      </c>
      <c r="I29">
        <v>1</v>
      </c>
      <c r="M29">
        <v>1.9</v>
      </c>
      <c r="N29">
        <v>2</v>
      </c>
      <c r="R29">
        <f t="shared" si="0"/>
        <v>1.9</v>
      </c>
      <c r="S29">
        <f t="shared" si="1"/>
        <v>4</v>
      </c>
    </row>
    <row r="30" spans="1:19">
      <c r="A30">
        <v>7.33</v>
      </c>
      <c r="B30">
        <v>0</v>
      </c>
      <c r="D30">
        <v>130</v>
      </c>
      <c r="E30">
        <v>0</v>
      </c>
      <c r="H30">
        <v>3.5</v>
      </c>
      <c r="I30">
        <v>0</v>
      </c>
      <c r="M30">
        <v>2</v>
      </c>
      <c r="N30">
        <v>3</v>
      </c>
      <c r="R30">
        <f t="shared" si="0"/>
        <v>2</v>
      </c>
      <c r="S30">
        <f t="shared" si="1"/>
        <v>6</v>
      </c>
    </row>
    <row r="31" spans="1:19">
      <c r="A31">
        <v>7.49</v>
      </c>
      <c r="B31">
        <v>0</v>
      </c>
      <c r="D31">
        <v>149</v>
      </c>
      <c r="E31">
        <v>0</v>
      </c>
      <c r="H31">
        <v>5.4</v>
      </c>
      <c r="I31">
        <v>0</v>
      </c>
      <c r="M31">
        <v>3.4</v>
      </c>
      <c r="N31">
        <v>3</v>
      </c>
      <c r="R31">
        <f t="shared" si="0"/>
        <v>3.4</v>
      </c>
      <c r="S31">
        <f t="shared" si="1"/>
        <v>6</v>
      </c>
    </row>
    <row r="32" spans="1:19">
      <c r="A32">
        <v>7.5</v>
      </c>
      <c r="B32">
        <v>1</v>
      </c>
      <c r="D32">
        <v>150</v>
      </c>
      <c r="E32">
        <v>1</v>
      </c>
      <c r="H32">
        <v>5.5</v>
      </c>
      <c r="I32">
        <v>1</v>
      </c>
      <c r="M32">
        <v>3.5</v>
      </c>
      <c r="N32">
        <v>4</v>
      </c>
      <c r="R32">
        <f t="shared" si="0"/>
        <v>3.5</v>
      </c>
      <c r="S32">
        <f t="shared" si="1"/>
        <v>8</v>
      </c>
    </row>
    <row r="33" spans="1:19">
      <c r="A33">
        <v>7.59</v>
      </c>
      <c r="B33">
        <v>1</v>
      </c>
      <c r="D33">
        <v>154</v>
      </c>
      <c r="E33">
        <v>1</v>
      </c>
      <c r="H33">
        <v>5.9</v>
      </c>
      <c r="I33">
        <v>1</v>
      </c>
      <c r="M33">
        <v>100</v>
      </c>
      <c r="N33">
        <v>4</v>
      </c>
      <c r="R33">
        <f t="shared" si="0"/>
        <v>100</v>
      </c>
      <c r="S33">
        <f t="shared" si="1"/>
        <v>8</v>
      </c>
    </row>
    <row r="34" spans="1:19">
      <c r="A34">
        <v>7.6</v>
      </c>
      <c r="B34">
        <v>3</v>
      </c>
      <c r="D34">
        <v>155</v>
      </c>
      <c r="E34">
        <v>2</v>
      </c>
      <c r="H34">
        <v>6</v>
      </c>
      <c r="I34">
        <v>3</v>
      </c>
    </row>
    <row r="35" spans="1:19">
      <c r="A35">
        <v>7.69</v>
      </c>
      <c r="B35">
        <v>3</v>
      </c>
      <c r="D35">
        <v>159</v>
      </c>
      <c r="E35">
        <v>2</v>
      </c>
      <c r="H35">
        <v>6.9</v>
      </c>
      <c r="I35">
        <v>3</v>
      </c>
    </row>
    <row r="36" spans="1:19">
      <c r="A36">
        <v>7.7</v>
      </c>
      <c r="B36">
        <v>4</v>
      </c>
      <c r="D36">
        <v>160</v>
      </c>
      <c r="E36">
        <v>3</v>
      </c>
      <c r="H36">
        <v>7</v>
      </c>
      <c r="I36">
        <v>4</v>
      </c>
    </row>
    <row r="37" spans="1:19">
      <c r="A37">
        <v>14</v>
      </c>
      <c r="B37">
        <v>4</v>
      </c>
      <c r="D37">
        <v>179</v>
      </c>
      <c r="E37">
        <v>3</v>
      </c>
      <c r="H37">
        <v>15</v>
      </c>
      <c r="I37">
        <v>4</v>
      </c>
    </row>
    <row r="38" spans="1:19">
      <c r="D38">
        <v>180</v>
      </c>
      <c r="E38">
        <v>4</v>
      </c>
    </row>
    <row r="39" spans="1:19">
      <c r="D39">
        <v>300</v>
      </c>
      <c r="E39">
        <v>4</v>
      </c>
    </row>
    <row r="42" spans="1:19" ht="15">
      <c r="A42" s="21" t="s">
        <v>13</v>
      </c>
      <c r="D42" s="21" t="s">
        <v>26</v>
      </c>
      <c r="H42" s="21"/>
      <c r="L42" s="21" t="s">
        <v>27</v>
      </c>
    </row>
    <row r="43" spans="1:19">
      <c r="A43">
        <v>1E-3</v>
      </c>
      <c r="B43">
        <v>4</v>
      </c>
      <c r="D43">
        <v>1E-3</v>
      </c>
      <c r="E43">
        <v>4</v>
      </c>
      <c r="L43">
        <v>1E-4</v>
      </c>
      <c r="M43">
        <v>4</v>
      </c>
    </row>
    <row r="44" spans="1:19">
      <c r="A44">
        <v>19</v>
      </c>
      <c r="B44">
        <v>4</v>
      </c>
      <c r="D44">
        <v>0.99</v>
      </c>
      <c r="E44">
        <v>4</v>
      </c>
      <c r="L44">
        <v>14.99</v>
      </c>
      <c r="M44">
        <v>4</v>
      </c>
    </row>
    <row r="45" spans="1:19">
      <c r="A45">
        <v>20</v>
      </c>
      <c r="B45">
        <v>2</v>
      </c>
      <c r="D45">
        <v>1</v>
      </c>
      <c r="E45">
        <v>2</v>
      </c>
      <c r="L45">
        <v>15</v>
      </c>
      <c r="M45">
        <v>3</v>
      </c>
    </row>
    <row r="46" spans="1:19">
      <c r="A46">
        <v>29.9</v>
      </c>
      <c r="B46">
        <v>2</v>
      </c>
      <c r="D46">
        <v>2.9</v>
      </c>
      <c r="E46">
        <v>2</v>
      </c>
      <c r="L46">
        <v>17.899999999999999</v>
      </c>
      <c r="M46">
        <v>3</v>
      </c>
    </row>
    <row r="47" spans="1:19">
      <c r="A47">
        <v>30</v>
      </c>
      <c r="B47">
        <v>0</v>
      </c>
      <c r="D47">
        <v>3</v>
      </c>
      <c r="E47">
        <v>0</v>
      </c>
      <c r="L47">
        <v>18</v>
      </c>
      <c r="M47">
        <v>2</v>
      </c>
    </row>
    <row r="48" spans="1:19">
      <c r="A48">
        <v>45.9</v>
      </c>
      <c r="B48">
        <v>0</v>
      </c>
      <c r="D48">
        <v>14.9</v>
      </c>
      <c r="E48">
        <v>0</v>
      </c>
      <c r="L48">
        <v>21.9</v>
      </c>
      <c r="M48">
        <v>2</v>
      </c>
    </row>
    <row r="49" spans="1:13">
      <c r="A49">
        <v>46</v>
      </c>
      <c r="B49">
        <v>1</v>
      </c>
      <c r="D49">
        <v>15</v>
      </c>
      <c r="E49">
        <v>1</v>
      </c>
      <c r="L49">
        <v>22</v>
      </c>
      <c r="M49">
        <v>0</v>
      </c>
    </row>
    <row r="50" spans="1:13">
      <c r="A50">
        <v>49.9</v>
      </c>
      <c r="B50">
        <v>1</v>
      </c>
      <c r="D50">
        <v>19.899999999999999</v>
      </c>
      <c r="E50">
        <v>1</v>
      </c>
      <c r="L50">
        <v>31.9</v>
      </c>
      <c r="M50">
        <v>0</v>
      </c>
    </row>
    <row r="51" spans="1:13">
      <c r="A51">
        <v>50</v>
      </c>
      <c r="B51">
        <v>2</v>
      </c>
      <c r="D51">
        <v>20</v>
      </c>
      <c r="E51">
        <v>2</v>
      </c>
      <c r="L51">
        <v>32</v>
      </c>
      <c r="M51">
        <v>1</v>
      </c>
    </row>
    <row r="52" spans="1:13">
      <c r="A52">
        <v>59.9</v>
      </c>
      <c r="B52">
        <v>2</v>
      </c>
      <c r="D52">
        <v>39.9</v>
      </c>
      <c r="E52">
        <v>2</v>
      </c>
      <c r="L52">
        <v>40.9</v>
      </c>
      <c r="M52">
        <v>1</v>
      </c>
    </row>
    <row r="53" spans="1:13">
      <c r="A53">
        <v>60</v>
      </c>
      <c r="B53">
        <v>4</v>
      </c>
      <c r="D53">
        <v>40</v>
      </c>
      <c r="E53">
        <v>4</v>
      </c>
      <c r="L53">
        <v>41</v>
      </c>
      <c r="M53">
        <v>3</v>
      </c>
    </row>
    <row r="54" spans="1:13">
      <c r="A54">
        <v>100</v>
      </c>
      <c r="B54">
        <v>4</v>
      </c>
      <c r="D54">
        <v>500</v>
      </c>
      <c r="E54">
        <v>4</v>
      </c>
      <c r="L54">
        <v>51.9</v>
      </c>
      <c r="M54">
        <v>3</v>
      </c>
    </row>
    <row r="55" spans="1:13">
      <c r="L55">
        <v>52</v>
      </c>
      <c r="M55">
        <v>4</v>
      </c>
    </row>
    <row r="56" spans="1:13">
      <c r="L56">
        <v>500</v>
      </c>
      <c r="M56">
        <v>4</v>
      </c>
    </row>
    <row r="57" spans="1:13" ht="15">
      <c r="A57" s="21" t="s">
        <v>8</v>
      </c>
    </row>
    <row r="58" spans="1:13">
      <c r="A58">
        <v>0</v>
      </c>
      <c r="B58">
        <v>0</v>
      </c>
    </row>
    <row r="59" spans="1:13">
      <c r="A59">
        <v>44</v>
      </c>
      <c r="B59">
        <v>0</v>
      </c>
    </row>
    <row r="60" spans="1:13">
      <c r="A60">
        <v>45</v>
      </c>
      <c r="B60">
        <v>2</v>
      </c>
    </row>
    <row r="61" spans="1:13">
      <c r="A61">
        <v>54</v>
      </c>
      <c r="B61">
        <v>2</v>
      </c>
    </row>
    <row r="62" spans="1:13">
      <c r="A62">
        <v>55</v>
      </c>
      <c r="B62">
        <v>3</v>
      </c>
    </row>
    <row r="63" spans="1:13">
      <c r="A63">
        <v>64</v>
      </c>
      <c r="B63">
        <v>3</v>
      </c>
    </row>
    <row r="64" spans="1:13">
      <c r="A64">
        <v>65</v>
      </c>
      <c r="B64">
        <v>5</v>
      </c>
    </row>
    <row r="65" spans="1:2">
      <c r="A65">
        <v>74</v>
      </c>
      <c r="B65">
        <v>5</v>
      </c>
    </row>
    <row r="66" spans="1:2">
      <c r="A66">
        <v>75</v>
      </c>
      <c r="B66">
        <v>6</v>
      </c>
    </row>
    <row r="67" spans="1:2">
      <c r="A67">
        <v>200</v>
      </c>
      <c r="B67">
        <v>6</v>
      </c>
    </row>
  </sheetData>
  <sheetProtection sheet="1" objects="1" scenario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Kalkulator Apache II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OAiIT Gabinet Lekarski</dc:creator>
  <cp:lastModifiedBy>OAiIT Gabinet Lekarski</cp:lastModifiedBy>
  <dcterms:created xsi:type="dcterms:W3CDTF">2019-04-02T19:40:00Z</dcterms:created>
  <dcterms:modified xsi:type="dcterms:W3CDTF">2019-04-02T19:54:54Z</dcterms:modified>
</cp:coreProperties>
</file>