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ereilo\Google Drive\Semestre 8\SisTrans\"/>
    </mc:Choice>
  </mc:AlternateContent>
  <xr:revisionPtr revIDLastSave="0" documentId="13_ncr:1_{D22AA173-FB45-4092-AC6D-BC0086316D00}" xr6:coauthVersionLast="36" xr6:coauthVersionMax="36" xr10:uidLastSave="{00000000-0000-0000-0000-000000000000}"/>
  <bookViews>
    <workbookView xWindow="0" yWindow="0" windowWidth="38400" windowHeight="17150" xr2:uid="{18A689CF-3F86-4F11-99D2-36A82128815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29" i="1" l="1"/>
  <c r="O24" i="1"/>
  <c r="P24" i="1" s="1"/>
  <c r="Q24" i="1" s="1"/>
  <c r="E24" i="1"/>
  <c r="F24" i="1" s="1"/>
  <c r="G24" i="1" s="1"/>
  <c r="O29" i="1"/>
  <c r="P29" i="1" s="1"/>
  <c r="Q29" i="1" s="1"/>
  <c r="J29" i="1"/>
  <c r="J24" i="1"/>
  <c r="K24" i="1" s="1"/>
  <c r="L24" i="1" s="1"/>
  <c r="E29" i="1"/>
  <c r="F29" i="1" s="1"/>
  <c r="G29" i="1" s="1"/>
  <c r="J19" i="1"/>
  <c r="N123" i="1" l="1"/>
  <c r="N124" i="1" s="1"/>
  <c r="N111" i="1"/>
  <c r="L43" i="1"/>
  <c r="N143" i="1"/>
  <c r="L44" i="1"/>
  <c r="L45" i="1" s="1"/>
  <c r="N135" i="1"/>
  <c r="L52" i="1"/>
  <c r="L33" i="1"/>
  <c r="L34" i="1"/>
  <c r="N136" i="1"/>
  <c r="N144" i="1"/>
  <c r="N104" i="1"/>
  <c r="N112" i="1"/>
  <c r="N84" i="1"/>
  <c r="L29" i="1"/>
  <c r="N91" i="1"/>
  <c r="N92" i="1" s="1"/>
  <c r="L53" i="1"/>
  <c r="L63" i="1"/>
  <c r="N73" i="1"/>
  <c r="N103" i="1"/>
  <c r="N72" i="1"/>
  <c r="L62" i="1"/>
  <c r="N83" i="1"/>
  <c r="N85" i="1" s="1"/>
  <c r="N113" i="1" l="1"/>
  <c r="N74" i="1"/>
  <c r="N145" i="1"/>
  <c r="N137" i="1"/>
  <c r="L64" i="1"/>
  <c r="L54" i="1"/>
  <c r="L35" i="1"/>
  <c r="N105" i="1"/>
</calcChain>
</file>

<file path=xl/sharedStrings.xml><?xml version="1.0" encoding="utf-8"?>
<sst xmlns="http://schemas.openxmlformats.org/spreadsheetml/2006/main" count="122" uniqueCount="64">
  <si>
    <t>Cliente</t>
  </si>
  <si>
    <t>Habitacion</t>
  </si>
  <si>
    <t>Servicio Adicional</t>
  </si>
  <si>
    <t>ID</t>
  </si>
  <si>
    <t>Nombre</t>
  </si>
  <si>
    <t>FechaEntrada</t>
  </si>
  <si>
    <t>FechaSalida</t>
  </si>
  <si>
    <t>Pago</t>
  </si>
  <si>
    <t>ID_Hotel</t>
  </si>
  <si>
    <t>ID_Habitacion</t>
  </si>
  <si>
    <t>ID_Empleado</t>
  </si>
  <si>
    <t>Tipo</t>
  </si>
  <si>
    <t xml:space="preserve">Capacidad </t>
  </si>
  <si>
    <t>ComedorCocina</t>
  </si>
  <si>
    <t>Jacuzzi</t>
  </si>
  <si>
    <t>Minibar</t>
  </si>
  <si>
    <t>Television</t>
  </si>
  <si>
    <t>Cafetera</t>
  </si>
  <si>
    <t>Consumo</t>
  </si>
  <si>
    <t>Reserva</t>
  </si>
  <si>
    <t>InicioMantenimiento</t>
  </si>
  <si>
    <t>FinMantenimiento</t>
  </si>
  <si>
    <t>Ocupado</t>
  </si>
  <si>
    <t>Id_Reserva</t>
  </si>
  <si>
    <t>FechaUso</t>
  </si>
  <si>
    <t>ID_Cliente</t>
  </si>
  <si>
    <t>Costo</t>
  </si>
  <si>
    <t xml:space="preserve">Reserva </t>
  </si>
  <si>
    <t>Duracion</t>
  </si>
  <si>
    <t>ROWID</t>
  </si>
  <si>
    <t>TB</t>
  </si>
  <si>
    <t>S</t>
  </si>
  <si>
    <t>R</t>
  </si>
  <si>
    <t>BTT</t>
  </si>
  <si>
    <t>EBT</t>
  </si>
  <si>
    <t>MEM</t>
  </si>
  <si>
    <t>RpB</t>
  </si>
  <si>
    <t>b</t>
  </si>
  <si>
    <t>TA</t>
  </si>
  <si>
    <t>N</t>
  </si>
  <si>
    <t>Servicio Adicional con indice en Nombre</t>
  </si>
  <si>
    <t>Servicio Adicional tabla completa</t>
  </si>
  <si>
    <t>Habitacion tabla completa</t>
  </si>
  <si>
    <t>Habitacion con indice en ID</t>
  </si>
  <si>
    <t>Cliente tabla completa</t>
  </si>
  <si>
    <t>Cliente con indice en ID</t>
  </si>
  <si>
    <t>Si cabe en memoria:</t>
  </si>
  <si>
    <t>Si no cabe en memoria</t>
  </si>
  <si>
    <t>RFC10</t>
  </si>
  <si>
    <t>RFC11</t>
  </si>
  <si>
    <t>RFC12</t>
  </si>
  <si>
    <t>COSTOS</t>
  </si>
  <si>
    <t xml:space="preserve">B(C ) + B(SA) </t>
  </si>
  <si>
    <t xml:space="preserve"> </t>
  </si>
  <si>
    <t>B(C )</t>
  </si>
  <si>
    <t xml:space="preserve">B(SA) </t>
  </si>
  <si>
    <t>3*(B(C ) + B(SA))</t>
  </si>
  <si>
    <t xml:space="preserve">B(H) </t>
  </si>
  <si>
    <t xml:space="preserve">B(C ) + B(H) </t>
  </si>
  <si>
    <t>3*(B(C ) + B(H))</t>
  </si>
  <si>
    <t xml:space="preserve">B(C ) + B(C )+ B(C ) + B(C ) </t>
  </si>
  <si>
    <t xml:space="preserve">3*(B(C ) + B(C )+ B(C ) + B(C )) </t>
  </si>
  <si>
    <t>RFC9</t>
  </si>
  <si>
    <t>Datos del sistema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</si>
</sst>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6" xfId="0" applyBorder="1"/>
    <xf numFmtId="0" fontId="0" fillId="0" borderId="7" xfId="0" applyBorder="1"/>
    <xf numFmtId="11" fontId="0" fillId="0" borderId="8" xfId="0" applyNumberFormat="1" applyBorder="1"/>
    <xf numFmtId="0" fontId="0" fillId="0" borderId="9" xfId="0" applyBorder="1"/>
    <xf numFmtId="11" fontId="0" fillId="0" borderId="10" xfId="0" applyNumberFormat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/>
    <xf numFmtId="0" fontId="0" fillId="0" borderId="10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63500</xdr:colOff>
      <xdr:row>50</xdr:row>
      <xdr:rowOff>44450</xdr:rowOff>
    </xdr:from>
    <xdr:to>
      <xdr:col>8</xdr:col>
      <xdr:colOff>679450</xdr:colOff>
      <xdr:row>56</xdr:row>
      <xdr:rowOff>127000</xdr:rowOff>
    </xdr:to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551991D9-570E-4FB2-B5C0-B43A6FE3C0A1}"/>
            </a:ext>
          </a:extLst>
        </xdr:cNvPr>
        <xdr:cNvSpPr txBox="1"/>
      </xdr:nvSpPr>
      <xdr:spPr>
        <a:xfrm>
          <a:off x="2349500" y="4864100"/>
          <a:ext cx="5746750" cy="1187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/>
            <a:t>SELECT</a:t>
          </a:r>
          <a:r>
            <a:rPr lang="es-ES" sz="1100" baseline="0"/>
            <a:t> STATEMENT </a:t>
          </a:r>
        </a:p>
        <a:p>
          <a:r>
            <a:rPr lang="es-ES" sz="1100" baseline="0"/>
            <a:t>NESTED LOOP JOIN </a:t>
          </a:r>
        </a:p>
        <a:p>
          <a:r>
            <a:rPr lang="es-ES" sz="1100" baseline="0"/>
            <a:t>         FULL INDEX SCAN </a:t>
          </a:r>
          <a:r>
            <a:rPr lang="es-E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CLIENTE </a:t>
          </a:r>
        </a:p>
        <a:p>
          <a:r>
            <a:rPr lang="es-E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FULL INDEX SCAN  SERVICIOADICIONAL</a:t>
          </a:r>
        </a:p>
        <a:p>
          <a:r>
            <a:rPr lang="es-E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 FILTER PREDICATE FECHAUSO BETWEEN '22/Marzo/2018' AND '23/Abril/2018'</a:t>
          </a:r>
        </a:p>
      </xdr:txBody>
    </xdr:sp>
    <xdr:clientData/>
  </xdr:twoCellAnchor>
  <xdr:twoCellAnchor>
    <xdr:from>
      <xdr:col>3</xdr:col>
      <xdr:colOff>0</xdr:colOff>
      <xdr:row>60</xdr:row>
      <xdr:rowOff>0</xdr:rowOff>
    </xdr:from>
    <xdr:to>
      <xdr:col>8</xdr:col>
      <xdr:colOff>615950</xdr:colOff>
      <xdr:row>66</xdr:row>
      <xdr:rowOff>82550</xdr:rowOff>
    </xdr:to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5D7A8A86-50D3-4E05-A09F-7C3C634EF796}"/>
            </a:ext>
          </a:extLst>
        </xdr:cNvPr>
        <xdr:cNvSpPr txBox="1"/>
      </xdr:nvSpPr>
      <xdr:spPr>
        <a:xfrm>
          <a:off x="2286000" y="6667500"/>
          <a:ext cx="5746750" cy="1193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/>
            <a:t>SELECT</a:t>
          </a:r>
          <a:r>
            <a:rPr lang="es-ES" sz="1100" baseline="0"/>
            <a:t> STATEMENT </a:t>
          </a:r>
        </a:p>
        <a:p>
          <a:r>
            <a:rPr lang="es-ES" sz="1100" baseline="0"/>
            <a:t>HASH JOIN </a:t>
          </a:r>
        </a:p>
        <a:p>
          <a:r>
            <a:rPr lang="es-ES" sz="1100" baseline="0"/>
            <a:t>         FULL INDEX SCAN </a:t>
          </a:r>
          <a:r>
            <a:rPr lang="es-E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CLIENTE </a:t>
          </a:r>
        </a:p>
        <a:p>
          <a:r>
            <a:rPr lang="es-E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FULL INDEX SCAN  SERVICIOADICIONAL</a:t>
          </a:r>
        </a:p>
        <a:p>
          <a:r>
            <a:rPr lang="es-E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 FILTER PREDICATE FECHAUSO BETWEEN '22/Marzo/2018' AND '23/Abril/2018'</a:t>
          </a:r>
        </a:p>
      </xdr:txBody>
    </xdr:sp>
    <xdr:clientData/>
  </xdr:twoCellAnchor>
  <xdr:twoCellAnchor>
    <xdr:from>
      <xdr:col>3</xdr:col>
      <xdr:colOff>63500</xdr:colOff>
      <xdr:row>70</xdr:row>
      <xdr:rowOff>44450</xdr:rowOff>
    </xdr:from>
    <xdr:to>
      <xdr:col>11</xdr:col>
      <xdr:colOff>393700</xdr:colOff>
      <xdr:row>76</xdr:row>
      <xdr:rowOff>127000</xdr:rowOff>
    </xdr:to>
    <xdr:sp macro="" textlink="">
      <xdr:nvSpPr>
        <xdr:cNvPr id="7" name="CuadroTexto 6">
          <a:extLst>
            <a:ext uri="{FF2B5EF4-FFF2-40B4-BE49-F238E27FC236}">
              <a16:creationId xmlns:a16="http://schemas.microsoft.com/office/drawing/2014/main" id="{1198338D-283A-49D9-B561-FA2F6AFEC334}"/>
            </a:ext>
          </a:extLst>
        </xdr:cNvPr>
        <xdr:cNvSpPr txBox="1"/>
      </xdr:nvSpPr>
      <xdr:spPr>
        <a:xfrm>
          <a:off x="2349500" y="9677400"/>
          <a:ext cx="7810500" cy="1187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/>
            <a:t>SELECT</a:t>
          </a:r>
          <a:r>
            <a:rPr lang="es-ES" sz="1100" baseline="0"/>
            <a:t> STATEMENT </a:t>
          </a:r>
        </a:p>
        <a:p>
          <a:r>
            <a:rPr lang="es-ES" sz="1100" baseline="0"/>
            <a:t>NESTED LOOP JOIN</a:t>
          </a:r>
        </a:p>
        <a:p>
          <a:r>
            <a:rPr lang="es-ES" sz="1100" baseline="0"/>
            <a:t>         FULL INDEX SCAN </a:t>
          </a:r>
          <a:r>
            <a:rPr lang="es-E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CLIENTE </a:t>
          </a:r>
        </a:p>
        <a:p>
          <a:r>
            <a:rPr lang="es-E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 FILTER PREDICATE to_number (to_char (fechaentrada, 'w')) = 1 AND to_number (to_char (fechaentrada, 'mm')) = 1</a:t>
          </a:r>
        </a:p>
        <a:p>
          <a:r>
            <a:rPr lang="es-E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FULL INDEX SCAN HABITACION </a:t>
          </a:r>
          <a:endParaRPr lang="en-US">
            <a:effectLst/>
          </a:endParaRPr>
        </a:p>
      </xdr:txBody>
    </xdr:sp>
    <xdr:clientData/>
  </xdr:twoCellAnchor>
  <xdr:twoCellAnchor>
    <xdr:from>
      <xdr:col>3</xdr:col>
      <xdr:colOff>0</xdr:colOff>
      <xdr:row>80</xdr:row>
      <xdr:rowOff>0</xdr:rowOff>
    </xdr:from>
    <xdr:to>
      <xdr:col>11</xdr:col>
      <xdr:colOff>330200</xdr:colOff>
      <xdr:row>86</xdr:row>
      <xdr:rowOff>82550</xdr:rowOff>
    </xdr:to>
    <xdr:sp macro="" textlink="">
      <xdr:nvSpPr>
        <xdr:cNvPr id="9" name="CuadroTexto 8">
          <a:extLst>
            <a:ext uri="{FF2B5EF4-FFF2-40B4-BE49-F238E27FC236}">
              <a16:creationId xmlns:a16="http://schemas.microsoft.com/office/drawing/2014/main" id="{FAF983B2-2A38-46A1-BDBB-EDF38531D686}"/>
            </a:ext>
          </a:extLst>
        </xdr:cNvPr>
        <xdr:cNvSpPr txBox="1"/>
      </xdr:nvSpPr>
      <xdr:spPr>
        <a:xfrm>
          <a:off x="2286000" y="11480800"/>
          <a:ext cx="7810500" cy="1187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SELECT</a:t>
          </a:r>
          <a:r>
            <a:rPr lang="es-E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STATEMENT </a:t>
          </a:r>
          <a:endParaRPr lang="en-US">
            <a:effectLst/>
          </a:endParaRPr>
        </a:p>
        <a:p>
          <a:r>
            <a:rPr lang="es-E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HASH LOOP JOIN</a:t>
          </a:r>
          <a:endParaRPr lang="en-US">
            <a:effectLst/>
          </a:endParaRPr>
        </a:p>
        <a:p>
          <a:r>
            <a:rPr lang="es-E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FULL INDEX SCAN CLIENTE </a:t>
          </a:r>
          <a:endParaRPr lang="en-US">
            <a:effectLst/>
          </a:endParaRPr>
        </a:p>
        <a:p>
          <a:r>
            <a:rPr lang="es-E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 FILTER PREDICATE to_number (to_char (fechaentrada, 'w')) = 1 AND to_number (to_char (fechaentrada, 'mm')) = 1</a:t>
          </a:r>
          <a:endParaRPr lang="en-US">
            <a:effectLst/>
          </a:endParaRPr>
        </a:p>
        <a:p>
          <a:r>
            <a:rPr lang="es-E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FULL INDEX SCAN HABITACION </a:t>
          </a:r>
          <a:endParaRPr lang="en-US">
            <a:effectLst/>
          </a:endParaRPr>
        </a:p>
      </xdr:txBody>
    </xdr:sp>
    <xdr:clientData/>
  </xdr:twoCellAnchor>
  <xdr:twoCellAnchor>
    <xdr:from>
      <xdr:col>3</xdr:col>
      <xdr:colOff>63500</xdr:colOff>
      <xdr:row>89</xdr:row>
      <xdr:rowOff>44450</xdr:rowOff>
    </xdr:from>
    <xdr:to>
      <xdr:col>11</xdr:col>
      <xdr:colOff>393700</xdr:colOff>
      <xdr:row>100</xdr:row>
      <xdr:rowOff>50800</xdr:rowOff>
    </xdr:to>
    <xdr:sp macro="" textlink="">
      <xdr:nvSpPr>
        <xdr:cNvPr id="10" name="CuadroTexto 9">
          <a:extLst>
            <a:ext uri="{FF2B5EF4-FFF2-40B4-BE49-F238E27FC236}">
              <a16:creationId xmlns:a16="http://schemas.microsoft.com/office/drawing/2014/main" id="{2C7A28EB-0626-4E39-8A52-44119D7D41AB}"/>
            </a:ext>
          </a:extLst>
        </xdr:cNvPr>
        <xdr:cNvSpPr txBox="1"/>
      </xdr:nvSpPr>
      <xdr:spPr>
        <a:xfrm>
          <a:off x="2349500" y="13188950"/>
          <a:ext cx="7810500" cy="2032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/>
            <a:t>SELECT</a:t>
          </a:r>
          <a:r>
            <a:rPr lang="es-ES" sz="1100" baseline="0"/>
            <a:t> STATEMENT </a:t>
          </a:r>
        </a:p>
        <a:p>
          <a:r>
            <a:rPr lang="es-ES" sz="1100" baseline="0"/>
            <a:t>NESTED LOOP JOIN</a:t>
          </a:r>
        </a:p>
        <a:p>
          <a:r>
            <a:rPr lang="es-ES" sz="1100" baseline="0"/>
            <a:t>         FULL INDEX SCAN </a:t>
          </a:r>
          <a:r>
            <a:rPr lang="es-E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CLIENTE </a:t>
          </a:r>
        </a:p>
        <a:p>
          <a:r>
            <a:rPr lang="es-E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 FILTER PREDICATE to_number (to_char (cliente.fechaentrada, 'qy')) = 16</a:t>
          </a:r>
        </a:p>
        <a:p>
          <a:r>
            <a:rPr lang="es-E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FULL INDEX SCAN CLIENTE </a:t>
          </a:r>
          <a:endParaRPr lang="en-US">
            <a:effectLst/>
          </a:endParaRPr>
        </a:p>
        <a:p>
          <a:r>
            <a:rPr lang="es-E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 FILTER PREDICATE to_number (to_char (cliente.fechaentrada, 'qy')) = 26</a:t>
          </a:r>
          <a:endParaRPr lang="en-US">
            <a:effectLst/>
          </a:endParaRPr>
        </a:p>
        <a:p>
          <a:r>
            <a:rPr lang="es-E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FULL INDEX SCAN CLIENTE </a:t>
          </a:r>
          <a:endParaRPr lang="en-US">
            <a:effectLst/>
          </a:endParaRPr>
        </a:p>
        <a:p>
          <a:r>
            <a:rPr lang="es-E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 FILTER PREDICATE to_number (to_char (cliente.fechaentrada, 'qy')) = 36</a:t>
          </a:r>
          <a:endParaRPr lang="en-US">
            <a:effectLst/>
          </a:endParaRPr>
        </a:p>
        <a:p>
          <a:r>
            <a:rPr lang="es-E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FULL INDEX SCAN CLIENTE </a:t>
          </a:r>
          <a:endParaRPr lang="en-US">
            <a:effectLst/>
          </a:endParaRPr>
        </a:p>
        <a:p>
          <a:r>
            <a:rPr lang="es-E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 FILTER PREDICATE to_number (to_char (cliente.fechaentrada, 'qy')) = 46</a:t>
          </a:r>
          <a:endParaRPr lang="en-US">
            <a:effectLst/>
          </a:endParaRPr>
        </a:p>
        <a:p>
          <a:endParaRPr lang="es-ES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69850</xdr:colOff>
      <xdr:row>101</xdr:row>
      <xdr:rowOff>12700</xdr:rowOff>
    </xdr:from>
    <xdr:to>
      <xdr:col>11</xdr:col>
      <xdr:colOff>400050</xdr:colOff>
      <xdr:row>107</xdr:row>
      <xdr:rowOff>171450</xdr:rowOff>
    </xdr:to>
    <xdr:sp macro="" textlink="">
      <xdr:nvSpPr>
        <xdr:cNvPr id="12" name="CuadroTexto 11">
          <a:extLst>
            <a:ext uri="{FF2B5EF4-FFF2-40B4-BE49-F238E27FC236}">
              <a16:creationId xmlns:a16="http://schemas.microsoft.com/office/drawing/2014/main" id="{887ACB1C-E861-49F3-A9E5-F8CF57EEA458}"/>
            </a:ext>
          </a:extLst>
        </xdr:cNvPr>
        <xdr:cNvSpPr txBox="1"/>
      </xdr:nvSpPr>
      <xdr:spPr>
        <a:xfrm>
          <a:off x="2355850" y="15367000"/>
          <a:ext cx="7810500" cy="1263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/>
            <a:t>SELECT</a:t>
          </a:r>
          <a:r>
            <a:rPr lang="es-ES" sz="1100" baseline="0"/>
            <a:t> STATEMENT </a:t>
          </a:r>
        </a:p>
        <a:p>
          <a:r>
            <a:rPr lang="es-ES" sz="1100" baseline="0"/>
            <a:t>NESTED LOOP JOIN</a:t>
          </a:r>
        </a:p>
        <a:p>
          <a:r>
            <a:rPr lang="es-ES" sz="1100" baseline="0"/>
            <a:t>         FULL INDEX SCAN </a:t>
          </a:r>
          <a:r>
            <a:rPr lang="es-E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CLIENTE </a:t>
          </a:r>
        </a:p>
        <a:p>
          <a:r>
            <a:rPr lang="es-E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</a:p>
        <a:p>
          <a:r>
            <a:rPr lang="es-E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FULL INDEX SCAN SERVICIOADICIONAL </a:t>
          </a:r>
          <a:endParaRPr lang="en-US">
            <a:effectLst/>
          </a:endParaRPr>
        </a:p>
        <a:p>
          <a:r>
            <a:rPr lang="es-E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 FILTER PREDICATE COSTO &gt; 400000</a:t>
          </a:r>
          <a:endParaRPr lang="en-US">
            <a:effectLst/>
          </a:endParaRPr>
        </a:p>
        <a:p>
          <a:endParaRPr lang="es-ES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82550</xdr:colOff>
      <xdr:row>108</xdr:row>
      <xdr:rowOff>95250</xdr:rowOff>
    </xdr:from>
    <xdr:to>
      <xdr:col>11</xdr:col>
      <xdr:colOff>412750</xdr:colOff>
      <xdr:row>115</xdr:row>
      <xdr:rowOff>69850</xdr:rowOff>
    </xdr:to>
    <xdr:sp macro="" textlink="">
      <xdr:nvSpPr>
        <xdr:cNvPr id="13" name="CuadroTexto 12">
          <a:extLst>
            <a:ext uri="{FF2B5EF4-FFF2-40B4-BE49-F238E27FC236}">
              <a16:creationId xmlns:a16="http://schemas.microsoft.com/office/drawing/2014/main" id="{9BB127C5-A951-4D1C-A089-05F37ECC1A33}"/>
            </a:ext>
          </a:extLst>
        </xdr:cNvPr>
        <xdr:cNvSpPr txBox="1"/>
      </xdr:nvSpPr>
      <xdr:spPr>
        <a:xfrm>
          <a:off x="2368550" y="16738600"/>
          <a:ext cx="7810500" cy="1263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/>
            <a:t>SELECT</a:t>
          </a:r>
          <a:r>
            <a:rPr lang="es-ES" sz="1100" baseline="0"/>
            <a:t> STATEMENT </a:t>
          </a:r>
        </a:p>
        <a:p>
          <a:r>
            <a:rPr lang="es-ES" sz="1100" baseline="0"/>
            <a:t>NESTED LOOP JOIN</a:t>
          </a:r>
        </a:p>
        <a:p>
          <a:r>
            <a:rPr lang="es-ES" sz="1100" baseline="0"/>
            <a:t>         FULL INDEX SCAN </a:t>
          </a:r>
          <a:r>
            <a:rPr lang="es-E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CLIENTE </a:t>
          </a:r>
        </a:p>
        <a:p>
          <a:r>
            <a:rPr lang="es-E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</a:p>
        <a:p>
          <a:r>
            <a:rPr lang="es-E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FULL INDEX SCAN SERVICIOADICIONAL </a:t>
          </a:r>
          <a:endParaRPr lang="en-US">
            <a:effectLst/>
          </a:endParaRPr>
        </a:p>
        <a:p>
          <a:r>
            <a:rPr lang="es-E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 FILTER PREDICATE DURACION &gt; 3</a:t>
          </a:r>
          <a:endParaRPr lang="en-US">
            <a:effectLst/>
          </a:endParaRPr>
        </a:p>
        <a:p>
          <a:endParaRPr lang="es-ES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0</xdr:colOff>
      <xdr:row>121</xdr:row>
      <xdr:rowOff>0</xdr:rowOff>
    </xdr:from>
    <xdr:to>
      <xdr:col>11</xdr:col>
      <xdr:colOff>330200</xdr:colOff>
      <xdr:row>132</xdr:row>
      <xdr:rowOff>6350</xdr:rowOff>
    </xdr:to>
    <xdr:sp macro="" textlink="">
      <xdr:nvSpPr>
        <xdr:cNvPr id="14" name="CuadroTexto 13">
          <a:extLst>
            <a:ext uri="{FF2B5EF4-FFF2-40B4-BE49-F238E27FC236}">
              <a16:creationId xmlns:a16="http://schemas.microsoft.com/office/drawing/2014/main" id="{CF03DCF8-0EE4-430A-A9EA-E04166A93EFA}"/>
            </a:ext>
          </a:extLst>
        </xdr:cNvPr>
        <xdr:cNvSpPr txBox="1"/>
      </xdr:nvSpPr>
      <xdr:spPr>
        <a:xfrm>
          <a:off x="2286000" y="19043650"/>
          <a:ext cx="7810500" cy="2032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/>
            <a:t>SELECT</a:t>
          </a:r>
          <a:r>
            <a:rPr lang="es-ES" sz="1100" baseline="0"/>
            <a:t> STATEMENT </a:t>
          </a:r>
        </a:p>
        <a:p>
          <a:r>
            <a:rPr lang="es-ES" sz="1100" baseline="0"/>
            <a:t>HASH JOIN</a:t>
          </a:r>
        </a:p>
        <a:p>
          <a:r>
            <a:rPr lang="es-ES" sz="1100" baseline="0"/>
            <a:t>         FULL INDEX SCAN </a:t>
          </a:r>
          <a:r>
            <a:rPr lang="es-E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CLIENTE </a:t>
          </a:r>
        </a:p>
        <a:p>
          <a:r>
            <a:rPr lang="es-E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 FILTER PREDICATE to_number (to_char (cliente.fechaentrada, 'qy')) = 16</a:t>
          </a:r>
        </a:p>
        <a:p>
          <a:r>
            <a:rPr lang="es-E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FULL INDEX SCAN CLIENTE </a:t>
          </a:r>
          <a:endParaRPr lang="en-US">
            <a:effectLst/>
          </a:endParaRPr>
        </a:p>
        <a:p>
          <a:r>
            <a:rPr lang="es-E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 FILTER PREDICATE to_number (to_char (cliente.fechaentrada, 'qy')) = 26</a:t>
          </a:r>
          <a:endParaRPr lang="en-US">
            <a:effectLst/>
          </a:endParaRPr>
        </a:p>
        <a:p>
          <a:r>
            <a:rPr lang="es-E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FULL INDEX SCAN CLIENTE </a:t>
          </a:r>
          <a:endParaRPr lang="en-US">
            <a:effectLst/>
          </a:endParaRPr>
        </a:p>
        <a:p>
          <a:r>
            <a:rPr lang="es-E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 FILTER PREDICATE to_number (to_char (cliente.fechaentrada, 'qy')) = 36</a:t>
          </a:r>
          <a:endParaRPr lang="en-US">
            <a:effectLst/>
          </a:endParaRPr>
        </a:p>
        <a:p>
          <a:r>
            <a:rPr lang="es-E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FULL INDEX SCAN CLIENTE </a:t>
          </a:r>
          <a:endParaRPr lang="en-US">
            <a:effectLst/>
          </a:endParaRPr>
        </a:p>
        <a:p>
          <a:r>
            <a:rPr lang="es-E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 FILTER PREDICATE to_number (to_char (cliente.fechaentrada, 'qy')) = 46</a:t>
          </a:r>
          <a:endParaRPr lang="en-US">
            <a:effectLst/>
          </a:endParaRPr>
        </a:p>
        <a:p>
          <a:endParaRPr lang="es-ES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6350</xdr:colOff>
      <xdr:row>132</xdr:row>
      <xdr:rowOff>152400</xdr:rowOff>
    </xdr:from>
    <xdr:to>
      <xdr:col>11</xdr:col>
      <xdr:colOff>336550</xdr:colOff>
      <xdr:row>139</xdr:row>
      <xdr:rowOff>127000</xdr:rowOff>
    </xdr:to>
    <xdr:sp macro="" textlink="">
      <xdr:nvSpPr>
        <xdr:cNvPr id="15" name="CuadroTexto 14">
          <a:extLst>
            <a:ext uri="{FF2B5EF4-FFF2-40B4-BE49-F238E27FC236}">
              <a16:creationId xmlns:a16="http://schemas.microsoft.com/office/drawing/2014/main" id="{45D53916-7D9A-47F2-B5B0-6841FD95424B}"/>
            </a:ext>
          </a:extLst>
        </xdr:cNvPr>
        <xdr:cNvSpPr txBox="1"/>
      </xdr:nvSpPr>
      <xdr:spPr>
        <a:xfrm>
          <a:off x="2292350" y="21221700"/>
          <a:ext cx="7810500" cy="1263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/>
            <a:t>SELECT</a:t>
          </a:r>
          <a:r>
            <a:rPr lang="es-ES" sz="1100" baseline="0"/>
            <a:t> STATEMENT </a:t>
          </a:r>
        </a:p>
        <a:p>
          <a:r>
            <a:rPr lang="es-ES" sz="1100" baseline="0"/>
            <a:t>MERGE JOIN</a:t>
          </a:r>
        </a:p>
        <a:p>
          <a:r>
            <a:rPr lang="es-ES" sz="1100" baseline="0"/>
            <a:t>         FULL INDEX SCAN </a:t>
          </a:r>
          <a:r>
            <a:rPr lang="es-E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CLIENTE </a:t>
          </a:r>
        </a:p>
        <a:p>
          <a:r>
            <a:rPr lang="es-E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</a:p>
        <a:p>
          <a:r>
            <a:rPr lang="es-E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FULL INDEX SCAN SERVICIOADICIONAL </a:t>
          </a:r>
          <a:endParaRPr lang="en-US">
            <a:effectLst/>
          </a:endParaRPr>
        </a:p>
        <a:p>
          <a:r>
            <a:rPr lang="es-E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 FILTER PREDICATE COSTO &gt; 400000</a:t>
          </a:r>
          <a:endParaRPr lang="en-US">
            <a:effectLst/>
          </a:endParaRPr>
        </a:p>
        <a:p>
          <a:endParaRPr lang="es-ES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19050</xdr:colOff>
      <xdr:row>140</xdr:row>
      <xdr:rowOff>50800</xdr:rowOff>
    </xdr:from>
    <xdr:to>
      <xdr:col>11</xdr:col>
      <xdr:colOff>349250</xdr:colOff>
      <xdr:row>147</xdr:row>
      <xdr:rowOff>25400</xdr:rowOff>
    </xdr:to>
    <xdr:sp macro="" textlink="">
      <xdr:nvSpPr>
        <xdr:cNvPr id="16" name="CuadroTexto 15">
          <a:extLst>
            <a:ext uri="{FF2B5EF4-FFF2-40B4-BE49-F238E27FC236}">
              <a16:creationId xmlns:a16="http://schemas.microsoft.com/office/drawing/2014/main" id="{6A471ACA-B3F6-4701-8FAC-4E460A993CDA}"/>
            </a:ext>
          </a:extLst>
        </xdr:cNvPr>
        <xdr:cNvSpPr txBox="1"/>
      </xdr:nvSpPr>
      <xdr:spPr>
        <a:xfrm>
          <a:off x="2305050" y="22593300"/>
          <a:ext cx="7810500" cy="1263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/>
            <a:t>SELECT</a:t>
          </a:r>
          <a:r>
            <a:rPr lang="es-ES" sz="1100" baseline="0"/>
            <a:t> STATEMENT </a:t>
          </a:r>
        </a:p>
        <a:p>
          <a:r>
            <a:rPr lang="es-ES" sz="1100" baseline="0"/>
            <a:t>MERGE JOIN</a:t>
          </a:r>
        </a:p>
        <a:p>
          <a:r>
            <a:rPr lang="es-ES" sz="1100" baseline="0"/>
            <a:t>         FULL INDEX SCAN </a:t>
          </a:r>
          <a:r>
            <a:rPr lang="es-E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CLIENTE </a:t>
          </a:r>
        </a:p>
        <a:p>
          <a:r>
            <a:rPr lang="es-E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</a:p>
        <a:p>
          <a:r>
            <a:rPr lang="es-E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FULL INDEX SCAN SERVICIOADICIONAL </a:t>
          </a:r>
          <a:endParaRPr lang="en-US">
            <a:effectLst/>
          </a:endParaRPr>
        </a:p>
        <a:p>
          <a:r>
            <a:rPr lang="es-E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 FILTER PREDICATE DURACION &gt; 3</a:t>
          </a:r>
          <a:endParaRPr lang="en-US">
            <a:effectLst/>
          </a:endParaRPr>
        </a:p>
        <a:p>
          <a:endParaRPr lang="es-ES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63500</xdr:colOff>
      <xdr:row>31</xdr:row>
      <xdr:rowOff>44450</xdr:rowOff>
    </xdr:from>
    <xdr:to>
      <xdr:col>8</xdr:col>
      <xdr:colOff>679450</xdr:colOff>
      <xdr:row>37</xdr:row>
      <xdr:rowOff>127000</xdr:rowOff>
    </xdr:to>
    <xdr:sp macro="" textlink="">
      <xdr:nvSpPr>
        <xdr:cNvPr id="17" name="CuadroTexto 16">
          <a:extLst>
            <a:ext uri="{FF2B5EF4-FFF2-40B4-BE49-F238E27FC236}">
              <a16:creationId xmlns:a16="http://schemas.microsoft.com/office/drawing/2014/main" id="{55A6F2DE-4A12-4570-A4F0-347D49FABE8F}"/>
            </a:ext>
          </a:extLst>
        </xdr:cNvPr>
        <xdr:cNvSpPr txBox="1"/>
      </xdr:nvSpPr>
      <xdr:spPr>
        <a:xfrm>
          <a:off x="2349500" y="9296400"/>
          <a:ext cx="5746750" cy="1187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/>
            <a:t>SELECT</a:t>
          </a:r>
          <a:r>
            <a:rPr lang="es-ES" sz="1100" baseline="0"/>
            <a:t> STATEMENT </a:t>
          </a:r>
        </a:p>
        <a:p>
          <a:r>
            <a:rPr lang="es-ES" sz="1100" baseline="0"/>
            <a:t>NESTED LOOP JOIN </a:t>
          </a:r>
        </a:p>
        <a:p>
          <a:r>
            <a:rPr lang="es-ES" sz="1100" baseline="0"/>
            <a:t>         FULL INDEX SCAN </a:t>
          </a:r>
          <a:r>
            <a:rPr lang="es-E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CLIENTE </a:t>
          </a:r>
        </a:p>
        <a:p>
          <a:r>
            <a:rPr lang="es-E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FULL INDEX SCAN  SERVICIOADICIONAL</a:t>
          </a:r>
        </a:p>
        <a:p>
          <a:r>
            <a:rPr lang="es-E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 FILTER PREDICATE FECHAUSO BETWEEN '22/Marzo/2018' AND '23/Abril/2018'</a:t>
          </a:r>
        </a:p>
      </xdr:txBody>
    </xdr:sp>
    <xdr:clientData/>
  </xdr:twoCellAnchor>
  <xdr:twoCellAnchor>
    <xdr:from>
      <xdr:col>3</xdr:col>
      <xdr:colOff>0</xdr:colOff>
      <xdr:row>41</xdr:row>
      <xdr:rowOff>0</xdr:rowOff>
    </xdr:from>
    <xdr:to>
      <xdr:col>8</xdr:col>
      <xdr:colOff>615950</xdr:colOff>
      <xdr:row>47</xdr:row>
      <xdr:rowOff>82550</xdr:rowOff>
    </xdr:to>
    <xdr:sp macro="" textlink="">
      <xdr:nvSpPr>
        <xdr:cNvPr id="18" name="CuadroTexto 17">
          <a:extLst>
            <a:ext uri="{FF2B5EF4-FFF2-40B4-BE49-F238E27FC236}">
              <a16:creationId xmlns:a16="http://schemas.microsoft.com/office/drawing/2014/main" id="{14615984-457D-481B-8C76-FA329B152B15}"/>
            </a:ext>
          </a:extLst>
        </xdr:cNvPr>
        <xdr:cNvSpPr txBox="1"/>
      </xdr:nvSpPr>
      <xdr:spPr>
        <a:xfrm>
          <a:off x="2286000" y="11099800"/>
          <a:ext cx="5746750" cy="1187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/>
            <a:t>SELECT</a:t>
          </a:r>
          <a:r>
            <a:rPr lang="es-ES" sz="1100" baseline="0"/>
            <a:t> STATEMENT </a:t>
          </a:r>
        </a:p>
        <a:p>
          <a:r>
            <a:rPr lang="es-ES" sz="1100" baseline="0"/>
            <a:t>HASH JOIN </a:t>
          </a:r>
        </a:p>
        <a:p>
          <a:r>
            <a:rPr lang="es-ES" sz="1100" baseline="0"/>
            <a:t>         FULL INDEX SCAN </a:t>
          </a:r>
          <a:r>
            <a:rPr lang="es-E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CLIENTE </a:t>
          </a:r>
        </a:p>
        <a:p>
          <a:r>
            <a:rPr lang="es-E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FULL INDEX SCAN  SERVICIOADICIONAL</a:t>
          </a:r>
        </a:p>
        <a:p>
          <a:r>
            <a:rPr lang="es-E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 FILTER PREDICATE FECHAUSO BETWEEN '22/Marzo/2018' AND '23/Abril/2018'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A2F54-D2B6-4210-934A-406FBEE42092}">
  <dimension ref="C4:R145"/>
  <sheetViews>
    <sheetView tabSelected="1" topLeftCell="E105" workbookViewId="0">
      <selection activeCell="M143" sqref="M143:N145"/>
    </sheetView>
  </sheetViews>
  <sheetFormatPr baseColWidth="10" defaultRowHeight="14.5" x14ac:dyDescent="0.35"/>
  <cols>
    <col min="4" max="4" width="17.7265625" bestFit="1" customWidth="1"/>
    <col min="5" max="5" width="19.81640625" bestFit="1" customWidth="1"/>
    <col min="7" max="7" width="14.08984375" bestFit="1" customWidth="1"/>
    <col min="10" max="10" width="11.81640625" bestFit="1" customWidth="1"/>
    <col min="11" max="11" width="14.36328125" bestFit="1" customWidth="1"/>
    <col min="13" max="13" width="25.6328125" bestFit="1" customWidth="1"/>
  </cols>
  <sheetData>
    <row r="4" spans="4:18" ht="15" thickBot="1" x14ac:dyDescent="0.4"/>
    <row r="5" spans="4:18" ht="15" thickBot="1" x14ac:dyDescent="0.4">
      <c r="D5" s="12" t="s">
        <v>0</v>
      </c>
      <c r="E5" s="13"/>
      <c r="F5" s="13"/>
      <c r="G5" s="13"/>
      <c r="H5" s="13"/>
      <c r="I5" s="13"/>
      <c r="J5" s="13"/>
      <c r="K5" s="14"/>
    </row>
    <row r="6" spans="4:18" x14ac:dyDescent="0.35">
      <c r="D6" s="9" t="s">
        <v>3</v>
      </c>
      <c r="E6" s="10" t="s">
        <v>4</v>
      </c>
      <c r="F6" s="10" t="s">
        <v>5</v>
      </c>
      <c r="G6" s="10" t="s">
        <v>6</v>
      </c>
      <c r="H6" s="10" t="s">
        <v>7</v>
      </c>
      <c r="I6" s="10" t="s">
        <v>8</v>
      </c>
      <c r="J6" s="10" t="s">
        <v>9</v>
      </c>
      <c r="K6" s="11" t="s">
        <v>10</v>
      </c>
    </row>
    <row r="7" spans="4:18" ht="15" thickBot="1" x14ac:dyDescent="0.4">
      <c r="D7" s="20">
        <v>21</v>
      </c>
      <c r="E7" s="7">
        <v>30</v>
      </c>
      <c r="F7" s="7">
        <v>7</v>
      </c>
      <c r="G7" s="7">
        <v>7</v>
      </c>
      <c r="H7" s="7">
        <v>21</v>
      </c>
      <c r="I7" s="7">
        <v>21</v>
      </c>
      <c r="J7" s="7">
        <v>21</v>
      </c>
      <c r="K7" s="21">
        <v>21</v>
      </c>
    </row>
    <row r="8" spans="4:18" ht="15" thickBot="1" x14ac:dyDescent="0.4"/>
    <row r="9" spans="4:18" ht="15" thickBot="1" x14ac:dyDescent="0.4">
      <c r="D9" s="12" t="s">
        <v>1</v>
      </c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4"/>
    </row>
    <row r="10" spans="4:18" x14ac:dyDescent="0.35">
      <c r="D10" s="22" t="s">
        <v>3</v>
      </c>
      <c r="E10" s="23" t="s">
        <v>11</v>
      </c>
      <c r="F10" s="23" t="s">
        <v>12</v>
      </c>
      <c r="G10" s="23" t="s">
        <v>13</v>
      </c>
      <c r="H10" s="23" t="s">
        <v>14</v>
      </c>
      <c r="I10" s="23" t="s">
        <v>15</v>
      </c>
      <c r="J10" s="23" t="s">
        <v>16</v>
      </c>
      <c r="K10" s="23" t="s">
        <v>17</v>
      </c>
      <c r="L10" s="23" t="s">
        <v>18</v>
      </c>
      <c r="M10" s="23" t="s">
        <v>8</v>
      </c>
      <c r="N10" s="23" t="s">
        <v>19</v>
      </c>
      <c r="O10" s="23" t="s">
        <v>20</v>
      </c>
      <c r="P10" s="23" t="s">
        <v>21</v>
      </c>
      <c r="Q10" s="23" t="s">
        <v>22</v>
      </c>
      <c r="R10" s="24" t="s">
        <v>23</v>
      </c>
    </row>
    <row r="11" spans="4:18" ht="15" thickBot="1" x14ac:dyDescent="0.4">
      <c r="D11" s="20">
        <v>21</v>
      </c>
      <c r="E11" s="7">
        <v>20</v>
      </c>
      <c r="F11" s="7">
        <v>21</v>
      </c>
      <c r="G11" s="7">
        <v>20</v>
      </c>
      <c r="H11" s="7">
        <v>20</v>
      </c>
      <c r="I11" s="7">
        <v>20</v>
      </c>
      <c r="J11" s="7">
        <v>20</v>
      </c>
      <c r="K11" s="7">
        <v>20</v>
      </c>
      <c r="L11" s="7">
        <v>21</v>
      </c>
      <c r="M11" s="7">
        <v>21</v>
      </c>
      <c r="N11" s="7">
        <v>7</v>
      </c>
      <c r="O11" s="7">
        <v>7</v>
      </c>
      <c r="P11" s="7">
        <v>7</v>
      </c>
      <c r="Q11" s="7">
        <v>20</v>
      </c>
      <c r="R11" s="21">
        <v>21</v>
      </c>
    </row>
    <row r="12" spans="4:18" ht="15" thickBot="1" x14ac:dyDescent="0.4"/>
    <row r="13" spans="4:18" ht="15" thickBot="1" x14ac:dyDescent="0.4">
      <c r="D13" s="12" t="s">
        <v>2</v>
      </c>
      <c r="E13" s="13"/>
      <c r="F13" s="13"/>
      <c r="G13" s="13"/>
      <c r="H13" s="13"/>
      <c r="I13" s="13"/>
      <c r="J13" s="13"/>
      <c r="K13" s="14"/>
    </row>
    <row r="14" spans="4:18" x14ac:dyDescent="0.35">
      <c r="D14" s="9" t="s">
        <v>3</v>
      </c>
      <c r="E14" s="10" t="s">
        <v>4</v>
      </c>
      <c r="F14" s="10" t="s">
        <v>8</v>
      </c>
      <c r="G14" s="10" t="s">
        <v>24</v>
      </c>
      <c r="H14" s="10" t="s">
        <v>25</v>
      </c>
      <c r="I14" s="10" t="s">
        <v>26</v>
      </c>
      <c r="J14" s="10" t="s">
        <v>27</v>
      </c>
      <c r="K14" s="11" t="s">
        <v>28</v>
      </c>
    </row>
    <row r="15" spans="4:18" ht="15" thickBot="1" x14ac:dyDescent="0.4">
      <c r="D15" s="20">
        <v>21</v>
      </c>
      <c r="E15" s="7">
        <v>30</v>
      </c>
      <c r="F15" s="7">
        <v>21</v>
      </c>
      <c r="G15" s="7">
        <v>7</v>
      </c>
      <c r="H15" s="7">
        <v>21</v>
      </c>
      <c r="I15" s="7">
        <v>21</v>
      </c>
      <c r="J15" s="7">
        <v>21</v>
      </c>
      <c r="K15" s="21">
        <v>21</v>
      </c>
    </row>
    <row r="16" spans="4:18" ht="15" thickBot="1" x14ac:dyDescent="0.4"/>
    <row r="17" spans="3:17" ht="15" thickBot="1" x14ac:dyDescent="0.4">
      <c r="D17" s="12" t="s">
        <v>63</v>
      </c>
      <c r="E17" s="13"/>
      <c r="F17" s="13"/>
      <c r="G17" s="13"/>
      <c r="H17" s="13"/>
      <c r="I17" s="13"/>
      <c r="J17" s="14"/>
    </row>
    <row r="18" spans="3:17" x14ac:dyDescent="0.35">
      <c r="D18" s="9" t="s">
        <v>29</v>
      </c>
      <c r="E18" s="10" t="s">
        <v>30</v>
      </c>
      <c r="F18" s="10" t="s">
        <v>31</v>
      </c>
      <c r="G18" s="10" t="s">
        <v>32</v>
      </c>
      <c r="H18" s="10" t="s">
        <v>33</v>
      </c>
      <c r="I18" s="10" t="s">
        <v>34</v>
      </c>
      <c r="J18" s="11" t="s">
        <v>35</v>
      </c>
    </row>
    <row r="19" spans="3:17" x14ac:dyDescent="0.35">
      <c r="D19" s="4">
        <v>20</v>
      </c>
      <c r="E19" s="3">
        <v>2400</v>
      </c>
      <c r="F19" s="3">
        <v>1.6E-2</v>
      </c>
      <c r="G19" s="3">
        <v>8.3000000000000001E-3</v>
      </c>
      <c r="H19" s="3">
        <v>8.0000000000000004E-4</v>
      </c>
      <c r="I19" s="3">
        <v>8.4000000000000003E-4</v>
      </c>
      <c r="J19" s="5">
        <f>16*10^9</f>
        <v>16000000000</v>
      </c>
    </row>
    <row r="20" spans="3:17" ht="15" thickBot="1" x14ac:dyDescent="0.4">
      <c r="D20" s="20"/>
      <c r="E20" s="7"/>
      <c r="F20" s="7"/>
      <c r="G20" s="7"/>
      <c r="H20" s="7"/>
      <c r="I20" s="7"/>
      <c r="J20" s="21"/>
    </row>
    <row r="21" spans="3:17" ht="15" thickBot="1" x14ac:dyDescent="0.4"/>
    <row r="22" spans="3:17" ht="15" thickBot="1" x14ac:dyDescent="0.4">
      <c r="D22" s="15" t="s">
        <v>41</v>
      </c>
      <c r="E22" s="16"/>
      <c r="F22" s="16"/>
      <c r="G22" s="17"/>
      <c r="I22" s="15" t="s">
        <v>42</v>
      </c>
      <c r="J22" s="16"/>
      <c r="K22" s="16"/>
      <c r="L22" s="17"/>
      <c r="N22" s="15" t="s">
        <v>44</v>
      </c>
      <c r="O22" s="16"/>
      <c r="P22" s="16"/>
      <c r="Q22" s="17"/>
    </row>
    <row r="23" spans="3:17" x14ac:dyDescent="0.35">
      <c r="D23" s="9" t="s">
        <v>39</v>
      </c>
      <c r="E23" s="10" t="s">
        <v>36</v>
      </c>
      <c r="F23" s="10" t="s">
        <v>37</v>
      </c>
      <c r="G23" s="11" t="s">
        <v>38</v>
      </c>
      <c r="I23" s="9" t="s">
        <v>39</v>
      </c>
      <c r="J23" s="10" t="s">
        <v>36</v>
      </c>
      <c r="K23" s="10" t="s">
        <v>37</v>
      </c>
      <c r="L23" s="11" t="s">
        <v>38</v>
      </c>
      <c r="N23" s="9" t="s">
        <v>39</v>
      </c>
      <c r="O23" s="10" t="s">
        <v>36</v>
      </c>
      <c r="P23" s="10" t="s">
        <v>37</v>
      </c>
      <c r="Q23" s="11" t="s">
        <v>38</v>
      </c>
    </row>
    <row r="24" spans="3:17" ht="15" thickBot="1" x14ac:dyDescent="0.4">
      <c r="D24" s="6">
        <v>200000</v>
      </c>
      <c r="E24" s="7">
        <f>ROUNDDOWN($E$19/(SUM(D15:K15))*0.7,0)</f>
        <v>10</v>
      </c>
      <c r="F24" s="7">
        <f>ROUNDUP(D24/E24,0)</f>
        <v>20000</v>
      </c>
      <c r="G24" s="8">
        <f>F24*$E$19</f>
        <v>48000000</v>
      </c>
      <c r="I24" s="6">
        <v>300</v>
      </c>
      <c r="J24" s="7">
        <f>ROUNDDOWN($E$19/(SUM(D11:R11))*0.7,0)</f>
        <v>6</v>
      </c>
      <c r="K24" s="7">
        <f>ROUNDUP(I24/J24,0)</f>
        <v>50</v>
      </c>
      <c r="L24" s="8">
        <f>K24*$E$19</f>
        <v>120000</v>
      </c>
      <c r="N24" s="6">
        <v>1100000</v>
      </c>
      <c r="O24" s="7">
        <f>ROUNDDOWN($E$19/(SUM(D7:K7))*0.7,0)</f>
        <v>11</v>
      </c>
      <c r="P24" s="7">
        <f>ROUNDUP(N24/O24,0)</f>
        <v>100000</v>
      </c>
      <c r="Q24" s="8">
        <f>P24*$E$19</f>
        <v>240000000</v>
      </c>
    </row>
    <row r="26" spans="3:17" ht="15" thickBot="1" x14ac:dyDescent="0.4"/>
    <row r="27" spans="3:17" ht="15" thickBot="1" x14ac:dyDescent="0.4">
      <c r="D27" s="15" t="s">
        <v>40</v>
      </c>
      <c r="E27" s="16"/>
      <c r="F27" s="16"/>
      <c r="G27" s="17"/>
      <c r="I27" s="15" t="s">
        <v>43</v>
      </c>
      <c r="J27" s="16"/>
      <c r="K27" s="16"/>
      <c r="L27" s="17"/>
      <c r="N27" s="15" t="s">
        <v>45</v>
      </c>
      <c r="O27" s="16"/>
      <c r="P27" s="16"/>
      <c r="Q27" s="17"/>
    </row>
    <row r="28" spans="3:17" x14ac:dyDescent="0.35">
      <c r="D28" s="9" t="s">
        <v>39</v>
      </c>
      <c r="E28" s="10" t="s">
        <v>36</v>
      </c>
      <c r="F28" s="10" t="s">
        <v>37</v>
      </c>
      <c r="G28" s="11" t="s">
        <v>38</v>
      </c>
      <c r="I28" s="9" t="s">
        <v>39</v>
      </c>
      <c r="J28" s="10" t="s">
        <v>36</v>
      </c>
      <c r="K28" s="10" t="s">
        <v>37</v>
      </c>
      <c r="L28" s="11" t="s">
        <v>38</v>
      </c>
      <c r="N28" s="9" t="s">
        <v>39</v>
      </c>
      <c r="O28" s="10" t="s">
        <v>36</v>
      </c>
      <c r="P28" s="10" t="s">
        <v>37</v>
      </c>
      <c r="Q28" s="11" t="s">
        <v>38</v>
      </c>
    </row>
    <row r="29" spans="3:17" ht="15" thickBot="1" x14ac:dyDescent="0.4">
      <c r="D29" s="6">
        <v>200000</v>
      </c>
      <c r="E29" s="7">
        <f>ROUNDDOWN($E$19/($D$19+$E$15)*0.7,0)</f>
        <v>33</v>
      </c>
      <c r="F29" s="7">
        <f>ROUNDUP(D29/E29,0)</f>
        <v>6061</v>
      </c>
      <c r="G29" s="8">
        <f>F29*$E$19</f>
        <v>14546400</v>
      </c>
      <c r="I29" s="6">
        <v>300</v>
      </c>
      <c r="J29" s="7">
        <f>ROUNDDOWN($E$19/($D$19+$D$11)*0.7,0)</f>
        <v>40</v>
      </c>
      <c r="K29" s="7">
        <f>ROUNDUP(I29/J29,0)</f>
        <v>8</v>
      </c>
      <c r="L29" s="8">
        <f>K29*$E$19</f>
        <v>19200</v>
      </c>
      <c r="N29" s="6">
        <v>1100000</v>
      </c>
      <c r="O29" s="7">
        <f>ROUNDDOWN($E$19/($D$19+$D$11)*0.7,0)</f>
        <v>40</v>
      </c>
      <c r="P29" s="7">
        <f>ROUNDUP(N29/O29,0)</f>
        <v>27500</v>
      </c>
      <c r="Q29" s="8">
        <f>P29*$E$19</f>
        <v>66000000</v>
      </c>
    </row>
    <row r="30" spans="3:17" ht="15" thickBot="1" x14ac:dyDescent="0.4"/>
    <row r="31" spans="3:17" x14ac:dyDescent="0.35">
      <c r="C31" t="s">
        <v>62</v>
      </c>
      <c r="D31" s="2" t="s">
        <v>46</v>
      </c>
      <c r="E31" s="2"/>
      <c r="K31" s="1" t="s">
        <v>51</v>
      </c>
      <c r="L31" s="1"/>
      <c r="M31" s="1"/>
    </row>
    <row r="32" spans="3:17" x14ac:dyDescent="0.35">
      <c r="D32" s="19"/>
      <c r="E32" s="19"/>
      <c r="F32" s="19"/>
      <c r="G32" s="19"/>
    </row>
    <row r="33" spans="4:12" x14ac:dyDescent="0.35">
      <c r="D33" s="19"/>
      <c r="E33" s="19"/>
      <c r="F33" s="18"/>
      <c r="G33" s="18"/>
      <c r="J33" t="s">
        <v>53</v>
      </c>
      <c r="K33" t="s">
        <v>54</v>
      </c>
      <c r="L33">
        <f>($F$19+$G$19+$I$19*$P$29)</f>
        <v>23.124300000000002</v>
      </c>
    </row>
    <row r="34" spans="4:12" x14ac:dyDescent="0.35">
      <c r="D34" s="19"/>
      <c r="E34" s="19"/>
      <c r="F34" s="18"/>
      <c r="G34" s="18"/>
      <c r="K34" t="s">
        <v>55</v>
      </c>
      <c r="L34">
        <f>($F$19+$G$19+$I$19*$F$29)</f>
        <v>5.1155400000000002</v>
      </c>
    </row>
    <row r="35" spans="4:12" x14ac:dyDescent="0.35">
      <c r="D35" s="19"/>
      <c r="E35" s="19"/>
      <c r="F35" s="18"/>
      <c r="G35" s="18"/>
      <c r="K35" t="s">
        <v>52</v>
      </c>
      <c r="L35">
        <f>L34+L33</f>
        <v>28.239840000000001</v>
      </c>
    </row>
    <row r="36" spans="4:12" x14ac:dyDescent="0.35">
      <c r="D36" s="19"/>
      <c r="E36" s="19"/>
      <c r="F36" s="18"/>
      <c r="G36" s="18"/>
    </row>
    <row r="37" spans="4:12" x14ac:dyDescent="0.35">
      <c r="D37" s="19"/>
      <c r="E37" s="19"/>
      <c r="F37" s="18"/>
      <c r="G37" s="18"/>
    </row>
    <row r="38" spans="4:12" x14ac:dyDescent="0.35">
      <c r="D38" s="19"/>
      <c r="E38" s="19"/>
      <c r="F38" s="18"/>
      <c r="G38" s="18"/>
    </row>
    <row r="39" spans="4:12" ht="15" thickBot="1" x14ac:dyDescent="0.4">
      <c r="D39" s="19"/>
      <c r="E39" s="19"/>
      <c r="F39" s="18"/>
      <c r="G39" s="18"/>
    </row>
    <row r="40" spans="4:12" x14ac:dyDescent="0.35">
      <c r="D40" s="2" t="s">
        <v>47</v>
      </c>
      <c r="E40" s="2"/>
      <c r="F40" s="18"/>
      <c r="G40" s="18"/>
    </row>
    <row r="41" spans="4:12" x14ac:dyDescent="0.35">
      <c r="D41" s="19"/>
      <c r="E41" s="19"/>
      <c r="F41" s="18"/>
      <c r="G41" s="18"/>
    </row>
    <row r="42" spans="4:12" x14ac:dyDescent="0.35">
      <c r="D42" s="18"/>
      <c r="E42" s="18"/>
      <c r="F42" s="18"/>
      <c r="G42" s="18"/>
    </row>
    <row r="43" spans="4:12" x14ac:dyDescent="0.35">
      <c r="D43" s="18"/>
      <c r="E43" s="18"/>
      <c r="F43" s="18"/>
      <c r="G43" s="18"/>
      <c r="K43" t="s">
        <v>54</v>
      </c>
      <c r="L43">
        <f>($F$19+$G$19+$I$19*$P$29)</f>
        <v>23.124300000000002</v>
      </c>
    </row>
    <row r="44" spans="4:12" x14ac:dyDescent="0.35">
      <c r="D44" s="18"/>
      <c r="E44" s="18"/>
      <c r="F44" s="18"/>
      <c r="G44" s="18"/>
      <c r="K44" t="s">
        <v>55</v>
      </c>
      <c r="L44">
        <f>($F$19+$G$19+$I$19*$F$29)</f>
        <v>5.1155400000000002</v>
      </c>
    </row>
    <row r="45" spans="4:12" x14ac:dyDescent="0.35">
      <c r="D45" s="18"/>
      <c r="E45" s="18"/>
      <c r="F45" s="18"/>
      <c r="G45" s="18"/>
      <c r="K45" t="s">
        <v>56</v>
      </c>
      <c r="L45">
        <f>3*(L44+L43)</f>
        <v>84.719520000000003</v>
      </c>
    </row>
    <row r="46" spans="4:12" x14ac:dyDescent="0.35">
      <c r="D46" s="18"/>
      <c r="E46" s="18"/>
      <c r="F46" s="18"/>
      <c r="G46" s="18"/>
    </row>
    <row r="47" spans="4:12" x14ac:dyDescent="0.35">
      <c r="D47" s="18"/>
      <c r="E47" s="18"/>
      <c r="F47" s="18"/>
      <c r="G47" s="18"/>
    </row>
    <row r="48" spans="4:12" x14ac:dyDescent="0.35">
      <c r="D48" s="18"/>
      <c r="E48" s="18"/>
      <c r="F48" s="18"/>
      <c r="G48" s="18"/>
    </row>
    <row r="49" spans="3:13" ht="15" thickBot="1" x14ac:dyDescent="0.4"/>
    <row r="50" spans="3:13" x14ac:dyDescent="0.35">
      <c r="C50" t="s">
        <v>48</v>
      </c>
      <c r="D50" s="2" t="s">
        <v>46</v>
      </c>
      <c r="E50" s="2"/>
      <c r="K50" s="1" t="s">
        <v>51</v>
      </c>
      <c r="L50" s="1"/>
      <c r="M50" s="1"/>
    </row>
    <row r="51" spans="3:13" x14ac:dyDescent="0.35">
      <c r="D51" s="19"/>
      <c r="E51" s="19"/>
      <c r="F51" s="19"/>
      <c r="G51" s="19"/>
    </row>
    <row r="52" spans="3:13" x14ac:dyDescent="0.35">
      <c r="D52" s="19"/>
      <c r="E52" s="19"/>
      <c r="F52" s="18"/>
      <c r="G52" s="18"/>
      <c r="J52" t="s">
        <v>53</v>
      </c>
      <c r="K52" t="s">
        <v>54</v>
      </c>
      <c r="L52">
        <f>($F$19+$G$19+$I$19*$P$29)</f>
        <v>23.124300000000002</v>
      </c>
    </row>
    <row r="53" spans="3:13" x14ac:dyDescent="0.35">
      <c r="D53" s="19"/>
      <c r="E53" s="19"/>
      <c r="F53" s="18"/>
      <c r="G53" s="18"/>
      <c r="K53" t="s">
        <v>55</v>
      </c>
      <c r="L53">
        <f>($F$19+$G$19+$I$19*$F$29)</f>
        <v>5.1155400000000002</v>
      </c>
    </row>
    <row r="54" spans="3:13" x14ac:dyDescent="0.35">
      <c r="D54" s="19"/>
      <c r="E54" s="19"/>
      <c r="F54" s="18"/>
      <c r="G54" s="18"/>
      <c r="K54" t="s">
        <v>52</v>
      </c>
      <c r="L54">
        <f>L53+L52</f>
        <v>28.239840000000001</v>
      </c>
    </row>
    <row r="55" spans="3:13" x14ac:dyDescent="0.35">
      <c r="D55" s="19"/>
      <c r="E55" s="19"/>
      <c r="F55" s="18"/>
      <c r="G55" s="18"/>
    </row>
    <row r="56" spans="3:13" x14ac:dyDescent="0.35">
      <c r="D56" s="19"/>
      <c r="E56" s="19"/>
      <c r="F56" s="18"/>
      <c r="G56" s="18"/>
    </row>
    <row r="57" spans="3:13" x14ac:dyDescent="0.35">
      <c r="D57" s="19"/>
      <c r="E57" s="19"/>
      <c r="F57" s="18"/>
      <c r="G57" s="18"/>
    </row>
    <row r="58" spans="3:13" ht="15" thickBot="1" x14ac:dyDescent="0.4">
      <c r="D58" s="19"/>
      <c r="E58" s="19"/>
      <c r="F58" s="18"/>
      <c r="G58" s="18"/>
    </row>
    <row r="59" spans="3:13" x14ac:dyDescent="0.35">
      <c r="D59" s="2" t="s">
        <v>47</v>
      </c>
      <c r="E59" s="2"/>
      <c r="F59" s="18"/>
      <c r="G59" s="18"/>
    </row>
    <row r="60" spans="3:13" x14ac:dyDescent="0.35">
      <c r="D60" s="19"/>
      <c r="E60" s="19"/>
      <c r="F60" s="18"/>
      <c r="G60" s="18"/>
    </row>
    <row r="61" spans="3:13" x14ac:dyDescent="0.35">
      <c r="D61" s="18"/>
      <c r="E61" s="18"/>
      <c r="F61" s="18"/>
      <c r="G61" s="18"/>
    </row>
    <row r="62" spans="3:13" x14ac:dyDescent="0.35">
      <c r="D62" s="18"/>
      <c r="E62" s="18"/>
      <c r="F62" s="18"/>
      <c r="G62" s="18"/>
      <c r="K62" t="s">
        <v>54</v>
      </c>
      <c r="L62">
        <f>($F$19+$G$19+$I$19*$P$29)</f>
        <v>23.124300000000002</v>
      </c>
    </row>
    <row r="63" spans="3:13" x14ac:dyDescent="0.35">
      <c r="D63" s="18"/>
      <c r="E63" s="18"/>
      <c r="F63" s="18"/>
      <c r="G63" s="18"/>
      <c r="K63" t="s">
        <v>55</v>
      </c>
      <c r="L63">
        <f>($F$19+$G$19+$I$19*$F$29)</f>
        <v>5.1155400000000002</v>
      </c>
    </row>
    <row r="64" spans="3:13" x14ac:dyDescent="0.35">
      <c r="D64" s="18"/>
      <c r="E64" s="18"/>
      <c r="F64" s="18"/>
      <c r="G64" s="18"/>
      <c r="K64" t="s">
        <v>56</v>
      </c>
      <c r="L64">
        <f>3*(L63+L62)</f>
        <v>84.719520000000003</v>
      </c>
    </row>
    <row r="65" spans="3:14" x14ac:dyDescent="0.35">
      <c r="D65" s="18"/>
      <c r="E65" s="18"/>
      <c r="F65" s="18"/>
      <c r="G65" s="18"/>
    </row>
    <row r="66" spans="3:14" x14ac:dyDescent="0.35">
      <c r="D66" s="18"/>
      <c r="E66" s="18"/>
      <c r="F66" s="18"/>
      <c r="G66" s="18"/>
    </row>
    <row r="67" spans="3:14" x14ac:dyDescent="0.35">
      <c r="D67" s="18"/>
      <c r="E67" s="18"/>
      <c r="F67" s="18"/>
      <c r="G67" s="18"/>
    </row>
    <row r="68" spans="3:14" x14ac:dyDescent="0.35">
      <c r="D68" s="18"/>
      <c r="E68" s="18"/>
      <c r="F68" s="18"/>
      <c r="G68" s="18"/>
    </row>
    <row r="69" spans="3:14" ht="15" thickBot="1" x14ac:dyDescent="0.4"/>
    <row r="70" spans="3:14" x14ac:dyDescent="0.35">
      <c r="C70" t="s">
        <v>49</v>
      </c>
      <c r="D70" s="2" t="s">
        <v>46</v>
      </c>
      <c r="E70" s="2"/>
    </row>
    <row r="71" spans="3:14" x14ac:dyDescent="0.35">
      <c r="D71" s="19"/>
      <c r="E71" s="19"/>
      <c r="F71" s="19"/>
      <c r="G71" s="19"/>
    </row>
    <row r="72" spans="3:14" x14ac:dyDescent="0.35">
      <c r="D72" s="19"/>
      <c r="E72" s="19"/>
      <c r="F72" s="18"/>
      <c r="G72" s="18"/>
      <c r="M72" t="s">
        <v>54</v>
      </c>
      <c r="N72">
        <f>($F$19+$G$19+$I$19*$P$29)</f>
        <v>23.124300000000002</v>
      </c>
    </row>
    <row r="73" spans="3:14" x14ac:dyDescent="0.35">
      <c r="D73" s="19"/>
      <c r="E73" s="19"/>
      <c r="F73" s="18"/>
      <c r="G73" s="18"/>
      <c r="M73" t="s">
        <v>57</v>
      </c>
      <c r="N73">
        <f>($F$19+$G$19+$I$19*$K$29)</f>
        <v>3.1020000000000002E-2</v>
      </c>
    </row>
    <row r="74" spans="3:14" x14ac:dyDescent="0.35">
      <c r="D74" s="19"/>
      <c r="E74" s="19"/>
      <c r="F74" s="18"/>
      <c r="G74" s="18"/>
      <c r="M74" t="s">
        <v>58</v>
      </c>
      <c r="N74">
        <f>N73+N72</f>
        <v>23.155320000000003</v>
      </c>
    </row>
    <row r="75" spans="3:14" x14ac:dyDescent="0.35">
      <c r="D75" s="19"/>
      <c r="E75" s="19"/>
      <c r="F75" s="18"/>
      <c r="G75" s="18"/>
    </row>
    <row r="76" spans="3:14" x14ac:dyDescent="0.35">
      <c r="D76" s="19"/>
      <c r="E76" s="19"/>
      <c r="F76" s="18"/>
      <c r="G76" s="18"/>
    </row>
    <row r="77" spans="3:14" x14ac:dyDescent="0.35">
      <c r="D77" s="19"/>
      <c r="E77" s="19"/>
      <c r="F77" s="18"/>
      <c r="G77" s="18"/>
    </row>
    <row r="78" spans="3:14" ht="15" thickBot="1" x14ac:dyDescent="0.4">
      <c r="D78" s="19"/>
      <c r="E78" s="19"/>
      <c r="F78" s="18"/>
      <c r="G78" s="18"/>
    </row>
    <row r="79" spans="3:14" x14ac:dyDescent="0.35">
      <c r="D79" s="2" t="s">
        <v>47</v>
      </c>
      <c r="E79" s="2"/>
      <c r="F79" s="18"/>
      <c r="G79" s="18"/>
    </row>
    <row r="80" spans="3:14" x14ac:dyDescent="0.35">
      <c r="D80" s="19"/>
      <c r="E80" s="19"/>
      <c r="F80" s="18"/>
      <c r="G80" s="18"/>
    </row>
    <row r="81" spans="3:14" x14ac:dyDescent="0.35">
      <c r="D81" s="18"/>
      <c r="E81" s="18"/>
      <c r="F81" s="18"/>
      <c r="G81" s="18"/>
    </row>
    <row r="82" spans="3:14" x14ac:dyDescent="0.35">
      <c r="D82" s="18"/>
      <c r="E82" s="18"/>
      <c r="F82" s="18"/>
      <c r="G82" s="18"/>
    </row>
    <row r="83" spans="3:14" x14ac:dyDescent="0.35">
      <c r="D83" s="18"/>
      <c r="E83" s="18"/>
      <c r="F83" s="18"/>
      <c r="G83" s="18"/>
      <c r="M83" t="s">
        <v>54</v>
      </c>
      <c r="N83">
        <f>($F$19+$G$19+$I$19*$P$29)</f>
        <v>23.124300000000002</v>
      </c>
    </row>
    <row r="84" spans="3:14" x14ac:dyDescent="0.35">
      <c r="D84" s="18"/>
      <c r="E84" s="18"/>
      <c r="F84" s="18"/>
      <c r="G84" s="18"/>
      <c r="M84" t="s">
        <v>57</v>
      </c>
      <c r="N84">
        <f>($F$19+$G$19+$I$19*$K$29)</f>
        <v>3.1020000000000002E-2</v>
      </c>
    </row>
    <row r="85" spans="3:14" x14ac:dyDescent="0.35">
      <c r="D85" s="18"/>
      <c r="E85" s="18"/>
      <c r="F85" s="18"/>
      <c r="G85" s="18"/>
      <c r="M85" t="s">
        <v>59</v>
      </c>
      <c r="N85">
        <f>(N84+N83)*3</f>
        <v>69.46596000000001</v>
      </c>
    </row>
    <row r="86" spans="3:14" x14ac:dyDescent="0.35">
      <c r="D86" s="18"/>
      <c r="E86" s="18"/>
      <c r="F86" s="18"/>
      <c r="G86" s="18"/>
    </row>
    <row r="87" spans="3:14" x14ac:dyDescent="0.35">
      <c r="D87" s="18"/>
      <c r="E87" s="18"/>
      <c r="F87" s="18"/>
      <c r="G87" s="18"/>
    </row>
    <row r="88" spans="3:14" ht="15" thickBot="1" x14ac:dyDescent="0.4">
      <c r="D88" s="18"/>
      <c r="E88" s="18"/>
      <c r="F88" s="18"/>
      <c r="G88" s="18"/>
    </row>
    <row r="89" spans="3:14" x14ac:dyDescent="0.35">
      <c r="C89" t="s">
        <v>50</v>
      </c>
      <c r="D89" s="2" t="s">
        <v>46</v>
      </c>
      <c r="E89" s="2"/>
    </row>
    <row r="90" spans="3:14" x14ac:dyDescent="0.35">
      <c r="D90" s="19"/>
      <c r="E90" s="19"/>
      <c r="F90" s="19"/>
      <c r="G90" s="19"/>
    </row>
    <row r="91" spans="3:14" x14ac:dyDescent="0.35">
      <c r="D91" s="19"/>
      <c r="E91" s="19"/>
      <c r="F91" s="18"/>
      <c r="G91" s="18"/>
      <c r="M91" t="s">
        <v>54</v>
      </c>
      <c r="N91">
        <f>($F$19+$G$19+$I$19*$P$29)</f>
        <v>23.124300000000002</v>
      </c>
    </row>
    <row r="92" spans="3:14" x14ac:dyDescent="0.35">
      <c r="D92" s="19"/>
      <c r="E92" s="19"/>
      <c r="F92" s="18"/>
      <c r="G92" s="18"/>
      <c r="M92" t="s">
        <v>60</v>
      </c>
      <c r="N92">
        <f>4*N91</f>
        <v>92.497200000000007</v>
      </c>
    </row>
    <row r="93" spans="3:14" x14ac:dyDescent="0.35">
      <c r="D93" s="19"/>
      <c r="E93" s="19"/>
      <c r="F93" s="18"/>
      <c r="G93" s="18"/>
    </row>
    <row r="94" spans="3:14" x14ac:dyDescent="0.35">
      <c r="D94" s="19"/>
      <c r="E94" s="19"/>
      <c r="F94" s="18"/>
      <c r="G94" s="18"/>
    </row>
    <row r="95" spans="3:14" x14ac:dyDescent="0.35">
      <c r="D95" s="19"/>
      <c r="E95" s="19"/>
      <c r="F95" s="18"/>
      <c r="G95" s="18"/>
    </row>
    <row r="96" spans="3:14" x14ac:dyDescent="0.35">
      <c r="D96" s="19"/>
      <c r="E96" s="19"/>
      <c r="F96" s="18"/>
      <c r="G96" s="18"/>
    </row>
    <row r="97" spans="4:14" x14ac:dyDescent="0.35">
      <c r="D97" s="18"/>
      <c r="E97" s="18"/>
      <c r="F97" s="18"/>
      <c r="G97" s="18"/>
    </row>
    <row r="98" spans="4:14" x14ac:dyDescent="0.35">
      <c r="D98" s="18"/>
      <c r="E98" s="18"/>
      <c r="F98" s="18"/>
      <c r="G98" s="18"/>
    </row>
    <row r="99" spans="4:14" x14ac:dyDescent="0.35">
      <c r="D99" s="18"/>
      <c r="E99" s="18"/>
      <c r="F99" s="18"/>
      <c r="G99" s="18"/>
    </row>
    <row r="100" spans="4:14" x14ac:dyDescent="0.35">
      <c r="D100" s="18"/>
      <c r="E100" s="18"/>
      <c r="F100" s="18"/>
      <c r="G100" s="18"/>
    </row>
    <row r="101" spans="4:14" x14ac:dyDescent="0.35">
      <c r="D101" s="18"/>
      <c r="E101" s="18"/>
      <c r="F101" s="18"/>
      <c r="G101" s="18"/>
    </row>
    <row r="102" spans="4:14" x14ac:dyDescent="0.35">
      <c r="D102" s="18"/>
      <c r="E102" s="18"/>
      <c r="F102" s="18"/>
      <c r="G102" s="18"/>
    </row>
    <row r="103" spans="4:14" x14ac:dyDescent="0.35">
      <c r="D103" s="18"/>
      <c r="E103" s="18"/>
      <c r="F103" s="18"/>
      <c r="G103" s="18"/>
      <c r="M103" t="s">
        <v>54</v>
      </c>
      <c r="N103">
        <f>($F$19+$G$19+$I$19*$P$29)</f>
        <v>23.124300000000002</v>
      </c>
    </row>
    <row r="104" spans="4:14" x14ac:dyDescent="0.35">
      <c r="D104" s="18"/>
      <c r="E104" s="18"/>
      <c r="F104" s="18"/>
      <c r="G104" s="18"/>
      <c r="M104" t="s">
        <v>55</v>
      </c>
      <c r="N104">
        <f>($F$19+$G$19+$I$19*$F$29)</f>
        <v>5.1155400000000002</v>
      </c>
    </row>
    <row r="105" spans="4:14" x14ac:dyDescent="0.35">
      <c r="D105" s="18"/>
      <c r="E105" s="18"/>
      <c r="F105" s="18"/>
      <c r="G105" s="18"/>
      <c r="M105" t="s">
        <v>52</v>
      </c>
      <c r="N105">
        <f>N104+N103</f>
        <v>28.239840000000001</v>
      </c>
    </row>
    <row r="106" spans="4:14" x14ac:dyDescent="0.35">
      <c r="D106" s="18"/>
      <c r="E106" s="18"/>
      <c r="F106" s="18"/>
      <c r="G106" s="18"/>
    </row>
    <row r="107" spans="4:14" x14ac:dyDescent="0.35">
      <c r="D107" s="18"/>
      <c r="E107" s="18"/>
      <c r="F107" s="18"/>
      <c r="G107" s="18"/>
    </row>
    <row r="108" spans="4:14" x14ac:dyDescent="0.35">
      <c r="D108" s="18"/>
      <c r="E108" s="18"/>
      <c r="F108" s="18"/>
      <c r="G108" s="18"/>
    </row>
    <row r="109" spans="4:14" x14ac:dyDescent="0.35">
      <c r="D109" s="18"/>
      <c r="E109" s="18"/>
      <c r="F109" s="18"/>
      <c r="G109" s="18"/>
    </row>
    <row r="110" spans="4:14" x14ac:dyDescent="0.35">
      <c r="D110" s="18"/>
      <c r="E110" s="18"/>
      <c r="F110" s="18"/>
      <c r="G110" s="18"/>
    </row>
    <row r="111" spans="4:14" x14ac:dyDescent="0.35">
      <c r="D111" s="18"/>
      <c r="E111" s="18"/>
      <c r="F111" s="18"/>
      <c r="G111" s="18"/>
      <c r="M111" t="s">
        <v>54</v>
      </c>
      <c r="N111">
        <f>($F$19+$G$19+$I$19*$P$29)</f>
        <v>23.124300000000002</v>
      </c>
    </row>
    <row r="112" spans="4:14" x14ac:dyDescent="0.35">
      <c r="D112" s="18"/>
      <c r="E112" s="18"/>
      <c r="F112" s="18"/>
      <c r="G112" s="18"/>
      <c r="M112" t="s">
        <v>55</v>
      </c>
      <c r="N112">
        <f>($F$19+$G$19+$I$19*$F$29)</f>
        <v>5.1155400000000002</v>
      </c>
    </row>
    <row r="113" spans="4:14" x14ac:dyDescent="0.35">
      <c r="D113" s="18"/>
      <c r="E113" s="18"/>
      <c r="F113" s="18"/>
      <c r="G113" s="18"/>
      <c r="M113" t="s">
        <v>52</v>
      </c>
      <c r="N113">
        <f>N112+N111</f>
        <v>28.239840000000001</v>
      </c>
    </row>
    <row r="114" spans="4:14" x14ac:dyDescent="0.35">
      <c r="D114" s="18"/>
      <c r="E114" s="18"/>
      <c r="F114" s="18"/>
      <c r="G114" s="18"/>
    </row>
    <row r="115" spans="4:14" x14ac:dyDescent="0.35">
      <c r="D115" s="18"/>
      <c r="E115" s="18"/>
      <c r="F115" s="18"/>
      <c r="G115" s="18"/>
    </row>
    <row r="116" spans="4:14" x14ac:dyDescent="0.35">
      <c r="D116" s="18"/>
      <c r="E116" s="18"/>
      <c r="F116" s="18"/>
      <c r="G116" s="18"/>
    </row>
    <row r="117" spans="4:14" x14ac:dyDescent="0.35">
      <c r="D117" s="18"/>
      <c r="E117" s="18"/>
      <c r="F117" s="18"/>
      <c r="G117" s="18"/>
    </row>
    <row r="118" spans="4:14" x14ac:dyDescent="0.35">
      <c r="D118" s="18"/>
      <c r="E118" s="18"/>
      <c r="F118" s="18"/>
      <c r="G118" s="18"/>
    </row>
    <row r="119" spans="4:14" ht="15" thickBot="1" x14ac:dyDescent="0.4">
      <c r="D119" s="19"/>
      <c r="E119" s="19"/>
      <c r="F119" s="18"/>
      <c r="G119" s="18"/>
    </row>
    <row r="120" spans="4:14" x14ac:dyDescent="0.35">
      <c r="D120" s="2" t="s">
        <v>47</v>
      </c>
      <c r="E120" s="2"/>
      <c r="F120" s="18"/>
      <c r="G120" s="18"/>
    </row>
    <row r="121" spans="4:14" x14ac:dyDescent="0.35">
      <c r="D121" s="19"/>
      <c r="E121" s="19"/>
      <c r="F121" s="18"/>
      <c r="G121" s="18"/>
    </row>
    <row r="122" spans="4:14" x14ac:dyDescent="0.35">
      <c r="D122" s="18"/>
      <c r="E122" s="18"/>
      <c r="F122" s="18"/>
      <c r="G122" s="18"/>
    </row>
    <row r="123" spans="4:14" x14ac:dyDescent="0.35">
      <c r="D123" s="18"/>
      <c r="E123" s="18"/>
      <c r="F123" s="18"/>
      <c r="G123" s="18"/>
      <c r="M123" t="s">
        <v>54</v>
      </c>
      <c r="N123">
        <f>($F$19+$G$19+$I$19*$P$29)</f>
        <v>23.124300000000002</v>
      </c>
    </row>
    <row r="124" spans="4:14" x14ac:dyDescent="0.35">
      <c r="D124" s="18"/>
      <c r="E124" s="18"/>
      <c r="F124" s="18"/>
      <c r="G124" s="18"/>
      <c r="M124" t="s">
        <v>61</v>
      </c>
      <c r="N124">
        <f>3*4*N123</f>
        <v>277.49160000000001</v>
      </c>
    </row>
    <row r="125" spans="4:14" x14ac:dyDescent="0.35">
      <c r="D125" s="18"/>
      <c r="E125" s="18"/>
      <c r="F125" s="18"/>
      <c r="G125" s="18"/>
    </row>
    <row r="126" spans="4:14" x14ac:dyDescent="0.35">
      <c r="D126" s="18"/>
      <c r="E126" s="18"/>
      <c r="F126" s="18"/>
      <c r="G126" s="18"/>
    </row>
    <row r="127" spans="4:14" x14ac:dyDescent="0.35">
      <c r="D127" s="18"/>
      <c r="E127" s="18"/>
      <c r="F127" s="18"/>
      <c r="G127" s="18"/>
    </row>
    <row r="128" spans="4:14" x14ac:dyDescent="0.35">
      <c r="D128" s="18"/>
      <c r="E128" s="18"/>
      <c r="F128" s="18"/>
      <c r="G128" s="18"/>
    </row>
    <row r="135" spans="13:14" x14ac:dyDescent="0.35">
      <c r="M135" t="s">
        <v>54</v>
      </c>
      <c r="N135">
        <f>($F$19+$G$19+$I$19*$P$29)</f>
        <v>23.124300000000002</v>
      </c>
    </row>
    <row r="136" spans="13:14" x14ac:dyDescent="0.35">
      <c r="M136" t="s">
        <v>55</v>
      </c>
      <c r="N136">
        <f>($F$19+$G$19+$I$19*$F$29)</f>
        <v>5.1155400000000002</v>
      </c>
    </row>
    <row r="137" spans="13:14" x14ac:dyDescent="0.35">
      <c r="M137" t="s">
        <v>56</v>
      </c>
      <c r="N137">
        <f>3*(N136+N135)</f>
        <v>84.719520000000003</v>
      </c>
    </row>
    <row r="143" spans="13:14" x14ac:dyDescent="0.35">
      <c r="M143" t="s">
        <v>54</v>
      </c>
      <c r="N143">
        <f>($F$19+$G$19+$I$19*$P$29)</f>
        <v>23.124300000000002</v>
      </c>
    </row>
    <row r="144" spans="13:14" x14ac:dyDescent="0.35">
      <c r="M144" t="s">
        <v>55</v>
      </c>
      <c r="N144">
        <f>($F$19+$G$19+$I$19*$F$29)</f>
        <v>5.1155400000000002</v>
      </c>
    </row>
    <row r="145" spans="13:14" x14ac:dyDescent="0.35">
      <c r="M145" t="s">
        <v>56</v>
      </c>
      <c r="N145">
        <f>3*(N144+N143)</f>
        <v>84.719520000000003</v>
      </c>
    </row>
  </sheetData>
  <mergeCells count="60">
    <mergeCell ref="D40:E40"/>
    <mergeCell ref="D41:E41"/>
    <mergeCell ref="D5:K5"/>
    <mergeCell ref="D9:R9"/>
    <mergeCell ref="D13:K13"/>
    <mergeCell ref="D17:J17"/>
    <mergeCell ref="D121:E121"/>
    <mergeCell ref="K50:M50"/>
    <mergeCell ref="D31:E31"/>
    <mergeCell ref="K31:M31"/>
    <mergeCell ref="D32:E32"/>
    <mergeCell ref="F32:G32"/>
    <mergeCell ref="D33:E33"/>
    <mergeCell ref="D34:E34"/>
    <mergeCell ref="D35:E35"/>
    <mergeCell ref="D37:E37"/>
    <mergeCell ref="D93:E93"/>
    <mergeCell ref="D94:E94"/>
    <mergeCell ref="D95:E95"/>
    <mergeCell ref="D96:E96"/>
    <mergeCell ref="D119:E119"/>
    <mergeCell ref="D120:E120"/>
    <mergeCell ref="D80:E80"/>
    <mergeCell ref="D89:E89"/>
    <mergeCell ref="D90:E90"/>
    <mergeCell ref="F90:G90"/>
    <mergeCell ref="D91:E91"/>
    <mergeCell ref="D92:E92"/>
    <mergeCell ref="D74:E74"/>
    <mergeCell ref="D75:E75"/>
    <mergeCell ref="D76:E76"/>
    <mergeCell ref="D77:E77"/>
    <mergeCell ref="D78:E78"/>
    <mergeCell ref="D79:E79"/>
    <mergeCell ref="D58:E58"/>
    <mergeCell ref="D59:E59"/>
    <mergeCell ref="D60:E60"/>
    <mergeCell ref="D70:E70"/>
    <mergeCell ref="D71:E71"/>
    <mergeCell ref="F71:G71"/>
    <mergeCell ref="D52:E52"/>
    <mergeCell ref="D53:E53"/>
    <mergeCell ref="D54:E54"/>
    <mergeCell ref="D55:E55"/>
    <mergeCell ref="D56:E56"/>
    <mergeCell ref="D57:E57"/>
    <mergeCell ref="D36:E36"/>
    <mergeCell ref="D50:E50"/>
    <mergeCell ref="D51:E51"/>
    <mergeCell ref="F51:G51"/>
    <mergeCell ref="D72:E72"/>
    <mergeCell ref="D73:E73"/>
    <mergeCell ref="D38:E38"/>
    <mergeCell ref="D39:E39"/>
    <mergeCell ref="N22:Q22"/>
    <mergeCell ref="N27:Q27"/>
    <mergeCell ref="D27:G27"/>
    <mergeCell ref="D22:G22"/>
    <mergeCell ref="I22:L22"/>
    <mergeCell ref="I27:L27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Mateo Pedroza</dc:creator>
  <cp:lastModifiedBy>Mateo Pedroza</cp:lastModifiedBy>
  <dcterms:created xsi:type="dcterms:W3CDTF">2019-05-19T00:09:46Z</dcterms:created>
  <dcterms:modified xsi:type="dcterms:W3CDTF">2019-05-19T19:37:59Z</dcterms:modified>
</cp:coreProperties>
</file>