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53472669-385C-486D-B8F6-5B13CBA1E1FE}" xr6:coauthVersionLast="40" xr6:coauthVersionMax="40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O14" i="2" l="1"/>
  <c r="R8" i="2"/>
  <c r="R7" i="2"/>
  <c r="R6" i="2"/>
  <c r="R4" i="2"/>
  <c r="W2" i="2" l="1"/>
  <c r="X2" i="2" s="1"/>
  <c r="W3" i="2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4" i="2"/>
  <c r="X14" i="2" s="1"/>
  <c r="C26" i="2" l="1"/>
  <c r="C23" i="2"/>
  <c r="C25" i="2"/>
  <c r="C22" i="2"/>
  <c r="C21" i="2"/>
  <c r="C24" i="2"/>
</calcChain>
</file>

<file path=xl/sharedStrings.xml><?xml version="1.0" encoding="utf-8"?>
<sst xmlns="http://schemas.openxmlformats.org/spreadsheetml/2006/main" count="38" uniqueCount="33">
  <si>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</si>
  <si>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</si>
  <si>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</si>
  <si>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</si>
  <si>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</si>
  <si>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</si>
  <si>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</si>
  <si>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</si>
  <si>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</si>
  <si>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</si>
  <si>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</si>
  <si>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</si>
  <si>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</si>
  <si>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</si>
  <si>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</si>
  <si>
    <t>+</t>
  </si>
  <si>
    <t>Lab 3.1</t>
  </si>
  <si>
    <t>Lab 3.2</t>
  </si>
  <si>
    <t>Lab 3.3</t>
  </si>
  <si>
    <t>Lab 3 Hard</t>
  </si>
  <si>
    <t>Easy</t>
  </si>
  <si>
    <t>Hard</t>
  </si>
  <si>
    <t>Lone</t>
  </si>
  <si>
    <t>Zadanie domowe 1a</t>
  </si>
  <si>
    <t>Zadanie domowe 1b</t>
  </si>
  <si>
    <t>Zadanie domowe 1c</t>
  </si>
  <si>
    <t>A-a, nie używamy #include&lt;algorithm&gt;</t>
  </si>
  <si>
    <t>Zadanie domowe 2a</t>
  </si>
  <si>
    <t>Zadanie domowe 2b</t>
  </si>
  <si>
    <t>Zadanie domowe 2c</t>
  </si>
  <si>
    <t>Kolokwium 1</t>
  </si>
  <si>
    <t>Kartkówka Binarne</t>
  </si>
  <si>
    <t>Schematy Aktywność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</si>
</sst>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5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3" fillId="2" borderId="0" xfId="5" applyAlignment="1">
      <alignment horizontal="center"/>
    </xf>
    <xf numFmtId="0" fontId="4" fillId="3" borderId="0" xfId="6"/>
    <xf numFmtId="0" fontId="3" fillId="2" borderId="0" xfId="5" applyAlignment="1">
      <alignment horizontal="center"/>
    </xf>
    <xf numFmtId="0" fontId="4" fillId="3" borderId="0" xfId="6" applyAlignment="1">
      <alignment horizontal="center" vertical="center" wrapText="1"/>
    </xf>
  </cellXfs>
  <cellStyles count="7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  <cellStyle name="Zły" xfId="6" builtinId="27"/>
  </cellStyles>
  <dxfs count="18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Sheet2!$B$20</c:f>
              <c:strCache>
                <c:ptCount val="1"/>
                <c:pt idx="0">
                  <c:v>Ocena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688-BA13-0CFF629C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22</xdr:row>
      <xdr:rowOff>34290</xdr:rowOff>
    </xdr:from>
    <xdr:to>
      <xdr:col>24</xdr:col>
      <xdr:colOff>483870</xdr:colOff>
      <xdr:row>37</xdr:row>
      <xdr:rowOff>148590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3506540-5A12-4469-85E8-60AC3B742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e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1">
          <cell r="B21">
            <v>2</v>
          </cell>
        </row>
        <row r="22">
          <cell r="B22">
            <v>3</v>
          </cell>
        </row>
        <row r="23">
          <cell r="B23">
            <v>3.5</v>
          </cell>
        </row>
        <row r="24">
          <cell r="B24">
            <v>4</v>
          </cell>
        </row>
        <row r="25">
          <cell r="B25">
            <v>4.5</v>
          </cell>
        </row>
        <row r="26">
          <cell r="B26">
            <v>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620B7-998E-45C2-97EA-7AD95A69F346}" name="Tabela1" displayName="Tabela1" ref="A1:X14" totalsRowShown="0" headerRowCellStyle="Normalny" dataCellStyle="Normalny">
  <autoFilter ref="A1:X14" xr:uid="{89E03D9E-D957-434B-B442-C513F245E633}"/>
  <tableColumns count="24">
    <tableColumn id="1" xr3:uid="{13303189-BA89-4ABD-8612-B1085DB27433}" name="Nr Indeksu" dataCellStyle="Normalny"/>
    <tableColumn id="18" xr3:uid="{44CD4EFE-DCDB-4F79-A852-767C60CD7BB8}" name="+"/>
    <tableColumn id="8" xr3:uid="{945DD58E-3198-454E-961A-53267A3053BB}" name="Zapoznał się z kartą przedmiotu?"/>
    <tableColumn id="4" xr3:uid="{B719416E-85EE-4412-99EE-DF5D670E53B8}" name="Lab 1" dataCellStyle="Normalny"/>
    <tableColumn id="9" xr3:uid="{84F81AED-95A2-42BE-8EC9-5B3632611674}" name="Lab 2.1" dataDxfId="17"/>
    <tableColumn id="11" xr3:uid="{F2BF06E0-8B16-4EE0-BDFA-5A8EFEB920BC}" name="Lab 2.2" dataDxfId="16"/>
    <tableColumn id="12" xr3:uid="{A2C4CE87-91B2-4082-9A39-A14C6E26FE90}" name="Lab 2.3" dataDxfId="15"/>
    <tableColumn id="10" xr3:uid="{3C7DF423-FAB9-47AF-A093-EEFCE59AF4ED}" name="Lab 2 Hard" dataDxfId="14"/>
    <tableColumn id="15" xr3:uid="{3B5E6C6E-7ACF-48C9-8A81-4EA689624D51}" name="Lab 3.1" dataDxfId="13"/>
    <tableColumn id="14" xr3:uid="{F0AD8AD1-6C6E-4844-8916-844DF5F71FF6}" name="Lab 3.2" dataDxfId="12"/>
    <tableColumn id="13" xr3:uid="{797D4644-B986-4A32-AADD-CB2DDD5F9799}" name="Lab 3.3" dataDxfId="11"/>
    <tableColumn id="17" xr3:uid="{6ACB1026-D77B-4D5A-84B8-5177A41BB306}" name="Lab 3 Hard" dataDxfId="10"/>
    <tableColumn id="16" xr3:uid="{D608FD31-2663-4574-A525-96E426C42349}" name="Zadanie domowe 1a" dataDxfId="9"/>
    <tableColumn id="2" xr3:uid="{8EDB3FD7-FE9C-46AD-9029-C5A0602D6CB5}" name="Zadanie domowe 1b" dataDxfId="8"/>
    <tableColumn id="3" xr3:uid="{3510D1F6-414F-4109-B017-80C13E08589B}" name="Zadanie domowe 1c" dataDxfId="7"/>
    <tableColumn id="5" xr3:uid="{16E5E6A9-DC14-4058-B398-0E2B3DFE7D5D}" name="Zadanie domowe 2a" dataDxfId="6" dataCellStyle="Normalny"/>
    <tableColumn id="7" xr3:uid="{AE4DD535-37BA-48AD-8401-413CBADCAA6F}" name="Zadanie domowe 2b" dataDxfId="5" dataCellStyle="Normalny"/>
    <tableColumn id="6" xr3:uid="{FDA9E0E6-904C-479C-A40F-BCC7A59CE7D1}" name="Zadanie domowe 2c" dataDxfId="4" dataCellStyle="Normalny"/>
    <tableColumn id="22" xr3:uid="{AB44D86E-C69E-4E5D-97FF-F9479074D942}" name="Kolokwium 1"/>
    <tableColumn id="23" xr3:uid="{86CD6368-8341-42F6-93DA-EE310D8E0D11}" name="Kartkówka Binarne"/>
    <tableColumn id="24" xr3:uid="{6381F9A6-5699-4774-9209-F056D1CEE55B}" name="Schematy Aktywność"/>
    <tableColumn id="19" xr3:uid="{08C1C97F-0BBB-454E-B688-1739A46A2662}" name="Suma pkt" dataDxfId="0" dataCellStyle="Normalny">
      <calculatedColumnFormula>SUM(Tabela1[[#This Row],[Zapoznał się z kartą przedmiotu?]:[Schematy Aktywność]])</calculatedColumnFormula>
    </tableColumn>
    <tableColumn id="20" xr3:uid="{314EC3CE-C855-4324-8539-4B934CE8984A}" name="%" dataDxfId="3" dataCellStyle="Normalny">
      <calculatedColumnFormula>Tabela1[[#This Row],[Suma pkt]]/IF(Tabela1[[#This Row],[+]]=1,$D$17,IF(Tabela1[[#This Row],[+]]=2,$D$18,$D$16))</calculatedColumnFormula>
    </tableColumn>
    <tableColumn id="21" xr3:uid="{A86A1574-D35B-4980-B893-908A889F06E5}" name="Propozycja oceny" dataDxfId="2" dataCellStyle="Normalny">
      <calculatedColumnFormula>IF(Tabela1[[#This Row],[%]]&lt;0.6, 2, IF(Tabela1[[#This Row],[%]]&lt;0.7, 3, IF(Tabela1[[#This Row],[%]]&lt;0.8, 3.5, IF(Tabela1[[#This Row],[%]]&lt;0.9, 4, IF(Tabela1[[#This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0C509-0739-4EDA-A566-89613F5BB5D7}" name="Tabela4" displayName="Tabela4" ref="B20:C26" totalsRowShown="0">
  <autoFilter ref="B20:C26" xr:uid="{7FF781CC-4DC7-4B04-BE77-AE9C45FCDC33}"/>
  <tableColumns count="2">
    <tableColumn id="1" xr3:uid="{10341A04-78BB-42C4-98D9-A9A4AF5C49CC}" name="Ocena"/>
    <tableColumn id="2" xr3:uid="{143BEA59-756B-4D96-9ADE-80A0DB18DAC0}" name="Liczba" dataDxfId="1">
      <calculatedColumnFormula>COUNTIF(Tabela1[Propozycja oceny],B21)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topLeftCell="F1" workbookViewId="0">
      <selection activeCell="Y21" sqref="Y21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  <col min="18" max="18" width="9" bestFit="1" customWidth="1"/>
    <col min="19" max="21" width="9" customWidth="1"/>
    <col min="24" max="24" width="12.69921875" customWidth="1"/>
  </cols>
  <sheetData>
    <row r="1" spans="1:24" x14ac:dyDescent="0.25">
      <c r="A1" t="s">
        <v>0</v>
      </c>
      <c r="B1" t="s">
        <v>15</v>
      </c>
      <c r="C1" t="s">
        <v>9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10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23</v>
      </c>
      <c r="N1" s="1" t="s">
        <v>24</v>
      </c>
      <c r="O1" s="1" t="s">
        <v>25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2</v>
      </c>
      <c r="W1" s="1" t="s">
        <v>5</v>
      </c>
      <c r="X1" s="1" t="s">
        <v>4</v>
      </c>
    </row>
    <row r="2" spans="1:24" x14ac:dyDescent="0.25">
      <c r="A2">
        <v>160843</v>
      </c>
      <c r="B2">
        <v>0</v>
      </c>
      <c r="C2">
        <v>1</v>
      </c>
      <c r="D2" s="1">
        <v>3</v>
      </c>
      <c r="E2">
        <v>0.33</v>
      </c>
      <c r="F2">
        <v>2.25</v>
      </c>
      <c r="G2">
        <v>0</v>
      </c>
      <c r="H2" s="1"/>
      <c r="I2" s="1">
        <v>1</v>
      </c>
      <c r="J2" s="1">
        <v>0</v>
      </c>
      <c r="K2" s="1">
        <v>1</v>
      </c>
      <c r="L2" s="1"/>
      <c r="M2" s="1">
        <v>1</v>
      </c>
      <c r="N2" s="1">
        <v>1</v>
      </c>
      <c r="O2" s="1">
        <v>1.5</v>
      </c>
      <c r="P2" s="1">
        <v>2</v>
      </c>
      <c r="Q2" s="1">
        <v>0</v>
      </c>
      <c r="R2" s="1">
        <v>2</v>
      </c>
      <c r="S2" s="1">
        <v>22.5</v>
      </c>
      <c r="T2" s="1">
        <v>4.75</v>
      </c>
      <c r="V2" s="1">
        <f>SUM(Tabela1[[#This Row],[Zapoznał się z kartą przedmiotu?]:[Schematy Aktywność]])</f>
        <v>43.33</v>
      </c>
      <c r="W2" s="1">
        <f>Tabela1[[#This Row],[Suma pkt]]/IF(Tabela1[[#This Row],[+]]=1,$D$17,IF(Tabela1[[#This Row],[+]]=2,$D$18,$D$16))</f>
        <v>0.63720588235294118</v>
      </c>
      <c r="X2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3" spans="1:24" x14ac:dyDescent="0.25">
      <c r="A3">
        <v>160846</v>
      </c>
      <c r="B3">
        <v>1</v>
      </c>
      <c r="C3">
        <v>1</v>
      </c>
      <c r="D3" s="1">
        <v>4</v>
      </c>
      <c r="H3" s="1">
        <v>5</v>
      </c>
      <c r="I3" s="1"/>
      <c r="J3" s="1"/>
      <c r="K3" s="1"/>
      <c r="L3" s="1">
        <v>0</v>
      </c>
      <c r="M3" s="1">
        <v>1.4</v>
      </c>
      <c r="N3" s="1">
        <v>1.4</v>
      </c>
      <c r="O3">
        <v>1.5</v>
      </c>
      <c r="P3">
        <v>1.9</v>
      </c>
      <c r="Q3">
        <v>0.75</v>
      </c>
      <c r="R3">
        <v>2.25</v>
      </c>
      <c r="S3">
        <v>29</v>
      </c>
      <c r="T3">
        <v>2.5</v>
      </c>
      <c r="U3">
        <v>2</v>
      </c>
      <c r="V3" s="1">
        <f>SUM(Tabela1[[#This Row],[Zapoznał się z kartą przedmiotu?]:[Schematy Aktywność]])</f>
        <v>52.7</v>
      </c>
      <c r="W3" s="1">
        <f>Tabela1[[#This Row],[Suma pkt]]/IF(Tabela1[[#This Row],[+]]=1,$D$17,IF(Tabela1[[#This Row],[+]]=2,$D$18,$D$16))</f>
        <v>0.83650793650793653</v>
      </c>
      <c r="X3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4" spans="1:24" ht="14.4" x14ac:dyDescent="0.3">
      <c r="A4">
        <v>160054</v>
      </c>
      <c r="B4">
        <v>0</v>
      </c>
      <c r="C4">
        <v>1</v>
      </c>
      <c r="D4" s="1">
        <v>1</v>
      </c>
      <c r="E4">
        <v>1</v>
      </c>
      <c r="F4">
        <v>2</v>
      </c>
      <c r="G4">
        <v>1</v>
      </c>
      <c r="H4" s="1"/>
      <c r="I4" s="1">
        <v>1.7</v>
      </c>
      <c r="J4" s="1">
        <v>2.5</v>
      </c>
      <c r="K4" s="1">
        <v>2</v>
      </c>
      <c r="L4" s="1"/>
      <c r="M4" s="1">
        <v>1.5</v>
      </c>
      <c r="N4" s="1">
        <v>1.5</v>
      </c>
      <c r="O4" s="4">
        <v>1</v>
      </c>
      <c r="P4">
        <v>1</v>
      </c>
      <c r="Q4">
        <v>1</v>
      </c>
      <c r="R4">
        <f>2+0.5</f>
        <v>2.5</v>
      </c>
      <c r="S4">
        <v>26</v>
      </c>
      <c r="T4">
        <v>2.5</v>
      </c>
      <c r="V4" s="1">
        <f>SUM(Tabela1[[#This Row],[Zapoznał się z kartą przedmiotu?]:[Schematy Aktywność]])</f>
        <v>49.2</v>
      </c>
      <c r="W4" s="1">
        <f>Tabela1[[#This Row],[Suma pkt]]/IF(Tabela1[[#This Row],[+]]=1,$D$17,IF(Tabela1[[#This Row],[+]]=2,$D$18,$D$16))</f>
        <v>0.72352941176470598</v>
      </c>
      <c r="X4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5" spans="1:24" ht="14.4" x14ac:dyDescent="0.3">
      <c r="A5">
        <v>160848</v>
      </c>
      <c r="B5">
        <v>0</v>
      </c>
      <c r="C5">
        <v>1</v>
      </c>
      <c r="D5" s="1">
        <v>2</v>
      </c>
      <c r="E5">
        <v>1</v>
      </c>
      <c r="F5">
        <v>1.25</v>
      </c>
      <c r="H5" s="1"/>
      <c r="I5" s="1">
        <v>2</v>
      </c>
      <c r="J5" s="1">
        <v>1.5</v>
      </c>
      <c r="K5" s="1">
        <v>0.01</v>
      </c>
      <c r="L5" s="1"/>
      <c r="M5" s="1">
        <v>1.5</v>
      </c>
      <c r="N5" s="1">
        <v>1.5</v>
      </c>
      <c r="O5" s="4">
        <v>2</v>
      </c>
      <c r="P5">
        <v>2.1</v>
      </c>
      <c r="Q5">
        <v>0.9</v>
      </c>
      <c r="R5">
        <v>1.75</v>
      </c>
      <c r="S5">
        <v>27.5</v>
      </c>
      <c r="T5">
        <v>1.5</v>
      </c>
      <c r="V5" s="1">
        <f>SUM(Tabela1[[#This Row],[Zapoznał się z kartą przedmiotu?]:[Schematy Aktywność]])</f>
        <v>47.51</v>
      </c>
      <c r="W5" s="1">
        <f>Tabela1[[#This Row],[Suma pkt]]/IF(Tabela1[[#This Row],[+]]=1,$D$17,IF(Tabela1[[#This Row],[+]]=2,$D$18,$D$16))</f>
        <v>0.69867647058823523</v>
      </c>
      <c r="X5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6" spans="1:24" x14ac:dyDescent="0.25">
      <c r="A6">
        <v>160849</v>
      </c>
      <c r="B6">
        <v>0</v>
      </c>
      <c r="C6">
        <v>1</v>
      </c>
      <c r="D6" s="1">
        <v>2</v>
      </c>
      <c r="E6">
        <v>0.66</v>
      </c>
      <c r="F6">
        <v>1</v>
      </c>
      <c r="G6">
        <v>0.1</v>
      </c>
      <c r="H6" s="1"/>
      <c r="I6" s="1"/>
      <c r="J6" s="1">
        <v>1.5</v>
      </c>
      <c r="K6" s="1"/>
      <c r="L6" s="1"/>
      <c r="M6" s="1">
        <v>0</v>
      </c>
      <c r="N6" s="1">
        <v>0</v>
      </c>
      <c r="O6" s="1">
        <v>0</v>
      </c>
      <c r="P6">
        <v>2</v>
      </c>
      <c r="Q6">
        <v>0</v>
      </c>
      <c r="R6">
        <f>1.5+0.5</f>
        <v>2</v>
      </c>
      <c r="S6">
        <v>23.5</v>
      </c>
      <c r="T6">
        <v>2.5</v>
      </c>
      <c r="U6">
        <v>1</v>
      </c>
      <c r="V6" s="1">
        <f>SUM(Tabela1[[#This Row],[Zapoznał się z kartą przedmiotu?]:[Schematy Aktywność]])</f>
        <v>37.26</v>
      </c>
      <c r="W6" s="1">
        <f>Tabela1[[#This Row],[Suma pkt]]/IF(Tabela1[[#This Row],[+]]=1,$D$17,IF(Tabela1[[#This Row],[+]]=2,$D$18,$D$16))</f>
        <v>0.54794117647058815</v>
      </c>
      <c r="X6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7" spans="1:24" ht="14.4" x14ac:dyDescent="0.3">
      <c r="A7">
        <v>160850</v>
      </c>
      <c r="B7">
        <v>1</v>
      </c>
      <c r="C7">
        <v>1</v>
      </c>
      <c r="D7" s="1">
        <v>4</v>
      </c>
      <c r="H7" s="1">
        <v>5</v>
      </c>
      <c r="I7" s="1"/>
      <c r="J7" s="1"/>
      <c r="K7" s="1"/>
      <c r="L7" s="1">
        <v>0</v>
      </c>
      <c r="M7" s="1">
        <v>1.5</v>
      </c>
      <c r="N7" s="1">
        <v>1.5</v>
      </c>
      <c r="O7" s="4">
        <v>1</v>
      </c>
      <c r="P7">
        <v>2</v>
      </c>
      <c r="Q7">
        <v>1</v>
      </c>
      <c r="R7">
        <f>2+1</f>
        <v>3</v>
      </c>
      <c r="S7">
        <v>34.25</v>
      </c>
      <c r="T7">
        <v>3.75</v>
      </c>
      <c r="U7">
        <v>2</v>
      </c>
      <c r="V7" s="1">
        <f>SUM(Tabela1[[#This Row],[Zapoznał się z kartą przedmiotu?]:[Schematy Aktywność]])</f>
        <v>60</v>
      </c>
      <c r="W7" s="1">
        <f>Tabela1[[#This Row],[Suma pkt]]/IF(Tabela1[[#This Row],[+]]=1,$D$17,IF(Tabela1[[#This Row],[+]]=2,$D$18,$D$16))</f>
        <v>0.95238095238095233</v>
      </c>
      <c r="X7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8" spans="1:24" ht="14.4" x14ac:dyDescent="0.3">
      <c r="A8">
        <v>160851</v>
      </c>
      <c r="B8">
        <v>0</v>
      </c>
      <c r="C8">
        <v>1</v>
      </c>
      <c r="D8" s="1">
        <v>1</v>
      </c>
      <c r="E8">
        <v>1</v>
      </c>
      <c r="F8">
        <v>1</v>
      </c>
      <c r="G8">
        <v>0</v>
      </c>
      <c r="H8" s="1"/>
      <c r="I8" s="1">
        <v>2</v>
      </c>
      <c r="J8" s="1">
        <v>1</v>
      </c>
      <c r="K8" s="1">
        <v>1</v>
      </c>
      <c r="L8" s="1"/>
      <c r="M8" s="1">
        <v>1</v>
      </c>
      <c r="N8" s="1">
        <v>1</v>
      </c>
      <c r="O8" s="4">
        <v>1</v>
      </c>
      <c r="P8">
        <v>2</v>
      </c>
      <c r="Q8">
        <v>0.5</v>
      </c>
      <c r="R8">
        <f>1.75+0.5</f>
        <v>2.25</v>
      </c>
      <c r="S8">
        <v>32.5</v>
      </c>
      <c r="T8">
        <v>1.75</v>
      </c>
      <c r="V8" s="1">
        <f>SUM(Tabela1[[#This Row],[Zapoznał się z kartą przedmiotu?]:[Schematy Aktywność]])</f>
        <v>50</v>
      </c>
      <c r="W8" s="1">
        <f>Tabela1[[#This Row],[Suma pkt]]/IF(Tabela1[[#This Row],[+]]=1,$D$17,IF(Tabela1[[#This Row],[+]]=2,$D$18,$D$16))</f>
        <v>0.73529411764705888</v>
      </c>
      <c r="X8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9" spans="1:24" ht="14.4" x14ac:dyDescent="0.3">
      <c r="A9">
        <v>160869</v>
      </c>
      <c r="B9">
        <v>0</v>
      </c>
      <c r="C9">
        <v>1</v>
      </c>
      <c r="D9" s="1">
        <v>3</v>
      </c>
      <c r="E9">
        <v>1</v>
      </c>
      <c r="F9">
        <v>1</v>
      </c>
      <c r="G9">
        <v>1</v>
      </c>
      <c r="H9" s="1"/>
      <c r="I9" s="1">
        <v>2</v>
      </c>
      <c r="J9" s="1">
        <v>1</v>
      </c>
      <c r="K9" s="1"/>
      <c r="L9" s="1"/>
      <c r="M9" s="1">
        <v>1.5</v>
      </c>
      <c r="N9" s="1">
        <v>1.5</v>
      </c>
      <c r="O9" s="4">
        <v>1</v>
      </c>
      <c r="P9">
        <v>0</v>
      </c>
      <c r="Q9">
        <v>1</v>
      </c>
      <c r="R9">
        <v>0</v>
      </c>
      <c r="S9">
        <v>27</v>
      </c>
      <c r="T9">
        <v>1</v>
      </c>
      <c r="V9" s="1">
        <f>SUM(Tabela1[[#This Row],[Zapoznał się z kartą przedmiotu?]:[Schematy Aktywność]])</f>
        <v>43</v>
      </c>
      <c r="W9" s="1">
        <f>Tabela1[[#This Row],[Suma pkt]]/IF(Tabela1[[#This Row],[+]]=1,$D$17,IF(Tabela1[[#This Row],[+]]=2,$D$18,$D$16))</f>
        <v>0.63235294117647056</v>
      </c>
      <c r="X9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10" spans="1:24" ht="14.4" x14ac:dyDescent="0.3">
      <c r="A10">
        <v>155309</v>
      </c>
      <c r="B10">
        <v>0</v>
      </c>
      <c r="C10">
        <v>1</v>
      </c>
      <c r="D10" s="1">
        <v>3</v>
      </c>
      <c r="E10">
        <v>1</v>
      </c>
      <c r="F10">
        <v>1</v>
      </c>
      <c r="G10">
        <v>1.25</v>
      </c>
      <c r="H10" s="1"/>
      <c r="I10" s="1">
        <v>1.75</v>
      </c>
      <c r="J10" s="1">
        <v>1.5</v>
      </c>
      <c r="K10" s="1"/>
      <c r="L10" s="1"/>
      <c r="M10" s="1">
        <v>1.5</v>
      </c>
      <c r="N10" s="1">
        <v>1.5</v>
      </c>
      <c r="O10" s="4">
        <v>1</v>
      </c>
      <c r="P10">
        <v>1</v>
      </c>
      <c r="Q10">
        <v>0.5</v>
      </c>
      <c r="R10">
        <v>2.1</v>
      </c>
      <c r="S10">
        <v>31.75</v>
      </c>
      <c r="T10">
        <v>2</v>
      </c>
      <c r="V10" s="1">
        <f>SUM(Tabela1[[#This Row],[Zapoznał się z kartą przedmiotu?]:[Schematy Aktywność]])</f>
        <v>51.85</v>
      </c>
      <c r="W10" s="1">
        <f>Tabela1[[#This Row],[Suma pkt]]/IF(Tabela1[[#This Row],[+]]=1,$D$17,IF(Tabela1[[#This Row],[+]]=2,$D$18,$D$16))</f>
        <v>0.76250000000000007</v>
      </c>
      <c r="X10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11" spans="1:24" x14ac:dyDescent="0.25">
      <c r="A11">
        <v>160853</v>
      </c>
      <c r="B11">
        <v>1</v>
      </c>
      <c r="C11">
        <v>1</v>
      </c>
      <c r="D11" s="1">
        <v>4</v>
      </c>
      <c r="H11" s="1">
        <v>5</v>
      </c>
      <c r="I11" s="1"/>
      <c r="J11" s="1"/>
      <c r="K11" s="1"/>
      <c r="L11" s="1">
        <v>0</v>
      </c>
      <c r="M11" s="1">
        <v>1</v>
      </c>
      <c r="N11" s="1">
        <v>1</v>
      </c>
      <c r="O11" s="1">
        <v>1.5</v>
      </c>
      <c r="P11">
        <v>2</v>
      </c>
      <c r="Q11">
        <v>0.9</v>
      </c>
      <c r="R11">
        <v>3</v>
      </c>
      <c r="S11">
        <v>31.75</v>
      </c>
      <c r="T11">
        <v>3.5</v>
      </c>
      <c r="U11">
        <v>1</v>
      </c>
      <c r="V11" s="1">
        <f>SUM(Tabela1[[#This Row],[Zapoznał się z kartą przedmiotu?]:[Schematy Aktywność]])</f>
        <v>55.65</v>
      </c>
      <c r="W11" s="1">
        <f>Tabela1[[#This Row],[Suma pkt]]/IF(Tabela1[[#This Row],[+]]=1,$D$17,IF(Tabela1[[#This Row],[+]]=2,$D$18,$D$16))</f>
        <v>0.8833333333333333</v>
      </c>
      <c r="X11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12" spans="1:24" x14ac:dyDescent="0.25">
      <c r="A12">
        <v>160854</v>
      </c>
      <c r="B12">
        <v>0</v>
      </c>
      <c r="C12">
        <v>1</v>
      </c>
      <c r="D12" s="1">
        <v>2.5</v>
      </c>
      <c r="E12">
        <v>1</v>
      </c>
      <c r="F12">
        <v>1</v>
      </c>
      <c r="G12">
        <v>0</v>
      </c>
      <c r="H12" s="1"/>
      <c r="I12" s="1">
        <v>2</v>
      </c>
      <c r="J12" s="1">
        <v>1.5</v>
      </c>
      <c r="K12" s="1">
        <v>1.75</v>
      </c>
      <c r="L12" s="1"/>
      <c r="M12" s="1">
        <v>1.5</v>
      </c>
      <c r="N12" s="1">
        <v>1.5</v>
      </c>
      <c r="O12" s="1">
        <v>2</v>
      </c>
      <c r="P12">
        <v>2</v>
      </c>
      <c r="Q12">
        <v>0.9</v>
      </c>
      <c r="R12">
        <v>2.5</v>
      </c>
      <c r="S12">
        <v>36.5</v>
      </c>
      <c r="T12">
        <v>2</v>
      </c>
      <c r="V12" s="1">
        <f>SUM(Tabela1[[#This Row],[Zapoznał się z kartą przedmiotu?]:[Schematy Aktywność]])</f>
        <v>59.65</v>
      </c>
      <c r="W12" s="1">
        <f>Tabela1[[#This Row],[Suma pkt]]/IF(Tabela1[[#This Row],[+]]=1,$D$17,IF(Tabela1[[#This Row],[+]]=2,$D$18,$D$16))</f>
        <v>0.87720588235294117</v>
      </c>
      <c r="X12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13" spans="1:24" x14ac:dyDescent="0.25">
      <c r="A13" s="1">
        <v>158372</v>
      </c>
      <c r="B13" s="1">
        <v>1</v>
      </c>
      <c r="C13" s="1">
        <v>1</v>
      </c>
      <c r="D13" s="1">
        <v>4</v>
      </c>
      <c r="H13" s="1">
        <v>5</v>
      </c>
      <c r="I13" s="1"/>
      <c r="J13" s="1"/>
      <c r="K13" s="1"/>
      <c r="L13" s="1">
        <v>0</v>
      </c>
      <c r="M13" s="1">
        <v>0</v>
      </c>
      <c r="N13" s="1">
        <v>0</v>
      </c>
      <c r="O13" s="1">
        <v>0</v>
      </c>
      <c r="P13">
        <v>0</v>
      </c>
      <c r="Q13">
        <v>0</v>
      </c>
      <c r="R13">
        <v>0</v>
      </c>
      <c r="S13">
        <v>20.75</v>
      </c>
      <c r="T13">
        <v>2</v>
      </c>
      <c r="U13">
        <v>1</v>
      </c>
      <c r="V13" s="1">
        <f>SUM(Tabela1[[#This Row],[Zapoznał się z kartą przedmiotu?]:[Schematy Aktywność]])</f>
        <v>33.75</v>
      </c>
      <c r="W13" s="1">
        <f>Tabela1[[#This Row],[Suma pkt]]/IF(Tabela1[[#This Row],[+]]=1,$D$17,IF(Tabela1[[#This Row],[+]]=2,$D$18,$D$16))</f>
        <v>0.5357142857142857</v>
      </c>
      <c r="X13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14" spans="1:24" ht="14.4" x14ac:dyDescent="0.3">
      <c r="A14" s="1">
        <v>160103</v>
      </c>
      <c r="B14" s="1">
        <v>2</v>
      </c>
      <c r="C14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>
        <v>2</v>
      </c>
      <c r="J14" s="1">
        <v>1.25</v>
      </c>
      <c r="K14" s="1">
        <v>0</v>
      </c>
      <c r="L14" s="1"/>
      <c r="M14" s="1">
        <v>1.5</v>
      </c>
      <c r="N14" s="1">
        <v>1</v>
      </c>
      <c r="O14" s="4">
        <f>1+0.1</f>
        <v>1.1000000000000001</v>
      </c>
      <c r="P14">
        <v>2</v>
      </c>
      <c r="Q14">
        <v>0.5</v>
      </c>
      <c r="R14">
        <v>2.5</v>
      </c>
      <c r="S14">
        <v>25</v>
      </c>
      <c r="T14">
        <v>2.25</v>
      </c>
      <c r="V14" s="2">
        <f>SUM(Tabela1[[#This Row],[Zapoznał się z kartą przedmiotu?]:[Schematy Aktywność]])</f>
        <v>39.1</v>
      </c>
      <c r="W14" s="2">
        <f>Tabela1[[#This Row],[Suma pkt]]/IF(Tabela1[[#This Row],[+]]=1,$D$17,IF(Tabela1[[#This Row],[+]]=2,$D$18,$D$16))</f>
        <v>0.67413793103448283</v>
      </c>
      <c r="X14" s="2">
        <f>IF(Tabela1[[#This Row],[%]]&lt;0.6, 2, IF(Tabela1[[#This Row],[%]]&lt;0.7, 3, IF(Tabela1[[#This Row],[%]]&lt;0.8, 3.5, IF(Tabela1[[#This Row],[%]]&lt;0.9, 4, IF(Tabela1[[#This Row],[%]]&lt;0.95, 4.5, 5)))))</f>
        <v>3</v>
      </c>
    </row>
    <row r="15" spans="1:24" x14ac:dyDescent="0.25">
      <c r="A15" s="1"/>
      <c r="B15" s="1"/>
      <c r="C15" s="1"/>
      <c r="D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  <c r="V15" s="2"/>
      <c r="W15" s="2"/>
    </row>
    <row r="16" spans="1:24" ht="14.4" customHeight="1" x14ac:dyDescent="0.25">
      <c r="B16" t="s">
        <v>3</v>
      </c>
      <c r="C16" t="s">
        <v>20</v>
      </c>
      <c r="D16">
        <v>68</v>
      </c>
      <c r="M16" s="6" t="s">
        <v>26</v>
      </c>
      <c r="N16" s="6"/>
      <c r="O16" s="6"/>
    </row>
    <row r="17" spans="2:15" ht="13.8" customHeight="1" x14ac:dyDescent="0.25">
      <c r="C17" t="s">
        <v>21</v>
      </c>
      <c r="D17">
        <v>63</v>
      </c>
      <c r="M17" s="6"/>
      <c r="N17" s="6"/>
      <c r="O17" s="6"/>
    </row>
    <row r="18" spans="2:15" ht="13.8" customHeight="1" x14ac:dyDescent="0.25">
      <c r="C18" t="s">
        <v>22</v>
      </c>
      <c r="D18">
        <v>58</v>
      </c>
      <c r="M18" s="6"/>
      <c r="N18" s="6"/>
      <c r="O18" s="6"/>
    </row>
    <row r="19" spans="2:15" ht="14.4" x14ac:dyDescent="0.3">
      <c r="B19" s="5" t="s">
        <v>6</v>
      </c>
      <c r="C19" s="5"/>
      <c r="D19" s="3"/>
      <c r="E19" s="3"/>
      <c r="M19" s="6"/>
      <c r="N19" s="6"/>
      <c r="O19" s="6"/>
    </row>
    <row r="20" spans="2:15" ht="13.8" customHeight="1" x14ac:dyDescent="0.25">
      <c r="B20" t="s">
        <v>7</v>
      </c>
      <c r="C20" t="s">
        <v>8</v>
      </c>
      <c r="M20" s="6"/>
      <c r="N20" s="6"/>
      <c r="O20" s="6"/>
    </row>
    <row r="21" spans="2:15" x14ac:dyDescent="0.25">
      <c r="B21">
        <v>2</v>
      </c>
      <c r="C21">
        <f>COUNTIF(Tabela1[Propozycja oceny],B21)</f>
        <v>2</v>
      </c>
      <c r="M21" s="6"/>
      <c r="N21" s="6"/>
      <c r="O21" s="6"/>
    </row>
    <row r="22" spans="2:15" x14ac:dyDescent="0.25">
      <c r="B22">
        <v>3</v>
      </c>
      <c r="C22">
        <f>COUNTIF(Tabela1[Propozycja oceny],B22)</f>
        <v>4</v>
      </c>
    </row>
    <row r="23" spans="2:15" x14ac:dyDescent="0.25">
      <c r="B23">
        <v>3.5</v>
      </c>
      <c r="C23">
        <f>COUNTIF(Tabela1[Propozycja oceny],B23)</f>
        <v>3</v>
      </c>
    </row>
    <row r="24" spans="2:15" x14ac:dyDescent="0.25">
      <c r="B24">
        <v>4</v>
      </c>
      <c r="C24">
        <f>COUNTIF(Tabela1[Propozycja oceny],B24)</f>
        <v>3</v>
      </c>
    </row>
    <row r="25" spans="2:15" x14ac:dyDescent="0.25">
      <c r="B25">
        <v>4.5</v>
      </c>
      <c r="C25">
        <f>COUNTIF(Tabela1[Propozycja oceny],B25)</f>
        <v>0</v>
      </c>
    </row>
    <row r="26" spans="2:15" x14ac:dyDescent="0.25">
      <c r="B26">
        <v>5</v>
      </c>
      <c r="C26">
        <f>COUNTIF(Tabela1[Propozycja oceny],B26)</f>
        <v>1</v>
      </c>
    </row>
  </sheetData>
  <mergeCells count="2">
    <mergeCell ref="B19:C19"/>
    <mergeCell ref="M16:O21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2018-12-20T12:01:31Z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