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penulia\Desktop\SIR School Paper\"/>
    </mc:Choice>
  </mc:AlternateContent>
  <xr:revisionPtr revIDLastSave="0" documentId="13_ncr:1_{83634F66-C68E-4605-96E2-8FEF8347A9B7}" xr6:coauthVersionLast="36" xr6:coauthVersionMax="36" xr10:uidLastSave="{00000000-0000-0000-0000-000000000000}"/>
  <bookViews>
    <workbookView xWindow="0" yWindow="0" windowWidth="28800" windowHeight="12225" tabRatio="777" activeTab="1" xr2:uid="{EB48BB39-3F1E-4BA7-A188-4C0BEC52FD49}"/>
  </bookViews>
  <sheets>
    <sheet name="Forecast" sheetId="8" r:id="rId1"/>
    <sheet name="TTU w. Quar - no change" sheetId="9" r:id="rId2"/>
    <sheet name="TTU w. Quar - Spike no Mit" sheetId="1" r:id="rId3"/>
    <sheet name="TTU w. Quar - Mit" sheetId="7" r:id="rId4"/>
    <sheet name="Model Fit" sheetId="11" r:id="rId5"/>
    <sheet name="TS w. Quar" sheetId="4" state="hidden" r:id="rId6"/>
    <sheet name="UA w. Quar" sheetId="2" state="hidden" r:id="rId7"/>
    <sheet name="Sheet2" sheetId="3" state="hidden" r:id="rId8"/>
    <sheet name="TTU w. Quar - no change (2)" sheetId="14" state="hidden" r:id="rId9"/>
    <sheet name="Notes" sheetId="6" state="hidden" r:id="rId10"/>
    <sheet name="Log Forecast" sheetId="10" state="hidden" r:id="rId11"/>
    <sheet name="TTU w. Quar - Mit (2)" sheetId="15" state="hidden" r:id="rId12"/>
    <sheet name="Sheet12" sheetId="16" state="hidden" r:id="rId13"/>
    <sheet name="Forecast (2)" sheetId="12" state="hidden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7" l="1"/>
  <c r="AB20" i="7" s="1"/>
  <c r="AA19" i="7"/>
  <c r="AB19" i="7" s="1"/>
  <c r="AA18" i="7"/>
  <c r="AB18" i="7" s="1"/>
  <c r="AA17" i="7"/>
  <c r="AB17" i="7" s="1"/>
  <c r="AA16" i="7"/>
  <c r="AB16" i="7" s="1"/>
  <c r="AA15" i="7"/>
  <c r="AB15" i="7" s="1"/>
  <c r="AA14" i="7"/>
  <c r="AB14" i="7" s="1"/>
  <c r="AA13" i="7"/>
  <c r="AB13" i="7" s="1"/>
  <c r="AA12" i="7"/>
  <c r="AB12" i="7" s="1"/>
  <c r="AA11" i="7"/>
  <c r="AB11" i="7" s="1"/>
  <c r="AA10" i="7"/>
  <c r="AB10" i="7" s="1"/>
  <c r="AA9" i="7"/>
  <c r="AB9" i="7" s="1"/>
  <c r="AA8" i="7"/>
  <c r="AB8" i="7" s="1"/>
  <c r="AA7" i="7"/>
  <c r="AB7" i="7" s="1"/>
  <c r="AA6" i="7"/>
  <c r="AB6" i="7" s="1"/>
  <c r="AA5" i="7"/>
  <c r="AB5" i="7" s="1"/>
  <c r="AA4" i="7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5" i="9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2" i="7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2" i="9"/>
  <c r="BP6" i="1"/>
  <c r="BP7" i="1"/>
  <c r="BP8" i="1"/>
  <c r="BP9" i="1"/>
  <c r="BP10" i="1"/>
  <c r="G20" i="9" l="1"/>
  <c r="G19" i="9"/>
  <c r="G18" i="9"/>
  <c r="G17" i="9"/>
  <c r="G14" i="9"/>
  <c r="G13" i="9"/>
  <c r="G12" i="9"/>
  <c r="G11" i="9"/>
  <c r="G10" i="9"/>
  <c r="G5" i="9"/>
  <c r="G20" i="1"/>
  <c r="G19" i="1"/>
  <c r="G18" i="1"/>
  <c r="G17" i="1"/>
  <c r="G14" i="1"/>
  <c r="G13" i="1"/>
  <c r="G12" i="1"/>
  <c r="G11" i="1"/>
  <c r="G10" i="1"/>
  <c r="G5" i="1"/>
  <c r="G5" i="7"/>
  <c r="G10" i="7"/>
  <c r="G11" i="7"/>
  <c r="G12" i="7"/>
  <c r="G13" i="7"/>
  <c r="G14" i="7"/>
  <c r="G17" i="7"/>
  <c r="G18" i="7"/>
  <c r="G19" i="7"/>
  <c r="G20" i="7"/>
  <c r="N8" i="9"/>
  <c r="D101" i="11"/>
  <c r="D102" i="11"/>
  <c r="D103" i="11"/>
  <c r="D104" i="11"/>
  <c r="D105" i="11"/>
  <c r="D106" i="11"/>
  <c r="D107" i="11"/>
  <c r="B122" i="11" s="1"/>
  <c r="D108" i="11"/>
  <c r="D109" i="11"/>
  <c r="D110" i="11"/>
  <c r="D111" i="11"/>
  <c r="D112" i="11"/>
  <c r="D113" i="11"/>
  <c r="D114" i="11"/>
  <c r="D115" i="11"/>
  <c r="D116" i="11"/>
  <c r="D117" i="11"/>
  <c r="D118" i="11"/>
  <c r="D100" i="11"/>
  <c r="B121" i="11"/>
  <c r="L11" i="9"/>
  <c r="L12" i="9"/>
  <c r="L14" i="9"/>
  <c r="BM3" i="7"/>
  <c r="BO3" i="7" s="1"/>
  <c r="BI21" i="7"/>
  <c r="BI22" i="7" s="1"/>
  <c r="BM2" i="9"/>
  <c r="BM2" i="1" s="1"/>
  <c r="BI11" i="9"/>
  <c r="BI11" i="1"/>
  <c r="BI11" i="7"/>
  <c r="BM3" i="1" l="1"/>
  <c r="BP2" i="1"/>
  <c r="BM2" i="7"/>
  <c r="BN3" i="1" l="1"/>
  <c r="BP3" i="1"/>
  <c r="BI16" i="7"/>
  <c r="M3" i="11" l="1"/>
  <c r="BI26" i="9"/>
  <c r="BI26" i="1"/>
  <c r="K8" i="15"/>
  <c r="BG3" i="15"/>
  <c r="AB290" i="15"/>
  <c r="E290" i="15"/>
  <c r="AB289" i="15"/>
  <c r="E289" i="15"/>
  <c r="AB288" i="15"/>
  <c r="E288" i="15"/>
  <c r="AB287" i="15"/>
  <c r="E287" i="15"/>
  <c r="AB286" i="15"/>
  <c r="E286" i="15"/>
  <c r="AB285" i="15"/>
  <c r="E285" i="15"/>
  <c r="AB284" i="15"/>
  <c r="E284" i="15"/>
  <c r="AB283" i="15"/>
  <c r="E283" i="15"/>
  <c r="AB282" i="15"/>
  <c r="E282" i="15"/>
  <c r="AB281" i="15"/>
  <c r="E281" i="15"/>
  <c r="AB280" i="15"/>
  <c r="E280" i="15"/>
  <c r="AB279" i="15"/>
  <c r="E279" i="15"/>
  <c r="AB278" i="15"/>
  <c r="E278" i="15"/>
  <c r="AB277" i="15"/>
  <c r="E277" i="15"/>
  <c r="AB276" i="15"/>
  <c r="E276" i="15"/>
  <c r="AB275" i="15"/>
  <c r="E275" i="15"/>
  <c r="AB274" i="15"/>
  <c r="E274" i="15"/>
  <c r="AB273" i="15"/>
  <c r="E273" i="15"/>
  <c r="AB272" i="15"/>
  <c r="E272" i="15"/>
  <c r="AB271" i="15"/>
  <c r="E271" i="15"/>
  <c r="AB270" i="15"/>
  <c r="E270" i="15"/>
  <c r="AB269" i="15"/>
  <c r="E269" i="15"/>
  <c r="AB268" i="15"/>
  <c r="E268" i="15"/>
  <c r="AB267" i="15"/>
  <c r="E267" i="15"/>
  <c r="AB266" i="15"/>
  <c r="E266" i="15"/>
  <c r="AB265" i="15"/>
  <c r="E265" i="15"/>
  <c r="AB264" i="15"/>
  <c r="E264" i="15"/>
  <c r="AB263" i="15"/>
  <c r="E263" i="15"/>
  <c r="AB262" i="15"/>
  <c r="E262" i="15"/>
  <c r="AB261" i="15"/>
  <c r="E261" i="15"/>
  <c r="AB260" i="15"/>
  <c r="E260" i="15"/>
  <c r="AB259" i="15"/>
  <c r="E259" i="15"/>
  <c r="AB258" i="15"/>
  <c r="E258" i="15"/>
  <c r="AB257" i="15"/>
  <c r="E257" i="15"/>
  <c r="AB256" i="15"/>
  <c r="E256" i="15"/>
  <c r="AB255" i="15"/>
  <c r="E255" i="15"/>
  <c r="AB254" i="15"/>
  <c r="E254" i="15"/>
  <c r="AB253" i="15"/>
  <c r="E253" i="15"/>
  <c r="AB252" i="15"/>
  <c r="E252" i="15"/>
  <c r="AB251" i="15"/>
  <c r="E251" i="15"/>
  <c r="AB250" i="15"/>
  <c r="E250" i="15"/>
  <c r="AB249" i="15"/>
  <c r="E249" i="15"/>
  <c r="AB248" i="15"/>
  <c r="E248" i="15"/>
  <c r="AB247" i="15"/>
  <c r="E247" i="15"/>
  <c r="AB246" i="15"/>
  <c r="E246" i="15"/>
  <c r="AB245" i="15"/>
  <c r="E245" i="15"/>
  <c r="AB244" i="15"/>
  <c r="E244" i="15"/>
  <c r="AB243" i="15"/>
  <c r="E243" i="15"/>
  <c r="AB242" i="15"/>
  <c r="E242" i="15"/>
  <c r="AB241" i="15"/>
  <c r="E241" i="15"/>
  <c r="AB240" i="15"/>
  <c r="E240" i="15"/>
  <c r="AB239" i="15"/>
  <c r="E239" i="15"/>
  <c r="AB238" i="15"/>
  <c r="E238" i="15"/>
  <c r="AB237" i="15"/>
  <c r="E237" i="15"/>
  <c r="AB236" i="15"/>
  <c r="E236" i="15"/>
  <c r="AB235" i="15"/>
  <c r="E235" i="15"/>
  <c r="AB234" i="15"/>
  <c r="E234" i="15"/>
  <c r="AB233" i="15"/>
  <c r="E233" i="15"/>
  <c r="AB232" i="15"/>
  <c r="E232" i="15"/>
  <c r="AB231" i="15"/>
  <c r="E231" i="15"/>
  <c r="AB230" i="15"/>
  <c r="E230" i="15"/>
  <c r="AB229" i="15"/>
  <c r="E229" i="15"/>
  <c r="AB228" i="15"/>
  <c r="E228" i="15"/>
  <c r="AB227" i="15"/>
  <c r="E227" i="15"/>
  <c r="AB226" i="15"/>
  <c r="E226" i="15"/>
  <c r="AB225" i="15"/>
  <c r="E225" i="15"/>
  <c r="AB224" i="15"/>
  <c r="E224" i="15"/>
  <c r="AB223" i="15"/>
  <c r="E223" i="15"/>
  <c r="AB222" i="15"/>
  <c r="E222" i="15"/>
  <c r="AB221" i="15"/>
  <c r="E221" i="15"/>
  <c r="AB220" i="15"/>
  <c r="E220" i="15"/>
  <c r="AB219" i="15"/>
  <c r="E219" i="15"/>
  <c r="AB218" i="15"/>
  <c r="E218" i="15"/>
  <c r="AB217" i="15"/>
  <c r="E217" i="15"/>
  <c r="AB216" i="15"/>
  <c r="E216" i="15"/>
  <c r="AB215" i="15"/>
  <c r="E215" i="15"/>
  <c r="AB214" i="15"/>
  <c r="E214" i="15"/>
  <c r="AB213" i="15"/>
  <c r="E213" i="15"/>
  <c r="AB212" i="15"/>
  <c r="E212" i="15"/>
  <c r="AB211" i="15"/>
  <c r="E211" i="15"/>
  <c r="AB210" i="15"/>
  <c r="E210" i="15"/>
  <c r="AB209" i="15"/>
  <c r="E209" i="15"/>
  <c r="AB208" i="15"/>
  <c r="E208" i="15"/>
  <c r="AB207" i="15"/>
  <c r="E207" i="15"/>
  <c r="AB206" i="15"/>
  <c r="E206" i="15"/>
  <c r="AB205" i="15"/>
  <c r="E205" i="15"/>
  <c r="AB204" i="15"/>
  <c r="E204" i="15"/>
  <c r="AB203" i="15"/>
  <c r="E203" i="15"/>
  <c r="AB202" i="15"/>
  <c r="E202" i="15"/>
  <c r="AB201" i="15"/>
  <c r="E201" i="15"/>
  <c r="AB200" i="15"/>
  <c r="E200" i="15"/>
  <c r="AB199" i="15"/>
  <c r="E199" i="15"/>
  <c r="AB198" i="15"/>
  <c r="E198" i="15"/>
  <c r="BF197" i="15"/>
  <c r="AB197" i="15"/>
  <c r="E197" i="15"/>
  <c r="AB196" i="15"/>
  <c r="E196" i="15"/>
  <c r="AB195" i="15"/>
  <c r="E195" i="15"/>
  <c r="AB194" i="15"/>
  <c r="E194" i="15"/>
  <c r="AB193" i="15"/>
  <c r="E193" i="15"/>
  <c r="AB192" i="15"/>
  <c r="E192" i="15"/>
  <c r="AB191" i="15"/>
  <c r="E191" i="15"/>
  <c r="AB190" i="15"/>
  <c r="E190" i="15"/>
  <c r="AB189" i="15"/>
  <c r="E189" i="15"/>
  <c r="AB188" i="15"/>
  <c r="E188" i="15"/>
  <c r="AB187" i="15"/>
  <c r="E187" i="15"/>
  <c r="AB186" i="15"/>
  <c r="E186" i="15"/>
  <c r="AB185" i="15"/>
  <c r="E185" i="15"/>
  <c r="AB184" i="15"/>
  <c r="E184" i="15"/>
  <c r="AB183" i="15"/>
  <c r="E183" i="15"/>
  <c r="AB182" i="15"/>
  <c r="E182" i="15"/>
  <c r="AB181" i="15"/>
  <c r="E181" i="15"/>
  <c r="AB180" i="15"/>
  <c r="E180" i="15"/>
  <c r="AB179" i="15"/>
  <c r="E179" i="15"/>
  <c r="AB178" i="15"/>
  <c r="E178" i="15"/>
  <c r="AB177" i="15"/>
  <c r="E177" i="15"/>
  <c r="AB176" i="15"/>
  <c r="E176" i="15"/>
  <c r="AB175" i="15"/>
  <c r="E175" i="15"/>
  <c r="AB174" i="15"/>
  <c r="E174" i="15"/>
  <c r="AB173" i="15"/>
  <c r="E173" i="15"/>
  <c r="AB172" i="15"/>
  <c r="E172" i="15"/>
  <c r="AB171" i="15"/>
  <c r="E171" i="15"/>
  <c r="AB170" i="15"/>
  <c r="E170" i="15"/>
  <c r="AB169" i="15"/>
  <c r="E169" i="15"/>
  <c r="AB168" i="15"/>
  <c r="E168" i="15"/>
  <c r="AB167" i="15"/>
  <c r="E167" i="15"/>
  <c r="AB166" i="15"/>
  <c r="E166" i="15"/>
  <c r="AB165" i="15"/>
  <c r="E165" i="15"/>
  <c r="AB164" i="15"/>
  <c r="E164" i="15"/>
  <c r="AB163" i="15"/>
  <c r="E163" i="15"/>
  <c r="AB162" i="15"/>
  <c r="E162" i="15"/>
  <c r="AB161" i="15"/>
  <c r="E161" i="15"/>
  <c r="AB160" i="15"/>
  <c r="E160" i="15"/>
  <c r="AB159" i="15"/>
  <c r="E159" i="15"/>
  <c r="AB158" i="15"/>
  <c r="E158" i="15"/>
  <c r="AB157" i="15"/>
  <c r="E157" i="15"/>
  <c r="AB156" i="15"/>
  <c r="E156" i="15"/>
  <c r="AB155" i="15"/>
  <c r="E155" i="15"/>
  <c r="AB154" i="15"/>
  <c r="E154" i="15"/>
  <c r="AB153" i="15"/>
  <c r="E153" i="15"/>
  <c r="AB152" i="15"/>
  <c r="E152" i="15"/>
  <c r="AB151" i="15"/>
  <c r="E151" i="15"/>
  <c r="AB150" i="15"/>
  <c r="E150" i="15"/>
  <c r="AB149" i="15"/>
  <c r="E149" i="15"/>
  <c r="AB148" i="15"/>
  <c r="E148" i="15"/>
  <c r="AB147" i="15"/>
  <c r="E147" i="15"/>
  <c r="AB146" i="15"/>
  <c r="E146" i="15"/>
  <c r="AB145" i="15"/>
  <c r="E145" i="15"/>
  <c r="AB144" i="15"/>
  <c r="E144" i="15"/>
  <c r="AB143" i="15"/>
  <c r="E143" i="15"/>
  <c r="AB142" i="15"/>
  <c r="E142" i="15"/>
  <c r="AB141" i="15"/>
  <c r="E141" i="15"/>
  <c r="AB140" i="15"/>
  <c r="E140" i="15"/>
  <c r="AB139" i="15"/>
  <c r="E139" i="15"/>
  <c r="AB138" i="15"/>
  <c r="E138" i="15"/>
  <c r="AB137" i="15"/>
  <c r="E137" i="15"/>
  <c r="AB136" i="15"/>
  <c r="E136" i="15"/>
  <c r="AB135" i="15"/>
  <c r="E135" i="15"/>
  <c r="AB134" i="15"/>
  <c r="E134" i="15"/>
  <c r="AB133" i="15"/>
  <c r="E133" i="15"/>
  <c r="AB132" i="15"/>
  <c r="E132" i="15"/>
  <c r="AB131" i="15"/>
  <c r="E131" i="15"/>
  <c r="AB130" i="15"/>
  <c r="E130" i="15"/>
  <c r="AB129" i="15"/>
  <c r="E129" i="15"/>
  <c r="AB128" i="15"/>
  <c r="E128" i="15"/>
  <c r="AB127" i="15"/>
  <c r="E127" i="15"/>
  <c r="AB126" i="15"/>
  <c r="E126" i="15"/>
  <c r="AB125" i="15"/>
  <c r="E125" i="15"/>
  <c r="AB124" i="15"/>
  <c r="E124" i="15"/>
  <c r="AB123" i="15"/>
  <c r="E123" i="15"/>
  <c r="AB122" i="15"/>
  <c r="E122" i="15"/>
  <c r="AB121" i="15"/>
  <c r="E121" i="15"/>
  <c r="AB120" i="15"/>
  <c r="E120" i="15"/>
  <c r="AB119" i="15"/>
  <c r="E119" i="15"/>
  <c r="AB118" i="15"/>
  <c r="E118" i="15"/>
  <c r="AB117" i="15"/>
  <c r="E117" i="15"/>
  <c r="AB116" i="15"/>
  <c r="E116" i="15"/>
  <c r="AB115" i="15"/>
  <c r="E115" i="15"/>
  <c r="AB114" i="15"/>
  <c r="E114" i="15"/>
  <c r="AB113" i="15"/>
  <c r="E113" i="15"/>
  <c r="AB112" i="15"/>
  <c r="E112" i="15"/>
  <c r="AB110" i="15"/>
  <c r="E110" i="15"/>
  <c r="AB109" i="15"/>
  <c r="E109" i="15"/>
  <c r="AB108" i="15"/>
  <c r="E108" i="15"/>
  <c r="AB107" i="15"/>
  <c r="E107" i="15"/>
  <c r="AB106" i="15"/>
  <c r="E106" i="15"/>
  <c r="AB105" i="15"/>
  <c r="E105" i="15"/>
  <c r="AB104" i="15"/>
  <c r="E104" i="15"/>
  <c r="AB103" i="15"/>
  <c r="E103" i="15"/>
  <c r="AB102" i="15"/>
  <c r="E102" i="15"/>
  <c r="AB101" i="15"/>
  <c r="E101" i="15"/>
  <c r="AB100" i="15"/>
  <c r="E100" i="15"/>
  <c r="AB99" i="15"/>
  <c r="E99" i="15"/>
  <c r="AB98" i="15"/>
  <c r="E98" i="15"/>
  <c r="AB97" i="15"/>
  <c r="E97" i="15"/>
  <c r="AB96" i="15"/>
  <c r="Z96" i="15"/>
  <c r="E96" i="15"/>
  <c r="AB95" i="15"/>
  <c r="E95" i="15"/>
  <c r="AB94" i="15"/>
  <c r="E94" i="15"/>
  <c r="AB93" i="15"/>
  <c r="E93" i="15"/>
  <c r="AB92" i="15"/>
  <c r="E92" i="15"/>
  <c r="AB91" i="15"/>
  <c r="E91" i="15"/>
  <c r="AB90" i="15"/>
  <c r="E90" i="15"/>
  <c r="AB89" i="15"/>
  <c r="E89" i="15"/>
  <c r="AB88" i="15"/>
  <c r="E88" i="15"/>
  <c r="AB87" i="15"/>
  <c r="E87" i="15"/>
  <c r="AB86" i="15"/>
  <c r="E86" i="15"/>
  <c r="AB85" i="15"/>
  <c r="E85" i="15"/>
  <c r="AB84" i="15"/>
  <c r="E84" i="15"/>
  <c r="AB83" i="15"/>
  <c r="E83" i="15"/>
  <c r="AB82" i="15"/>
  <c r="E82" i="15"/>
  <c r="AB81" i="15"/>
  <c r="E81" i="15"/>
  <c r="AB80" i="15"/>
  <c r="E80" i="15"/>
  <c r="AB79" i="15"/>
  <c r="E79" i="15"/>
  <c r="AB78" i="15"/>
  <c r="E78" i="15"/>
  <c r="AB77" i="15"/>
  <c r="E77" i="15"/>
  <c r="AB76" i="15"/>
  <c r="E76" i="15"/>
  <c r="AB75" i="15"/>
  <c r="E75" i="15"/>
  <c r="AB74" i="15"/>
  <c r="E74" i="15"/>
  <c r="AB73" i="15"/>
  <c r="E73" i="15"/>
  <c r="AB72" i="15"/>
  <c r="E72" i="15"/>
  <c r="AB71" i="15"/>
  <c r="E71" i="15"/>
  <c r="AB70" i="15"/>
  <c r="E70" i="15"/>
  <c r="AB69" i="15"/>
  <c r="E69" i="15"/>
  <c r="AB68" i="15"/>
  <c r="E68" i="15"/>
  <c r="AB67" i="15"/>
  <c r="E67" i="15"/>
  <c r="AB66" i="15"/>
  <c r="E66" i="15"/>
  <c r="AB65" i="15"/>
  <c r="E65" i="15"/>
  <c r="AB64" i="15"/>
  <c r="E64" i="15"/>
  <c r="AB63" i="15"/>
  <c r="E63" i="15"/>
  <c r="AB62" i="15"/>
  <c r="E62" i="15"/>
  <c r="AB61" i="15"/>
  <c r="E61" i="15"/>
  <c r="AB60" i="15"/>
  <c r="E60" i="15"/>
  <c r="AB59" i="15"/>
  <c r="E59" i="15"/>
  <c r="AB58" i="15"/>
  <c r="E58" i="15"/>
  <c r="AB57" i="15"/>
  <c r="E57" i="15"/>
  <c r="AB56" i="15"/>
  <c r="E56" i="15"/>
  <c r="AB55" i="15"/>
  <c r="E55" i="15"/>
  <c r="AB54" i="15"/>
  <c r="E54" i="15"/>
  <c r="AB53" i="15"/>
  <c r="E53" i="15"/>
  <c r="AB52" i="15"/>
  <c r="E52" i="15"/>
  <c r="AB51" i="15"/>
  <c r="E51" i="15"/>
  <c r="AB50" i="15"/>
  <c r="E50" i="15"/>
  <c r="AB49" i="15"/>
  <c r="E49" i="15"/>
  <c r="AB48" i="15"/>
  <c r="E48" i="15"/>
  <c r="AB47" i="15"/>
  <c r="E47" i="15"/>
  <c r="AB46" i="15"/>
  <c r="E46" i="15"/>
  <c r="AB45" i="15"/>
  <c r="E45" i="15"/>
  <c r="AB44" i="15"/>
  <c r="E44" i="15"/>
  <c r="AB43" i="15"/>
  <c r="E43" i="15"/>
  <c r="AB42" i="15"/>
  <c r="E42" i="15"/>
  <c r="AB41" i="15"/>
  <c r="E41" i="15"/>
  <c r="AB40" i="15"/>
  <c r="E40" i="15"/>
  <c r="AB39" i="15"/>
  <c r="E39" i="15"/>
  <c r="AB38" i="15"/>
  <c r="E38" i="15"/>
  <c r="AB37" i="15"/>
  <c r="E37" i="15"/>
  <c r="AB36" i="15"/>
  <c r="E36" i="15"/>
  <c r="AB35" i="15"/>
  <c r="E35" i="15"/>
  <c r="AB34" i="15"/>
  <c r="E34" i="15"/>
  <c r="AB33" i="15"/>
  <c r="E33" i="15"/>
  <c r="AB32" i="15"/>
  <c r="E32" i="15"/>
  <c r="AB31" i="15"/>
  <c r="E31" i="15"/>
  <c r="BJ30" i="15"/>
  <c r="AB30" i="15"/>
  <c r="E30" i="15"/>
  <c r="AB29" i="15"/>
  <c r="E29" i="15"/>
  <c r="AB28" i="15"/>
  <c r="E28" i="15"/>
  <c r="BJ27" i="15"/>
  <c r="BJ28" i="15" s="1"/>
  <c r="BF27" i="15"/>
  <c r="BC27" i="15"/>
  <c r="AB27" i="15"/>
  <c r="E27" i="15"/>
  <c r="AB26" i="15"/>
  <c r="E26" i="15"/>
  <c r="AB25" i="15"/>
  <c r="E25" i="15"/>
  <c r="BC24" i="15"/>
  <c r="AB24" i="15"/>
  <c r="E24" i="15"/>
  <c r="AB23" i="15"/>
  <c r="E23" i="15"/>
  <c r="AB22" i="15"/>
  <c r="E22" i="15"/>
  <c r="BC21" i="15"/>
  <c r="BC22" i="15" s="1"/>
  <c r="BC25" i="15" s="1"/>
  <c r="AF3" i="15" s="1"/>
  <c r="AB21" i="15"/>
  <c r="W21" i="15"/>
  <c r="V21" i="15"/>
  <c r="E21" i="15"/>
  <c r="AB20" i="15"/>
  <c r="Z20" i="15"/>
  <c r="W20" i="15"/>
  <c r="V20" i="15"/>
  <c r="E20" i="15"/>
  <c r="BC19" i="15"/>
  <c r="AB19" i="15"/>
  <c r="W19" i="15"/>
  <c r="V19" i="15"/>
  <c r="E19" i="15"/>
  <c r="AB18" i="15"/>
  <c r="Z18" i="15"/>
  <c r="AC18" i="15" s="1"/>
  <c r="W18" i="15"/>
  <c r="V18" i="15"/>
  <c r="E18" i="15"/>
  <c r="BC17" i="15"/>
  <c r="AB17" i="15"/>
  <c r="W17" i="15"/>
  <c r="V17" i="15"/>
  <c r="E17" i="15"/>
  <c r="BC16" i="15"/>
  <c r="AB16" i="15"/>
  <c r="Z16" i="15"/>
  <c r="AC16" i="15" s="1"/>
  <c r="W16" i="15"/>
  <c r="V16" i="15"/>
  <c r="K16" i="15"/>
  <c r="E16" i="15"/>
  <c r="AB15" i="15"/>
  <c r="W15" i="15"/>
  <c r="V15" i="15"/>
  <c r="G15" i="15"/>
  <c r="E15" i="15"/>
  <c r="AB14" i="15"/>
  <c r="Z14" i="15"/>
  <c r="AC14" i="15" s="1"/>
  <c r="W14" i="15"/>
  <c r="V14" i="15"/>
  <c r="E14" i="15"/>
  <c r="F20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253" i="15" s="1"/>
  <c r="C254" i="15" s="1"/>
  <c r="C255" i="15" s="1"/>
  <c r="C256" i="15" s="1"/>
  <c r="C257" i="15" s="1"/>
  <c r="C258" i="15" s="1"/>
  <c r="C259" i="15" s="1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287" i="15" s="1"/>
  <c r="C288" i="15" s="1"/>
  <c r="C289" i="15" s="1"/>
  <c r="C290" i="15" s="1"/>
  <c r="AB13" i="15"/>
  <c r="W13" i="15"/>
  <c r="V13" i="15"/>
  <c r="E13" i="15"/>
  <c r="F19" i="15" s="1"/>
  <c r="BC12" i="15"/>
  <c r="AB12" i="15"/>
  <c r="W12" i="15"/>
  <c r="V12" i="15"/>
  <c r="E12" i="15"/>
  <c r="F18" i="15" s="1"/>
  <c r="AB11" i="15"/>
  <c r="Z11" i="15"/>
  <c r="W11" i="15"/>
  <c r="V11" i="15"/>
  <c r="E11" i="15"/>
  <c r="F17" i="15" s="1"/>
  <c r="BJ10" i="15"/>
  <c r="BI10" i="15"/>
  <c r="BH10" i="15"/>
  <c r="AB10" i="15"/>
  <c r="Z10" i="15"/>
  <c r="AC10" i="15" s="1"/>
  <c r="W10" i="15"/>
  <c r="V10" i="15"/>
  <c r="E10" i="15"/>
  <c r="F16" i="15" s="1"/>
  <c r="C10" i="15"/>
  <c r="C11" i="15" s="1"/>
  <c r="C12" i="15" s="1"/>
  <c r="C13" i="15" s="1"/>
  <c r="BJ9" i="15"/>
  <c r="BI9" i="15"/>
  <c r="BH9" i="15"/>
  <c r="AB9" i="15"/>
  <c r="W9" i="15"/>
  <c r="V9" i="15"/>
  <c r="E9" i="15"/>
  <c r="F15" i="15" s="1"/>
  <c r="BJ8" i="15"/>
  <c r="BI8" i="15"/>
  <c r="BH8" i="15"/>
  <c r="AB8" i="15"/>
  <c r="W8" i="15"/>
  <c r="V8" i="15"/>
  <c r="J8" i="15"/>
  <c r="I8" i="15"/>
  <c r="G8" i="15"/>
  <c r="E8" i="15"/>
  <c r="F14" i="15" s="1"/>
  <c r="BJ7" i="15"/>
  <c r="BI7" i="15"/>
  <c r="BH7" i="15"/>
  <c r="AB7" i="15"/>
  <c r="W7" i="15"/>
  <c r="V7" i="15"/>
  <c r="E7" i="15"/>
  <c r="BI6" i="15"/>
  <c r="BH6" i="15"/>
  <c r="AB6" i="15"/>
  <c r="K6" i="15"/>
  <c r="V6" i="15" s="1"/>
  <c r="I6" i="15"/>
  <c r="G6" i="15"/>
  <c r="W6" i="15" s="1"/>
  <c r="BC5" i="15"/>
  <c r="AB5" i="15"/>
  <c r="W5" i="15"/>
  <c r="V5" i="15"/>
  <c r="J5" i="15"/>
  <c r="J6" i="15" s="1"/>
  <c r="E5" i="15"/>
  <c r="BG4" i="15"/>
  <c r="AB4" i="15"/>
  <c r="W4" i="15"/>
  <c r="V4" i="15"/>
  <c r="I4" i="15"/>
  <c r="E4" i="15"/>
  <c r="AB3" i="15"/>
  <c r="W3" i="15"/>
  <c r="V3" i="15"/>
  <c r="K3" i="15"/>
  <c r="I3" i="15"/>
  <c r="G3" i="15"/>
  <c r="J4" i="15" s="1"/>
  <c r="J3" i="15" s="1"/>
  <c r="E3" i="15"/>
  <c r="C3" i="15"/>
  <c r="C4" i="15" s="1"/>
  <c r="C5" i="15" s="1"/>
  <c r="C6" i="15" s="1"/>
  <c r="C7" i="15" s="1"/>
  <c r="C8" i="15" s="1"/>
  <c r="C9" i="15" s="1"/>
  <c r="Z12" i="15"/>
  <c r="BC2" i="15"/>
  <c r="BC28" i="15" s="1"/>
  <c r="AX2" i="15"/>
  <c r="AQ2" i="15"/>
  <c r="AK2" i="15"/>
  <c r="AD2" i="15"/>
  <c r="AU2" i="15" s="1"/>
  <c r="AB2" i="15"/>
  <c r="W2" i="15"/>
  <c r="E2" i="15"/>
  <c r="G8" i="14"/>
  <c r="H8" i="14" s="1"/>
  <c r="H19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4" i="14"/>
  <c r="AD289" i="14"/>
  <c r="E289" i="14"/>
  <c r="AD288" i="14"/>
  <c r="E288" i="14"/>
  <c r="AD287" i="14"/>
  <c r="E287" i="14"/>
  <c r="AD286" i="14"/>
  <c r="E286" i="14"/>
  <c r="AD285" i="14"/>
  <c r="E285" i="14"/>
  <c r="AD284" i="14"/>
  <c r="E284" i="14"/>
  <c r="AD283" i="14"/>
  <c r="E283" i="14"/>
  <c r="AD282" i="14"/>
  <c r="E282" i="14"/>
  <c r="AD281" i="14"/>
  <c r="E281" i="14"/>
  <c r="AD280" i="14"/>
  <c r="E280" i="14"/>
  <c r="AD279" i="14"/>
  <c r="E279" i="14"/>
  <c r="AD278" i="14"/>
  <c r="E278" i="14"/>
  <c r="AD277" i="14"/>
  <c r="E277" i="14"/>
  <c r="AD276" i="14"/>
  <c r="E276" i="14"/>
  <c r="AD275" i="14"/>
  <c r="E275" i="14"/>
  <c r="AD274" i="14"/>
  <c r="E274" i="14"/>
  <c r="AD273" i="14"/>
  <c r="E273" i="14"/>
  <c r="AD272" i="14"/>
  <c r="E272" i="14"/>
  <c r="AD271" i="14"/>
  <c r="E271" i="14"/>
  <c r="AD270" i="14"/>
  <c r="E270" i="14"/>
  <c r="AD269" i="14"/>
  <c r="E269" i="14"/>
  <c r="AD268" i="14"/>
  <c r="E268" i="14"/>
  <c r="AD267" i="14"/>
  <c r="E267" i="14"/>
  <c r="AD266" i="14"/>
  <c r="E266" i="14"/>
  <c r="AD265" i="14"/>
  <c r="E265" i="14"/>
  <c r="AD264" i="14"/>
  <c r="E264" i="14"/>
  <c r="AD263" i="14"/>
  <c r="E263" i="14"/>
  <c r="AD262" i="14"/>
  <c r="E262" i="14"/>
  <c r="AD261" i="14"/>
  <c r="E261" i="14"/>
  <c r="AD260" i="14"/>
  <c r="E260" i="14"/>
  <c r="AD259" i="14"/>
  <c r="E259" i="14"/>
  <c r="AD258" i="14"/>
  <c r="E258" i="14"/>
  <c r="AD257" i="14"/>
  <c r="E257" i="14"/>
  <c r="AD256" i="14"/>
  <c r="E256" i="14"/>
  <c r="AD255" i="14"/>
  <c r="E255" i="14"/>
  <c r="AD254" i="14"/>
  <c r="E254" i="14"/>
  <c r="AD253" i="14"/>
  <c r="E253" i="14"/>
  <c r="AD252" i="14"/>
  <c r="E252" i="14"/>
  <c r="AD251" i="14"/>
  <c r="E251" i="14"/>
  <c r="AD250" i="14"/>
  <c r="E250" i="14"/>
  <c r="AD249" i="14"/>
  <c r="E249" i="14"/>
  <c r="AD248" i="14"/>
  <c r="E248" i="14"/>
  <c r="AD247" i="14"/>
  <c r="E247" i="14"/>
  <c r="AD246" i="14"/>
  <c r="E246" i="14"/>
  <c r="AD245" i="14"/>
  <c r="E245" i="14"/>
  <c r="AD244" i="14"/>
  <c r="E244" i="14"/>
  <c r="AD243" i="14"/>
  <c r="E243" i="14"/>
  <c r="AD242" i="14"/>
  <c r="E242" i="14"/>
  <c r="AD241" i="14"/>
  <c r="E241" i="14"/>
  <c r="AD240" i="14"/>
  <c r="E240" i="14"/>
  <c r="AD239" i="14"/>
  <c r="E239" i="14"/>
  <c r="AD238" i="14"/>
  <c r="E238" i="14"/>
  <c r="AD237" i="14"/>
  <c r="E237" i="14"/>
  <c r="AD236" i="14"/>
  <c r="E236" i="14"/>
  <c r="AD235" i="14"/>
  <c r="E235" i="14"/>
  <c r="AD234" i="14"/>
  <c r="E234" i="14"/>
  <c r="AD233" i="14"/>
  <c r="E233" i="14"/>
  <c r="AD232" i="14"/>
  <c r="E232" i="14"/>
  <c r="AD231" i="14"/>
  <c r="E231" i="14"/>
  <c r="AD230" i="14"/>
  <c r="E230" i="14"/>
  <c r="AD229" i="14"/>
  <c r="E229" i="14"/>
  <c r="AD228" i="14"/>
  <c r="E228" i="14"/>
  <c r="AD227" i="14"/>
  <c r="E227" i="14"/>
  <c r="AD226" i="14"/>
  <c r="E226" i="14"/>
  <c r="AD225" i="14"/>
  <c r="E225" i="14"/>
  <c r="AD224" i="14"/>
  <c r="E224" i="14"/>
  <c r="AD223" i="14"/>
  <c r="E223" i="14"/>
  <c r="AD222" i="14"/>
  <c r="E222" i="14"/>
  <c r="AD221" i="14"/>
  <c r="E221" i="14"/>
  <c r="AD220" i="14"/>
  <c r="E220" i="14"/>
  <c r="AD219" i="14"/>
  <c r="E219" i="14"/>
  <c r="AD218" i="14"/>
  <c r="E218" i="14"/>
  <c r="AD217" i="14"/>
  <c r="E217" i="14"/>
  <c r="AD216" i="14"/>
  <c r="E216" i="14"/>
  <c r="AD215" i="14"/>
  <c r="E215" i="14"/>
  <c r="AD214" i="14"/>
  <c r="E214" i="14"/>
  <c r="AD213" i="14"/>
  <c r="E213" i="14"/>
  <c r="AD212" i="14"/>
  <c r="E212" i="14"/>
  <c r="AD211" i="14"/>
  <c r="E211" i="14"/>
  <c r="AD210" i="14"/>
  <c r="E210" i="14"/>
  <c r="AD209" i="14"/>
  <c r="E209" i="14"/>
  <c r="AD208" i="14"/>
  <c r="E208" i="14"/>
  <c r="AD207" i="14"/>
  <c r="E207" i="14"/>
  <c r="AD206" i="14"/>
  <c r="E206" i="14"/>
  <c r="AD205" i="14"/>
  <c r="E205" i="14"/>
  <c r="AD204" i="14"/>
  <c r="E204" i="14"/>
  <c r="AD203" i="14"/>
  <c r="E203" i="14"/>
  <c r="AD202" i="14"/>
  <c r="E202" i="14"/>
  <c r="AD201" i="14"/>
  <c r="E201" i="14"/>
  <c r="AD200" i="14"/>
  <c r="E200" i="14"/>
  <c r="AD199" i="14"/>
  <c r="E199" i="14"/>
  <c r="AD198" i="14"/>
  <c r="E198" i="14"/>
  <c r="AD197" i="14"/>
  <c r="E197" i="14"/>
  <c r="BH196" i="14"/>
  <c r="AD196" i="14"/>
  <c r="E196" i="14"/>
  <c r="AD195" i="14"/>
  <c r="E195" i="14"/>
  <c r="AD194" i="14"/>
  <c r="E194" i="14"/>
  <c r="AD193" i="14"/>
  <c r="E193" i="14"/>
  <c r="AD192" i="14"/>
  <c r="E192" i="14"/>
  <c r="AD191" i="14"/>
  <c r="E191" i="14"/>
  <c r="AD190" i="14"/>
  <c r="E190" i="14"/>
  <c r="AD189" i="14"/>
  <c r="E189" i="14"/>
  <c r="AD188" i="14"/>
  <c r="E188" i="14"/>
  <c r="AD187" i="14"/>
  <c r="E187" i="14"/>
  <c r="AD186" i="14"/>
  <c r="E186" i="14"/>
  <c r="AD185" i="14"/>
  <c r="E185" i="14"/>
  <c r="AD184" i="14"/>
  <c r="E184" i="14"/>
  <c r="AD183" i="14"/>
  <c r="E183" i="14"/>
  <c r="AD182" i="14"/>
  <c r="E182" i="14"/>
  <c r="AD181" i="14"/>
  <c r="E181" i="14"/>
  <c r="AD180" i="14"/>
  <c r="E180" i="14"/>
  <c r="AD179" i="14"/>
  <c r="E179" i="14"/>
  <c r="AD178" i="14"/>
  <c r="E178" i="14"/>
  <c r="AD177" i="14"/>
  <c r="E177" i="14"/>
  <c r="AD176" i="14"/>
  <c r="E176" i="14"/>
  <c r="AD175" i="14"/>
  <c r="E175" i="14"/>
  <c r="AD174" i="14"/>
  <c r="E174" i="14"/>
  <c r="AD173" i="14"/>
  <c r="E173" i="14"/>
  <c r="AD172" i="14"/>
  <c r="E172" i="14"/>
  <c r="AD171" i="14"/>
  <c r="E171" i="14"/>
  <c r="AD170" i="14"/>
  <c r="E170" i="14"/>
  <c r="AD169" i="14"/>
  <c r="E169" i="14"/>
  <c r="AD168" i="14"/>
  <c r="E168" i="14"/>
  <c r="AD167" i="14"/>
  <c r="E167" i="14"/>
  <c r="AD166" i="14"/>
  <c r="E166" i="14"/>
  <c r="AD165" i="14"/>
  <c r="E165" i="14"/>
  <c r="AD164" i="14"/>
  <c r="E164" i="14"/>
  <c r="AD163" i="14"/>
  <c r="E163" i="14"/>
  <c r="AD162" i="14"/>
  <c r="E162" i="14"/>
  <c r="AD161" i="14"/>
  <c r="E161" i="14"/>
  <c r="AD160" i="14"/>
  <c r="E160" i="14"/>
  <c r="AD159" i="14"/>
  <c r="E159" i="14"/>
  <c r="AD158" i="14"/>
  <c r="E158" i="14"/>
  <c r="AD157" i="14"/>
  <c r="E157" i="14"/>
  <c r="AD156" i="14"/>
  <c r="E156" i="14"/>
  <c r="AD155" i="14"/>
  <c r="E155" i="14"/>
  <c r="AD154" i="14"/>
  <c r="E154" i="14"/>
  <c r="AD153" i="14"/>
  <c r="E153" i="14"/>
  <c r="AD152" i="14"/>
  <c r="E152" i="14"/>
  <c r="AD151" i="14"/>
  <c r="E151" i="14"/>
  <c r="AD150" i="14"/>
  <c r="E150" i="14"/>
  <c r="AD149" i="14"/>
  <c r="E149" i="14"/>
  <c r="AD148" i="14"/>
  <c r="E148" i="14"/>
  <c r="AD147" i="14"/>
  <c r="E147" i="14"/>
  <c r="AD146" i="14"/>
  <c r="E146" i="14"/>
  <c r="AD145" i="14"/>
  <c r="E145" i="14"/>
  <c r="AD144" i="14"/>
  <c r="E144" i="14"/>
  <c r="AD143" i="14"/>
  <c r="E143" i="14"/>
  <c r="AD142" i="14"/>
  <c r="E142" i="14"/>
  <c r="AD141" i="14"/>
  <c r="E141" i="14"/>
  <c r="AD140" i="14"/>
  <c r="E140" i="14"/>
  <c r="AD139" i="14"/>
  <c r="E139" i="14"/>
  <c r="AD138" i="14"/>
  <c r="E138" i="14"/>
  <c r="AD137" i="14"/>
  <c r="E137" i="14"/>
  <c r="AD136" i="14"/>
  <c r="E136" i="14"/>
  <c r="AD135" i="14"/>
  <c r="E135" i="14"/>
  <c r="AD134" i="14"/>
  <c r="E134" i="14"/>
  <c r="AD133" i="14"/>
  <c r="E133" i="14"/>
  <c r="AD132" i="14"/>
  <c r="E132" i="14"/>
  <c r="AD131" i="14"/>
  <c r="E131" i="14"/>
  <c r="AD130" i="14"/>
  <c r="E130" i="14"/>
  <c r="AD129" i="14"/>
  <c r="E129" i="14"/>
  <c r="AD128" i="14"/>
  <c r="E128" i="14"/>
  <c r="AD127" i="14"/>
  <c r="E127" i="14"/>
  <c r="AD126" i="14"/>
  <c r="E126" i="14"/>
  <c r="AD125" i="14"/>
  <c r="E125" i="14"/>
  <c r="AD124" i="14"/>
  <c r="E124" i="14"/>
  <c r="AD123" i="14"/>
  <c r="E123" i="14"/>
  <c r="AD122" i="14"/>
  <c r="E122" i="14"/>
  <c r="AD121" i="14"/>
  <c r="E121" i="14"/>
  <c r="AD120" i="14"/>
  <c r="E120" i="14"/>
  <c r="AD119" i="14"/>
  <c r="E119" i="14"/>
  <c r="AD118" i="14"/>
  <c r="E118" i="14"/>
  <c r="AD117" i="14"/>
  <c r="E117" i="14"/>
  <c r="AD116" i="14"/>
  <c r="E116" i="14"/>
  <c r="AD115" i="14"/>
  <c r="E115" i="14"/>
  <c r="AD114" i="14"/>
  <c r="E114" i="14"/>
  <c r="AD113" i="14"/>
  <c r="E113" i="14"/>
  <c r="AD112" i="14"/>
  <c r="E112" i="14"/>
  <c r="AD111" i="14"/>
  <c r="E111" i="14"/>
  <c r="AD110" i="14"/>
  <c r="E110" i="14"/>
  <c r="AD109" i="14"/>
  <c r="E109" i="14"/>
  <c r="AD108" i="14"/>
  <c r="E108" i="14"/>
  <c r="AD107" i="14"/>
  <c r="E107" i="14"/>
  <c r="AD106" i="14"/>
  <c r="E106" i="14"/>
  <c r="AD105" i="14"/>
  <c r="E105" i="14"/>
  <c r="AD104" i="14"/>
  <c r="E104" i="14"/>
  <c r="AD103" i="14"/>
  <c r="E103" i="14"/>
  <c r="AD102" i="14"/>
  <c r="E102" i="14"/>
  <c r="AD101" i="14"/>
  <c r="E101" i="14"/>
  <c r="AD100" i="14"/>
  <c r="E100" i="14"/>
  <c r="AD99" i="14"/>
  <c r="E99" i="14"/>
  <c r="AD98" i="14"/>
  <c r="E98" i="14"/>
  <c r="AD97" i="14"/>
  <c r="E97" i="14"/>
  <c r="AD96" i="14"/>
  <c r="E96" i="14"/>
  <c r="AD95" i="14"/>
  <c r="E95" i="14"/>
  <c r="AD94" i="14"/>
  <c r="E94" i="14"/>
  <c r="AD93" i="14"/>
  <c r="E93" i="14"/>
  <c r="AD92" i="14"/>
  <c r="E92" i="14"/>
  <c r="AD91" i="14"/>
  <c r="E91" i="14"/>
  <c r="AD90" i="14"/>
  <c r="E90" i="14"/>
  <c r="AD89" i="14"/>
  <c r="E89" i="14"/>
  <c r="AD88" i="14"/>
  <c r="E88" i="14"/>
  <c r="AD87" i="14"/>
  <c r="E87" i="14"/>
  <c r="AD86" i="14"/>
  <c r="E86" i="14"/>
  <c r="AD85" i="14"/>
  <c r="AB85" i="14"/>
  <c r="AE85" i="14" s="1"/>
  <c r="E85" i="14"/>
  <c r="AD84" i="14"/>
  <c r="E84" i="14"/>
  <c r="AD83" i="14"/>
  <c r="E83" i="14"/>
  <c r="AD82" i="14"/>
  <c r="E82" i="14"/>
  <c r="AD81" i="14"/>
  <c r="E81" i="14"/>
  <c r="AD80" i="14"/>
  <c r="E80" i="14"/>
  <c r="AD79" i="14"/>
  <c r="E79" i="14"/>
  <c r="AD78" i="14"/>
  <c r="E78" i="14"/>
  <c r="AD77" i="14"/>
  <c r="E77" i="14"/>
  <c r="AD76" i="14"/>
  <c r="AB76" i="14"/>
  <c r="AE76" i="14" s="1"/>
  <c r="E76" i="14"/>
  <c r="AD75" i="14"/>
  <c r="E75" i="14"/>
  <c r="AD74" i="14"/>
  <c r="E74" i="14"/>
  <c r="AD73" i="14"/>
  <c r="E73" i="14"/>
  <c r="AD72" i="14"/>
  <c r="E72" i="14"/>
  <c r="AD71" i="14"/>
  <c r="E71" i="14"/>
  <c r="AD70" i="14"/>
  <c r="E70" i="14"/>
  <c r="AD69" i="14"/>
  <c r="E69" i="14"/>
  <c r="AD68" i="14"/>
  <c r="E68" i="14"/>
  <c r="AD67" i="14"/>
  <c r="AB67" i="14"/>
  <c r="AE67" i="14" s="1"/>
  <c r="E67" i="14"/>
  <c r="AD66" i="14"/>
  <c r="E66" i="14"/>
  <c r="AD65" i="14"/>
  <c r="E65" i="14"/>
  <c r="AD64" i="14"/>
  <c r="E64" i="14"/>
  <c r="AD63" i="14"/>
  <c r="E63" i="14"/>
  <c r="AD62" i="14"/>
  <c r="E62" i="14"/>
  <c r="AD61" i="14"/>
  <c r="E61" i="14"/>
  <c r="AD60" i="14"/>
  <c r="E60" i="14"/>
  <c r="AD59" i="14"/>
  <c r="E59" i="14"/>
  <c r="AD58" i="14"/>
  <c r="AB58" i="14"/>
  <c r="AE58" i="14" s="1"/>
  <c r="E58" i="14"/>
  <c r="AD57" i="14"/>
  <c r="E57" i="14"/>
  <c r="AD56" i="14"/>
  <c r="E56" i="14"/>
  <c r="AD55" i="14"/>
  <c r="E55" i="14"/>
  <c r="AD54" i="14"/>
  <c r="E54" i="14"/>
  <c r="AD53" i="14"/>
  <c r="E53" i="14"/>
  <c r="AD52" i="14"/>
  <c r="E52" i="14"/>
  <c r="AD51" i="14"/>
  <c r="E51" i="14"/>
  <c r="AD50" i="14"/>
  <c r="E50" i="14"/>
  <c r="AD49" i="14"/>
  <c r="AB49" i="14"/>
  <c r="AE49" i="14" s="1"/>
  <c r="E49" i="14"/>
  <c r="AD48" i="14"/>
  <c r="E48" i="14"/>
  <c r="AD47" i="14"/>
  <c r="E47" i="14"/>
  <c r="AD46" i="14"/>
  <c r="E46" i="14"/>
  <c r="AD45" i="14"/>
  <c r="E45" i="14"/>
  <c r="AD44" i="14"/>
  <c r="E44" i="14"/>
  <c r="AD43" i="14"/>
  <c r="E43" i="14"/>
  <c r="AD42" i="14"/>
  <c r="E42" i="14"/>
  <c r="AD41" i="14"/>
  <c r="E41" i="14"/>
  <c r="AD40" i="14"/>
  <c r="E40" i="14"/>
  <c r="AD39" i="14"/>
  <c r="E39" i="14"/>
  <c r="AD38" i="14"/>
  <c r="E38" i="14"/>
  <c r="AD37" i="14"/>
  <c r="E37" i="14"/>
  <c r="AD36" i="14"/>
  <c r="E36" i="14"/>
  <c r="AD35" i="14"/>
  <c r="E35" i="14"/>
  <c r="AD34" i="14"/>
  <c r="E34" i="14"/>
  <c r="AD33" i="14"/>
  <c r="E33" i="14"/>
  <c r="AD32" i="14"/>
  <c r="E32" i="14"/>
  <c r="AD31" i="14"/>
  <c r="E31" i="14"/>
  <c r="BL30" i="14"/>
  <c r="AD30" i="14"/>
  <c r="E30" i="14"/>
  <c r="AD29" i="14"/>
  <c r="E29" i="14"/>
  <c r="AD28" i="14"/>
  <c r="E28" i="14"/>
  <c r="BL27" i="14"/>
  <c r="BL28" i="14" s="1"/>
  <c r="BH27" i="14"/>
  <c r="BE27" i="14"/>
  <c r="AD27" i="14"/>
  <c r="E27" i="14"/>
  <c r="AD26" i="14"/>
  <c r="E26" i="14"/>
  <c r="AD25" i="14"/>
  <c r="E25" i="14"/>
  <c r="BE24" i="14"/>
  <c r="AD24" i="14"/>
  <c r="E24" i="14"/>
  <c r="AD23" i="14"/>
  <c r="E23" i="14"/>
  <c r="AD22" i="14"/>
  <c r="E22" i="14"/>
  <c r="BE21" i="14"/>
  <c r="BE22" i="14" s="1"/>
  <c r="BE25" i="14" s="1"/>
  <c r="AH3" i="14" s="1"/>
  <c r="AD21" i="14"/>
  <c r="Y21" i="14"/>
  <c r="X21" i="14"/>
  <c r="E21" i="14"/>
  <c r="AD20" i="14"/>
  <c r="AB20" i="14"/>
  <c r="Y20" i="14"/>
  <c r="X20" i="14"/>
  <c r="E20" i="14"/>
  <c r="BE19" i="14"/>
  <c r="AD19" i="14"/>
  <c r="Y19" i="14"/>
  <c r="X19" i="14"/>
  <c r="E19" i="14"/>
  <c r="AD18" i="14"/>
  <c r="AB18" i="14"/>
  <c r="AE18" i="14" s="1"/>
  <c r="Y18" i="14"/>
  <c r="X18" i="14"/>
  <c r="E18" i="14"/>
  <c r="BE17" i="14"/>
  <c r="AD17" i="14"/>
  <c r="Y17" i="14"/>
  <c r="X17" i="14"/>
  <c r="E17" i="14"/>
  <c r="BE16" i="14"/>
  <c r="AD16" i="14"/>
  <c r="AB16" i="14"/>
  <c r="AE16" i="14" s="1"/>
  <c r="Y16" i="14"/>
  <c r="X16" i="14"/>
  <c r="L16" i="14"/>
  <c r="E16" i="14"/>
  <c r="AD15" i="14"/>
  <c r="Y15" i="14"/>
  <c r="X15" i="14"/>
  <c r="G15" i="14"/>
  <c r="E15" i="14"/>
  <c r="AD14" i="14"/>
  <c r="AB14" i="14"/>
  <c r="AE14" i="14" s="1"/>
  <c r="Y14" i="14"/>
  <c r="X14" i="14"/>
  <c r="E14" i="14"/>
  <c r="AD13" i="14"/>
  <c r="Y13" i="14"/>
  <c r="X13" i="14"/>
  <c r="E13" i="14"/>
  <c r="BE12" i="14"/>
  <c r="AD12" i="14"/>
  <c r="Y12" i="14"/>
  <c r="X12" i="14"/>
  <c r="E12" i="14"/>
  <c r="F18" i="14" s="1"/>
  <c r="AD11" i="14"/>
  <c r="AB11" i="14"/>
  <c r="Y11" i="14"/>
  <c r="X11" i="14"/>
  <c r="E11" i="14"/>
  <c r="F17" i="14" s="1"/>
  <c r="BL10" i="14"/>
  <c r="BK10" i="14"/>
  <c r="BJ10" i="14"/>
  <c r="AD10" i="14"/>
  <c r="AB10" i="14"/>
  <c r="AE10" i="14" s="1"/>
  <c r="Y10" i="14"/>
  <c r="X10" i="14"/>
  <c r="E10" i="14"/>
  <c r="F16" i="14" s="1"/>
  <c r="BL9" i="14"/>
  <c r="BK9" i="14"/>
  <c r="BJ9" i="14"/>
  <c r="AD9" i="14"/>
  <c r="Y9" i="14"/>
  <c r="X9" i="14"/>
  <c r="E9" i="14"/>
  <c r="F15" i="14" s="1"/>
  <c r="BL8" i="14"/>
  <c r="BK8" i="14"/>
  <c r="BJ8" i="14"/>
  <c r="AD8" i="14"/>
  <c r="Y8" i="14"/>
  <c r="L8" i="14"/>
  <c r="X8" i="14" s="1"/>
  <c r="K8" i="14"/>
  <c r="J8" i="14"/>
  <c r="E8" i="14"/>
  <c r="F14" i="14" s="1"/>
  <c r="BL7" i="14"/>
  <c r="BK7" i="14"/>
  <c r="BJ7" i="14"/>
  <c r="AD7" i="14"/>
  <c r="Y7" i="14"/>
  <c r="X7" i="14"/>
  <c r="E7" i="14"/>
  <c r="BK6" i="14"/>
  <c r="BJ6" i="14"/>
  <c r="AD6" i="14"/>
  <c r="L6" i="14"/>
  <c r="X6" i="14" s="1"/>
  <c r="J6" i="14"/>
  <c r="G6" i="14"/>
  <c r="Y6" i="14" s="1"/>
  <c r="BE5" i="14"/>
  <c r="AD5" i="14"/>
  <c r="Y5" i="14"/>
  <c r="X5" i="14"/>
  <c r="K5" i="14"/>
  <c r="K6" i="14" s="1"/>
  <c r="E5" i="14"/>
  <c r="BI4" i="14"/>
  <c r="AD4" i="14"/>
  <c r="Y4" i="14"/>
  <c r="X4" i="14"/>
  <c r="K4" i="14"/>
  <c r="J4" i="14"/>
  <c r="E4" i="14"/>
  <c r="AD3" i="14"/>
  <c r="Y3" i="14"/>
  <c r="X3" i="14"/>
  <c r="L3" i="14"/>
  <c r="K3" i="14"/>
  <c r="J3" i="14"/>
  <c r="G3" i="14"/>
  <c r="E3" i="14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AB17" i="14"/>
  <c r="AA17" i="14" s="1"/>
  <c r="BE2" i="14"/>
  <c r="BE28" i="14" s="1"/>
  <c r="BA2" i="14"/>
  <c r="AZ2" i="14"/>
  <c r="Z2" i="14" s="1"/>
  <c r="AS2" i="14"/>
  <c r="AM2" i="14"/>
  <c r="AQ3" i="14" s="1"/>
  <c r="AF2" i="14"/>
  <c r="AD2" i="14"/>
  <c r="Y2" i="14"/>
  <c r="E2" i="14"/>
  <c r="L11" i="1"/>
  <c r="L12" i="1"/>
  <c r="L14" i="1"/>
  <c r="B19" i="12"/>
  <c r="B18" i="12"/>
  <c r="B17" i="12"/>
  <c r="B16" i="12"/>
  <c r="B14" i="12"/>
  <c r="B13" i="12"/>
  <c r="B12" i="12"/>
  <c r="B11" i="12"/>
  <c r="B10" i="12"/>
  <c r="B9" i="12"/>
  <c r="B7" i="12"/>
  <c r="B5" i="12"/>
  <c r="B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3" i="12"/>
  <c r="B2" i="12"/>
  <c r="Y10" i="15" l="1"/>
  <c r="Y14" i="15"/>
  <c r="Y16" i="15"/>
  <c r="Y18" i="15"/>
  <c r="AC12" i="15"/>
  <c r="Y12" i="15"/>
  <c r="AN3" i="15"/>
  <c r="Y20" i="15"/>
  <c r="AC20" i="15"/>
  <c r="Y11" i="15"/>
  <c r="AC11" i="15"/>
  <c r="X2" i="15"/>
  <c r="AY2" i="15"/>
  <c r="F13" i="15"/>
  <c r="F21" i="15"/>
  <c r="Y96" i="15"/>
  <c r="AC96" i="15"/>
  <c r="Z5" i="15"/>
  <c r="E6" i="15"/>
  <c r="Z7" i="15"/>
  <c r="Z213" i="15"/>
  <c r="Z211" i="15"/>
  <c r="Z209" i="15"/>
  <c r="Z214" i="15"/>
  <c r="Z212" i="15"/>
  <c r="Z210" i="15"/>
  <c r="Z208" i="15"/>
  <c r="Z205" i="15"/>
  <c r="Z203" i="15"/>
  <c r="Z201" i="15"/>
  <c r="Z199" i="15"/>
  <c r="Z197" i="15"/>
  <c r="Z195" i="15"/>
  <c r="Z193" i="15"/>
  <c r="Z191" i="15"/>
  <c r="Z189" i="15"/>
  <c r="Z187" i="15"/>
  <c r="Z185" i="15"/>
  <c r="Z183" i="15"/>
  <c r="Z181" i="15"/>
  <c r="Z179" i="15"/>
  <c r="Z204" i="15"/>
  <c r="Z202" i="15"/>
  <c r="Z200" i="15"/>
  <c r="Z198" i="15"/>
  <c r="Z207" i="15"/>
  <c r="Z196" i="15"/>
  <c r="Z194" i="15"/>
  <c r="Z192" i="15"/>
  <c r="Z190" i="15"/>
  <c r="Z188" i="15"/>
  <c r="Z186" i="15"/>
  <c r="Z184" i="15"/>
  <c r="Z182" i="15"/>
  <c r="Z180" i="15"/>
  <c r="Z206" i="15"/>
  <c r="Z4" i="15"/>
  <c r="Z151" i="15"/>
  <c r="Z149" i="15"/>
  <c r="Z147" i="15"/>
  <c r="Z145" i="15"/>
  <c r="Z143" i="15"/>
  <c r="Z141" i="15"/>
  <c r="Z150" i="15"/>
  <c r="Z148" i="15"/>
  <c r="Z142" i="15"/>
  <c r="Z146" i="15"/>
  <c r="Z140" i="15"/>
  <c r="Z139" i="15"/>
  <c r="Z137" i="15"/>
  <c r="Z135" i="15"/>
  <c r="Z133" i="15"/>
  <c r="Z131" i="15"/>
  <c r="Z129" i="15"/>
  <c r="Z127" i="15"/>
  <c r="Z125" i="15"/>
  <c r="Z123" i="15"/>
  <c r="Z121" i="15"/>
  <c r="Z144" i="15"/>
  <c r="Z134" i="15"/>
  <c r="Z124" i="15"/>
  <c r="Z114" i="15"/>
  <c r="Z110" i="15"/>
  <c r="Z107" i="15"/>
  <c r="Z104" i="15"/>
  <c r="Z101" i="15"/>
  <c r="Z132" i="15"/>
  <c r="Z118" i="15"/>
  <c r="Z130" i="15"/>
  <c r="Z120" i="15"/>
  <c r="Z117" i="15"/>
  <c r="Z115" i="15"/>
  <c r="Z112" i="15"/>
  <c r="Z108" i="15"/>
  <c r="Z105" i="15"/>
  <c r="Z102" i="15"/>
  <c r="Z99" i="15"/>
  <c r="Z128" i="15"/>
  <c r="Z138" i="15"/>
  <c r="Z126" i="15"/>
  <c r="Z119" i="15"/>
  <c r="Z116" i="15"/>
  <c r="Z113" i="15"/>
  <c r="Z109" i="15"/>
  <c r="Z106" i="15"/>
  <c r="Z136" i="15"/>
  <c r="Z122" i="15"/>
  <c r="Z100" i="15"/>
  <c r="Z97" i="15"/>
  <c r="Z94" i="15"/>
  <c r="Z91" i="15"/>
  <c r="Z103" i="15"/>
  <c r="Z98" i="15"/>
  <c r="Z95" i="15"/>
  <c r="Z92" i="15"/>
  <c r="BG5" i="15"/>
  <c r="Z9" i="15"/>
  <c r="Z19" i="15"/>
  <c r="BH2" i="15"/>
  <c r="Z3" i="15"/>
  <c r="BH4" i="15"/>
  <c r="Z8" i="15"/>
  <c r="Z15" i="15"/>
  <c r="Z17" i="15"/>
  <c r="Z93" i="15"/>
  <c r="Z2" i="15"/>
  <c r="BI2" i="15"/>
  <c r="BC8" i="15" s="1"/>
  <c r="AO3" i="15"/>
  <c r="BI4" i="15"/>
  <c r="Z6" i="15"/>
  <c r="Z13" i="15"/>
  <c r="AA14" i="14"/>
  <c r="AA10" i="14"/>
  <c r="AA49" i="14"/>
  <c r="AA76" i="14"/>
  <c r="AA58" i="14"/>
  <c r="AA85" i="14"/>
  <c r="AA67" i="14"/>
  <c r="F8" i="14"/>
  <c r="F13" i="14"/>
  <c r="F19" i="14"/>
  <c r="AE17" i="14"/>
  <c r="AA20" i="14"/>
  <c r="AE20" i="14"/>
  <c r="AP3" i="14"/>
  <c r="AA18" i="14"/>
  <c r="AA16" i="14"/>
  <c r="F10" i="14"/>
  <c r="AA11" i="14"/>
  <c r="AE11" i="14"/>
  <c r="AB5" i="14"/>
  <c r="E6" i="14"/>
  <c r="AB7" i="14"/>
  <c r="AB12" i="14"/>
  <c r="AB19" i="14"/>
  <c r="AB43" i="14"/>
  <c r="AB52" i="14"/>
  <c r="AB61" i="14"/>
  <c r="AB70" i="14"/>
  <c r="AB79" i="14"/>
  <c r="AB4" i="14"/>
  <c r="BI5" i="14"/>
  <c r="AB9" i="14"/>
  <c r="AB15" i="14"/>
  <c r="AB196" i="14"/>
  <c r="AB194" i="14"/>
  <c r="AB213" i="14"/>
  <c r="AB211" i="14"/>
  <c r="AB209" i="14"/>
  <c r="AB207" i="14"/>
  <c r="AB205" i="14"/>
  <c r="AB203" i="14"/>
  <c r="AB201" i="14"/>
  <c r="AB199" i="14"/>
  <c r="AB197" i="14"/>
  <c r="AB202" i="14"/>
  <c r="AB193" i="14"/>
  <c r="AB204" i="14"/>
  <c r="AB195" i="14"/>
  <c r="AB210" i="14"/>
  <c r="AB198" i="14"/>
  <c r="AB212" i="14"/>
  <c r="AB191" i="14"/>
  <c r="AB189" i="14"/>
  <c r="AB187" i="14"/>
  <c r="AB185" i="14"/>
  <c r="AB183" i="14"/>
  <c r="AB181" i="14"/>
  <c r="AB179" i="14"/>
  <c r="AB206" i="14"/>
  <c r="AB208" i="14"/>
  <c r="AB200" i="14"/>
  <c r="AB190" i="14"/>
  <c r="AB188" i="14"/>
  <c r="AB186" i="14"/>
  <c r="AB184" i="14"/>
  <c r="AB182" i="14"/>
  <c r="AB180" i="14"/>
  <c r="AB178" i="14"/>
  <c r="AB192" i="14"/>
  <c r="AB89" i="14"/>
  <c r="AB86" i="14"/>
  <c r="AB83" i="14"/>
  <c r="AB80" i="14"/>
  <c r="AB77" i="14"/>
  <c r="AB74" i="14"/>
  <c r="AB71" i="14"/>
  <c r="AB68" i="14"/>
  <c r="AB65" i="14"/>
  <c r="AB62" i="14"/>
  <c r="AB59" i="14"/>
  <c r="AB56" i="14"/>
  <c r="AB53" i="14"/>
  <c r="AB50" i="14"/>
  <c r="AB47" i="14"/>
  <c r="AB44" i="14"/>
  <c r="AB41" i="14"/>
  <c r="AB90" i="14"/>
  <c r="AB87" i="14"/>
  <c r="AB84" i="14"/>
  <c r="AB81" i="14"/>
  <c r="AB78" i="14"/>
  <c r="AB75" i="14"/>
  <c r="AB72" i="14"/>
  <c r="AB69" i="14"/>
  <c r="AB66" i="14"/>
  <c r="AB63" i="14"/>
  <c r="AB60" i="14"/>
  <c r="AB57" i="14"/>
  <c r="AB54" i="14"/>
  <c r="AB51" i="14"/>
  <c r="AB48" i="14"/>
  <c r="AB45" i="14"/>
  <c r="AB42" i="14"/>
  <c r="AB88" i="14"/>
  <c r="AB150" i="14"/>
  <c r="AB148" i="14"/>
  <c r="AB146" i="14"/>
  <c r="AB144" i="14"/>
  <c r="AB142" i="14"/>
  <c r="AB140" i="14"/>
  <c r="AB138" i="14"/>
  <c r="AB136" i="14"/>
  <c r="AB134" i="14"/>
  <c r="AB132" i="14"/>
  <c r="AB149" i="14"/>
  <c r="AB145" i="14"/>
  <c r="AB141" i="14"/>
  <c r="AB137" i="14"/>
  <c r="AB133" i="14"/>
  <c r="AB129" i="14"/>
  <c r="AB127" i="14"/>
  <c r="AB125" i="14"/>
  <c r="AB123" i="14"/>
  <c r="AB121" i="14"/>
  <c r="AB119" i="14"/>
  <c r="AB116" i="14"/>
  <c r="AB113" i="14"/>
  <c r="AB110" i="14"/>
  <c r="AB107" i="14"/>
  <c r="AB104" i="14"/>
  <c r="AB101" i="14"/>
  <c r="AB98" i="14"/>
  <c r="AB147" i="14"/>
  <c r="AB143" i="14"/>
  <c r="AB139" i="14"/>
  <c r="AB135" i="14"/>
  <c r="AB131" i="14"/>
  <c r="AB130" i="14"/>
  <c r="AB128" i="14"/>
  <c r="AB126" i="14"/>
  <c r="AB124" i="14"/>
  <c r="AB122" i="14"/>
  <c r="AB120" i="14"/>
  <c r="AB117" i="14"/>
  <c r="AB114" i="14"/>
  <c r="AB111" i="14"/>
  <c r="AB108" i="14"/>
  <c r="AB105" i="14"/>
  <c r="AB102" i="14"/>
  <c r="AB99" i="14"/>
  <c r="AB118" i="14"/>
  <c r="AB109" i="14"/>
  <c r="AB95" i="14"/>
  <c r="AB92" i="14"/>
  <c r="AB97" i="14"/>
  <c r="AB115" i="14"/>
  <c r="AB106" i="14"/>
  <c r="AB96" i="14"/>
  <c r="AB93" i="14"/>
  <c r="AB103" i="14"/>
  <c r="AB112" i="14"/>
  <c r="AB94" i="14"/>
  <c r="AB91" i="14"/>
  <c r="BJ2" i="14"/>
  <c r="AB3" i="14"/>
  <c r="AG3" i="14" s="1"/>
  <c r="AF3" i="14" s="1"/>
  <c r="BJ4" i="14"/>
  <c r="AB8" i="14"/>
  <c r="AB2" i="14"/>
  <c r="AW2" i="14"/>
  <c r="BK2" i="14"/>
  <c r="BE8" i="14" s="1"/>
  <c r="BK4" i="14"/>
  <c r="AB6" i="14"/>
  <c r="AB13" i="14"/>
  <c r="AB46" i="14"/>
  <c r="AB55" i="14"/>
  <c r="AB64" i="14"/>
  <c r="AB73" i="14"/>
  <c r="AB82" i="14"/>
  <c r="AB100" i="14"/>
  <c r="Y2" i="15" l="1"/>
  <c r="AC2" i="15"/>
  <c r="AM3" i="15"/>
  <c r="Y3" i="15"/>
  <c r="AC3" i="15"/>
  <c r="AC92" i="15"/>
  <c r="Y92" i="15"/>
  <c r="Y97" i="15"/>
  <c r="AC97" i="15"/>
  <c r="AC113" i="15"/>
  <c r="Y113" i="15"/>
  <c r="AC99" i="15"/>
  <c r="Y99" i="15"/>
  <c r="Y117" i="15"/>
  <c r="AC117" i="15"/>
  <c r="Y104" i="15"/>
  <c r="AC104" i="15"/>
  <c r="AC144" i="15"/>
  <c r="Y144" i="15"/>
  <c r="AC131" i="15"/>
  <c r="Y131" i="15"/>
  <c r="AC146" i="15"/>
  <c r="Y146" i="15"/>
  <c r="AC145" i="15"/>
  <c r="Y145" i="15"/>
  <c r="AC206" i="15"/>
  <c r="Y206" i="15"/>
  <c r="AC190" i="15"/>
  <c r="Y190" i="15"/>
  <c r="AC200" i="15"/>
  <c r="Y200" i="15"/>
  <c r="Y185" i="15"/>
  <c r="AC185" i="15"/>
  <c r="Y197" i="15"/>
  <c r="AC197" i="15"/>
  <c r="AC210" i="15"/>
  <c r="Y210" i="15"/>
  <c r="Y13" i="15"/>
  <c r="AC13" i="15"/>
  <c r="Y93" i="15"/>
  <c r="AC93" i="15"/>
  <c r="AC95" i="15"/>
  <c r="Y95" i="15"/>
  <c r="AC100" i="15"/>
  <c r="Y100" i="15"/>
  <c r="AC116" i="15"/>
  <c r="Y116" i="15"/>
  <c r="AC102" i="15"/>
  <c r="Y102" i="15"/>
  <c r="Y120" i="15"/>
  <c r="AC120" i="15"/>
  <c r="Y107" i="15"/>
  <c r="AC107" i="15"/>
  <c r="Y121" i="15"/>
  <c r="AC121" i="15"/>
  <c r="AC133" i="15"/>
  <c r="Y133" i="15"/>
  <c r="Y142" i="15"/>
  <c r="AC142" i="15"/>
  <c r="AC147" i="15"/>
  <c r="Y147" i="15"/>
  <c r="AC180" i="15"/>
  <c r="Y180" i="15"/>
  <c r="AC192" i="15"/>
  <c r="Y192" i="15"/>
  <c r="AC202" i="15"/>
  <c r="Y202" i="15"/>
  <c r="Y187" i="15"/>
  <c r="AC187" i="15"/>
  <c r="Y199" i="15"/>
  <c r="AC199" i="15"/>
  <c r="AC212" i="15"/>
  <c r="Y212" i="15"/>
  <c r="AC7" i="15"/>
  <c r="Y7" i="15"/>
  <c r="Y6" i="15"/>
  <c r="AC6" i="15"/>
  <c r="Y17" i="15"/>
  <c r="AC17" i="15"/>
  <c r="Y98" i="15"/>
  <c r="AC98" i="15"/>
  <c r="AC122" i="15"/>
  <c r="Y122" i="15"/>
  <c r="AC119" i="15"/>
  <c r="Y119" i="15"/>
  <c r="AC105" i="15"/>
  <c r="Y105" i="15"/>
  <c r="Y130" i="15"/>
  <c r="AC130" i="15"/>
  <c r="Y110" i="15"/>
  <c r="AC110" i="15"/>
  <c r="AC123" i="15"/>
  <c r="Y123" i="15"/>
  <c r="AC135" i="15"/>
  <c r="Y135" i="15"/>
  <c r="Y148" i="15"/>
  <c r="AC148" i="15"/>
  <c r="AC149" i="15"/>
  <c r="Y149" i="15"/>
  <c r="AC182" i="15"/>
  <c r="Y182" i="15"/>
  <c r="AC194" i="15"/>
  <c r="Y194" i="15"/>
  <c r="AC204" i="15"/>
  <c r="Y204" i="15"/>
  <c r="Y189" i="15"/>
  <c r="AC189" i="15"/>
  <c r="Y201" i="15"/>
  <c r="AC201" i="15"/>
  <c r="AC214" i="15"/>
  <c r="Y214" i="15"/>
  <c r="F12" i="15"/>
  <c r="F11" i="15"/>
  <c r="Y15" i="15"/>
  <c r="AC15" i="15"/>
  <c r="AC19" i="15"/>
  <c r="Y19" i="15"/>
  <c r="AC103" i="15"/>
  <c r="Y103" i="15"/>
  <c r="Y136" i="15"/>
  <c r="AC136" i="15"/>
  <c r="Y126" i="15"/>
  <c r="AC126" i="15"/>
  <c r="AC108" i="15"/>
  <c r="Y108" i="15"/>
  <c r="Y118" i="15"/>
  <c r="AC118" i="15"/>
  <c r="Y114" i="15"/>
  <c r="AC114" i="15"/>
  <c r="AC125" i="15"/>
  <c r="Y125" i="15"/>
  <c r="AC137" i="15"/>
  <c r="Y137" i="15"/>
  <c r="Y150" i="15"/>
  <c r="AC150" i="15"/>
  <c r="AC151" i="15"/>
  <c r="Y151" i="15"/>
  <c r="AC184" i="15"/>
  <c r="Y184" i="15"/>
  <c r="AC196" i="15"/>
  <c r="Y196" i="15"/>
  <c r="Y179" i="15"/>
  <c r="AC179" i="15"/>
  <c r="Y191" i="15"/>
  <c r="AC191" i="15"/>
  <c r="Y203" i="15"/>
  <c r="AC203" i="15"/>
  <c r="Y209" i="15"/>
  <c r="AC209" i="15"/>
  <c r="AC5" i="15"/>
  <c r="Y5" i="15"/>
  <c r="Y8" i="15"/>
  <c r="AC8" i="15"/>
  <c r="AC9" i="15"/>
  <c r="Y9" i="15"/>
  <c r="Y91" i="15"/>
  <c r="AC91" i="15"/>
  <c r="AC106" i="15"/>
  <c r="Y106" i="15"/>
  <c r="Y138" i="15"/>
  <c r="AC138" i="15"/>
  <c r="AC112" i="15"/>
  <c r="Y112" i="15"/>
  <c r="Y132" i="15"/>
  <c r="AC132" i="15"/>
  <c r="Y124" i="15"/>
  <c r="AC124" i="15"/>
  <c r="AC127" i="15"/>
  <c r="Y127" i="15"/>
  <c r="AC139" i="15"/>
  <c r="Y139" i="15"/>
  <c r="AC141" i="15"/>
  <c r="Y141" i="15"/>
  <c r="AC4" i="15"/>
  <c r="Y4" i="15"/>
  <c r="AC186" i="15"/>
  <c r="Y186" i="15"/>
  <c r="Y207" i="15"/>
  <c r="AC207" i="15"/>
  <c r="Y181" i="15"/>
  <c r="AC181" i="15"/>
  <c r="Y193" i="15"/>
  <c r="AC193" i="15"/>
  <c r="Y205" i="15"/>
  <c r="AC205" i="15"/>
  <c r="Y211" i="15"/>
  <c r="AC211" i="15"/>
  <c r="AE3" i="15"/>
  <c r="F10" i="15"/>
  <c r="Z287" i="15"/>
  <c r="Z278" i="15"/>
  <c r="Z277" i="15"/>
  <c r="Z286" i="15"/>
  <c r="Z280" i="15"/>
  <c r="Z279" i="15"/>
  <c r="Z268" i="15"/>
  <c r="Z267" i="15"/>
  <c r="Z288" i="15"/>
  <c r="Z283" i="15"/>
  <c r="Z276" i="15"/>
  <c r="Z272" i="15"/>
  <c r="Z269" i="15"/>
  <c r="Z273" i="15"/>
  <c r="Z270" i="15"/>
  <c r="Z264" i="15"/>
  <c r="Z262" i="15"/>
  <c r="Z260" i="15"/>
  <c r="Z275" i="15"/>
  <c r="Z271" i="15"/>
  <c r="Z285" i="15"/>
  <c r="Z282" i="15"/>
  <c r="Z255" i="15"/>
  <c r="Z253" i="15"/>
  <c r="Z251" i="15"/>
  <c r="Z249" i="15"/>
  <c r="Z261" i="15"/>
  <c r="Z284" i="15"/>
  <c r="Z274" i="15"/>
  <c r="Z290" i="15"/>
  <c r="Z265" i="15"/>
  <c r="Z266" i="15"/>
  <c r="Z258" i="15"/>
  <c r="Z252" i="15"/>
  <c r="Z257" i="15"/>
  <c r="Z254" i="15"/>
  <c r="Z256" i="15"/>
  <c r="Z248" i="15"/>
  <c r="Z247" i="15"/>
  <c r="Z245" i="15"/>
  <c r="Z243" i="15"/>
  <c r="Z241" i="15"/>
  <c r="Z239" i="15"/>
  <c r="Z237" i="15"/>
  <c r="Z235" i="15"/>
  <c r="Z233" i="15"/>
  <c r="Z231" i="15"/>
  <c r="Z229" i="15"/>
  <c r="Z227" i="15"/>
  <c r="Z225" i="15"/>
  <c r="Z223" i="15"/>
  <c r="Z221" i="15"/>
  <c r="Z289" i="15"/>
  <c r="Z281" i="15"/>
  <c r="Z263" i="15"/>
  <c r="Z242" i="15"/>
  <c r="Z236" i="15"/>
  <c r="Z230" i="15"/>
  <c r="Z224" i="15"/>
  <c r="Z217" i="15"/>
  <c r="Z215" i="15"/>
  <c r="Z220" i="15"/>
  <c r="Z240" i="15"/>
  <c r="Z234" i="15"/>
  <c r="Z228" i="15"/>
  <c r="Z222" i="15"/>
  <c r="Z246" i="15"/>
  <c r="Z218" i="15"/>
  <c r="Z216" i="15"/>
  <c r="Z244" i="15"/>
  <c r="Z238" i="15"/>
  <c r="Z232" i="15"/>
  <c r="Z226" i="15"/>
  <c r="Z177" i="15"/>
  <c r="Z175" i="15"/>
  <c r="Z173" i="15"/>
  <c r="Z250" i="15"/>
  <c r="Z219" i="15"/>
  <c r="Z259" i="15"/>
  <c r="Z178" i="15"/>
  <c r="Z176" i="15"/>
  <c r="Z172" i="15"/>
  <c r="Z169" i="15"/>
  <c r="Z167" i="15"/>
  <c r="Z165" i="15"/>
  <c r="Z163" i="15"/>
  <c r="Z161" i="15"/>
  <c r="Z159" i="15"/>
  <c r="Z157" i="15"/>
  <c r="Z155" i="15"/>
  <c r="Z153" i="15"/>
  <c r="Z174" i="15"/>
  <c r="Z162" i="15"/>
  <c r="Z164" i="15"/>
  <c r="Z152" i="15"/>
  <c r="Z166" i="15"/>
  <c r="Z154" i="15"/>
  <c r="Z171" i="15"/>
  <c r="Z168" i="15"/>
  <c r="Z156" i="15"/>
  <c r="Z170" i="15"/>
  <c r="Z158" i="15"/>
  <c r="Z160" i="15"/>
  <c r="BI5" i="15"/>
  <c r="BH5" i="15"/>
  <c r="BJ6" i="15"/>
  <c r="BJ5" i="15"/>
  <c r="Y94" i="15"/>
  <c r="AC94" i="15"/>
  <c r="AC109" i="15"/>
  <c r="Y109" i="15"/>
  <c r="Y128" i="15"/>
  <c r="AC128" i="15"/>
  <c r="AC115" i="15"/>
  <c r="Y115" i="15"/>
  <c r="Y101" i="15"/>
  <c r="AC101" i="15"/>
  <c r="Y134" i="15"/>
  <c r="AC134" i="15"/>
  <c r="AC129" i="15"/>
  <c r="Y129" i="15"/>
  <c r="AC140" i="15"/>
  <c r="Y140" i="15"/>
  <c r="Y143" i="15"/>
  <c r="AC143" i="15"/>
  <c r="Z60" i="15"/>
  <c r="Z88" i="15"/>
  <c r="Z85" i="15"/>
  <c r="Z82" i="15"/>
  <c r="Z79" i="15"/>
  <c r="Z76" i="15"/>
  <c r="Z73" i="15"/>
  <c r="Z70" i="15"/>
  <c r="Z67" i="15"/>
  <c r="Z64" i="15"/>
  <c r="Z61" i="15"/>
  <c r="Z58" i="15"/>
  <c r="Z89" i="15"/>
  <c r="Z86" i="15"/>
  <c r="Z83" i="15"/>
  <c r="Z80" i="15"/>
  <c r="Z77" i="15"/>
  <c r="Z74" i="15"/>
  <c r="Z71" i="15"/>
  <c r="Z68" i="15"/>
  <c r="Z65" i="15"/>
  <c r="Z62" i="15"/>
  <c r="Z59" i="15"/>
  <c r="Z54" i="15"/>
  <c r="Z51" i="15"/>
  <c r="Z48" i="15"/>
  <c r="Z45" i="15"/>
  <c r="Z42" i="15"/>
  <c r="Z39" i="15"/>
  <c r="Z36" i="15"/>
  <c r="Z33" i="15"/>
  <c r="Z25" i="15"/>
  <c r="BI3" i="15"/>
  <c r="Z84" i="15"/>
  <c r="Z75" i="15"/>
  <c r="Z66" i="15"/>
  <c r="Z57" i="15"/>
  <c r="Z26" i="15"/>
  <c r="BH3" i="15"/>
  <c r="Z78" i="15"/>
  <c r="Z55" i="15"/>
  <c r="Z52" i="15"/>
  <c r="Z49" i="15"/>
  <c r="Z46" i="15"/>
  <c r="Z43" i="15"/>
  <c r="Z40" i="15"/>
  <c r="Z37" i="15"/>
  <c r="Z34" i="15"/>
  <c r="Z29" i="15"/>
  <c r="Z28" i="15"/>
  <c r="Z69" i="15"/>
  <c r="Z90" i="15"/>
  <c r="Z81" i="15"/>
  <c r="Z72" i="15"/>
  <c r="Z63" i="15"/>
  <c r="Z31" i="15"/>
  <c r="Z30" i="15"/>
  <c r="Z27" i="15"/>
  <c r="Z23" i="15"/>
  <c r="Z22" i="15"/>
  <c r="Z21" i="15"/>
  <c r="Z56" i="15"/>
  <c r="Z53" i="15"/>
  <c r="Z50" i="15"/>
  <c r="Z47" i="15"/>
  <c r="Z44" i="15"/>
  <c r="Z41" i="15"/>
  <c r="Z38" i="15"/>
  <c r="Z35" i="15"/>
  <c r="Z32" i="15"/>
  <c r="Z87" i="15"/>
  <c r="Z24" i="15"/>
  <c r="BJ3" i="15"/>
  <c r="BJ4" i="15"/>
  <c r="AC188" i="15"/>
  <c r="Y188" i="15"/>
  <c r="AC198" i="15"/>
  <c r="Y198" i="15"/>
  <c r="Y183" i="15"/>
  <c r="AC183" i="15"/>
  <c r="Y195" i="15"/>
  <c r="AC195" i="15"/>
  <c r="AC208" i="15"/>
  <c r="Y208" i="15"/>
  <c r="Y213" i="15"/>
  <c r="AC213" i="15"/>
  <c r="F8" i="15"/>
  <c r="F9" i="15"/>
  <c r="AA115" i="14"/>
  <c r="AE115" i="14"/>
  <c r="AE130" i="14"/>
  <c r="AA130" i="14"/>
  <c r="AE144" i="14"/>
  <c r="AA144" i="14"/>
  <c r="AE81" i="14"/>
  <c r="AA81" i="14"/>
  <c r="AA83" i="14"/>
  <c r="AE83" i="14"/>
  <c r="AA208" i="14"/>
  <c r="AE208" i="14"/>
  <c r="AA187" i="14"/>
  <c r="AE187" i="14"/>
  <c r="AE201" i="14"/>
  <c r="AA201" i="14"/>
  <c r="AE213" i="14"/>
  <c r="AA213" i="14"/>
  <c r="AE43" i="14"/>
  <c r="AA43" i="14"/>
  <c r="AE5" i="14"/>
  <c r="AA5" i="14"/>
  <c r="AH4" i="14"/>
  <c r="AJ3" i="14"/>
  <c r="AE100" i="14"/>
  <c r="AA100" i="14"/>
  <c r="AA13" i="14"/>
  <c r="AE13" i="14"/>
  <c r="AA8" i="14"/>
  <c r="AE8" i="14"/>
  <c r="AE97" i="14"/>
  <c r="AA97" i="14"/>
  <c r="AE120" i="14"/>
  <c r="AA120" i="14"/>
  <c r="AA131" i="14"/>
  <c r="AE131" i="14"/>
  <c r="AA119" i="14"/>
  <c r="AE119" i="14"/>
  <c r="AA133" i="14"/>
  <c r="AE133" i="14"/>
  <c r="AE134" i="14"/>
  <c r="AA134" i="14"/>
  <c r="AE146" i="14"/>
  <c r="AA146" i="14"/>
  <c r="AE48" i="14"/>
  <c r="AA48" i="14"/>
  <c r="AE66" i="14"/>
  <c r="AA66" i="14"/>
  <c r="AE84" i="14"/>
  <c r="AA84" i="14"/>
  <c r="AA50" i="14"/>
  <c r="AE50" i="14"/>
  <c r="AA86" i="14"/>
  <c r="AE86" i="14"/>
  <c r="AE184" i="14"/>
  <c r="AA184" i="14"/>
  <c r="AA206" i="14"/>
  <c r="AE206" i="14"/>
  <c r="AA189" i="14"/>
  <c r="AE189" i="14"/>
  <c r="AA204" i="14"/>
  <c r="AE204" i="14"/>
  <c r="AE203" i="14"/>
  <c r="AA203" i="14"/>
  <c r="AA194" i="14"/>
  <c r="AE194" i="14"/>
  <c r="AB38" i="14"/>
  <c r="AB35" i="14"/>
  <c r="AB39" i="14"/>
  <c r="AB36" i="14"/>
  <c r="AB33" i="14"/>
  <c r="AB37" i="14"/>
  <c r="AB32" i="14"/>
  <c r="AB25" i="14"/>
  <c r="BK3" i="14"/>
  <c r="BJ3" i="14"/>
  <c r="AB40" i="14"/>
  <c r="AB26" i="14"/>
  <c r="AB34" i="14"/>
  <c r="AB29" i="14"/>
  <c r="AB28" i="14"/>
  <c r="AB31" i="14"/>
  <c r="AB30" i="14"/>
  <c r="AB27" i="14"/>
  <c r="AB23" i="14"/>
  <c r="AB22" i="14"/>
  <c r="AB21" i="14"/>
  <c r="AB24" i="14"/>
  <c r="BL4" i="14"/>
  <c r="BL3" i="14"/>
  <c r="AE82" i="14"/>
  <c r="AA82" i="14"/>
  <c r="AA6" i="14"/>
  <c r="AE6" i="14"/>
  <c r="AE103" i="14"/>
  <c r="AA103" i="14"/>
  <c r="AA92" i="14"/>
  <c r="AE92" i="14"/>
  <c r="AE105" i="14"/>
  <c r="AA105" i="14"/>
  <c r="AE122" i="14"/>
  <c r="AA122" i="14"/>
  <c r="AA135" i="14"/>
  <c r="AE135" i="14"/>
  <c r="AA104" i="14"/>
  <c r="AE104" i="14"/>
  <c r="AA121" i="14"/>
  <c r="AE121" i="14"/>
  <c r="AA137" i="14"/>
  <c r="AE137" i="14"/>
  <c r="AE136" i="14"/>
  <c r="AA136" i="14"/>
  <c r="AE148" i="14"/>
  <c r="AA148" i="14"/>
  <c r="AE51" i="14"/>
  <c r="AA51" i="14"/>
  <c r="AE69" i="14"/>
  <c r="AA69" i="14"/>
  <c r="AE87" i="14"/>
  <c r="AA87" i="14"/>
  <c r="AA53" i="14"/>
  <c r="AE53" i="14"/>
  <c r="AA71" i="14"/>
  <c r="AE71" i="14"/>
  <c r="AA89" i="14"/>
  <c r="AE89" i="14"/>
  <c r="AE186" i="14"/>
  <c r="AA186" i="14"/>
  <c r="AA179" i="14"/>
  <c r="AE179" i="14"/>
  <c r="AA191" i="14"/>
  <c r="AE191" i="14"/>
  <c r="AE193" i="14"/>
  <c r="AA193" i="14"/>
  <c r="AE205" i="14"/>
  <c r="AA205" i="14"/>
  <c r="AA196" i="14"/>
  <c r="AE196" i="14"/>
  <c r="AE79" i="14"/>
  <c r="AA79" i="14"/>
  <c r="AE19" i="14"/>
  <c r="AA19" i="14"/>
  <c r="AA2" i="14"/>
  <c r="AE2" i="14"/>
  <c r="AE117" i="14"/>
  <c r="AA117" i="14"/>
  <c r="AA129" i="14"/>
  <c r="AE129" i="14"/>
  <c r="AA65" i="14"/>
  <c r="AE65" i="14"/>
  <c r="AA112" i="14"/>
  <c r="AE112" i="14"/>
  <c r="AE102" i="14"/>
  <c r="AA102" i="14"/>
  <c r="AA101" i="14"/>
  <c r="AE101" i="14"/>
  <c r="AA68" i="14"/>
  <c r="AE68" i="14"/>
  <c r="AE73" i="14"/>
  <c r="AA73" i="14"/>
  <c r="AO3" i="14"/>
  <c r="AA3" i="14"/>
  <c r="AE3" i="14"/>
  <c r="AE93" i="14"/>
  <c r="AA93" i="14"/>
  <c r="AA95" i="14"/>
  <c r="AE95" i="14"/>
  <c r="AE108" i="14"/>
  <c r="AA108" i="14"/>
  <c r="AE124" i="14"/>
  <c r="AA124" i="14"/>
  <c r="AA139" i="14"/>
  <c r="AE139" i="14"/>
  <c r="AA107" i="14"/>
  <c r="AE107" i="14"/>
  <c r="AA123" i="14"/>
  <c r="AE123" i="14"/>
  <c r="AA141" i="14"/>
  <c r="AE141" i="14"/>
  <c r="AE138" i="14"/>
  <c r="AA138" i="14"/>
  <c r="AE150" i="14"/>
  <c r="AA150" i="14"/>
  <c r="AE54" i="14"/>
  <c r="AA54" i="14"/>
  <c r="AE72" i="14"/>
  <c r="AA72" i="14"/>
  <c r="AE90" i="14"/>
  <c r="AA90" i="14"/>
  <c r="AA56" i="14"/>
  <c r="AE56" i="14"/>
  <c r="AA74" i="14"/>
  <c r="AE74" i="14"/>
  <c r="AE192" i="14"/>
  <c r="AA192" i="14"/>
  <c r="AE188" i="14"/>
  <c r="AA188" i="14"/>
  <c r="AA181" i="14"/>
  <c r="AE181" i="14"/>
  <c r="AA212" i="14"/>
  <c r="AE212" i="14"/>
  <c r="AA202" i="14"/>
  <c r="AE202" i="14"/>
  <c r="AE207" i="14"/>
  <c r="AA207" i="14"/>
  <c r="AA15" i="14"/>
  <c r="AE15" i="14"/>
  <c r="AE70" i="14"/>
  <c r="AA70" i="14"/>
  <c r="AE12" i="14"/>
  <c r="AA12" i="14"/>
  <c r="AE94" i="14"/>
  <c r="AA94" i="14"/>
  <c r="AA98" i="14"/>
  <c r="AE98" i="14"/>
  <c r="AE63" i="14"/>
  <c r="AA63" i="14"/>
  <c r="AE111" i="14"/>
  <c r="AA111" i="14"/>
  <c r="AA125" i="14"/>
  <c r="AE125" i="14"/>
  <c r="AE75" i="14"/>
  <c r="AA75" i="14"/>
  <c r="AE178" i="14"/>
  <c r="AA178" i="14"/>
  <c r="AE197" i="14"/>
  <c r="AA197" i="14"/>
  <c r="AE209" i="14"/>
  <c r="AA209" i="14"/>
  <c r="AE9" i="14"/>
  <c r="AA9" i="14"/>
  <c r="AE61" i="14"/>
  <c r="AA61" i="14"/>
  <c r="AE7" i="14"/>
  <c r="AA7" i="14"/>
  <c r="AE46" i="14"/>
  <c r="AA46" i="14"/>
  <c r="AE99" i="14"/>
  <c r="AA99" i="14"/>
  <c r="AA116" i="14"/>
  <c r="AE116" i="14"/>
  <c r="AE132" i="14"/>
  <c r="AA132" i="14"/>
  <c r="AE45" i="14"/>
  <c r="AA45" i="14"/>
  <c r="AA47" i="14"/>
  <c r="AE47" i="14"/>
  <c r="AE182" i="14"/>
  <c r="AA182" i="14"/>
  <c r="AE4" i="14"/>
  <c r="AA4" i="14"/>
  <c r="AE64" i="14"/>
  <c r="AA64" i="14"/>
  <c r="AE96" i="14"/>
  <c r="AA96" i="14"/>
  <c r="AA109" i="14"/>
  <c r="AE109" i="14"/>
  <c r="AE126" i="14"/>
  <c r="AA126" i="14"/>
  <c r="AA143" i="14"/>
  <c r="AE143" i="14"/>
  <c r="AA110" i="14"/>
  <c r="AE110" i="14"/>
  <c r="AA145" i="14"/>
  <c r="AE145" i="14"/>
  <c r="AE140" i="14"/>
  <c r="AA140" i="14"/>
  <c r="AE88" i="14"/>
  <c r="AA88" i="14"/>
  <c r="AE57" i="14"/>
  <c r="AA57" i="14"/>
  <c r="AA41" i="14"/>
  <c r="AE41" i="14"/>
  <c r="AA59" i="14"/>
  <c r="AE59" i="14"/>
  <c r="AA77" i="14"/>
  <c r="AE77" i="14"/>
  <c r="AE190" i="14"/>
  <c r="AA190" i="14"/>
  <c r="AA183" i="14"/>
  <c r="AE183" i="14"/>
  <c r="AA198" i="14"/>
  <c r="AE198" i="14"/>
  <c r="AI3" i="14"/>
  <c r="AE55" i="14"/>
  <c r="AA55" i="14"/>
  <c r="AE91" i="14"/>
  <c r="AA91" i="14"/>
  <c r="AA106" i="14"/>
  <c r="AE106" i="14"/>
  <c r="AA118" i="14"/>
  <c r="AE118" i="14"/>
  <c r="AE114" i="14"/>
  <c r="AA114" i="14"/>
  <c r="AE128" i="14"/>
  <c r="AA128" i="14"/>
  <c r="AA147" i="14"/>
  <c r="AE147" i="14"/>
  <c r="AA113" i="14"/>
  <c r="AE113" i="14"/>
  <c r="AA127" i="14"/>
  <c r="AE127" i="14"/>
  <c r="AA149" i="14"/>
  <c r="AE149" i="14"/>
  <c r="AE142" i="14"/>
  <c r="AA142" i="14"/>
  <c r="AE42" i="14"/>
  <c r="AA42" i="14"/>
  <c r="AE60" i="14"/>
  <c r="AA60" i="14"/>
  <c r="AE78" i="14"/>
  <c r="AA78" i="14"/>
  <c r="AA44" i="14"/>
  <c r="AE44" i="14"/>
  <c r="AA62" i="14"/>
  <c r="AE62" i="14"/>
  <c r="AA80" i="14"/>
  <c r="AE80" i="14"/>
  <c r="AE180" i="14"/>
  <c r="AA180" i="14"/>
  <c r="AA200" i="14"/>
  <c r="AE200" i="14"/>
  <c r="AA185" i="14"/>
  <c r="AE185" i="14"/>
  <c r="AA210" i="14"/>
  <c r="AE210" i="14"/>
  <c r="AE199" i="14"/>
  <c r="AA199" i="14"/>
  <c r="AE211" i="14"/>
  <c r="AA211" i="14"/>
  <c r="AB289" i="14"/>
  <c r="AB284" i="14"/>
  <c r="AB277" i="14"/>
  <c r="AB272" i="14"/>
  <c r="AB270" i="14"/>
  <c r="AB268" i="14"/>
  <c r="AB266" i="14"/>
  <c r="AB264" i="14"/>
  <c r="AB262" i="14"/>
  <c r="AB286" i="14"/>
  <c r="AB279" i="14"/>
  <c r="AB274" i="14"/>
  <c r="AB288" i="14"/>
  <c r="AB281" i="14"/>
  <c r="AB276" i="14"/>
  <c r="AB285" i="14"/>
  <c r="AB282" i="14"/>
  <c r="AB269" i="14"/>
  <c r="AB287" i="14"/>
  <c r="AB271" i="14"/>
  <c r="AB259" i="14"/>
  <c r="AB257" i="14"/>
  <c r="AB255" i="14"/>
  <c r="AB253" i="14"/>
  <c r="AB251" i="14"/>
  <c r="AB261" i="14"/>
  <c r="AB273" i="14"/>
  <c r="AB258" i="14"/>
  <c r="AB275" i="14"/>
  <c r="AB260" i="14"/>
  <c r="AB249" i="14"/>
  <c r="AB247" i="14"/>
  <c r="AB245" i="14"/>
  <c r="AB243" i="14"/>
  <c r="AB241" i="14"/>
  <c r="AB239" i="14"/>
  <c r="AB237" i="14"/>
  <c r="AB235" i="14"/>
  <c r="AB233" i="14"/>
  <c r="AB231" i="14"/>
  <c r="AB229" i="14"/>
  <c r="AB227" i="14"/>
  <c r="AB225" i="14"/>
  <c r="AB223" i="14"/>
  <c r="AB283" i="14"/>
  <c r="AB278" i="14"/>
  <c r="AB252" i="14"/>
  <c r="AB280" i="14"/>
  <c r="AB248" i="14"/>
  <c r="AB242" i="14"/>
  <c r="AB238" i="14"/>
  <c r="AB221" i="14"/>
  <c r="AB267" i="14"/>
  <c r="AB250" i="14"/>
  <c r="AB244" i="14"/>
  <c r="AB263" i="14"/>
  <c r="AB232" i="14"/>
  <c r="AB226" i="14"/>
  <c r="AB224" i="14"/>
  <c r="AB236" i="14"/>
  <c r="AB230" i="14"/>
  <c r="AB265" i="14"/>
  <c r="AB256" i="14"/>
  <c r="AB222" i="14"/>
  <c r="AB220" i="14"/>
  <c r="AB219" i="14"/>
  <c r="AB217" i="14"/>
  <c r="AB215" i="14"/>
  <c r="AB240" i="14"/>
  <c r="AB228" i="14"/>
  <c r="AB214" i="14"/>
  <c r="AB234" i="14"/>
  <c r="AB216" i="14"/>
  <c r="AB254" i="14"/>
  <c r="AB246" i="14"/>
  <c r="AB177" i="14"/>
  <c r="AB175" i="14"/>
  <c r="AB173" i="14"/>
  <c r="AB171" i="14"/>
  <c r="AB169" i="14"/>
  <c r="AB167" i="14"/>
  <c r="AB165" i="14"/>
  <c r="AB163" i="14"/>
  <c r="AB161" i="14"/>
  <c r="AB176" i="14"/>
  <c r="AB174" i="14"/>
  <c r="AB172" i="14"/>
  <c r="AB170" i="14"/>
  <c r="AB168" i="14"/>
  <c r="AB166" i="14"/>
  <c r="AB164" i="14"/>
  <c r="AB162" i="14"/>
  <c r="AB159" i="14"/>
  <c r="AB157" i="14"/>
  <c r="AB155" i="14"/>
  <c r="AB153" i="14"/>
  <c r="AB218" i="14"/>
  <c r="AB158" i="14"/>
  <c r="AB156" i="14"/>
  <c r="AB154" i="14"/>
  <c r="AB152" i="14"/>
  <c r="AB160" i="14"/>
  <c r="AB151" i="14"/>
  <c r="BK5" i="14"/>
  <c r="BJ5" i="14"/>
  <c r="BL5" i="14"/>
  <c r="BL6" i="14"/>
  <c r="AE52" i="14"/>
  <c r="AA52" i="14"/>
  <c r="F12" i="14"/>
  <c r="F11" i="14"/>
  <c r="F9" i="14"/>
  <c r="AE195" i="14"/>
  <c r="AA195" i="14"/>
  <c r="AC32" i="15" l="1"/>
  <c r="Y32" i="15"/>
  <c r="Y84" i="15"/>
  <c r="AC84" i="15"/>
  <c r="AC161" i="15"/>
  <c r="Y161" i="15"/>
  <c r="Y236" i="15"/>
  <c r="AC236" i="15"/>
  <c r="Y261" i="15"/>
  <c r="AC261" i="15"/>
  <c r="Y35" i="15"/>
  <c r="AC35" i="15"/>
  <c r="AC53" i="15"/>
  <c r="Y53" i="15"/>
  <c r="AC30" i="15"/>
  <c r="Y30" i="15"/>
  <c r="Y69" i="15"/>
  <c r="AC69" i="15"/>
  <c r="AC43" i="15"/>
  <c r="Y43" i="15"/>
  <c r="Y45" i="15"/>
  <c r="AC45" i="15"/>
  <c r="AC65" i="15"/>
  <c r="Y65" i="15"/>
  <c r="AC83" i="15"/>
  <c r="Y83" i="15"/>
  <c r="Y67" i="15"/>
  <c r="AC67" i="15"/>
  <c r="Y85" i="15"/>
  <c r="AC85" i="15"/>
  <c r="Y171" i="15"/>
  <c r="AC171" i="15"/>
  <c r="AC174" i="15"/>
  <c r="Y174" i="15"/>
  <c r="AC163" i="15"/>
  <c r="Y163" i="15"/>
  <c r="AC178" i="15"/>
  <c r="Y178" i="15"/>
  <c r="Y177" i="15"/>
  <c r="AC177" i="15"/>
  <c r="AC218" i="15"/>
  <c r="Y218" i="15"/>
  <c r="Y220" i="15"/>
  <c r="AC220" i="15"/>
  <c r="Y242" i="15"/>
  <c r="AC242" i="15"/>
  <c r="AC225" i="15"/>
  <c r="Y225" i="15"/>
  <c r="AC237" i="15"/>
  <c r="Y237" i="15"/>
  <c r="AC248" i="15"/>
  <c r="Y248" i="15"/>
  <c r="AC266" i="15"/>
  <c r="Y266" i="15"/>
  <c r="Y249" i="15"/>
  <c r="AC249" i="15"/>
  <c r="AC271" i="15"/>
  <c r="Y271" i="15"/>
  <c r="AC273" i="15"/>
  <c r="Y273" i="15"/>
  <c r="AC267" i="15"/>
  <c r="Y267" i="15"/>
  <c r="Y278" i="15"/>
  <c r="AC278" i="15"/>
  <c r="AC50" i="15"/>
  <c r="Y50" i="15"/>
  <c r="Y78" i="15"/>
  <c r="AC78" i="15"/>
  <c r="AC80" i="15"/>
  <c r="Y80" i="15"/>
  <c r="Y162" i="15"/>
  <c r="AC162" i="15"/>
  <c r="Y240" i="15"/>
  <c r="AC240" i="15"/>
  <c r="AC258" i="15"/>
  <c r="Y258" i="15"/>
  <c r="AC270" i="15"/>
  <c r="Y270" i="15"/>
  <c r="AC38" i="15"/>
  <c r="Y38" i="15"/>
  <c r="Y56" i="15"/>
  <c r="AC56" i="15"/>
  <c r="AC31" i="15"/>
  <c r="Y31" i="15"/>
  <c r="AC28" i="15"/>
  <c r="Y28" i="15"/>
  <c r="AC46" i="15"/>
  <c r="Y46" i="15"/>
  <c r="Y26" i="15"/>
  <c r="AC26" i="15"/>
  <c r="Y25" i="15"/>
  <c r="AC25" i="15"/>
  <c r="Y48" i="15"/>
  <c r="AC48" i="15"/>
  <c r="AC68" i="15"/>
  <c r="Y68" i="15"/>
  <c r="AC86" i="15"/>
  <c r="Y86" i="15"/>
  <c r="Y70" i="15"/>
  <c r="AC70" i="15"/>
  <c r="Y88" i="15"/>
  <c r="AC88" i="15"/>
  <c r="Y160" i="15"/>
  <c r="AC160" i="15"/>
  <c r="Y154" i="15"/>
  <c r="AC154" i="15"/>
  <c r="AC153" i="15"/>
  <c r="Y153" i="15"/>
  <c r="AC165" i="15"/>
  <c r="Y165" i="15"/>
  <c r="AC259" i="15"/>
  <c r="Y259" i="15"/>
  <c r="Y226" i="15"/>
  <c r="AC226" i="15"/>
  <c r="Y246" i="15"/>
  <c r="AC246" i="15"/>
  <c r="Y215" i="15"/>
  <c r="AC215" i="15"/>
  <c r="Y263" i="15"/>
  <c r="AC263" i="15"/>
  <c r="AC227" i="15"/>
  <c r="Y227" i="15"/>
  <c r="AC239" i="15"/>
  <c r="Y239" i="15"/>
  <c r="AC256" i="15"/>
  <c r="Y256" i="15"/>
  <c r="AC265" i="15"/>
  <c r="Y265" i="15"/>
  <c r="Y251" i="15"/>
  <c r="AC251" i="15"/>
  <c r="Y275" i="15"/>
  <c r="AC275" i="15"/>
  <c r="AC269" i="15"/>
  <c r="Y269" i="15"/>
  <c r="AC268" i="15"/>
  <c r="Y268" i="15"/>
  <c r="AC287" i="15"/>
  <c r="Y287" i="15"/>
  <c r="AC27" i="15"/>
  <c r="Y27" i="15"/>
  <c r="Y42" i="15"/>
  <c r="AC42" i="15"/>
  <c r="Y82" i="15"/>
  <c r="AC82" i="15"/>
  <c r="AC176" i="15"/>
  <c r="Y176" i="15"/>
  <c r="AC223" i="15"/>
  <c r="Y223" i="15"/>
  <c r="AC285" i="15"/>
  <c r="Y285" i="15"/>
  <c r="AC41" i="15"/>
  <c r="Y41" i="15"/>
  <c r="AC21" i="15"/>
  <c r="Y21" i="15"/>
  <c r="Y63" i="15"/>
  <c r="AC63" i="15"/>
  <c r="AC29" i="15"/>
  <c r="Y29" i="15"/>
  <c r="AC49" i="15"/>
  <c r="Y49" i="15"/>
  <c r="Y57" i="15"/>
  <c r="AC57" i="15"/>
  <c r="Y33" i="15"/>
  <c r="AC33" i="15"/>
  <c r="Y51" i="15"/>
  <c r="AC51" i="15"/>
  <c r="AC71" i="15"/>
  <c r="Y71" i="15"/>
  <c r="AC89" i="15"/>
  <c r="Y89" i="15"/>
  <c r="Y73" i="15"/>
  <c r="AC73" i="15"/>
  <c r="Y60" i="15"/>
  <c r="AC60" i="15"/>
  <c r="Y158" i="15"/>
  <c r="AC158" i="15"/>
  <c r="Y166" i="15"/>
  <c r="AC166" i="15"/>
  <c r="AC155" i="15"/>
  <c r="Y155" i="15"/>
  <c r="AC167" i="15"/>
  <c r="Y167" i="15"/>
  <c r="AC219" i="15"/>
  <c r="Y219" i="15"/>
  <c r="Y232" i="15"/>
  <c r="AC232" i="15"/>
  <c r="Y222" i="15"/>
  <c r="AC222" i="15"/>
  <c r="Y217" i="15"/>
  <c r="AC217" i="15"/>
  <c r="AC281" i="15"/>
  <c r="Y281" i="15"/>
  <c r="AC229" i="15"/>
  <c r="Y229" i="15"/>
  <c r="AC241" i="15"/>
  <c r="Y241" i="15"/>
  <c r="AC254" i="15"/>
  <c r="Y254" i="15"/>
  <c r="Y290" i="15"/>
  <c r="AC290" i="15"/>
  <c r="Y253" i="15"/>
  <c r="AC253" i="15"/>
  <c r="AC260" i="15"/>
  <c r="Y260" i="15"/>
  <c r="AC272" i="15"/>
  <c r="Y272" i="15"/>
  <c r="Y279" i="15"/>
  <c r="AC279" i="15"/>
  <c r="Y90" i="15"/>
  <c r="AC90" i="15"/>
  <c r="Y64" i="15"/>
  <c r="AC64" i="15"/>
  <c r="Y168" i="15"/>
  <c r="AC168" i="15"/>
  <c r="AC216" i="15"/>
  <c r="Y216" i="15"/>
  <c r="AC247" i="15"/>
  <c r="Y247" i="15"/>
  <c r="Y277" i="15"/>
  <c r="AC277" i="15"/>
  <c r="Y24" i="15"/>
  <c r="AC24" i="15"/>
  <c r="AC44" i="15"/>
  <c r="Y44" i="15"/>
  <c r="AC22" i="15"/>
  <c r="Y22" i="15"/>
  <c r="Y72" i="15"/>
  <c r="AC72" i="15"/>
  <c r="AC34" i="15"/>
  <c r="Y34" i="15"/>
  <c r="AC52" i="15"/>
  <c r="Y52" i="15"/>
  <c r="Y66" i="15"/>
  <c r="AC66" i="15"/>
  <c r="Y36" i="15"/>
  <c r="AC36" i="15"/>
  <c r="Y54" i="15"/>
  <c r="AC54" i="15"/>
  <c r="AC74" i="15"/>
  <c r="Y74" i="15"/>
  <c r="Y58" i="15"/>
  <c r="AC58" i="15"/>
  <c r="Y76" i="15"/>
  <c r="AC76" i="15"/>
  <c r="Y170" i="15"/>
  <c r="AC170" i="15"/>
  <c r="Y152" i="15"/>
  <c r="AC152" i="15"/>
  <c r="AC157" i="15"/>
  <c r="Y157" i="15"/>
  <c r="AC169" i="15"/>
  <c r="Y169" i="15"/>
  <c r="AC250" i="15"/>
  <c r="Y250" i="15"/>
  <c r="Y238" i="15"/>
  <c r="AC238" i="15"/>
  <c r="Y228" i="15"/>
  <c r="AC228" i="15"/>
  <c r="Y224" i="15"/>
  <c r="AC224" i="15"/>
  <c r="AC289" i="15"/>
  <c r="Y289" i="15"/>
  <c r="AC231" i="15"/>
  <c r="Y231" i="15"/>
  <c r="AC243" i="15"/>
  <c r="Y243" i="15"/>
  <c r="AC257" i="15"/>
  <c r="Y257" i="15"/>
  <c r="AC274" i="15"/>
  <c r="Y274" i="15"/>
  <c r="Y255" i="15"/>
  <c r="AC255" i="15"/>
  <c r="Y262" i="15"/>
  <c r="AC262" i="15"/>
  <c r="Y276" i="15"/>
  <c r="AC276" i="15"/>
  <c r="AC280" i="15"/>
  <c r="Y280" i="15"/>
  <c r="AD3" i="15"/>
  <c r="AH3" i="15"/>
  <c r="AG3" i="15"/>
  <c r="AC40" i="15"/>
  <c r="Y40" i="15"/>
  <c r="AC62" i="15"/>
  <c r="Y62" i="15"/>
  <c r="Y175" i="15"/>
  <c r="AC175" i="15"/>
  <c r="AC235" i="15"/>
  <c r="Y235" i="15"/>
  <c r="Y288" i="15"/>
  <c r="AC288" i="15"/>
  <c r="Y87" i="15"/>
  <c r="AC87" i="15"/>
  <c r="AC47" i="15"/>
  <c r="Y47" i="15"/>
  <c r="AC23" i="15"/>
  <c r="Y23" i="15"/>
  <c r="Y81" i="15"/>
  <c r="AC81" i="15"/>
  <c r="AC37" i="15"/>
  <c r="Y37" i="15"/>
  <c r="AC55" i="15"/>
  <c r="Y55" i="15"/>
  <c r="Y75" i="15"/>
  <c r="AC75" i="15"/>
  <c r="Y39" i="15"/>
  <c r="AC39" i="15"/>
  <c r="AC59" i="15"/>
  <c r="Y59" i="15"/>
  <c r="AC77" i="15"/>
  <c r="Y77" i="15"/>
  <c r="Y61" i="15"/>
  <c r="AC61" i="15"/>
  <c r="Y79" i="15"/>
  <c r="AC79" i="15"/>
  <c r="Y156" i="15"/>
  <c r="AC156" i="15"/>
  <c r="Y164" i="15"/>
  <c r="AC164" i="15"/>
  <c r="AC159" i="15"/>
  <c r="Y159" i="15"/>
  <c r="AC172" i="15"/>
  <c r="Y172" i="15"/>
  <c r="Y173" i="15"/>
  <c r="AC173" i="15"/>
  <c r="Y244" i="15"/>
  <c r="AC244" i="15"/>
  <c r="Y234" i="15"/>
  <c r="AC234" i="15"/>
  <c r="Y230" i="15"/>
  <c r="AC230" i="15"/>
  <c r="AC221" i="15"/>
  <c r="Y221" i="15"/>
  <c r="AC233" i="15"/>
  <c r="Y233" i="15"/>
  <c r="AC245" i="15"/>
  <c r="Y245" i="15"/>
  <c r="AC252" i="15"/>
  <c r="Y252" i="15"/>
  <c r="Y284" i="15"/>
  <c r="AC284" i="15"/>
  <c r="AC282" i="15"/>
  <c r="Y282" i="15"/>
  <c r="Y264" i="15"/>
  <c r="AC264" i="15"/>
  <c r="AC283" i="15"/>
  <c r="Y283" i="15"/>
  <c r="Y286" i="15"/>
  <c r="AC286" i="15"/>
  <c r="AA223" i="14"/>
  <c r="AE223" i="14"/>
  <c r="AA35" i="14"/>
  <c r="AE35" i="14"/>
  <c r="AE215" i="14"/>
  <c r="AA215" i="14"/>
  <c r="AE261" i="14"/>
  <c r="AA261" i="14"/>
  <c r="AK3" i="14"/>
  <c r="AL3" i="14" s="1"/>
  <c r="AM3" i="14"/>
  <c r="AE22" i="14"/>
  <c r="AA22" i="14"/>
  <c r="AE29" i="14"/>
  <c r="AA29" i="14"/>
  <c r="AA25" i="14"/>
  <c r="AE25" i="14"/>
  <c r="AA151" i="14"/>
  <c r="AE151" i="14"/>
  <c r="AA218" i="14"/>
  <c r="AE218" i="14"/>
  <c r="AE164" i="14"/>
  <c r="AA164" i="14"/>
  <c r="AE176" i="14"/>
  <c r="AA176" i="14"/>
  <c r="AA171" i="14"/>
  <c r="AE171" i="14"/>
  <c r="AA216" i="14"/>
  <c r="AE216" i="14"/>
  <c r="AE217" i="14"/>
  <c r="AA217" i="14"/>
  <c r="AA230" i="14"/>
  <c r="AE230" i="14"/>
  <c r="AE244" i="14"/>
  <c r="AA244" i="14"/>
  <c r="AE248" i="14"/>
  <c r="AA248" i="14"/>
  <c r="AE225" i="14"/>
  <c r="AA225" i="14"/>
  <c r="AA237" i="14"/>
  <c r="AE237" i="14"/>
  <c r="AA249" i="14"/>
  <c r="AE249" i="14"/>
  <c r="AA251" i="14"/>
  <c r="AE251" i="14"/>
  <c r="AA287" i="14"/>
  <c r="AE287" i="14"/>
  <c r="AE288" i="14"/>
  <c r="AA288" i="14"/>
  <c r="AA266" i="14"/>
  <c r="AE266" i="14"/>
  <c r="AA289" i="14"/>
  <c r="AE289" i="14"/>
  <c r="AE23" i="14"/>
  <c r="AA23" i="14"/>
  <c r="AE34" i="14"/>
  <c r="AA34" i="14"/>
  <c r="AA32" i="14"/>
  <c r="AE32" i="14"/>
  <c r="AA38" i="14"/>
  <c r="AE38" i="14"/>
  <c r="AE158" i="14"/>
  <c r="AA158" i="14"/>
  <c r="AE174" i="14"/>
  <c r="AA174" i="14"/>
  <c r="AE263" i="14"/>
  <c r="AA263" i="14"/>
  <c r="AA281" i="14"/>
  <c r="AE281" i="14"/>
  <c r="AA160" i="14"/>
  <c r="AE160" i="14"/>
  <c r="AE250" i="14"/>
  <c r="AA250" i="14"/>
  <c r="AA268" i="14"/>
  <c r="AE268" i="14"/>
  <c r="AE27" i="14"/>
  <c r="AA27" i="14"/>
  <c r="AA26" i="14"/>
  <c r="AE26" i="14"/>
  <c r="AE37" i="14"/>
  <c r="AA37" i="14"/>
  <c r="AR3" i="14"/>
  <c r="AS3" i="14"/>
  <c r="AA169" i="14"/>
  <c r="AE169" i="14"/>
  <c r="AE242" i="14"/>
  <c r="AA242" i="14"/>
  <c r="AE271" i="14"/>
  <c r="AA271" i="14"/>
  <c r="AE166" i="14"/>
  <c r="AA166" i="14"/>
  <c r="AE234" i="14"/>
  <c r="AA234" i="14"/>
  <c r="AE280" i="14"/>
  <c r="AA280" i="14"/>
  <c r="AE260" i="14"/>
  <c r="AA260" i="14"/>
  <c r="AE269" i="14"/>
  <c r="AA269" i="14"/>
  <c r="AE152" i="14"/>
  <c r="AA152" i="14"/>
  <c r="AA155" i="14"/>
  <c r="AE155" i="14"/>
  <c r="AE168" i="14"/>
  <c r="AA168" i="14"/>
  <c r="AA163" i="14"/>
  <c r="AE163" i="14"/>
  <c r="AA175" i="14"/>
  <c r="AE175" i="14"/>
  <c r="AA214" i="14"/>
  <c r="AE214" i="14"/>
  <c r="AE220" i="14"/>
  <c r="AA220" i="14"/>
  <c r="AA224" i="14"/>
  <c r="AE224" i="14"/>
  <c r="AE267" i="14"/>
  <c r="AA267" i="14"/>
  <c r="AE252" i="14"/>
  <c r="AA252" i="14"/>
  <c r="AA229" i="14"/>
  <c r="AE229" i="14"/>
  <c r="AA241" i="14"/>
  <c r="AE241" i="14"/>
  <c r="AA275" i="14"/>
  <c r="AE275" i="14"/>
  <c r="AA255" i="14"/>
  <c r="AE255" i="14"/>
  <c r="AE282" i="14"/>
  <c r="AA282" i="14"/>
  <c r="AA279" i="14"/>
  <c r="AE279" i="14"/>
  <c r="AA270" i="14"/>
  <c r="AE270" i="14"/>
  <c r="AE30" i="14"/>
  <c r="AA30" i="14"/>
  <c r="AE40" i="14"/>
  <c r="AA40" i="14"/>
  <c r="AE33" i="14"/>
  <c r="AA33" i="14"/>
  <c r="AE162" i="14"/>
  <c r="AA162" i="14"/>
  <c r="AE254" i="14"/>
  <c r="AA254" i="14"/>
  <c r="AA235" i="14"/>
  <c r="AE235" i="14"/>
  <c r="AA264" i="14"/>
  <c r="AE264" i="14"/>
  <c r="AA153" i="14"/>
  <c r="AE153" i="14"/>
  <c r="AA173" i="14"/>
  <c r="AE173" i="14"/>
  <c r="AE236" i="14"/>
  <c r="AA236" i="14"/>
  <c r="AA239" i="14"/>
  <c r="AE239" i="14"/>
  <c r="AE274" i="14"/>
  <c r="AA274" i="14"/>
  <c r="AE154" i="14"/>
  <c r="AA154" i="14"/>
  <c r="AA157" i="14"/>
  <c r="AE157" i="14"/>
  <c r="AE170" i="14"/>
  <c r="AA170" i="14"/>
  <c r="AA165" i="14"/>
  <c r="AE165" i="14"/>
  <c r="AA177" i="14"/>
  <c r="AE177" i="14"/>
  <c r="AA228" i="14"/>
  <c r="AE228" i="14"/>
  <c r="AE222" i="14"/>
  <c r="AA222" i="14"/>
  <c r="AA226" i="14"/>
  <c r="AE226" i="14"/>
  <c r="AE221" i="14"/>
  <c r="AA221" i="14"/>
  <c r="AE278" i="14"/>
  <c r="AA278" i="14"/>
  <c r="AE231" i="14"/>
  <c r="AA231" i="14"/>
  <c r="AA243" i="14"/>
  <c r="AE243" i="14"/>
  <c r="AE258" i="14"/>
  <c r="AA258" i="14"/>
  <c r="AA257" i="14"/>
  <c r="AE257" i="14"/>
  <c r="AA285" i="14"/>
  <c r="AE285" i="14"/>
  <c r="AE286" i="14"/>
  <c r="AA286" i="14"/>
  <c r="AE272" i="14"/>
  <c r="AA272" i="14"/>
  <c r="AA24" i="14"/>
  <c r="AE24" i="14"/>
  <c r="AE31" i="14"/>
  <c r="AA31" i="14"/>
  <c r="AE36" i="14"/>
  <c r="AA36" i="14"/>
  <c r="AE265" i="14"/>
  <c r="AA265" i="14"/>
  <c r="AA247" i="14"/>
  <c r="AE247" i="14"/>
  <c r="AE284" i="14"/>
  <c r="AA284" i="14"/>
  <c r="AA161" i="14"/>
  <c r="AE161" i="14"/>
  <c r="AE219" i="14"/>
  <c r="AA219" i="14"/>
  <c r="AE227" i="14"/>
  <c r="AA227" i="14"/>
  <c r="AA253" i="14"/>
  <c r="AE253" i="14"/>
  <c r="AE156" i="14"/>
  <c r="AA156" i="14"/>
  <c r="AA159" i="14"/>
  <c r="AE159" i="14"/>
  <c r="AE172" i="14"/>
  <c r="AA172" i="14"/>
  <c r="AA167" i="14"/>
  <c r="AE167" i="14"/>
  <c r="AE246" i="14"/>
  <c r="AA246" i="14"/>
  <c r="AE240" i="14"/>
  <c r="AA240" i="14"/>
  <c r="AE256" i="14"/>
  <c r="AA256" i="14"/>
  <c r="AE232" i="14"/>
  <c r="AA232" i="14"/>
  <c r="AE238" i="14"/>
  <c r="AA238" i="14"/>
  <c r="AA283" i="14"/>
  <c r="AE283" i="14"/>
  <c r="AA233" i="14"/>
  <c r="AE233" i="14"/>
  <c r="AA245" i="14"/>
  <c r="AE245" i="14"/>
  <c r="AA273" i="14"/>
  <c r="AE273" i="14"/>
  <c r="AA259" i="14"/>
  <c r="AE259" i="14"/>
  <c r="AE276" i="14"/>
  <c r="AA276" i="14"/>
  <c r="AA262" i="14"/>
  <c r="AE262" i="14"/>
  <c r="AA277" i="14"/>
  <c r="AE277" i="14"/>
  <c r="AE21" i="14"/>
  <c r="AA21" i="14"/>
  <c r="AE28" i="14"/>
  <c r="AA28" i="14"/>
  <c r="AE39" i="14"/>
  <c r="AA39" i="14"/>
  <c r="AP4" i="14"/>
  <c r="AI3" i="15" l="1"/>
  <c r="AJ3" i="15" s="1"/>
  <c r="AK3" i="15"/>
  <c r="AQ3" i="15"/>
  <c r="AP3" i="15"/>
  <c r="AF4" i="15"/>
  <c r="AE4" i="15"/>
  <c r="AD4" i="15" s="1"/>
  <c r="AN10" i="14"/>
  <c r="AX3" i="14"/>
  <c r="AU3" i="14"/>
  <c r="AQ4" i="14"/>
  <c r="AV3" i="14"/>
  <c r="AT3" i="14"/>
  <c r="AZ3" i="14"/>
  <c r="AG4" i="14"/>
  <c r="AW3" i="14"/>
  <c r="AO4" i="14"/>
  <c r="AE60" i="7"/>
  <c r="BM4" i="7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BI27" i="9"/>
  <c r="BI5" i="9" s="1"/>
  <c r="BI2" i="9" s="1"/>
  <c r="BI12" i="9" s="1"/>
  <c r="AG27" i="9"/>
  <c r="AG26" i="9"/>
  <c r="AG25" i="9"/>
  <c r="AG24" i="9"/>
  <c r="AG23" i="9"/>
  <c r="AG22" i="9"/>
  <c r="BI21" i="9"/>
  <c r="BI22" i="9" s="1"/>
  <c r="AG21" i="9"/>
  <c r="AG20" i="9"/>
  <c r="Z20" i="9"/>
  <c r="Y20" i="9"/>
  <c r="BI19" i="9"/>
  <c r="AG19" i="9"/>
  <c r="Z19" i="9"/>
  <c r="Y19" i="9"/>
  <c r="AG18" i="9"/>
  <c r="Z18" i="9"/>
  <c r="AA20" i="9" s="1"/>
  <c r="Y18" i="9"/>
  <c r="BI17" i="9"/>
  <c r="AG17" i="9"/>
  <c r="Z17" i="9"/>
  <c r="AA19" i="9" s="1"/>
  <c r="Y17" i="9"/>
  <c r="BI16" i="9"/>
  <c r="AG16" i="9"/>
  <c r="Z16" i="9"/>
  <c r="AA18" i="9" s="1"/>
  <c r="N16" i="9"/>
  <c r="AG15" i="9"/>
  <c r="Y15" i="9"/>
  <c r="J15" i="9"/>
  <c r="AG14" i="9"/>
  <c r="Z14" i="9"/>
  <c r="Y14" i="9"/>
  <c r="AG13" i="9"/>
  <c r="Z13" i="9"/>
  <c r="Y13" i="9"/>
  <c r="AG12" i="9"/>
  <c r="Z12" i="9"/>
  <c r="AA14" i="9" s="1"/>
  <c r="Y12" i="9"/>
  <c r="AG11" i="9"/>
  <c r="Z11" i="9"/>
  <c r="AA13" i="9" s="1"/>
  <c r="Y11" i="9"/>
  <c r="BP10" i="9"/>
  <c r="BO10" i="9"/>
  <c r="BN10" i="9"/>
  <c r="AG10" i="9"/>
  <c r="Z10" i="9"/>
  <c r="AA12" i="9" s="1"/>
  <c r="Y10" i="9"/>
  <c r="BP9" i="9"/>
  <c r="BO9" i="9"/>
  <c r="BN9" i="9"/>
  <c r="AG9" i="9"/>
  <c r="Z9" i="9"/>
  <c r="AA11" i="9" s="1"/>
  <c r="Y9" i="9"/>
  <c r="BP8" i="9"/>
  <c r="BO8" i="9"/>
  <c r="BN8" i="9"/>
  <c r="AG8" i="9"/>
  <c r="Y8" i="9"/>
  <c r="M8" i="9"/>
  <c r="L8" i="9"/>
  <c r="J8" i="9"/>
  <c r="BP7" i="9"/>
  <c r="BO7" i="9"/>
  <c r="BN7" i="9"/>
  <c r="AG7" i="9"/>
  <c r="Z7" i="9"/>
  <c r="Y7" i="9"/>
  <c r="BO6" i="9"/>
  <c r="BN6" i="9"/>
  <c r="AG6" i="9"/>
  <c r="N6" i="9"/>
  <c r="Y6" i="9" s="1"/>
  <c r="L6" i="9"/>
  <c r="J6" i="9"/>
  <c r="AG5" i="9"/>
  <c r="Z5" i="9"/>
  <c r="Y5" i="9"/>
  <c r="M5" i="9"/>
  <c r="M6" i="9" s="1"/>
  <c r="BN4" i="9"/>
  <c r="BM4" i="9"/>
  <c r="AG4" i="9"/>
  <c r="Z4" i="9"/>
  <c r="Y4" i="9"/>
  <c r="L4" i="9"/>
  <c r="AG3" i="9"/>
  <c r="Z3" i="9"/>
  <c r="N3" i="9"/>
  <c r="Y3" i="9" s="1"/>
  <c r="L3" i="9"/>
  <c r="J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AV2" i="9"/>
  <c r="AP2" i="9"/>
  <c r="AG2" i="9"/>
  <c r="Z2" i="9"/>
  <c r="BM5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3" i="7"/>
  <c r="B4" i="8"/>
  <c r="B4" i="10" s="1"/>
  <c r="B5" i="8"/>
  <c r="B5" i="10" s="1"/>
  <c r="B6" i="8"/>
  <c r="B6" i="10" s="1"/>
  <c r="B7" i="8"/>
  <c r="B7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6" i="8"/>
  <c r="B16" i="10" s="1"/>
  <c r="B17" i="8"/>
  <c r="B17" i="10" s="1"/>
  <c r="B18" i="8"/>
  <c r="B18" i="10" s="1"/>
  <c r="B19" i="8"/>
  <c r="B19" i="10" s="1"/>
  <c r="B2" i="8"/>
  <c r="B2" i="10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BI27" i="7"/>
  <c r="BI5" i="7" s="1"/>
  <c r="BI2" i="7" s="1"/>
  <c r="AG27" i="7"/>
  <c r="AG26" i="7"/>
  <c r="AG25" i="7"/>
  <c r="AG24" i="7"/>
  <c r="AG23" i="7"/>
  <c r="AG22" i="7"/>
  <c r="AG21" i="7"/>
  <c r="AG20" i="7"/>
  <c r="Z20" i="7"/>
  <c r="Y20" i="7"/>
  <c r="BI19" i="7"/>
  <c r="AG19" i="7"/>
  <c r="Z19" i="7"/>
  <c r="Y19" i="7"/>
  <c r="AG18" i="7"/>
  <c r="Z18" i="7"/>
  <c r="Y18" i="7"/>
  <c r="BI17" i="7"/>
  <c r="AG17" i="7"/>
  <c r="Z17" i="7"/>
  <c r="Y17" i="7"/>
  <c r="AG16" i="7"/>
  <c r="Z16" i="7"/>
  <c r="N16" i="7"/>
  <c r="Y16" i="7" s="1"/>
  <c r="AG15" i="7"/>
  <c r="Y15" i="7"/>
  <c r="J15" i="7"/>
  <c r="AG14" i="7"/>
  <c r="Z14" i="7"/>
  <c r="Y14" i="7"/>
  <c r="AG13" i="7"/>
  <c r="Z13" i="7"/>
  <c r="Y13" i="7"/>
  <c r="AG12" i="7"/>
  <c r="Z12" i="7"/>
  <c r="Y12" i="7"/>
  <c r="AG11" i="7"/>
  <c r="Z11" i="7"/>
  <c r="Y11" i="7"/>
  <c r="BP10" i="7"/>
  <c r="BO10" i="7"/>
  <c r="BN10" i="7"/>
  <c r="AG10" i="7"/>
  <c r="Z10" i="7"/>
  <c r="Y10" i="7"/>
  <c r="BP9" i="7"/>
  <c r="BO9" i="7"/>
  <c r="BN9" i="7"/>
  <c r="AG9" i="7"/>
  <c r="Z9" i="7"/>
  <c r="Y9" i="7"/>
  <c r="BP8" i="7"/>
  <c r="BO8" i="7"/>
  <c r="BN8" i="7"/>
  <c r="AG8" i="7"/>
  <c r="N8" i="7"/>
  <c r="Y8" i="7" s="1"/>
  <c r="M8" i="7"/>
  <c r="L8" i="7"/>
  <c r="J8" i="7"/>
  <c r="BP7" i="7"/>
  <c r="BO7" i="7"/>
  <c r="BN7" i="7"/>
  <c r="AG7" i="7"/>
  <c r="Z7" i="7"/>
  <c r="Y7" i="7"/>
  <c r="BO6" i="7"/>
  <c r="BN6" i="7"/>
  <c r="AG6" i="7"/>
  <c r="N6" i="7"/>
  <c r="Y6" i="7" s="1"/>
  <c r="L6" i="7"/>
  <c r="J6" i="7"/>
  <c r="AG5" i="7"/>
  <c r="Z5" i="7"/>
  <c r="Y5" i="7"/>
  <c r="M5" i="7"/>
  <c r="M6" i="7" s="1"/>
  <c r="BN4" i="7"/>
  <c r="AG4" i="7"/>
  <c r="Z4" i="7"/>
  <c r="Y4" i="7"/>
  <c r="L4" i="7"/>
  <c r="L3" i="7" s="1"/>
  <c r="AG3" i="7"/>
  <c r="N3" i="7"/>
  <c r="Y3" i="7" s="1"/>
  <c r="J3" i="7"/>
  <c r="M4" i="7" s="1"/>
  <c r="M3" i="7" s="1"/>
  <c r="AV2" i="7"/>
  <c r="AP2" i="7"/>
  <c r="AG2" i="7"/>
  <c r="Z2" i="7"/>
  <c r="AA4" i="9" l="1"/>
  <c r="AA5" i="9"/>
  <c r="G4" i="7"/>
  <c r="G3" i="7"/>
  <c r="B3" i="12"/>
  <c r="F16" i="7"/>
  <c r="G16" i="7"/>
  <c r="G15" i="7"/>
  <c r="B15" i="12"/>
  <c r="BI28" i="7"/>
  <c r="BI12" i="7"/>
  <c r="BI25" i="7" s="1"/>
  <c r="BI24" i="7"/>
  <c r="B15" i="8"/>
  <c r="B15" i="10" s="1"/>
  <c r="B3" i="8"/>
  <c r="B3" i="10" s="1"/>
  <c r="G8" i="7"/>
  <c r="H14" i="7" s="1"/>
  <c r="G9" i="7"/>
  <c r="B8" i="12"/>
  <c r="Z3" i="7"/>
  <c r="Z6" i="7"/>
  <c r="G6" i="7"/>
  <c r="G7" i="7"/>
  <c r="B6" i="12"/>
  <c r="Z8" i="7"/>
  <c r="B8" i="8"/>
  <c r="B8" i="10" s="1"/>
  <c r="AT3" i="9"/>
  <c r="C59" i="11"/>
  <c r="G3" i="9"/>
  <c r="G4" i="9"/>
  <c r="Y16" i="9"/>
  <c r="L16" i="9"/>
  <c r="Z6" i="9"/>
  <c r="AA8" i="9" s="1"/>
  <c r="G6" i="9"/>
  <c r="G7" i="9"/>
  <c r="G15" i="9"/>
  <c r="G16" i="9"/>
  <c r="L15" i="9"/>
  <c r="BC2" i="9"/>
  <c r="M4" i="9"/>
  <c r="M3" i="9" s="1"/>
  <c r="F13" i="9"/>
  <c r="Z8" i="9"/>
  <c r="AA10" i="9" s="1"/>
  <c r="F20" i="9"/>
  <c r="Z15" i="9"/>
  <c r="AA17" i="9" s="1"/>
  <c r="G9" i="9"/>
  <c r="G8" i="9"/>
  <c r="H14" i="9" s="1"/>
  <c r="AL10" i="15"/>
  <c r="AV3" i="15"/>
  <c r="AF5" i="15"/>
  <c r="AS3" i="15"/>
  <c r="AH4" i="15"/>
  <c r="AN4" i="15"/>
  <c r="AG4" i="15"/>
  <c r="AK4" i="15" s="1"/>
  <c r="AO4" i="15"/>
  <c r="AT3" i="15"/>
  <c r="AR3" i="15"/>
  <c r="AX3" i="15"/>
  <c r="AM4" i="15"/>
  <c r="AU3" i="15"/>
  <c r="F16" i="9"/>
  <c r="F13" i="7"/>
  <c r="AF4" i="14"/>
  <c r="AJ4" i="14"/>
  <c r="AI4" i="14"/>
  <c r="BA3" i="14"/>
  <c r="Z3" i="14"/>
  <c r="F15" i="9"/>
  <c r="F19" i="9"/>
  <c r="F14" i="9"/>
  <c r="F17" i="9"/>
  <c r="F18" i="9"/>
  <c r="BI24" i="9"/>
  <c r="BI28" i="9"/>
  <c r="BI25" i="9"/>
  <c r="AI2" i="9"/>
  <c r="AE110" i="9"/>
  <c r="AE107" i="9"/>
  <c r="AE104" i="9"/>
  <c r="AE101" i="9"/>
  <c r="AE98" i="9"/>
  <c r="AE95" i="9"/>
  <c r="AE106" i="9"/>
  <c r="AE105" i="9"/>
  <c r="AE97" i="9"/>
  <c r="AE96" i="9"/>
  <c r="AE109" i="9"/>
  <c r="AE108" i="9"/>
  <c r="AE100" i="9"/>
  <c r="AE91" i="9"/>
  <c r="AE99" i="9"/>
  <c r="AE94" i="9"/>
  <c r="AE103" i="9"/>
  <c r="AE93" i="9"/>
  <c r="AE92" i="9"/>
  <c r="AE102" i="9"/>
  <c r="BO4" i="9"/>
  <c r="BN2" i="7"/>
  <c r="AE3" i="7"/>
  <c r="AH3" i="7" s="1"/>
  <c r="AE10" i="7"/>
  <c r="AD10" i="7" s="1"/>
  <c r="Z15" i="7"/>
  <c r="F19" i="7"/>
  <c r="AE8" i="7"/>
  <c r="AH8" i="7" s="1"/>
  <c r="AE18" i="7"/>
  <c r="AD60" i="7"/>
  <c r="AH60" i="7"/>
  <c r="F10" i="7"/>
  <c r="AI2" i="7"/>
  <c r="F9" i="7"/>
  <c r="AE12" i="7"/>
  <c r="F14" i="7"/>
  <c r="AE16" i="7"/>
  <c r="AE17" i="7"/>
  <c r="AE42" i="7"/>
  <c r="AE5" i="7"/>
  <c r="F8" i="7"/>
  <c r="AE7" i="7"/>
  <c r="AE51" i="7"/>
  <c r="AE88" i="7"/>
  <c r="AE85" i="7"/>
  <c r="AE82" i="7"/>
  <c r="AE79" i="7"/>
  <c r="AE76" i="7"/>
  <c r="AE73" i="7"/>
  <c r="AE70" i="7"/>
  <c r="AE84" i="7"/>
  <c r="AE72" i="7"/>
  <c r="AE83" i="7"/>
  <c r="AE74" i="7"/>
  <c r="AE87" i="7"/>
  <c r="AE86" i="7"/>
  <c r="AE77" i="7"/>
  <c r="AE90" i="7"/>
  <c r="AE81" i="7"/>
  <c r="AE78" i="7"/>
  <c r="AE69" i="7"/>
  <c r="AE75" i="7"/>
  <c r="AE67" i="7"/>
  <c r="AE65" i="7"/>
  <c r="AE64" i="7"/>
  <c r="AE62" i="7"/>
  <c r="AE61" i="7"/>
  <c r="AE59" i="7"/>
  <c r="AE58" i="7"/>
  <c r="AE56" i="7"/>
  <c r="AE55" i="7"/>
  <c r="AE53" i="7"/>
  <c r="AE52" i="7"/>
  <c r="AE50" i="7"/>
  <c r="AE49" i="7"/>
  <c r="AE47" i="7"/>
  <c r="AE46" i="7"/>
  <c r="AE44" i="7"/>
  <c r="AE43" i="7"/>
  <c r="AE41" i="7"/>
  <c r="AE80" i="7"/>
  <c r="AE71" i="7"/>
  <c r="AE68" i="7"/>
  <c r="AE4" i="7"/>
  <c r="AE110" i="7"/>
  <c r="AE107" i="7"/>
  <c r="AE104" i="7"/>
  <c r="AE100" i="7"/>
  <c r="AE97" i="7"/>
  <c r="AE94" i="7"/>
  <c r="AE91" i="7"/>
  <c r="AE109" i="7"/>
  <c r="AE93" i="7"/>
  <c r="AE102" i="7"/>
  <c r="AE101" i="7"/>
  <c r="AE92" i="7"/>
  <c r="AE103" i="7"/>
  <c r="AE96" i="7"/>
  <c r="AE105" i="7"/>
  <c r="AE95" i="7"/>
  <c r="AE106" i="7"/>
  <c r="AE99" i="7"/>
  <c r="AE108" i="7"/>
  <c r="AE98" i="7"/>
  <c r="AE9" i="7"/>
  <c r="AE15" i="7"/>
  <c r="AE89" i="7"/>
  <c r="AE13" i="7"/>
  <c r="AE48" i="7"/>
  <c r="AE57" i="7"/>
  <c r="AE66" i="7"/>
  <c r="BO2" i="7"/>
  <c r="BI8" i="7" s="1"/>
  <c r="AE6" i="7"/>
  <c r="F17" i="7"/>
  <c r="AE11" i="7"/>
  <c r="AE20" i="7"/>
  <c r="AE2" i="7"/>
  <c r="AT3" i="7"/>
  <c r="BO4" i="7"/>
  <c r="BC2" i="7"/>
  <c r="AE14" i="7"/>
  <c r="AE19" i="7"/>
  <c r="AE45" i="7"/>
  <c r="AE54" i="7"/>
  <c r="AE63" i="7"/>
  <c r="F3" i="6"/>
  <c r="F4" i="6"/>
  <c r="F5" i="6"/>
  <c r="F6" i="6"/>
  <c r="F7" i="6"/>
  <c r="F8" i="6"/>
  <c r="F9" i="6"/>
  <c r="F2" i="6"/>
  <c r="AA16" i="9" l="1"/>
  <c r="AA15" i="9"/>
  <c r="AA7" i="9"/>
  <c r="AA9" i="9"/>
  <c r="AA6" i="9"/>
  <c r="H11" i="7"/>
  <c r="H12" i="7"/>
  <c r="H10" i="7"/>
  <c r="C2" i="12"/>
  <c r="E2" i="11"/>
  <c r="F2" i="8"/>
  <c r="H20" i="7"/>
  <c r="H17" i="7"/>
  <c r="H16" i="7"/>
  <c r="H19" i="7"/>
  <c r="H18" i="7"/>
  <c r="F15" i="7"/>
  <c r="F18" i="7"/>
  <c r="F20" i="7"/>
  <c r="AK3" i="7"/>
  <c r="H13" i="7"/>
  <c r="H15" i="7"/>
  <c r="H9" i="7"/>
  <c r="H15" i="9"/>
  <c r="H17" i="9"/>
  <c r="H18" i="9"/>
  <c r="H16" i="9"/>
  <c r="H20" i="9"/>
  <c r="H19" i="9"/>
  <c r="AC2" i="9"/>
  <c r="E2" i="12"/>
  <c r="C2" i="11"/>
  <c r="BD2" i="9"/>
  <c r="H2" i="8"/>
  <c r="H13" i="9"/>
  <c r="H10" i="9"/>
  <c r="H11" i="9"/>
  <c r="H12" i="9"/>
  <c r="H9" i="9"/>
  <c r="D59" i="11"/>
  <c r="E59" i="11"/>
  <c r="AO5" i="15"/>
  <c r="AR4" i="15"/>
  <c r="AE5" i="15"/>
  <c r="AD5" i="15" s="1"/>
  <c r="AM5" i="15"/>
  <c r="AI4" i="15"/>
  <c r="AJ4" i="15" s="1"/>
  <c r="AL11" i="15" s="1"/>
  <c r="AY3" i="15"/>
  <c r="X3" i="15"/>
  <c r="AQ4" i="15"/>
  <c r="AH5" i="15"/>
  <c r="AN5" i="15"/>
  <c r="AP4" i="15"/>
  <c r="AH5" i="14"/>
  <c r="AK4" i="14"/>
  <c r="AL4" i="14" s="1"/>
  <c r="AN11" i="14" s="1"/>
  <c r="AM4" i="14"/>
  <c r="AO5" i="14" s="1"/>
  <c r="AS4" i="14"/>
  <c r="AR4" i="14"/>
  <c r="AD3" i="7"/>
  <c r="AH93" i="9"/>
  <c r="AD93" i="9"/>
  <c r="AD104" i="9"/>
  <c r="AH104" i="9"/>
  <c r="AH102" i="9"/>
  <c r="AD102" i="9"/>
  <c r="AH91" i="9"/>
  <c r="AD91" i="9"/>
  <c r="AH107" i="9"/>
  <c r="AD107" i="9"/>
  <c r="F12" i="9"/>
  <c r="F11" i="9"/>
  <c r="F8" i="9"/>
  <c r="AZ2" i="9"/>
  <c r="AK3" i="9"/>
  <c r="AH96" i="9"/>
  <c r="AD96" i="9"/>
  <c r="AD110" i="9"/>
  <c r="AH110" i="9"/>
  <c r="AD109" i="9"/>
  <c r="AH109" i="9"/>
  <c r="AD97" i="9"/>
  <c r="AH97" i="9"/>
  <c r="AH95" i="9"/>
  <c r="AD95" i="9"/>
  <c r="AH99" i="9"/>
  <c r="AD99" i="9"/>
  <c r="AD103" i="9"/>
  <c r="AH103" i="9"/>
  <c r="AD100" i="9"/>
  <c r="AH100" i="9"/>
  <c r="AH108" i="9"/>
  <c r="AD108" i="9"/>
  <c r="AH105" i="9"/>
  <c r="AD105" i="9"/>
  <c r="AH98" i="9"/>
  <c r="AD98" i="9"/>
  <c r="AH92" i="9"/>
  <c r="AD92" i="9"/>
  <c r="AD94" i="9"/>
  <c r="AH94" i="9"/>
  <c r="AD106" i="9"/>
  <c r="AH106" i="9"/>
  <c r="AH101" i="9"/>
  <c r="AD101" i="9"/>
  <c r="F10" i="9"/>
  <c r="F9" i="9"/>
  <c r="AD8" i="7"/>
  <c r="AH10" i="7"/>
  <c r="AH15" i="7"/>
  <c r="AD15" i="7"/>
  <c r="AH89" i="7"/>
  <c r="AD89" i="7"/>
  <c r="AH106" i="7"/>
  <c r="AD106" i="7"/>
  <c r="AD57" i="7"/>
  <c r="AH57" i="7"/>
  <c r="AD54" i="7"/>
  <c r="AH54" i="7"/>
  <c r="AD45" i="7"/>
  <c r="AH45" i="7"/>
  <c r="BP5" i="7"/>
  <c r="BO5" i="7"/>
  <c r="BN5" i="7"/>
  <c r="BP6" i="7"/>
  <c r="AH101" i="7"/>
  <c r="AD101" i="7"/>
  <c r="AH107" i="7"/>
  <c r="AD107" i="7"/>
  <c r="AH80" i="7"/>
  <c r="AD80" i="7"/>
  <c r="AD49" i="7"/>
  <c r="AH49" i="7"/>
  <c r="AD58" i="7"/>
  <c r="AH58" i="7"/>
  <c r="AD67" i="7"/>
  <c r="AH67" i="7"/>
  <c r="AH77" i="7"/>
  <c r="AD77" i="7"/>
  <c r="AD84" i="7"/>
  <c r="AH84" i="7"/>
  <c r="AH82" i="7"/>
  <c r="AD82" i="7"/>
  <c r="AD19" i="7"/>
  <c r="AH19" i="7"/>
  <c r="AD2" i="7"/>
  <c r="AH2" i="7"/>
  <c r="AD66" i="7"/>
  <c r="AH66" i="7"/>
  <c r="AH98" i="7"/>
  <c r="AD98" i="7"/>
  <c r="AD102" i="7"/>
  <c r="AH102" i="7"/>
  <c r="AH91" i="7"/>
  <c r="AD91" i="7"/>
  <c r="AD110" i="7"/>
  <c r="AH110" i="7"/>
  <c r="AH4" i="7"/>
  <c r="AD4" i="7"/>
  <c r="AD41" i="7"/>
  <c r="AH41" i="7"/>
  <c r="AD50" i="7"/>
  <c r="AH50" i="7"/>
  <c r="AD59" i="7"/>
  <c r="AH59" i="7"/>
  <c r="AH75" i="7"/>
  <c r="AD75" i="7"/>
  <c r="AH86" i="7"/>
  <c r="AD86" i="7"/>
  <c r="AH85" i="7"/>
  <c r="AD85" i="7"/>
  <c r="AD42" i="7"/>
  <c r="AH42" i="7"/>
  <c r="AD12" i="7"/>
  <c r="AH12" i="7"/>
  <c r="AH20" i="7"/>
  <c r="AD20" i="7"/>
  <c r="AD108" i="7"/>
  <c r="AH108" i="7"/>
  <c r="AH96" i="7"/>
  <c r="AD96" i="7"/>
  <c r="AD93" i="7"/>
  <c r="AH93" i="7"/>
  <c r="AH94" i="7"/>
  <c r="AD94" i="7"/>
  <c r="AE30" i="7"/>
  <c r="AE29" i="7"/>
  <c r="AE23" i="7"/>
  <c r="AE22" i="7"/>
  <c r="AE21" i="7"/>
  <c r="AE27" i="7"/>
  <c r="AE25" i="7"/>
  <c r="AE36" i="7"/>
  <c r="AE26" i="7"/>
  <c r="BP3" i="7"/>
  <c r="BN3" i="7"/>
  <c r="AE28" i="7"/>
  <c r="AE24" i="7"/>
  <c r="AE40" i="7"/>
  <c r="AE35" i="7"/>
  <c r="AE34" i="7"/>
  <c r="AE39" i="7"/>
  <c r="AE33" i="7"/>
  <c r="AE38" i="7"/>
  <c r="AE37" i="7"/>
  <c r="AE32" i="7"/>
  <c r="AE31" i="7"/>
  <c r="AD43" i="7"/>
  <c r="AH43" i="7"/>
  <c r="AD52" i="7"/>
  <c r="AH52" i="7"/>
  <c r="AD61" i="7"/>
  <c r="AH61" i="7"/>
  <c r="AH69" i="7"/>
  <c r="AD69" i="7"/>
  <c r="AH87" i="7"/>
  <c r="AD87" i="7"/>
  <c r="AD70" i="7"/>
  <c r="AH70" i="7"/>
  <c r="AD88" i="7"/>
  <c r="AH88" i="7"/>
  <c r="AD51" i="7"/>
  <c r="AH51" i="7"/>
  <c r="BP4" i="7"/>
  <c r="AD11" i="7"/>
  <c r="AH11" i="7"/>
  <c r="AD48" i="7"/>
  <c r="AH48" i="7"/>
  <c r="AH95" i="7"/>
  <c r="AD95" i="7"/>
  <c r="AH103" i="7"/>
  <c r="AD103" i="7"/>
  <c r="AD109" i="7"/>
  <c r="AH109" i="7"/>
  <c r="AD97" i="7"/>
  <c r="AH97" i="7"/>
  <c r="AD44" i="7"/>
  <c r="AH44" i="7"/>
  <c r="AD53" i="7"/>
  <c r="AH53" i="7"/>
  <c r="AD62" i="7"/>
  <c r="AH62" i="7"/>
  <c r="AH78" i="7"/>
  <c r="AD78" i="7"/>
  <c r="AH74" i="7"/>
  <c r="AD74" i="7"/>
  <c r="AD73" i="7"/>
  <c r="AH73" i="7"/>
  <c r="AH7" i="7"/>
  <c r="AD7" i="7"/>
  <c r="AD18" i="7"/>
  <c r="AH18" i="7"/>
  <c r="AD63" i="7"/>
  <c r="AH63" i="7"/>
  <c r="AC2" i="7"/>
  <c r="BD2" i="7"/>
  <c r="AH13" i="7"/>
  <c r="AD13" i="7"/>
  <c r="AH9" i="7"/>
  <c r="AD9" i="7"/>
  <c r="AD105" i="7"/>
  <c r="AH105" i="7"/>
  <c r="AH100" i="7"/>
  <c r="AD100" i="7"/>
  <c r="AH68" i="7"/>
  <c r="AD68" i="7"/>
  <c r="AD46" i="7"/>
  <c r="AH46" i="7"/>
  <c r="AD55" i="7"/>
  <c r="AH55" i="7"/>
  <c r="AD64" i="7"/>
  <c r="AH64" i="7"/>
  <c r="AH81" i="7"/>
  <c r="AD81" i="7"/>
  <c r="AH83" i="7"/>
  <c r="AD83" i="7"/>
  <c r="AH76" i="7"/>
  <c r="AD76" i="7"/>
  <c r="F11" i="7"/>
  <c r="F12" i="7"/>
  <c r="AD17" i="7"/>
  <c r="AH17" i="7"/>
  <c r="AD14" i="7"/>
  <c r="AH14" i="7"/>
  <c r="AD6" i="7"/>
  <c r="AH6" i="7"/>
  <c r="AH99" i="7"/>
  <c r="AD99" i="7"/>
  <c r="AH92" i="7"/>
  <c r="AD92" i="7"/>
  <c r="AH104" i="7"/>
  <c r="AD104" i="7"/>
  <c r="AH71" i="7"/>
  <c r="AD71" i="7"/>
  <c r="AD47" i="7"/>
  <c r="AH47" i="7"/>
  <c r="AD56" i="7"/>
  <c r="AH56" i="7"/>
  <c r="AD65" i="7"/>
  <c r="AH65" i="7"/>
  <c r="AH90" i="7"/>
  <c r="AD90" i="7"/>
  <c r="AH72" i="7"/>
  <c r="AD72" i="7"/>
  <c r="AH79" i="7"/>
  <c r="AD79" i="7"/>
  <c r="AH5" i="7"/>
  <c r="AD5" i="7"/>
  <c r="AD16" i="7"/>
  <c r="AH16" i="7"/>
  <c r="AZ2" i="7"/>
  <c r="AR3" i="7"/>
  <c r="AJ3" i="7"/>
  <c r="I15" i="7" l="1"/>
  <c r="I2" i="11"/>
  <c r="G2" i="11"/>
  <c r="H2" i="11" s="1"/>
  <c r="I15" i="9"/>
  <c r="AG5" i="15"/>
  <c r="AK5" i="15" s="1"/>
  <c r="AO6" i="15" s="1"/>
  <c r="AQ5" i="15"/>
  <c r="AS4" i="15"/>
  <c r="AU4" i="15"/>
  <c r="AX4" i="15"/>
  <c r="AT4" i="15"/>
  <c r="AI5" i="15"/>
  <c r="AJ5" i="15" s="1"/>
  <c r="AL12" i="15" s="1"/>
  <c r="AV4" i="15"/>
  <c r="AW4" i="15" s="1"/>
  <c r="AF6" i="15"/>
  <c r="AP5" i="15"/>
  <c r="AG5" i="14"/>
  <c r="AF5" i="14" s="1"/>
  <c r="AH6" i="14" s="1"/>
  <c r="AU4" i="14"/>
  <c r="AP5" i="14"/>
  <c r="AX4" i="14"/>
  <c r="AY4" i="14" s="1"/>
  <c r="AV4" i="14"/>
  <c r="AQ5" i="14"/>
  <c r="AT4" i="14"/>
  <c r="AZ4" i="14"/>
  <c r="AW4" i="14"/>
  <c r="AI3" i="7"/>
  <c r="AK4" i="7" s="1"/>
  <c r="AS3" i="9"/>
  <c r="AD32" i="7"/>
  <c r="AH32" i="7"/>
  <c r="AD35" i="7"/>
  <c r="AH35" i="7"/>
  <c r="AH22" i="7"/>
  <c r="AD22" i="7"/>
  <c r="AD37" i="7"/>
  <c r="AH37" i="7"/>
  <c r="AD40" i="7"/>
  <c r="AH40" i="7"/>
  <c r="AH26" i="7"/>
  <c r="AD26" i="7"/>
  <c r="AH23" i="7"/>
  <c r="AD23" i="7"/>
  <c r="AD38" i="7"/>
  <c r="AH38" i="7"/>
  <c r="AH29" i="7"/>
  <c r="AD29" i="7"/>
  <c r="AS3" i="7"/>
  <c r="AL3" i="7"/>
  <c r="AM3" i="7"/>
  <c r="AH33" i="7"/>
  <c r="AD33" i="7"/>
  <c r="AH24" i="7"/>
  <c r="AD24" i="7"/>
  <c r="AH25" i="7"/>
  <c r="AD25" i="7"/>
  <c r="AD30" i="7"/>
  <c r="AH30" i="7"/>
  <c r="AD28" i="7"/>
  <c r="AH28" i="7"/>
  <c r="AD36" i="7"/>
  <c r="AH36" i="7"/>
  <c r="AH39" i="7"/>
  <c r="AD39" i="7"/>
  <c r="AD27" i="7"/>
  <c r="AH27" i="7"/>
  <c r="AD31" i="7"/>
  <c r="AH31" i="7"/>
  <c r="AD34" i="7"/>
  <c r="AH34" i="7"/>
  <c r="AH21" i="7"/>
  <c r="AD21" i="7"/>
  <c r="AR5" i="15" l="1"/>
  <c r="AE6" i="15"/>
  <c r="AD6" i="15" s="1"/>
  <c r="AF7" i="15" s="1"/>
  <c r="AM6" i="15"/>
  <c r="AT5" i="15"/>
  <c r="AX5" i="15"/>
  <c r="AU5" i="15"/>
  <c r="AV5" i="15"/>
  <c r="AW5" i="15" s="1"/>
  <c r="AS5" i="15"/>
  <c r="AY4" i="15"/>
  <c r="X4" i="15"/>
  <c r="AN6" i="15"/>
  <c r="AI5" i="14"/>
  <c r="AM5" i="14" s="1"/>
  <c r="AG6" i="14" s="1"/>
  <c r="AF6" i="14" s="1"/>
  <c r="AH7" i="14" s="1"/>
  <c r="AJ5" i="14"/>
  <c r="AS5" i="14" s="1"/>
  <c r="BA4" i="14"/>
  <c r="Z4" i="14"/>
  <c r="AP6" i="14"/>
  <c r="AS4" i="7"/>
  <c r="AN3" i="7"/>
  <c r="AO3" i="7" s="1"/>
  <c r="AQ10" i="7" s="1"/>
  <c r="AP3" i="7"/>
  <c r="AV3" i="7"/>
  <c r="AU3" i="7"/>
  <c r="AH6" i="15" l="1"/>
  <c r="AQ6" i="15" s="1"/>
  <c r="AS6" i="15" s="1"/>
  <c r="AY5" i="15"/>
  <c r="AG6" i="15"/>
  <c r="X5" i="15"/>
  <c r="AN7" i="15"/>
  <c r="AQ6" i="14"/>
  <c r="AO6" i="14"/>
  <c r="AK5" i="14"/>
  <c r="AL5" i="14" s="1"/>
  <c r="AN12" i="14" s="1"/>
  <c r="AR5" i="14"/>
  <c r="AT5" i="14"/>
  <c r="AJ6" i="14"/>
  <c r="AR6" i="14" s="1"/>
  <c r="AI6" i="14"/>
  <c r="AM6" i="14" s="1"/>
  <c r="AG7" i="14" s="1"/>
  <c r="AF7" i="14" s="1"/>
  <c r="AU5" i="14"/>
  <c r="AW5" i="14"/>
  <c r="AZ5" i="14"/>
  <c r="AP7" i="14"/>
  <c r="AV5" i="14"/>
  <c r="BA3" i="7"/>
  <c r="AT4" i="7"/>
  <c r="AY3" i="7"/>
  <c r="BC3" i="7"/>
  <c r="AW3" i="7"/>
  <c r="AZ3" i="7"/>
  <c r="AJ4" i="7"/>
  <c r="AR4" i="7"/>
  <c r="AX3" i="7"/>
  <c r="E3" i="11" l="1"/>
  <c r="BE3" i="7"/>
  <c r="AI6" i="15"/>
  <c r="AJ6" i="15" s="1"/>
  <c r="AL13" i="15" s="1"/>
  <c r="AP6" i="15"/>
  <c r="AK6" i="15"/>
  <c r="AE7" i="15" s="1"/>
  <c r="AX5" i="14"/>
  <c r="AY5" i="14" s="1"/>
  <c r="AS6" i="14"/>
  <c r="AW6" i="14" s="1"/>
  <c r="AT6" i="14"/>
  <c r="AQ7" i="14"/>
  <c r="AK6" i="14"/>
  <c r="AL6" i="14" s="1"/>
  <c r="AN13" i="14" s="1"/>
  <c r="AO7" i="14"/>
  <c r="AI7" i="14"/>
  <c r="AM7" i="14" s="1"/>
  <c r="AO8" i="14" s="1"/>
  <c r="AJ7" i="14"/>
  <c r="AR7" i="14" s="1"/>
  <c r="AH8" i="14"/>
  <c r="Z5" i="14"/>
  <c r="BA5" i="14"/>
  <c r="F3" i="8"/>
  <c r="C3" i="12"/>
  <c r="BD3" i="7"/>
  <c r="AC3" i="7"/>
  <c r="AI4" i="7"/>
  <c r="AM4" i="7"/>
  <c r="AL4" i="7"/>
  <c r="AV6" i="15" l="1"/>
  <c r="AW6" i="15" s="1"/>
  <c r="AU6" i="15"/>
  <c r="AM7" i="15"/>
  <c r="AT6" i="15"/>
  <c r="AR6" i="15"/>
  <c r="AX6" i="15"/>
  <c r="AO7" i="15"/>
  <c r="AD7" i="15"/>
  <c r="AG7" i="15"/>
  <c r="AH7" i="15"/>
  <c r="AG8" i="14"/>
  <c r="AF8" i="14" s="1"/>
  <c r="AH9" i="14" s="1"/>
  <c r="AQ8" i="14"/>
  <c r="AV6" i="14"/>
  <c r="AS7" i="14"/>
  <c r="AU7" i="14" s="1"/>
  <c r="AZ6" i="14"/>
  <c r="AU6" i="14"/>
  <c r="AK7" i="14"/>
  <c r="AL7" i="14" s="1"/>
  <c r="AN14" i="14" s="1"/>
  <c r="AT7" i="14"/>
  <c r="AX6" i="14"/>
  <c r="AY6" i="14" s="1"/>
  <c r="AP8" i="14"/>
  <c r="AN4" i="7"/>
  <c r="AO4" i="7" s="1"/>
  <c r="AQ11" i="7" s="1"/>
  <c r="AP4" i="7"/>
  <c r="AU4" i="7"/>
  <c r="AV4" i="7"/>
  <c r="AK5" i="7"/>
  <c r="X6" i="15" l="1"/>
  <c r="AY6" i="15"/>
  <c r="AP7" i="15"/>
  <c r="AQ7" i="15"/>
  <c r="AI7" i="15"/>
  <c r="AK7" i="15"/>
  <c r="AF8" i="15"/>
  <c r="AJ8" i="14"/>
  <c r="AS8" i="14" s="1"/>
  <c r="AU8" i="14" s="1"/>
  <c r="AI8" i="14"/>
  <c r="AW7" i="14"/>
  <c r="AX7" i="14"/>
  <c r="AY7" i="14" s="1"/>
  <c r="BA6" i="14"/>
  <c r="Z6" i="14"/>
  <c r="AV7" i="14"/>
  <c r="AZ7" i="14"/>
  <c r="AP9" i="14"/>
  <c r="AR5" i="7"/>
  <c r="BA4" i="7"/>
  <c r="BB4" i="7" s="1"/>
  <c r="AX4" i="7"/>
  <c r="AZ4" i="7"/>
  <c r="AS5" i="7"/>
  <c r="AW4" i="7"/>
  <c r="AT5" i="7"/>
  <c r="AY4" i="7"/>
  <c r="BC4" i="7"/>
  <c r="AJ5" i="7"/>
  <c r="AI5" i="7" s="1"/>
  <c r="E4" i="11" l="1"/>
  <c r="BE4" i="7"/>
  <c r="AS7" i="15"/>
  <c r="AN8" i="15"/>
  <c r="AO8" i="15"/>
  <c r="AT7" i="15"/>
  <c r="AX7" i="15"/>
  <c r="AR7" i="15"/>
  <c r="AE8" i="15"/>
  <c r="AD8" i="15" s="1"/>
  <c r="AJ7" i="15"/>
  <c r="AL14" i="15" s="1"/>
  <c r="AU7" i="15"/>
  <c r="AM8" i="15"/>
  <c r="BA7" i="14"/>
  <c r="AR8" i="14"/>
  <c r="AK8" i="14"/>
  <c r="AL8" i="14" s="1"/>
  <c r="AN15" i="14" s="1"/>
  <c r="AM8" i="14"/>
  <c r="AV8" i="14" s="1"/>
  <c r="Z7" i="14"/>
  <c r="F4" i="8"/>
  <c r="C4" i="12"/>
  <c r="AL5" i="7"/>
  <c r="AP5" i="7" s="1"/>
  <c r="AM5" i="7"/>
  <c r="AK6" i="7"/>
  <c r="AC4" i="7"/>
  <c r="BD4" i="7"/>
  <c r="AG8" i="15" l="1"/>
  <c r="AK8" i="15" s="1"/>
  <c r="AM9" i="15" s="1"/>
  <c r="AH8" i="15"/>
  <c r="AY7" i="15"/>
  <c r="X7" i="15"/>
  <c r="AF9" i="15"/>
  <c r="AV7" i="15"/>
  <c r="AW7" i="15" s="1"/>
  <c r="AW8" i="14"/>
  <c r="AZ8" i="14"/>
  <c r="BA8" i="14" s="1"/>
  <c r="AG9" i="14"/>
  <c r="AJ9" i="14" s="1"/>
  <c r="AX8" i="14"/>
  <c r="AY8" i="14" s="1"/>
  <c r="AT8" i="14"/>
  <c r="AQ9" i="14"/>
  <c r="AO9" i="14"/>
  <c r="AT6" i="7"/>
  <c r="AN5" i="7"/>
  <c r="AO5" i="7" s="1"/>
  <c r="AQ12" i="7" s="1"/>
  <c r="AR6" i="7"/>
  <c r="AU5" i="7"/>
  <c r="AJ6" i="7"/>
  <c r="AM6" i="7" s="1"/>
  <c r="AW5" i="7"/>
  <c r="AV5" i="7"/>
  <c r="BC5" i="7" s="1"/>
  <c r="AS6" i="7"/>
  <c r="E5" i="11" l="1"/>
  <c r="BE5" i="7"/>
  <c r="AI8" i="15"/>
  <c r="AJ8" i="15" s="1"/>
  <c r="AL15" i="15" s="1"/>
  <c r="AR8" i="15"/>
  <c r="AO9" i="15"/>
  <c r="AE9" i="15"/>
  <c r="AD9" i="15" s="1"/>
  <c r="AF10" i="15" s="1"/>
  <c r="AQ8" i="15"/>
  <c r="AS8" i="15" s="1"/>
  <c r="AP8" i="15"/>
  <c r="AN9" i="15"/>
  <c r="Z8" i="14"/>
  <c r="AF9" i="14"/>
  <c r="AH10" i="14" s="1"/>
  <c r="AI9" i="14"/>
  <c r="AM9" i="14" s="1"/>
  <c r="AO10" i="14" s="1"/>
  <c r="AK9" i="14"/>
  <c r="AL9" i="14" s="1"/>
  <c r="AN16" i="14" s="1"/>
  <c r="AS9" i="14"/>
  <c r="AR9" i="14"/>
  <c r="F5" i="8"/>
  <c r="C5" i="12"/>
  <c r="AI6" i="7"/>
  <c r="AK7" i="7" s="1"/>
  <c r="AS7" i="7" s="1"/>
  <c r="AL6" i="7"/>
  <c r="AP6" i="7" s="1"/>
  <c r="AX5" i="7"/>
  <c r="AZ5" i="7"/>
  <c r="AY5" i="7"/>
  <c r="BA5" i="7"/>
  <c r="BB5" i="7" s="1"/>
  <c r="AC5" i="7"/>
  <c r="BD5" i="7"/>
  <c r="AU6" i="7"/>
  <c r="AV6" i="7"/>
  <c r="AH9" i="15" l="1"/>
  <c r="AQ9" i="15" s="1"/>
  <c r="AG9" i="15"/>
  <c r="AK9" i="15" s="1"/>
  <c r="AU8" i="15"/>
  <c r="AT8" i="15"/>
  <c r="AX8" i="15"/>
  <c r="AN10" i="15"/>
  <c r="AV8" i="15"/>
  <c r="AW8" i="15" s="1"/>
  <c r="AX9" i="14"/>
  <c r="AY9" i="14" s="1"/>
  <c r="AU9" i="14"/>
  <c r="AP10" i="14"/>
  <c r="AW9" i="14"/>
  <c r="AQ10" i="14"/>
  <c r="AV9" i="14"/>
  <c r="AZ9" i="14"/>
  <c r="AT9" i="14"/>
  <c r="AG10" i="14"/>
  <c r="AF10" i="14" s="1"/>
  <c r="AN6" i="7"/>
  <c r="AO6" i="7" s="1"/>
  <c r="AQ13" i="7" s="1"/>
  <c r="AX6" i="7"/>
  <c r="AY6" i="7"/>
  <c r="AT7" i="7"/>
  <c r="BC6" i="7"/>
  <c r="AW6" i="7"/>
  <c r="AJ7" i="7"/>
  <c r="AZ6" i="7"/>
  <c r="AR7" i="7"/>
  <c r="E6" i="11" l="1"/>
  <c r="BE6" i="7"/>
  <c r="AP9" i="15"/>
  <c r="AI9" i="15"/>
  <c r="AJ9" i="15" s="1"/>
  <c r="AL16" i="15" s="1"/>
  <c r="X8" i="15"/>
  <c r="AY8" i="15"/>
  <c r="AO10" i="15"/>
  <c r="AT9" i="15"/>
  <c r="AX9" i="15"/>
  <c r="AR9" i="15"/>
  <c r="AM10" i="15"/>
  <c r="AE10" i="15"/>
  <c r="AU9" i="15"/>
  <c r="AS9" i="15"/>
  <c r="AI10" i="14"/>
  <c r="AM10" i="14" s="1"/>
  <c r="BA9" i="14"/>
  <c r="Z9" i="14"/>
  <c r="AJ10" i="14"/>
  <c r="AH11" i="14"/>
  <c r="F6" i="8"/>
  <c r="C6" i="12"/>
  <c r="BA6" i="7"/>
  <c r="BB6" i="7" s="1"/>
  <c r="AI7" i="7"/>
  <c r="AM7" i="7"/>
  <c r="AL7" i="7"/>
  <c r="BD6" i="7"/>
  <c r="AC6" i="7"/>
  <c r="AV9" i="15" l="1"/>
  <c r="AW9" i="15" s="1"/>
  <c r="AY9" i="15"/>
  <c r="X9" i="15"/>
  <c r="AD10" i="15"/>
  <c r="AG10" i="15"/>
  <c r="AH10" i="15"/>
  <c r="AQ11" i="14"/>
  <c r="AT10" i="14"/>
  <c r="AS10" i="14"/>
  <c r="AV10" i="14" s="1"/>
  <c r="AR10" i="14"/>
  <c r="AO11" i="14"/>
  <c r="AK10" i="14"/>
  <c r="AL10" i="14" s="1"/>
  <c r="AN17" i="14" s="1"/>
  <c r="AP11" i="14"/>
  <c r="AG11" i="14"/>
  <c r="AF11" i="14" s="1"/>
  <c r="AN7" i="7"/>
  <c r="AP7" i="7"/>
  <c r="AJ8" i="7" s="1"/>
  <c r="AV7" i="7"/>
  <c r="AU7" i="7"/>
  <c r="AK8" i="7"/>
  <c r="AF11" i="15" l="1"/>
  <c r="AP10" i="15"/>
  <c r="AQ10" i="15"/>
  <c r="AI10" i="15"/>
  <c r="AJ10" i="15" s="1"/>
  <c r="AK10" i="15"/>
  <c r="AW10" i="14"/>
  <c r="AZ10" i="14"/>
  <c r="AI11" i="14"/>
  <c r="AM11" i="14" s="1"/>
  <c r="AO12" i="14" s="1"/>
  <c r="AH12" i="14"/>
  <c r="AJ11" i="14"/>
  <c r="AS11" i="14" s="1"/>
  <c r="AU10" i="14"/>
  <c r="AX10" i="14"/>
  <c r="AY10" i="14" s="1"/>
  <c r="AO7" i="7"/>
  <c r="AQ14" i="7" s="1"/>
  <c r="AI8" i="7"/>
  <c r="AK9" i="7" s="1"/>
  <c r="AX7" i="7"/>
  <c r="AZ7" i="7"/>
  <c r="BC7" i="7"/>
  <c r="AW7" i="7"/>
  <c r="AT8" i="7"/>
  <c r="AY7" i="7"/>
  <c r="AS8" i="7"/>
  <c r="AL8" i="7"/>
  <c r="AM8" i="7"/>
  <c r="AR8" i="7"/>
  <c r="E7" i="11" l="1"/>
  <c r="BE7" i="7"/>
  <c r="AL17" i="15"/>
  <c r="AV10" i="15"/>
  <c r="AW10" i="15" s="1"/>
  <c r="AO11" i="15"/>
  <c r="AT10" i="15"/>
  <c r="AX10" i="15"/>
  <c r="AR10" i="15"/>
  <c r="AE11" i="15"/>
  <c r="AD11" i="15" s="1"/>
  <c r="AM11" i="15"/>
  <c r="AU10" i="15"/>
  <c r="AS10" i="15"/>
  <c r="AN11" i="15"/>
  <c r="Z10" i="14"/>
  <c r="BA10" i="14"/>
  <c r="AK11" i="14"/>
  <c r="AL11" i="14" s="1"/>
  <c r="AN18" i="14" s="1"/>
  <c r="AG12" i="14"/>
  <c r="AF12" i="14" s="1"/>
  <c r="AH13" i="14" s="1"/>
  <c r="AU11" i="14"/>
  <c r="AW11" i="14"/>
  <c r="AP12" i="14"/>
  <c r="AR11" i="14"/>
  <c r="AZ11" i="14"/>
  <c r="AT11" i="14"/>
  <c r="AQ12" i="14"/>
  <c r="AV11" i="14"/>
  <c r="F7" i="8"/>
  <c r="C7" i="12"/>
  <c r="BA7" i="7"/>
  <c r="BB7" i="7" s="1"/>
  <c r="AS9" i="7"/>
  <c r="AU8" i="7"/>
  <c r="AN8" i="7"/>
  <c r="AO8" i="7" s="1"/>
  <c r="AQ15" i="7" s="1"/>
  <c r="AC7" i="7"/>
  <c r="BD7" i="7"/>
  <c r="AP8" i="7"/>
  <c r="AV8" i="7"/>
  <c r="AG11" i="15" l="1"/>
  <c r="AK11" i="15" s="1"/>
  <c r="AM12" i="15" s="1"/>
  <c r="AH11" i="15"/>
  <c r="AF12" i="15"/>
  <c r="X10" i="15"/>
  <c r="AY10" i="15"/>
  <c r="AX11" i="14"/>
  <c r="AY11" i="14" s="1"/>
  <c r="AI12" i="14"/>
  <c r="AM12" i="14" s="1"/>
  <c r="AG13" i="14" s="1"/>
  <c r="AF13" i="14" s="1"/>
  <c r="AJ12" i="14"/>
  <c r="AR12" i="14" s="1"/>
  <c r="Z11" i="14"/>
  <c r="BA11" i="14"/>
  <c r="AP13" i="14"/>
  <c r="AY8" i="7"/>
  <c r="AT9" i="7"/>
  <c r="BC8" i="7"/>
  <c r="AW8" i="7"/>
  <c r="AZ8" i="7"/>
  <c r="AR9" i="7"/>
  <c r="AJ9" i="7"/>
  <c r="AX8" i="7"/>
  <c r="BA8" i="7"/>
  <c r="BB8" i="7" s="1"/>
  <c r="E8" i="11" l="1"/>
  <c r="BE8" i="7"/>
  <c r="AE12" i="15"/>
  <c r="AH12" i="15" s="1"/>
  <c r="AI11" i="15"/>
  <c r="AJ11" i="15" s="1"/>
  <c r="AL18" i="15" s="1"/>
  <c r="AO12" i="15"/>
  <c r="AR11" i="15"/>
  <c r="AN12" i="15"/>
  <c r="AP11" i="15"/>
  <c r="AQ11" i="15"/>
  <c r="AT12" i="14"/>
  <c r="AO13" i="14"/>
  <c r="AQ13" i="14"/>
  <c r="AI13" i="14"/>
  <c r="AM13" i="14" s="1"/>
  <c r="AG14" i="14" s="1"/>
  <c r="AS12" i="14"/>
  <c r="AZ12" i="14" s="1"/>
  <c r="AK12" i="14"/>
  <c r="AL12" i="14" s="1"/>
  <c r="AN19" i="14" s="1"/>
  <c r="AH14" i="14"/>
  <c r="AJ13" i="14"/>
  <c r="F8" i="8"/>
  <c r="C8" i="12"/>
  <c r="BD8" i="7"/>
  <c r="AC8" i="7"/>
  <c r="AI9" i="7"/>
  <c r="AM9" i="7"/>
  <c r="AL9" i="7"/>
  <c r="AV11" i="15" l="1"/>
  <c r="AW11" i="15" s="1"/>
  <c r="AD12" i="15"/>
  <c r="AF13" i="15" s="1"/>
  <c r="AN13" i="15" s="1"/>
  <c r="AG12" i="15"/>
  <c r="AK12" i="15" s="1"/>
  <c r="AS11" i="15"/>
  <c r="AQ12" i="15"/>
  <c r="AX11" i="15"/>
  <c r="AT11" i="15"/>
  <c r="AU11" i="15"/>
  <c r="AP12" i="15"/>
  <c r="BA12" i="14"/>
  <c r="AT13" i="14"/>
  <c r="AQ14" i="14"/>
  <c r="AK13" i="14"/>
  <c r="AL13" i="14" s="1"/>
  <c r="AN20" i="14" s="1"/>
  <c r="AO14" i="14"/>
  <c r="AX12" i="14"/>
  <c r="AY12" i="14" s="1"/>
  <c r="AF14" i="14"/>
  <c r="AH15" i="14" s="1"/>
  <c r="AU12" i="14"/>
  <c r="Z12" i="14"/>
  <c r="AW12" i="14"/>
  <c r="AV12" i="14"/>
  <c r="AS13" i="14"/>
  <c r="AV13" i="14" s="1"/>
  <c r="AP14" i="14"/>
  <c r="AJ14" i="14"/>
  <c r="AI14" i="14"/>
  <c r="AR13" i="14"/>
  <c r="AN9" i="7"/>
  <c r="AO9" i="7" s="1"/>
  <c r="AQ16" i="7" s="1"/>
  <c r="AP9" i="7"/>
  <c r="AR10" i="7" s="1"/>
  <c r="AK10" i="7"/>
  <c r="AU9" i="7"/>
  <c r="AV9" i="7"/>
  <c r="AI12" i="15" l="1"/>
  <c r="AJ12" i="15" s="1"/>
  <c r="AL19" i="15" s="1"/>
  <c r="AT12" i="15"/>
  <c r="AO13" i="15"/>
  <c r="AX12" i="15"/>
  <c r="AR12" i="15"/>
  <c r="AM13" i="15"/>
  <c r="AU12" i="15"/>
  <c r="AE13" i="15"/>
  <c r="AS12" i="15"/>
  <c r="X11" i="15"/>
  <c r="AY11" i="15"/>
  <c r="AX13" i="14"/>
  <c r="AY13" i="14" s="1"/>
  <c r="AU13" i="14"/>
  <c r="AZ13" i="14"/>
  <c r="BA13" i="14" s="1"/>
  <c r="AW13" i="14"/>
  <c r="AK14" i="14"/>
  <c r="AL14" i="14" s="1"/>
  <c r="AM14" i="14"/>
  <c r="AR14" i="14"/>
  <c r="AP15" i="14"/>
  <c r="AS14" i="14"/>
  <c r="AZ9" i="7"/>
  <c r="AJ10" i="7"/>
  <c r="AI10" i="7" s="1"/>
  <c r="AK11" i="7" s="1"/>
  <c r="BA9" i="7"/>
  <c r="BB9" i="7" s="1"/>
  <c r="AX9" i="7"/>
  <c r="AS10" i="7"/>
  <c r="AY9" i="7"/>
  <c r="AT10" i="7"/>
  <c r="BC9" i="7"/>
  <c r="AW9" i="7"/>
  <c r="E9" i="11" l="1"/>
  <c r="BE9" i="7"/>
  <c r="AV12" i="15"/>
  <c r="AW12" i="15" s="1"/>
  <c r="AD13" i="15"/>
  <c r="AG13" i="15"/>
  <c r="AH13" i="15"/>
  <c r="AY12" i="15"/>
  <c r="X12" i="15"/>
  <c r="Z13" i="14"/>
  <c r="AN21" i="14"/>
  <c r="AX14" i="14"/>
  <c r="AY14" i="14" s="1"/>
  <c r="AV14" i="14"/>
  <c r="AT14" i="14"/>
  <c r="AZ14" i="14"/>
  <c r="AQ15" i="14"/>
  <c r="AW14" i="14"/>
  <c r="AO15" i="14"/>
  <c r="AG15" i="14"/>
  <c r="AU14" i="14"/>
  <c r="F9" i="8"/>
  <c r="C9" i="12"/>
  <c r="AM10" i="7"/>
  <c r="AU10" i="7" s="1"/>
  <c r="AL10" i="7"/>
  <c r="AP10" i="7" s="1"/>
  <c r="AW10" i="7" s="1"/>
  <c r="BD9" i="7"/>
  <c r="AC9" i="7"/>
  <c r="AS11" i="7"/>
  <c r="AI13" i="15" l="1"/>
  <c r="AJ13" i="15" s="1"/>
  <c r="AK13" i="15"/>
  <c r="AM14" i="15" s="1"/>
  <c r="AP13" i="15"/>
  <c r="AQ13" i="15"/>
  <c r="AF14" i="15"/>
  <c r="AF15" i="14"/>
  <c r="AJ15" i="14"/>
  <c r="AI15" i="14"/>
  <c r="Z14" i="14"/>
  <c r="BA14" i="14"/>
  <c r="AV10" i="7"/>
  <c r="AN10" i="7"/>
  <c r="AO10" i="7" s="1"/>
  <c r="AQ17" i="7" s="1"/>
  <c r="AT11" i="7"/>
  <c r="AR11" i="7"/>
  <c r="AJ11" i="7"/>
  <c r="AY10" i="7" l="1"/>
  <c r="AX10" i="7"/>
  <c r="AU13" i="15"/>
  <c r="AL20" i="15"/>
  <c r="AV13" i="15"/>
  <c r="AW13" i="15" s="1"/>
  <c r="AN14" i="15"/>
  <c r="AS13" i="15"/>
  <c r="AX13" i="15"/>
  <c r="AR13" i="15"/>
  <c r="AO14" i="15"/>
  <c r="AT13" i="15"/>
  <c r="AE14" i="15"/>
  <c r="AD14" i="15" s="1"/>
  <c r="AK15" i="14"/>
  <c r="AL15" i="14" s="1"/>
  <c r="AM15" i="14"/>
  <c r="AO16" i="14" s="1"/>
  <c r="AR15" i="14"/>
  <c r="AS15" i="14"/>
  <c r="AH16" i="14"/>
  <c r="BA10" i="7"/>
  <c r="BB10" i="7" s="1"/>
  <c r="BC10" i="7"/>
  <c r="AZ10" i="7"/>
  <c r="AI11" i="7"/>
  <c r="AM11" i="7"/>
  <c r="AL11" i="7"/>
  <c r="E10" i="11" l="1"/>
  <c r="BE10" i="7"/>
  <c r="AG14" i="15"/>
  <c r="AH14" i="15"/>
  <c r="AY13" i="15"/>
  <c r="X13" i="15"/>
  <c r="AF15" i="15"/>
  <c r="AW15" i="14"/>
  <c r="AN22" i="14"/>
  <c r="AX15" i="14"/>
  <c r="AY15" i="14" s="1"/>
  <c r="AP16" i="14"/>
  <c r="AU15" i="14"/>
  <c r="AV15" i="14"/>
  <c r="AQ16" i="14"/>
  <c r="AZ15" i="14"/>
  <c r="AT15" i="14"/>
  <c r="AG16" i="14"/>
  <c r="AF16" i="14" s="1"/>
  <c r="C10" i="12"/>
  <c r="BD10" i="7"/>
  <c r="F10" i="8"/>
  <c r="AC10" i="7"/>
  <c r="AV11" i="7"/>
  <c r="AU11" i="7"/>
  <c r="AN11" i="7"/>
  <c r="AP11" i="7"/>
  <c r="AK12" i="7"/>
  <c r="BF10" i="7" l="1"/>
  <c r="AI14" i="15"/>
  <c r="AJ14" i="15" s="1"/>
  <c r="AL21" i="15" s="1"/>
  <c r="AP14" i="15"/>
  <c r="AQ14" i="15"/>
  <c r="AS14" i="15" s="1"/>
  <c r="AK14" i="15"/>
  <c r="AR14" i="15" s="1"/>
  <c r="AN15" i="15"/>
  <c r="AI16" i="14"/>
  <c r="AM16" i="14" s="1"/>
  <c r="AG17" i="14" s="1"/>
  <c r="BA15" i="14"/>
  <c r="Z15" i="14"/>
  <c r="AJ16" i="14"/>
  <c r="AH17" i="14"/>
  <c r="AY11" i="7"/>
  <c r="BC11" i="7"/>
  <c r="AW11" i="7"/>
  <c r="AT12" i="7"/>
  <c r="AZ11" i="7"/>
  <c r="AX11" i="7"/>
  <c r="AR12" i="7"/>
  <c r="AO11" i="7"/>
  <c r="AQ18" i="7" s="1"/>
  <c r="AJ12" i="7"/>
  <c r="AI12" i="7" s="1"/>
  <c r="AS12" i="7"/>
  <c r="E11" i="11" l="1"/>
  <c r="BE11" i="7"/>
  <c r="AO15" i="15"/>
  <c r="AT14" i="15"/>
  <c r="AX14" i="15"/>
  <c r="AU14" i="15"/>
  <c r="AE15" i="15"/>
  <c r="AM15" i="15"/>
  <c r="AV14" i="15"/>
  <c r="AW14" i="15" s="1"/>
  <c r="AF17" i="14"/>
  <c r="AH18" i="14" s="1"/>
  <c r="AQ17" i="14"/>
  <c r="AT16" i="14"/>
  <c r="AS16" i="14"/>
  <c r="AW16" i="14" s="1"/>
  <c r="AR16" i="14"/>
  <c r="AO17" i="14"/>
  <c r="AP17" i="14"/>
  <c r="AJ17" i="14"/>
  <c r="AI17" i="14"/>
  <c r="AK16" i="14"/>
  <c r="AL16" i="14" s="1"/>
  <c r="AN23" i="14" s="1"/>
  <c r="F11" i="8"/>
  <c r="C11" i="12"/>
  <c r="AM12" i="7"/>
  <c r="AU12" i="7" s="1"/>
  <c r="AL12" i="7"/>
  <c r="BD11" i="7"/>
  <c r="AC11" i="7"/>
  <c r="AK13" i="7"/>
  <c r="BA11" i="7"/>
  <c r="BB11" i="7" s="1"/>
  <c r="BF11" i="7" l="1"/>
  <c r="X14" i="15"/>
  <c r="AY14" i="15"/>
  <c r="AD15" i="15"/>
  <c r="AG15" i="15"/>
  <c r="AH15" i="15"/>
  <c r="AX16" i="14"/>
  <c r="AY16" i="14" s="1"/>
  <c r="AZ16" i="14"/>
  <c r="AK17" i="14"/>
  <c r="AR17" i="14"/>
  <c r="AP18" i="14"/>
  <c r="AM17" i="14"/>
  <c r="AS17" i="14"/>
  <c r="AU16" i="14"/>
  <c r="AV16" i="14"/>
  <c r="AN12" i="7"/>
  <c r="AO12" i="7" s="1"/>
  <c r="AQ19" i="7" s="1"/>
  <c r="AV12" i="7"/>
  <c r="AX12" i="7" s="1"/>
  <c r="AP12" i="7"/>
  <c r="AT13" i="7" s="1"/>
  <c r="AS13" i="7"/>
  <c r="AQ15" i="15" l="1"/>
  <c r="AP15" i="15"/>
  <c r="AK15" i="15"/>
  <c r="AM16" i="15" s="1"/>
  <c r="AI15" i="15"/>
  <c r="AF16" i="15"/>
  <c r="AU17" i="14"/>
  <c r="AV17" i="14"/>
  <c r="AT17" i="14"/>
  <c r="AQ18" i="14"/>
  <c r="AZ17" i="14"/>
  <c r="AG18" i="14"/>
  <c r="AO18" i="14"/>
  <c r="AW17" i="14"/>
  <c r="AL17" i="14"/>
  <c r="AN24" i="14" s="1"/>
  <c r="Z16" i="14"/>
  <c r="BA16" i="14"/>
  <c r="BA12" i="7"/>
  <c r="BB12" i="7" s="1"/>
  <c r="AZ12" i="7"/>
  <c r="AR13" i="7"/>
  <c r="AY12" i="7"/>
  <c r="AW12" i="7"/>
  <c r="AJ13" i="7"/>
  <c r="AL13" i="7" s="1"/>
  <c r="BC12" i="7"/>
  <c r="E12" i="11" l="1"/>
  <c r="BE12" i="7"/>
  <c r="AJ15" i="15"/>
  <c r="AL22" i="15" s="1"/>
  <c r="AN16" i="15"/>
  <c r="AE16" i="15"/>
  <c r="AD16" i="15" s="1"/>
  <c r="AR15" i="15"/>
  <c r="AT15" i="15"/>
  <c r="AO16" i="15"/>
  <c r="AX15" i="15"/>
  <c r="AU15" i="15"/>
  <c r="AS15" i="15"/>
  <c r="AF18" i="14"/>
  <c r="AJ18" i="14"/>
  <c r="AI18" i="14"/>
  <c r="BA17" i="14"/>
  <c r="Z17" i="14"/>
  <c r="AX17" i="14"/>
  <c r="AY17" i="14" s="1"/>
  <c r="C12" i="12"/>
  <c r="BD12" i="7"/>
  <c r="F12" i="8"/>
  <c r="AI13" i="7"/>
  <c r="AK14" i="7" s="1"/>
  <c r="AS14" i="7" s="1"/>
  <c r="AM13" i="7"/>
  <c r="AN13" i="7" s="1"/>
  <c r="AO13" i="7" s="1"/>
  <c r="AQ20" i="7" s="1"/>
  <c r="AC12" i="7"/>
  <c r="AP13" i="7"/>
  <c r="BF12" i="7" l="1"/>
  <c r="AV15" i="15"/>
  <c r="AW15" i="15" s="1"/>
  <c r="X15" i="15"/>
  <c r="AY15" i="15"/>
  <c r="AG16" i="15"/>
  <c r="AF17" i="15"/>
  <c r="AH16" i="15"/>
  <c r="AK18" i="14"/>
  <c r="AL18" i="14" s="1"/>
  <c r="AM18" i="14"/>
  <c r="AG19" i="14" s="1"/>
  <c r="AR18" i="14"/>
  <c r="AS18" i="14"/>
  <c r="AH19" i="14"/>
  <c r="AR14" i="7"/>
  <c r="AJ14" i="7"/>
  <c r="AI14" i="7" s="1"/>
  <c r="AT14" i="7"/>
  <c r="AW13" i="7"/>
  <c r="AV13" i="7"/>
  <c r="AX13" i="7" s="1"/>
  <c r="AU13" i="7"/>
  <c r="BA13" i="7"/>
  <c r="BB13" i="7" s="1"/>
  <c r="AQ16" i="15" l="1"/>
  <c r="AP16" i="15"/>
  <c r="AN17" i="15"/>
  <c r="AI16" i="15"/>
  <c r="AJ16" i="15" s="1"/>
  <c r="AL23" i="15" s="1"/>
  <c r="AK16" i="15"/>
  <c r="AF19" i="14"/>
  <c r="AH20" i="14" s="1"/>
  <c r="AN25" i="14"/>
  <c r="AX18" i="14"/>
  <c r="AY18" i="14" s="1"/>
  <c r="AP19" i="14"/>
  <c r="AJ19" i="14"/>
  <c r="AR19" i="14" s="1"/>
  <c r="AI19" i="14"/>
  <c r="AM19" i="14" s="1"/>
  <c r="AU18" i="14"/>
  <c r="AQ19" i="14"/>
  <c r="AV18" i="14"/>
  <c r="AZ18" i="14"/>
  <c r="AT18" i="14"/>
  <c r="AW18" i="14"/>
  <c r="AO19" i="14"/>
  <c r="AM14" i="7"/>
  <c r="AV14" i="7" s="1"/>
  <c r="AL14" i="7"/>
  <c r="AY13" i="7"/>
  <c r="AZ13" i="7"/>
  <c r="BC13" i="7"/>
  <c r="AK15" i="7"/>
  <c r="E13" i="11" l="1"/>
  <c r="BE13" i="7"/>
  <c r="AE17" i="15"/>
  <c r="AT16" i="15"/>
  <c r="AR16" i="15"/>
  <c r="AX16" i="15"/>
  <c r="AO17" i="15"/>
  <c r="AM17" i="15"/>
  <c r="AU16" i="15"/>
  <c r="AS16" i="15"/>
  <c r="AV16" i="15"/>
  <c r="AW16" i="15" s="1"/>
  <c r="AO20" i="14"/>
  <c r="AS19" i="14"/>
  <c r="AZ19" i="14" s="1"/>
  <c r="AQ20" i="14"/>
  <c r="AT19" i="14"/>
  <c r="AG20" i="14"/>
  <c r="AF20" i="14" s="1"/>
  <c r="AK19" i="14"/>
  <c r="AL19" i="14" s="1"/>
  <c r="AN26" i="14" s="1"/>
  <c r="Z18" i="14"/>
  <c r="BA18" i="14"/>
  <c r="AP20" i="14"/>
  <c r="F13" i="8"/>
  <c r="C13" i="12"/>
  <c r="AU14" i="7"/>
  <c r="AN14" i="7"/>
  <c r="AO14" i="7" s="1"/>
  <c r="AQ21" i="7" s="1"/>
  <c r="AP14" i="7"/>
  <c r="AT15" i="7" s="1"/>
  <c r="AC13" i="7"/>
  <c r="BD13" i="7"/>
  <c r="AS15" i="7"/>
  <c r="AX14" i="7"/>
  <c r="BF13" i="7" l="1"/>
  <c r="AY16" i="15"/>
  <c r="X16" i="15"/>
  <c r="AD17" i="15"/>
  <c r="AH17" i="15"/>
  <c r="AG17" i="15"/>
  <c r="AV19" i="14"/>
  <c r="AU19" i="14"/>
  <c r="AW19" i="14"/>
  <c r="AI20" i="14"/>
  <c r="AM20" i="14" s="1"/>
  <c r="AJ20" i="14"/>
  <c r="AR20" i="14" s="1"/>
  <c r="BA19" i="14"/>
  <c r="Z19" i="14"/>
  <c r="AX19" i="14"/>
  <c r="AY19" i="14" s="1"/>
  <c r="AH21" i="14"/>
  <c r="AW14" i="7"/>
  <c r="AR15" i="7"/>
  <c r="AJ15" i="7"/>
  <c r="AI15" i="7" s="1"/>
  <c r="AK16" i="7" s="1"/>
  <c r="BC14" i="7"/>
  <c r="BA14" i="7"/>
  <c r="BB14" i="7" s="1"/>
  <c r="AZ14" i="7"/>
  <c r="AY14" i="7"/>
  <c r="E14" i="11" l="1"/>
  <c r="BE14" i="7"/>
  <c r="AI17" i="15"/>
  <c r="AJ17" i="15" s="1"/>
  <c r="AL24" i="15" s="1"/>
  <c r="AK17" i="15"/>
  <c r="AM18" i="15" s="1"/>
  <c r="AP17" i="15"/>
  <c r="AQ17" i="15"/>
  <c r="AF18" i="15"/>
  <c r="AK20" i="14"/>
  <c r="AL20" i="14" s="1"/>
  <c r="AN27" i="14" s="1"/>
  <c r="AO21" i="14"/>
  <c r="AG21" i="14"/>
  <c r="AF21" i="14" s="1"/>
  <c r="AS20" i="14"/>
  <c r="AW20" i="14" s="1"/>
  <c r="AP21" i="14"/>
  <c r="AT20" i="14"/>
  <c r="AQ21" i="14"/>
  <c r="F14" i="8"/>
  <c r="C14" i="12"/>
  <c r="AC14" i="7"/>
  <c r="BD14" i="7"/>
  <c r="AM15" i="7"/>
  <c r="AV15" i="7" s="1"/>
  <c r="AL15" i="7"/>
  <c r="AP15" i="7" s="1"/>
  <c r="AS16" i="7"/>
  <c r="BF14" i="7" l="1"/>
  <c r="AR17" i="15"/>
  <c r="AX17" i="15"/>
  <c r="AT17" i="15"/>
  <c r="AO18" i="15"/>
  <c r="AS17" i="15"/>
  <c r="AV17" i="15"/>
  <c r="AW17" i="15" s="1"/>
  <c r="AU17" i="15"/>
  <c r="AE18" i="15"/>
  <c r="AD18" i="15" s="1"/>
  <c r="AN18" i="15"/>
  <c r="AU20" i="14"/>
  <c r="AV20" i="14"/>
  <c r="AX20" i="14"/>
  <c r="AY20" i="14" s="1"/>
  <c r="AZ20" i="14"/>
  <c r="Z20" i="14" s="1"/>
  <c r="AH22" i="14"/>
  <c r="AP22" i="14" s="1"/>
  <c r="AI21" i="14"/>
  <c r="AM21" i="14" s="1"/>
  <c r="AO22" i="14" s="1"/>
  <c r="AJ21" i="14"/>
  <c r="AN15" i="7"/>
  <c r="AO15" i="7" s="1"/>
  <c r="AQ22" i="7" s="1"/>
  <c r="AU15" i="7"/>
  <c r="AY15" i="7"/>
  <c r="AW15" i="7"/>
  <c r="AT16" i="7"/>
  <c r="BC15" i="7"/>
  <c r="AJ16" i="7"/>
  <c r="AR16" i="7"/>
  <c r="AZ15" i="7"/>
  <c r="AX15" i="7"/>
  <c r="E15" i="11" l="1"/>
  <c r="BE15" i="7"/>
  <c r="AG18" i="15"/>
  <c r="AK18" i="15" s="1"/>
  <c r="AR18" i="15" s="1"/>
  <c r="AF19" i="15"/>
  <c r="AH18" i="15"/>
  <c r="AY17" i="15"/>
  <c r="X17" i="15"/>
  <c r="BA20" i="14"/>
  <c r="AG22" i="14"/>
  <c r="AF22" i="14" s="1"/>
  <c r="AH23" i="14" s="1"/>
  <c r="AP23" i="14" s="1"/>
  <c r="AT21" i="14"/>
  <c r="AQ22" i="14"/>
  <c r="AS21" i="14"/>
  <c r="AR21" i="14"/>
  <c r="AK21" i="14"/>
  <c r="AL21" i="14" s="1"/>
  <c r="AN28" i="14" s="1"/>
  <c r="F15" i="8"/>
  <c r="C15" i="12"/>
  <c r="BA15" i="7"/>
  <c r="BB15" i="7" s="1"/>
  <c r="AI16" i="7"/>
  <c r="AL16" i="7"/>
  <c r="AM16" i="7"/>
  <c r="BD15" i="7"/>
  <c r="AC15" i="7"/>
  <c r="BF15" i="7" l="1"/>
  <c r="AM19" i="15"/>
  <c r="AE19" i="15"/>
  <c r="AH19" i="15" s="1"/>
  <c r="AO19" i="15"/>
  <c r="AQ18" i="15"/>
  <c r="AP18" i="15"/>
  <c r="AN19" i="15"/>
  <c r="AI18" i="15"/>
  <c r="AJ18" i="15" s="1"/>
  <c r="AL25" i="15" s="1"/>
  <c r="AJ22" i="14"/>
  <c r="AS22" i="14" s="1"/>
  <c r="AX21" i="14"/>
  <c r="AY21" i="14" s="1"/>
  <c r="AI22" i="14"/>
  <c r="AM22" i="14" s="1"/>
  <c r="AO23" i="14" s="1"/>
  <c r="AU21" i="14"/>
  <c r="AV21" i="14"/>
  <c r="AW21" i="14"/>
  <c r="AZ21" i="14"/>
  <c r="AN16" i="7"/>
  <c r="AO16" i="7" s="1"/>
  <c r="AQ23" i="7" s="1"/>
  <c r="AP16" i="7"/>
  <c r="AR17" i="7" s="1"/>
  <c r="AV16" i="7"/>
  <c r="AU16" i="7"/>
  <c r="AK17" i="7"/>
  <c r="AD19" i="15" l="1"/>
  <c r="AG19" i="15"/>
  <c r="AK19" i="15" s="1"/>
  <c r="AV18" i="15"/>
  <c r="AW18" i="15" s="1"/>
  <c r="AP19" i="15"/>
  <c r="AF20" i="15"/>
  <c r="AS18" i="15"/>
  <c r="AQ19" i="15"/>
  <c r="AT18" i="15"/>
  <c r="AX18" i="15"/>
  <c r="AU18" i="15"/>
  <c r="AR22" i="14"/>
  <c r="AW22" i="14"/>
  <c r="AG23" i="14"/>
  <c r="AF23" i="14" s="1"/>
  <c r="AH24" i="14" s="1"/>
  <c r="AP24" i="14" s="1"/>
  <c r="AQ23" i="14"/>
  <c r="AT22" i="14"/>
  <c r="AK22" i="14"/>
  <c r="AZ22" i="14"/>
  <c r="Z22" i="14" s="1"/>
  <c r="AV22" i="14"/>
  <c r="BA21" i="14"/>
  <c r="Z21" i="14"/>
  <c r="AU22" i="14"/>
  <c r="AZ16" i="7"/>
  <c r="BA16" i="7"/>
  <c r="BB16" i="7" s="1"/>
  <c r="AS17" i="7"/>
  <c r="AX16" i="7"/>
  <c r="AY16" i="7"/>
  <c r="AT17" i="7"/>
  <c r="BC16" i="7"/>
  <c r="AW16" i="7"/>
  <c r="AJ17" i="7"/>
  <c r="AI17" i="7" s="1"/>
  <c r="E16" i="11" l="1"/>
  <c r="BE16" i="7"/>
  <c r="AI19" i="15"/>
  <c r="AJ19" i="15" s="1"/>
  <c r="AL26" i="15" s="1"/>
  <c r="AU19" i="15"/>
  <c r="AM20" i="15"/>
  <c r="X18" i="15"/>
  <c r="AY18" i="15"/>
  <c r="AT19" i="15"/>
  <c r="AS19" i="15"/>
  <c r="AE20" i="15"/>
  <c r="AD20" i="15" s="1"/>
  <c r="AX19" i="15"/>
  <c r="AR19" i="15"/>
  <c r="AO20" i="15"/>
  <c r="AN20" i="15"/>
  <c r="AI23" i="14"/>
  <c r="AJ23" i="14"/>
  <c r="AL22" i="14"/>
  <c r="AN29" i="14" s="1"/>
  <c r="F16" i="8"/>
  <c r="C16" i="12"/>
  <c r="AL17" i="7"/>
  <c r="AP17" i="7" s="1"/>
  <c r="AR18" i="7" s="1"/>
  <c r="AM17" i="7"/>
  <c r="AC16" i="7"/>
  <c r="BD16" i="7"/>
  <c r="AK18" i="7"/>
  <c r="BF16" i="7" l="1"/>
  <c r="AV19" i="15"/>
  <c r="AW19" i="15" s="1"/>
  <c r="AG20" i="15"/>
  <c r="AF21" i="15"/>
  <c r="X19" i="15"/>
  <c r="AY19" i="15"/>
  <c r="AH20" i="15"/>
  <c r="AS23" i="14"/>
  <c r="AU23" i="14" s="1"/>
  <c r="AR23" i="14"/>
  <c r="AK23" i="14"/>
  <c r="AL23" i="14" s="1"/>
  <c r="AN30" i="14" s="1"/>
  <c r="AM23" i="14"/>
  <c r="AX22" i="14"/>
  <c r="AY22" i="14" s="1"/>
  <c r="AN17" i="7"/>
  <c r="AO17" i="7" s="1"/>
  <c r="AQ24" i="7" s="1"/>
  <c r="AU17" i="7"/>
  <c r="AV17" i="7"/>
  <c r="AX17" i="7" s="1"/>
  <c r="AJ18" i="7"/>
  <c r="AI18" i="7" s="1"/>
  <c r="AK19" i="7" s="1"/>
  <c r="AS18" i="7"/>
  <c r="AT18" i="7"/>
  <c r="AW17" i="7"/>
  <c r="AI20" i="15" l="1"/>
  <c r="AJ20" i="15" s="1"/>
  <c r="AL27" i="15" s="1"/>
  <c r="AK20" i="15"/>
  <c r="AP20" i="15"/>
  <c r="AQ20" i="15"/>
  <c r="AN21" i="15"/>
  <c r="AX23" i="14"/>
  <c r="AY23" i="14" s="1"/>
  <c r="AQ24" i="14"/>
  <c r="AT23" i="14"/>
  <c r="AZ23" i="14"/>
  <c r="Z23" i="14" s="1"/>
  <c r="AW23" i="14"/>
  <c r="AO24" i="14"/>
  <c r="AV23" i="14"/>
  <c r="AG24" i="14"/>
  <c r="AL18" i="7"/>
  <c r="AP18" i="7" s="1"/>
  <c r="AW18" i="7" s="1"/>
  <c r="AM18" i="7"/>
  <c r="AV18" i="7" s="1"/>
  <c r="AZ17" i="7"/>
  <c r="AY17" i="7"/>
  <c r="BC17" i="7"/>
  <c r="AS19" i="7"/>
  <c r="BA17" i="7"/>
  <c r="BB17" i="7" s="1"/>
  <c r="E17" i="11" l="1"/>
  <c r="BE17" i="7"/>
  <c r="AV20" i="15"/>
  <c r="AW20" i="15" s="1"/>
  <c r="AS20" i="15"/>
  <c r="AO21" i="15"/>
  <c r="AT20" i="15"/>
  <c r="AX20" i="15"/>
  <c r="AR20" i="15"/>
  <c r="AM21" i="15"/>
  <c r="AU20" i="15"/>
  <c r="AE21" i="15"/>
  <c r="AJ24" i="14"/>
  <c r="AI24" i="14"/>
  <c r="AF24" i="14"/>
  <c r="AH25" i="14" s="1"/>
  <c r="AP25" i="14" s="1"/>
  <c r="C17" i="12"/>
  <c r="AU18" i="7"/>
  <c r="AT19" i="7"/>
  <c r="AR19" i="7"/>
  <c r="AJ19" i="7"/>
  <c r="AI19" i="7" s="1"/>
  <c r="AK20" i="7" s="1"/>
  <c r="BC18" i="7"/>
  <c r="AC17" i="7"/>
  <c r="F17" i="8"/>
  <c r="AN18" i="7"/>
  <c r="AO18" i="7" s="1"/>
  <c r="AQ25" i="7" s="1"/>
  <c r="BD17" i="7"/>
  <c r="AX18" i="7"/>
  <c r="AY18" i="7"/>
  <c r="AZ18" i="7"/>
  <c r="BF17" i="7" l="1"/>
  <c r="E18" i="11"/>
  <c r="BE18" i="7"/>
  <c r="AD21" i="15"/>
  <c r="AH21" i="15"/>
  <c r="AG21" i="15"/>
  <c r="X20" i="15"/>
  <c r="AY20" i="15"/>
  <c r="AS24" i="14"/>
  <c r="AU24" i="14" s="1"/>
  <c r="AR24" i="14"/>
  <c r="AM24" i="14"/>
  <c r="AK24" i="14"/>
  <c r="AL24" i="14" s="1"/>
  <c r="AN31" i="14" s="1"/>
  <c r="F18" i="8"/>
  <c r="C18" i="12"/>
  <c r="AC18" i="7"/>
  <c r="AL19" i="7"/>
  <c r="AP19" i="7" s="1"/>
  <c r="AW19" i="7" s="1"/>
  <c r="BD18" i="7"/>
  <c r="AM19" i="7"/>
  <c r="AU19" i="7" s="1"/>
  <c r="AS20" i="7"/>
  <c r="BA18" i="7"/>
  <c r="BB18" i="7" s="1"/>
  <c r="BF18" i="7" l="1"/>
  <c r="AI21" i="15"/>
  <c r="AJ21" i="15" s="1"/>
  <c r="AL28" i="15" s="1"/>
  <c r="AK21" i="15"/>
  <c r="AM22" i="15" s="1"/>
  <c r="AP21" i="15"/>
  <c r="AQ21" i="15"/>
  <c r="AF22" i="15"/>
  <c r="AE22" i="15"/>
  <c r="AX24" i="14"/>
  <c r="AY24" i="14" s="1"/>
  <c r="AV24" i="14"/>
  <c r="AZ24" i="14"/>
  <c r="Z24" i="14" s="1"/>
  <c r="AW24" i="14"/>
  <c r="AQ25" i="14"/>
  <c r="AO25" i="14"/>
  <c r="AG25" i="14"/>
  <c r="AT24" i="14"/>
  <c r="AV19" i="7"/>
  <c r="AX19" i="7" s="1"/>
  <c r="AR20" i="7"/>
  <c r="AT20" i="7"/>
  <c r="AN19" i="7"/>
  <c r="AO19" i="7" s="1"/>
  <c r="AQ26" i="7" s="1"/>
  <c r="AJ20" i="7"/>
  <c r="AM20" i="7" s="1"/>
  <c r="AU20" i="7" s="1"/>
  <c r="AD22" i="15" l="1"/>
  <c r="AF23" i="15" s="1"/>
  <c r="AS21" i="15"/>
  <c r="AV21" i="15"/>
  <c r="AW21" i="15" s="1"/>
  <c r="AN22" i="15"/>
  <c r="AH22" i="15"/>
  <c r="AP22" i="15" s="1"/>
  <c r="AG22" i="15"/>
  <c r="AK22" i="15" s="1"/>
  <c r="AU21" i="15"/>
  <c r="AO22" i="15"/>
  <c r="AX21" i="15"/>
  <c r="AR21" i="15"/>
  <c r="AT21" i="15"/>
  <c r="AF25" i="14"/>
  <c r="AI25" i="14"/>
  <c r="AJ25" i="14"/>
  <c r="AZ19" i="7"/>
  <c r="BC19" i="7"/>
  <c r="BE19" i="7" s="1"/>
  <c r="AY19" i="7"/>
  <c r="BA19" i="7"/>
  <c r="BB19" i="7" s="1"/>
  <c r="AV20" i="7"/>
  <c r="AX20" i="7" s="1"/>
  <c r="AL20" i="7"/>
  <c r="AP20" i="7" s="1"/>
  <c r="AT21" i="7" s="1"/>
  <c r="AI20" i="7"/>
  <c r="AK21" i="7" s="1"/>
  <c r="AS21" i="7" s="1"/>
  <c r="BF19" i="7" l="1"/>
  <c r="AC19" i="7"/>
  <c r="E19" i="11"/>
  <c r="AQ22" i="15"/>
  <c r="AU22" i="15"/>
  <c r="AY21" i="15"/>
  <c r="X21" i="15"/>
  <c r="AN23" i="15"/>
  <c r="AS22" i="15"/>
  <c r="AX22" i="15"/>
  <c r="X22" i="15" s="1"/>
  <c r="AO23" i="15"/>
  <c r="AT22" i="15"/>
  <c r="AR22" i="15"/>
  <c r="AI22" i="15"/>
  <c r="AJ22" i="15" s="1"/>
  <c r="AM23" i="15"/>
  <c r="AE23" i="15"/>
  <c r="AD23" i="15" s="1"/>
  <c r="AS25" i="14"/>
  <c r="AR25" i="14"/>
  <c r="AM25" i="14"/>
  <c r="AG26" i="14" s="1"/>
  <c r="AK25" i="14"/>
  <c r="AH26" i="14"/>
  <c r="F19" i="8"/>
  <c r="C19" i="12"/>
  <c r="BD19" i="7"/>
  <c r="AR21" i="7"/>
  <c r="AY20" i="7"/>
  <c r="AW20" i="7"/>
  <c r="AJ21" i="7"/>
  <c r="AI21" i="7" s="1"/>
  <c r="AK22" i="7" s="1"/>
  <c r="AN20" i="7"/>
  <c r="BC20" i="7"/>
  <c r="BE20" i="7" s="1"/>
  <c r="AZ20" i="7"/>
  <c r="BF20" i="7" l="1"/>
  <c r="E20" i="11"/>
  <c r="F20" i="8"/>
  <c r="AL29" i="15"/>
  <c r="AV22" i="15"/>
  <c r="AW22" i="15" s="1"/>
  <c r="AG23" i="15"/>
  <c r="AH23" i="15"/>
  <c r="AF24" i="15"/>
  <c r="AF26" i="14"/>
  <c r="AH27" i="14" s="1"/>
  <c r="AP27" i="14" s="1"/>
  <c r="AU25" i="14"/>
  <c r="AJ26" i="14"/>
  <c r="AR26" i="14" s="1"/>
  <c r="AI26" i="14"/>
  <c r="AK26" i="14" s="1"/>
  <c r="AL26" i="14" s="1"/>
  <c r="AN33" i="14" s="1"/>
  <c r="AP26" i="14"/>
  <c r="AL25" i="14"/>
  <c r="AN32" i="14" s="1"/>
  <c r="AW25" i="14"/>
  <c r="AO26" i="14"/>
  <c r="AV25" i="14"/>
  <c r="AT25" i="14"/>
  <c r="AZ25" i="14"/>
  <c r="Z25" i="14" s="1"/>
  <c r="AQ26" i="14"/>
  <c r="C20" i="10"/>
  <c r="C20" i="12"/>
  <c r="AL21" i="7"/>
  <c r="AP21" i="7" s="1"/>
  <c r="AC20" i="7"/>
  <c r="AO20" i="7"/>
  <c r="AQ27" i="7" s="1"/>
  <c r="BD20" i="7"/>
  <c r="AM21" i="7"/>
  <c r="AV21" i="7" s="1"/>
  <c r="AS22" i="7"/>
  <c r="AN24" i="15" l="1"/>
  <c r="AI23" i="15"/>
  <c r="AJ23" i="15" s="1"/>
  <c r="AL30" i="15" s="1"/>
  <c r="AK23" i="15"/>
  <c r="AQ23" i="15"/>
  <c r="AP23" i="15"/>
  <c r="AM26" i="14"/>
  <c r="AG27" i="14" s="1"/>
  <c r="AF27" i="14" s="1"/>
  <c r="AH28" i="14" s="1"/>
  <c r="AP28" i="14" s="1"/>
  <c r="AX25" i="14"/>
  <c r="AY25" i="14" s="1"/>
  <c r="AX26" i="14"/>
  <c r="AY26" i="14" s="1"/>
  <c r="AS26" i="14"/>
  <c r="AN21" i="7"/>
  <c r="AO21" i="7" s="1"/>
  <c r="AQ28" i="7" s="1"/>
  <c r="BA20" i="7"/>
  <c r="BB20" i="7" s="1"/>
  <c r="AU21" i="7"/>
  <c r="AX21" i="7"/>
  <c r="AT22" i="7"/>
  <c r="AY21" i="7"/>
  <c r="AW21" i="7"/>
  <c r="BC21" i="7"/>
  <c r="BE21" i="7" s="1"/>
  <c r="AR22" i="7"/>
  <c r="AZ21" i="7"/>
  <c r="AJ22" i="7"/>
  <c r="BF21" i="7" l="1"/>
  <c r="AV23" i="15"/>
  <c r="AW23" i="15" s="1"/>
  <c r="AT23" i="15"/>
  <c r="AX23" i="15"/>
  <c r="X23" i="15" s="1"/>
  <c r="AR23" i="15"/>
  <c r="AO24" i="15"/>
  <c r="AE24" i="15"/>
  <c r="AU23" i="15"/>
  <c r="AM24" i="15"/>
  <c r="AS23" i="15"/>
  <c r="AQ27" i="14"/>
  <c r="AO27" i="14"/>
  <c r="AV26" i="14"/>
  <c r="AT26" i="14"/>
  <c r="AI27" i="14"/>
  <c r="AM27" i="14" s="1"/>
  <c r="AQ28" i="14" s="1"/>
  <c r="AZ26" i="14"/>
  <c r="Z26" i="14" s="1"/>
  <c r="AJ27" i="14"/>
  <c r="AS27" i="14" s="1"/>
  <c r="AU26" i="14"/>
  <c r="AW26" i="14"/>
  <c r="C21" i="8"/>
  <c r="C21" i="10" s="1"/>
  <c r="C21" i="12"/>
  <c r="BA21" i="7"/>
  <c r="BB21" i="7" s="1"/>
  <c r="AI22" i="7"/>
  <c r="AL22" i="7"/>
  <c r="AM22" i="7"/>
  <c r="BD21" i="7"/>
  <c r="AC21" i="7"/>
  <c r="AD24" i="15" l="1"/>
  <c r="AG24" i="15"/>
  <c r="AH24" i="15"/>
  <c r="AG28" i="14"/>
  <c r="AF28" i="14" s="1"/>
  <c r="AZ27" i="14"/>
  <c r="Z27" i="14" s="1"/>
  <c r="AU27" i="14"/>
  <c r="AO28" i="14"/>
  <c r="AK27" i="14"/>
  <c r="AL27" i="14" s="1"/>
  <c r="AN34" i="14" s="1"/>
  <c r="AW27" i="14"/>
  <c r="AR27" i="14"/>
  <c r="AT27" i="14"/>
  <c r="AV27" i="14"/>
  <c r="AN22" i="7"/>
  <c r="AO22" i="7" s="1"/>
  <c r="AQ29" i="7" s="1"/>
  <c r="AP22" i="7"/>
  <c r="AJ23" i="7" s="1"/>
  <c r="AU22" i="7"/>
  <c r="AV22" i="7"/>
  <c r="AK23" i="7"/>
  <c r="AP24" i="15" l="1"/>
  <c r="AQ24" i="15"/>
  <c r="AF25" i="15"/>
  <c r="AI24" i="15"/>
  <c r="AJ24" i="15" s="1"/>
  <c r="AL31" i="15" s="1"/>
  <c r="AK24" i="15"/>
  <c r="AE25" i="15" s="1"/>
  <c r="AD25" i="15" s="1"/>
  <c r="AI28" i="14"/>
  <c r="AM28" i="14" s="1"/>
  <c r="AJ28" i="14"/>
  <c r="AX27" i="14"/>
  <c r="AY27" i="14" s="1"/>
  <c r="AS28" i="14"/>
  <c r="AR28" i="14"/>
  <c r="AH29" i="14"/>
  <c r="AI23" i="7"/>
  <c r="AK24" i="7" s="1"/>
  <c r="BA22" i="7"/>
  <c r="BB22" i="7" s="1"/>
  <c r="AX22" i="7"/>
  <c r="AL23" i="7"/>
  <c r="AM23" i="7"/>
  <c r="AU23" i="7" s="1"/>
  <c r="AS23" i="7"/>
  <c r="AZ22" i="7"/>
  <c r="BC22" i="7"/>
  <c r="AT23" i="7"/>
  <c r="AY22" i="7"/>
  <c r="AW22" i="7"/>
  <c r="AR23" i="7"/>
  <c r="C22" i="12" l="1"/>
  <c r="BE22" i="7"/>
  <c r="AM25" i="15"/>
  <c r="AS24" i="15"/>
  <c r="AV24" i="15"/>
  <c r="AW24" i="15" s="1"/>
  <c r="AF26" i="15"/>
  <c r="AG25" i="15"/>
  <c r="AK25" i="15" s="1"/>
  <c r="AE26" i="15" s="1"/>
  <c r="AN25" i="15"/>
  <c r="AH25" i="15"/>
  <c r="AP25" i="15" s="1"/>
  <c r="AU24" i="15"/>
  <c r="AX24" i="15"/>
  <c r="X24" i="15" s="1"/>
  <c r="AR24" i="15"/>
  <c r="AO25" i="15"/>
  <c r="AT24" i="15"/>
  <c r="AW28" i="14"/>
  <c r="AK28" i="14"/>
  <c r="AL28" i="14" s="1"/>
  <c r="AN35" i="14" s="1"/>
  <c r="AU28" i="14"/>
  <c r="AQ29" i="14"/>
  <c r="AV28" i="14"/>
  <c r="AZ28" i="14"/>
  <c r="Z28" i="14" s="1"/>
  <c r="AT28" i="14"/>
  <c r="AP29" i="14"/>
  <c r="AO29" i="14"/>
  <c r="AG29" i="14"/>
  <c r="AF29" i="14" s="1"/>
  <c r="AC22" i="7"/>
  <c r="C22" i="8"/>
  <c r="C22" i="10" s="1"/>
  <c r="AN23" i="7"/>
  <c r="AO23" i="7" s="1"/>
  <c r="AQ30" i="7" s="1"/>
  <c r="AP23" i="7"/>
  <c r="AV23" i="7"/>
  <c r="AS24" i="7"/>
  <c r="BF22" i="7" l="1"/>
  <c r="AD26" i="15"/>
  <c r="AF27" i="15" s="1"/>
  <c r="AR25" i="15"/>
  <c r="AO26" i="15"/>
  <c r="AI25" i="15"/>
  <c r="AJ25" i="15" s="1"/>
  <c r="AL32" i="15" s="1"/>
  <c r="AQ25" i="15"/>
  <c r="AT25" i="15" s="1"/>
  <c r="AH26" i="15"/>
  <c r="AG26" i="15"/>
  <c r="AK26" i="15" s="1"/>
  <c r="AN26" i="15"/>
  <c r="AM26" i="15"/>
  <c r="AX28" i="14"/>
  <c r="AY28" i="14" s="1"/>
  <c r="AJ29" i="14"/>
  <c r="AR29" i="14" s="1"/>
  <c r="AI29" i="14"/>
  <c r="AM29" i="14" s="1"/>
  <c r="AH30" i="14"/>
  <c r="BA23" i="7"/>
  <c r="BB23" i="7" s="1"/>
  <c r="AX23" i="7"/>
  <c r="AT24" i="7"/>
  <c r="AY23" i="7"/>
  <c r="AW23" i="7"/>
  <c r="BC23" i="7"/>
  <c r="AR24" i="7"/>
  <c r="AZ23" i="7"/>
  <c r="AJ24" i="7"/>
  <c r="C23" i="12" l="1"/>
  <c r="BE23" i="7"/>
  <c r="AV25" i="15"/>
  <c r="AW25" i="15" s="1"/>
  <c r="AE27" i="15"/>
  <c r="AD27" i="15" s="1"/>
  <c r="AO27" i="15"/>
  <c r="AR26" i="15"/>
  <c r="AU25" i="15"/>
  <c r="AI26" i="15"/>
  <c r="AJ26" i="15" s="1"/>
  <c r="AL33" i="15" s="1"/>
  <c r="AM27" i="15"/>
  <c r="AS25" i="15"/>
  <c r="AQ26" i="15"/>
  <c r="AU26" i="15" s="1"/>
  <c r="AX25" i="15"/>
  <c r="X25" i="15" s="1"/>
  <c r="AP26" i="15"/>
  <c r="AN27" i="15"/>
  <c r="AS29" i="14"/>
  <c r="AW29" i="14" s="1"/>
  <c r="AK29" i="14"/>
  <c r="AL29" i="14" s="1"/>
  <c r="AN36" i="14" s="1"/>
  <c r="AQ30" i="14"/>
  <c r="AT29" i="14"/>
  <c r="AG30" i="14"/>
  <c r="AF30" i="14" s="1"/>
  <c r="AO30" i="14"/>
  <c r="AP30" i="14"/>
  <c r="AC23" i="7"/>
  <c r="C23" i="8"/>
  <c r="C23" i="10" s="1"/>
  <c r="AI24" i="7"/>
  <c r="AL24" i="7"/>
  <c r="AM24" i="7"/>
  <c r="BF23" i="7" l="1"/>
  <c r="AG27" i="15"/>
  <c r="AK27" i="15" s="1"/>
  <c r="AO28" i="15" s="1"/>
  <c r="AH27" i="15"/>
  <c r="AP27" i="15" s="1"/>
  <c r="AS26" i="15"/>
  <c r="AQ27" i="15"/>
  <c r="AT26" i="15"/>
  <c r="AV26" i="15"/>
  <c r="AW26" i="15" s="1"/>
  <c r="AX26" i="15"/>
  <c r="X26" i="15" s="1"/>
  <c r="AF28" i="15"/>
  <c r="AU29" i="14"/>
  <c r="AV29" i="14"/>
  <c r="AZ29" i="14"/>
  <c r="Z29" i="14" s="1"/>
  <c r="AX29" i="14"/>
  <c r="AY29" i="14" s="1"/>
  <c r="AH31" i="14"/>
  <c r="AI30" i="14"/>
  <c r="AJ30" i="14"/>
  <c r="AU24" i="7"/>
  <c r="AV24" i="7"/>
  <c r="AN24" i="7"/>
  <c r="AP24" i="7"/>
  <c r="AK25" i="7"/>
  <c r="AI27" i="15" l="1"/>
  <c r="AU27" i="15"/>
  <c r="AE28" i="15"/>
  <c r="AH28" i="15" s="1"/>
  <c r="AQ28" i="15" s="1"/>
  <c r="AS28" i="15" s="1"/>
  <c r="AM28" i="15"/>
  <c r="AR27" i="15"/>
  <c r="AX27" i="15"/>
  <c r="X27" i="15" s="1"/>
  <c r="AN28" i="15"/>
  <c r="AS27" i="15"/>
  <c r="AT27" i="15"/>
  <c r="AK30" i="14"/>
  <c r="AL30" i="14" s="1"/>
  <c r="AN37" i="14" s="1"/>
  <c r="AM30" i="14"/>
  <c r="AR30" i="14"/>
  <c r="AS30" i="14"/>
  <c r="AP31" i="14"/>
  <c r="AT25" i="7"/>
  <c r="BC24" i="7"/>
  <c r="AW24" i="7"/>
  <c r="AY24" i="7"/>
  <c r="AR25" i="7"/>
  <c r="AO24" i="7"/>
  <c r="AQ31" i="7" s="1"/>
  <c r="AS25" i="7"/>
  <c r="AX24" i="7"/>
  <c r="AZ24" i="7"/>
  <c r="AJ25" i="7"/>
  <c r="AI25" i="7" s="1"/>
  <c r="C24" i="12" l="1"/>
  <c r="BE24" i="7"/>
  <c r="AJ27" i="15"/>
  <c r="AL34" i="15" s="1"/>
  <c r="AV27" i="15"/>
  <c r="AW27" i="15" s="1"/>
  <c r="AD28" i="15"/>
  <c r="AF29" i="15" s="1"/>
  <c r="AN29" i="15" s="1"/>
  <c r="AG28" i="15"/>
  <c r="AI28" i="15"/>
  <c r="AJ28" i="15" s="1"/>
  <c r="AL35" i="15" s="1"/>
  <c r="AK28" i="15"/>
  <c r="AP28" i="15"/>
  <c r="AT30" i="14"/>
  <c r="AQ31" i="14"/>
  <c r="AZ30" i="14"/>
  <c r="Z30" i="14" s="1"/>
  <c r="AV30" i="14"/>
  <c r="AW30" i="14"/>
  <c r="AO31" i="14"/>
  <c r="AG31" i="14"/>
  <c r="AU30" i="14"/>
  <c r="AX30" i="14"/>
  <c r="AY30" i="14" s="1"/>
  <c r="AC24" i="7"/>
  <c r="C24" i="8"/>
  <c r="C24" i="10" s="1"/>
  <c r="AK26" i="7"/>
  <c r="AL25" i="7"/>
  <c r="AM25" i="7"/>
  <c r="BA24" i="7"/>
  <c r="BB24" i="7" s="1"/>
  <c r="BF24" i="7" l="1"/>
  <c r="AO29" i="15"/>
  <c r="AT28" i="15"/>
  <c r="AX28" i="15"/>
  <c r="X28" i="15" s="1"/>
  <c r="AR28" i="15"/>
  <c r="AM29" i="15"/>
  <c r="AE29" i="15"/>
  <c r="AU28" i="15"/>
  <c r="AV28" i="15"/>
  <c r="AW28" i="15" s="1"/>
  <c r="AF31" i="14"/>
  <c r="AJ31" i="14"/>
  <c r="AI31" i="14"/>
  <c r="AN25" i="7"/>
  <c r="AO25" i="7" s="1"/>
  <c r="AQ32" i="7" s="1"/>
  <c r="AP25" i="7"/>
  <c r="AS26" i="7"/>
  <c r="AV25" i="7"/>
  <c r="AU25" i="7"/>
  <c r="AD29" i="15" l="1"/>
  <c r="AG29" i="15"/>
  <c r="AH29" i="15"/>
  <c r="AK31" i="14"/>
  <c r="AL31" i="14" s="1"/>
  <c r="AN38" i="14" s="1"/>
  <c r="AM31" i="14"/>
  <c r="AG32" i="14" s="1"/>
  <c r="AR31" i="14"/>
  <c r="AS31" i="14"/>
  <c r="AH32" i="14"/>
  <c r="AY25" i="7"/>
  <c r="AW25" i="7"/>
  <c r="AT26" i="7"/>
  <c r="BC25" i="7"/>
  <c r="AJ26" i="7"/>
  <c r="AR26" i="7"/>
  <c r="AZ25" i="7"/>
  <c r="AX25" i="7"/>
  <c r="BA25" i="7"/>
  <c r="BB25" i="7" s="1"/>
  <c r="C25" i="12" l="1"/>
  <c r="BE25" i="7"/>
  <c r="AI29" i="15"/>
  <c r="AJ29" i="15" s="1"/>
  <c r="AL36" i="15" s="1"/>
  <c r="AK29" i="15"/>
  <c r="AM30" i="15" s="1"/>
  <c r="AQ29" i="15"/>
  <c r="AU29" i="15" s="1"/>
  <c r="AP29" i="15"/>
  <c r="AF30" i="15"/>
  <c r="AO32" i="14"/>
  <c r="AF32" i="14"/>
  <c r="AH33" i="14" s="1"/>
  <c r="AU31" i="14"/>
  <c r="AX31" i="14"/>
  <c r="AY31" i="14" s="1"/>
  <c r="AW31" i="14"/>
  <c r="AQ32" i="14"/>
  <c r="AZ31" i="14"/>
  <c r="Z31" i="14" s="1"/>
  <c r="AT31" i="14"/>
  <c r="AV31" i="14"/>
  <c r="AI32" i="14"/>
  <c r="AM32" i="14" s="1"/>
  <c r="AP32" i="14"/>
  <c r="AJ32" i="14"/>
  <c r="AC25" i="7"/>
  <c r="C25" i="8"/>
  <c r="C25" i="10" s="1"/>
  <c r="AI26" i="7"/>
  <c r="AL26" i="7"/>
  <c r="AM26" i="7"/>
  <c r="BF25" i="7" l="1"/>
  <c r="AV29" i="15"/>
  <c r="AW29" i="15" s="1"/>
  <c r="AS29" i="15"/>
  <c r="AT29" i="15"/>
  <c r="AX29" i="15"/>
  <c r="X29" i="15" s="1"/>
  <c r="AR29" i="15"/>
  <c r="AO30" i="15"/>
  <c r="AN30" i="15"/>
  <c r="AE30" i="15"/>
  <c r="AD30" i="15" s="1"/>
  <c r="AG33" i="14"/>
  <c r="AF33" i="14" s="1"/>
  <c r="AH34" i="14" s="1"/>
  <c r="AO33" i="14"/>
  <c r="AP33" i="14"/>
  <c r="AQ33" i="14"/>
  <c r="AT32" i="14"/>
  <c r="AK32" i="14"/>
  <c r="AL32" i="14" s="1"/>
  <c r="AR32" i="14"/>
  <c r="AS32" i="14"/>
  <c r="AW32" i="14" s="1"/>
  <c r="AN26" i="7"/>
  <c r="AO26" i="7" s="1"/>
  <c r="AQ33" i="7" s="1"/>
  <c r="AP26" i="7"/>
  <c r="AR27" i="7" s="1"/>
  <c r="AU26" i="7"/>
  <c r="AV26" i="7"/>
  <c r="AK27" i="7"/>
  <c r="AH30" i="15" l="1"/>
  <c r="AF31" i="15"/>
  <c r="AG30" i="15"/>
  <c r="AI33" i="14"/>
  <c r="AM33" i="14" s="1"/>
  <c r="AJ33" i="14"/>
  <c r="AR33" i="14" s="1"/>
  <c r="AV32" i="14"/>
  <c r="AZ32" i="14"/>
  <c r="Z32" i="14" s="1"/>
  <c r="AN39" i="14"/>
  <c r="AX32" i="14"/>
  <c r="AY32" i="14" s="1"/>
  <c r="AP34" i="14"/>
  <c r="AU32" i="14"/>
  <c r="AJ27" i="7"/>
  <c r="AM27" i="7" s="1"/>
  <c r="BA26" i="7"/>
  <c r="BB26" i="7" s="1"/>
  <c r="AX26" i="7"/>
  <c r="AZ26" i="7"/>
  <c r="AW26" i="7"/>
  <c r="AT27" i="7"/>
  <c r="AY26" i="7"/>
  <c r="BC26" i="7"/>
  <c r="AS27" i="7"/>
  <c r="C26" i="12" l="1"/>
  <c r="BE26" i="7"/>
  <c r="AI30" i="15"/>
  <c r="AJ30" i="15" s="1"/>
  <c r="AL37" i="15" s="1"/>
  <c r="AK30" i="15"/>
  <c r="AN31" i="15"/>
  <c r="AQ30" i="15"/>
  <c r="AP30" i="15"/>
  <c r="AS33" i="14"/>
  <c r="AW33" i="14" s="1"/>
  <c r="AK33" i="14"/>
  <c r="AL33" i="14" s="1"/>
  <c r="AN40" i="14" s="1"/>
  <c r="AQ34" i="14"/>
  <c r="AT33" i="14"/>
  <c r="AG34" i="14"/>
  <c r="AO34" i="14"/>
  <c r="AL27" i="7"/>
  <c r="AP27" i="7" s="1"/>
  <c r="AT28" i="7" s="1"/>
  <c r="AI27" i="7"/>
  <c r="AK28" i="7" s="1"/>
  <c r="AS28" i="7" s="1"/>
  <c r="AC26" i="7"/>
  <c r="C26" i="8"/>
  <c r="C26" i="10" s="1"/>
  <c r="AV27" i="7"/>
  <c r="AU27" i="7"/>
  <c r="BF26" i="7" l="1"/>
  <c r="AV30" i="15"/>
  <c r="AW30" i="15" s="1"/>
  <c r="AO31" i="15"/>
  <c r="AR30" i="15"/>
  <c r="AT30" i="15"/>
  <c r="AX30" i="15"/>
  <c r="X30" i="15" s="1"/>
  <c r="AM31" i="15"/>
  <c r="AU30" i="15"/>
  <c r="AE31" i="15"/>
  <c r="AS30" i="15"/>
  <c r="AU33" i="14"/>
  <c r="AV33" i="14"/>
  <c r="AZ33" i="14"/>
  <c r="Z33" i="14" s="1"/>
  <c r="AX33" i="14"/>
  <c r="AY33" i="14" s="1"/>
  <c r="AF34" i="14"/>
  <c r="AI34" i="14"/>
  <c r="AJ34" i="14"/>
  <c r="AN27" i="7"/>
  <c r="AO27" i="7" s="1"/>
  <c r="AQ34" i="7" s="1"/>
  <c r="AW27" i="7"/>
  <c r="BC27" i="7"/>
  <c r="BE27" i="7" s="1"/>
  <c r="AR28" i="7"/>
  <c r="AJ28" i="7"/>
  <c r="AI28" i="7" s="1"/>
  <c r="AK29" i="7" s="1"/>
  <c r="AZ27" i="7"/>
  <c r="AY27" i="7"/>
  <c r="AX27" i="7"/>
  <c r="BF27" i="7" l="1"/>
  <c r="AD31" i="15"/>
  <c r="AH31" i="15"/>
  <c r="AG31" i="15"/>
  <c r="AR34" i="14"/>
  <c r="AS34" i="14"/>
  <c r="AK34" i="14"/>
  <c r="AM34" i="14"/>
  <c r="AG35" i="14" s="1"/>
  <c r="AH35" i="14"/>
  <c r="C27" i="8"/>
  <c r="C27" i="10" s="1"/>
  <c r="C27" i="12"/>
  <c r="H2" i="12" s="1"/>
  <c r="AC27" i="7"/>
  <c r="BA27" i="7"/>
  <c r="BB27" i="7" s="1"/>
  <c r="AL28" i="7"/>
  <c r="AP28" i="7" s="1"/>
  <c r="AM28" i="7"/>
  <c r="AS29" i="7"/>
  <c r="AF32" i="15" l="1"/>
  <c r="AI31" i="15"/>
  <c r="AJ31" i="15" s="1"/>
  <c r="AL38" i="15" s="1"/>
  <c r="AK31" i="15"/>
  <c r="AM32" i="15" s="1"/>
  <c r="AP31" i="15"/>
  <c r="AQ31" i="15"/>
  <c r="AF35" i="14"/>
  <c r="AH36" i="14" s="1"/>
  <c r="AL34" i="14"/>
  <c r="AN41" i="14" s="1"/>
  <c r="AU34" i="14"/>
  <c r="AV34" i="14"/>
  <c r="AZ34" i="14"/>
  <c r="Z34" i="14" s="1"/>
  <c r="AQ35" i="14"/>
  <c r="AT34" i="14"/>
  <c r="AW34" i="14"/>
  <c r="AI35" i="14"/>
  <c r="AM35" i="14" s="1"/>
  <c r="AJ35" i="14"/>
  <c r="AP35" i="14"/>
  <c r="AO35" i="14"/>
  <c r="AN28" i="7"/>
  <c r="AO28" i="7" s="1"/>
  <c r="AQ35" i="7" s="1"/>
  <c r="AV28" i="7"/>
  <c r="BC28" i="7" s="1"/>
  <c r="AU28" i="7"/>
  <c r="AT29" i="7"/>
  <c r="AW28" i="7"/>
  <c r="AJ29" i="7"/>
  <c r="AR29" i="7"/>
  <c r="C28" i="12" l="1"/>
  <c r="BE28" i="7"/>
  <c r="AE32" i="15"/>
  <c r="AD32" i="15" s="1"/>
  <c r="AF33" i="15" s="1"/>
  <c r="AU31" i="15"/>
  <c r="AS31" i="15"/>
  <c r="AV31" i="15"/>
  <c r="AW31" i="15" s="1"/>
  <c r="AO32" i="15"/>
  <c r="AT31" i="15"/>
  <c r="AR31" i="15"/>
  <c r="AX31" i="15"/>
  <c r="X31" i="15" s="1"/>
  <c r="AN32" i="15"/>
  <c r="AH32" i="15"/>
  <c r="AQ32" i="15" s="1"/>
  <c r="AS32" i="15" s="1"/>
  <c r="AZ28" i="7"/>
  <c r="AX34" i="14"/>
  <c r="AY34" i="14" s="1"/>
  <c r="AQ36" i="14"/>
  <c r="AT35" i="14"/>
  <c r="AO36" i="14"/>
  <c r="AG36" i="14"/>
  <c r="AF36" i="14" s="1"/>
  <c r="AR35" i="14"/>
  <c r="AS35" i="14"/>
  <c r="AP36" i="14"/>
  <c r="AK35" i="14"/>
  <c r="AX28" i="7"/>
  <c r="BA28" i="7"/>
  <c r="BB28" i="7" s="1"/>
  <c r="AY28" i="7"/>
  <c r="AC28" i="7"/>
  <c r="C28" i="8"/>
  <c r="C28" i="10" s="1"/>
  <c r="AI29" i="7"/>
  <c r="AM29" i="7"/>
  <c r="AL29" i="7"/>
  <c r="BF28" i="7" l="1"/>
  <c r="AG32" i="15"/>
  <c r="AP32" i="15"/>
  <c r="AN33" i="15"/>
  <c r="AI36" i="14"/>
  <c r="AM36" i="14" s="1"/>
  <c r="AO37" i="14" s="1"/>
  <c r="AJ36" i="14"/>
  <c r="AR36" i="14" s="1"/>
  <c r="AU35" i="14"/>
  <c r="AW35" i="14"/>
  <c r="AV35" i="14"/>
  <c r="AL35" i="14"/>
  <c r="AN42" i="14" s="1"/>
  <c r="AH37" i="14"/>
  <c r="AZ35" i="14"/>
  <c r="Z35" i="14" s="1"/>
  <c r="AV29" i="7"/>
  <c r="AU29" i="7"/>
  <c r="AN29" i="7"/>
  <c r="AP29" i="7"/>
  <c r="AJ30" i="7" s="1"/>
  <c r="AK30" i="7"/>
  <c r="AI32" i="15" l="1"/>
  <c r="AK32" i="15"/>
  <c r="AG37" i="14"/>
  <c r="AJ37" i="14" s="1"/>
  <c r="AQ37" i="14"/>
  <c r="AT36" i="14"/>
  <c r="AS36" i="14"/>
  <c r="AW36" i="14" s="1"/>
  <c r="AK36" i="14"/>
  <c r="AL36" i="14" s="1"/>
  <c r="AN43" i="14" s="1"/>
  <c r="AX35" i="14"/>
  <c r="AY35" i="14" s="1"/>
  <c r="AP37" i="14"/>
  <c r="AI30" i="7"/>
  <c r="AK31" i="7" s="1"/>
  <c r="AT30" i="7"/>
  <c r="AW29" i="7"/>
  <c r="BC29" i="7"/>
  <c r="AY29" i="7"/>
  <c r="AO29" i="7"/>
  <c r="AQ36" i="7" s="1"/>
  <c r="AX29" i="7"/>
  <c r="AR30" i="7"/>
  <c r="AZ29" i="7"/>
  <c r="AM30" i="7"/>
  <c r="AS30" i="7"/>
  <c r="AL30" i="7"/>
  <c r="AP30" i="7" s="1"/>
  <c r="C29" i="12" l="1"/>
  <c r="BE29" i="7"/>
  <c r="AM33" i="15"/>
  <c r="AX32" i="15"/>
  <c r="X32" i="15" s="1"/>
  <c r="AE33" i="15"/>
  <c r="AU32" i="15"/>
  <c r="AO33" i="15"/>
  <c r="AT32" i="15"/>
  <c r="AR32" i="15"/>
  <c r="AJ32" i="15"/>
  <c r="AL39" i="15" s="1"/>
  <c r="AV32" i="15"/>
  <c r="AW32" i="15" s="1"/>
  <c r="AF37" i="14"/>
  <c r="AH38" i="14" s="1"/>
  <c r="AP38" i="14" s="1"/>
  <c r="AI37" i="14"/>
  <c r="AU36" i="14"/>
  <c r="AZ36" i="14"/>
  <c r="Z36" i="14" s="1"/>
  <c r="AV36" i="14"/>
  <c r="AS37" i="14"/>
  <c r="AU37" i="14" s="1"/>
  <c r="AX36" i="14"/>
  <c r="AY36" i="14" s="1"/>
  <c r="AK37" i="14"/>
  <c r="AM37" i="14"/>
  <c r="AR37" i="14"/>
  <c r="BA29" i="7"/>
  <c r="BB29" i="7" s="1"/>
  <c r="AC29" i="7"/>
  <c r="C29" i="8"/>
  <c r="C29" i="10" s="1"/>
  <c r="AW30" i="7"/>
  <c r="AT31" i="7"/>
  <c r="AR31" i="7"/>
  <c r="AJ31" i="7"/>
  <c r="AI31" i="7" s="1"/>
  <c r="AU30" i="7"/>
  <c r="AV30" i="7"/>
  <c r="AN30" i="7"/>
  <c r="AO30" i="7" s="1"/>
  <c r="AQ37" i="7" s="1"/>
  <c r="AS31" i="7"/>
  <c r="BF29" i="7" l="1"/>
  <c r="AD33" i="15"/>
  <c r="AG33" i="15"/>
  <c r="AH33" i="15"/>
  <c r="AL37" i="14"/>
  <c r="AN44" i="14" s="1"/>
  <c r="AV37" i="14"/>
  <c r="AT37" i="14"/>
  <c r="AZ37" i="14"/>
  <c r="Z37" i="14" s="1"/>
  <c r="AQ38" i="14"/>
  <c r="AO38" i="14"/>
  <c r="AG38" i="14"/>
  <c r="AW37" i="14"/>
  <c r="AM31" i="7"/>
  <c r="AU31" i="7" s="1"/>
  <c r="BA30" i="7"/>
  <c r="BB30" i="7" s="1"/>
  <c r="AX30" i="7"/>
  <c r="AK32" i="7"/>
  <c r="AY30" i="7"/>
  <c r="AL31" i="7"/>
  <c r="AZ30" i="7"/>
  <c r="BC30" i="7"/>
  <c r="C30" i="12" l="1"/>
  <c r="BE30" i="7"/>
  <c r="AQ33" i="15"/>
  <c r="AP33" i="15"/>
  <c r="AI33" i="15"/>
  <c r="AJ33" i="15" s="1"/>
  <c r="AL40" i="15" s="1"/>
  <c r="AK33" i="15"/>
  <c r="AF34" i="15"/>
  <c r="AX37" i="14"/>
  <c r="AY37" i="14" s="1"/>
  <c r="AF38" i="14"/>
  <c r="AJ38" i="14"/>
  <c r="AI38" i="14"/>
  <c r="AC30" i="7"/>
  <c r="C30" i="8"/>
  <c r="C30" i="10" s="1"/>
  <c r="AV31" i="7"/>
  <c r="AX31" i="7" s="1"/>
  <c r="AS32" i="7"/>
  <c r="AN31" i="7"/>
  <c r="AP31" i="7"/>
  <c r="BF30" i="7" l="1"/>
  <c r="AN34" i="15"/>
  <c r="AM34" i="15"/>
  <c r="AT33" i="15"/>
  <c r="AO34" i="15"/>
  <c r="AR33" i="15"/>
  <c r="AX33" i="15"/>
  <c r="X33" i="15" s="1"/>
  <c r="AE34" i="15"/>
  <c r="AS33" i="15"/>
  <c r="AU33" i="15"/>
  <c r="AV33" i="15"/>
  <c r="AW33" i="15" s="1"/>
  <c r="AH39" i="14"/>
  <c r="AK38" i="14"/>
  <c r="AM38" i="14"/>
  <c r="AO39" i="14" s="1"/>
  <c r="AS38" i="14"/>
  <c r="AR38" i="14"/>
  <c r="BC31" i="7"/>
  <c r="AW31" i="7"/>
  <c r="AY31" i="7"/>
  <c r="AT32" i="7"/>
  <c r="AZ31" i="7"/>
  <c r="AJ32" i="7"/>
  <c r="AR32" i="7"/>
  <c r="AO31" i="7"/>
  <c r="AQ38" i="7" s="1"/>
  <c r="C31" i="12" l="1"/>
  <c r="BE31" i="7"/>
  <c r="AG34" i="15"/>
  <c r="AD34" i="15"/>
  <c r="AH34" i="15"/>
  <c r="AW38" i="14"/>
  <c r="AG39" i="14"/>
  <c r="AF39" i="14" s="1"/>
  <c r="AH40" i="14" s="1"/>
  <c r="AL38" i="14"/>
  <c r="AN45" i="14" s="1"/>
  <c r="AU38" i="14"/>
  <c r="AQ39" i="14"/>
  <c r="AZ38" i="14"/>
  <c r="Z38" i="14" s="1"/>
  <c r="AT38" i="14"/>
  <c r="AV38" i="14"/>
  <c r="AP39" i="14"/>
  <c r="AC31" i="7"/>
  <c r="C31" i="8"/>
  <c r="C31" i="10" s="1"/>
  <c r="BA31" i="7"/>
  <c r="BB31" i="7" s="1"/>
  <c r="AI32" i="7"/>
  <c r="AM32" i="7"/>
  <c r="AL32" i="7"/>
  <c r="BF31" i="7" l="1"/>
  <c r="AP34" i="15"/>
  <c r="AQ34" i="15"/>
  <c r="AS34" i="15" s="1"/>
  <c r="AF35" i="15"/>
  <c r="AE35" i="15"/>
  <c r="AM35" i="15"/>
  <c r="AI34" i="15"/>
  <c r="AJ34" i="15" s="1"/>
  <c r="AL41" i="15" s="1"/>
  <c r="AK34" i="15"/>
  <c r="AI39" i="14"/>
  <c r="AJ39" i="14"/>
  <c r="AS39" i="14" s="1"/>
  <c r="AP40" i="14"/>
  <c r="AX38" i="14"/>
  <c r="AY38" i="14" s="1"/>
  <c r="AU32" i="7"/>
  <c r="AV32" i="7"/>
  <c r="AN32" i="7"/>
  <c r="AP32" i="7"/>
  <c r="AJ33" i="7" s="1"/>
  <c r="AK33" i="7"/>
  <c r="AD35" i="15" l="1"/>
  <c r="AF36" i="15"/>
  <c r="AN35" i="15"/>
  <c r="AG35" i="15"/>
  <c r="AH35" i="15"/>
  <c r="AP35" i="15" s="1"/>
  <c r="AO35" i="15"/>
  <c r="AX34" i="15"/>
  <c r="X34" i="15" s="1"/>
  <c r="AR34" i="15"/>
  <c r="AT34" i="15"/>
  <c r="AU34" i="15"/>
  <c r="AV34" i="15"/>
  <c r="AW34" i="15" s="1"/>
  <c r="AR39" i="14"/>
  <c r="AK39" i="14"/>
  <c r="AL39" i="14" s="1"/>
  <c r="AM39" i="14"/>
  <c r="AZ39" i="14" s="1"/>
  <c r="Z39" i="14" s="1"/>
  <c r="AU39" i="14"/>
  <c r="AI33" i="7"/>
  <c r="AK34" i="7" s="1"/>
  <c r="AL33" i="7"/>
  <c r="AP33" i="7" s="1"/>
  <c r="AS33" i="7"/>
  <c r="AM33" i="7"/>
  <c r="AU33" i="7" s="1"/>
  <c r="AY32" i="7"/>
  <c r="BC32" i="7"/>
  <c r="AT33" i="7"/>
  <c r="AW32" i="7"/>
  <c r="AZ32" i="7"/>
  <c r="AO32" i="7"/>
  <c r="AQ39" i="7" s="1"/>
  <c r="AX32" i="7"/>
  <c r="AR33" i="7"/>
  <c r="C32" i="12" l="1"/>
  <c r="BE32" i="7"/>
  <c r="AI35" i="15"/>
  <c r="AJ35" i="15" s="1"/>
  <c r="AL42" i="15" s="1"/>
  <c r="AK35" i="15"/>
  <c r="AQ35" i="15"/>
  <c r="AN36" i="15"/>
  <c r="AG40" i="14"/>
  <c r="AQ40" i="14"/>
  <c r="AV39" i="14"/>
  <c r="AW39" i="14"/>
  <c r="AO40" i="14"/>
  <c r="AN46" i="14"/>
  <c r="AX39" i="14"/>
  <c r="AY39" i="14" s="1"/>
  <c r="AT39" i="14"/>
  <c r="AF40" i="14"/>
  <c r="AI40" i="14"/>
  <c r="AJ40" i="14"/>
  <c r="AR34" i="7"/>
  <c r="AC32" i="7"/>
  <c r="C32" i="8"/>
  <c r="C32" i="10" s="1"/>
  <c r="BA32" i="7"/>
  <c r="BB32" i="7" s="1"/>
  <c r="AJ34" i="7"/>
  <c r="AI34" i="7" s="1"/>
  <c r="AW33" i="7"/>
  <c r="AT34" i="7"/>
  <c r="AV33" i="7"/>
  <c r="BC33" i="7" s="1"/>
  <c r="AN33" i="7"/>
  <c r="AS34" i="7"/>
  <c r="BF32" i="7" l="1"/>
  <c r="C33" i="12"/>
  <c r="BE33" i="7"/>
  <c r="AV35" i="15"/>
  <c r="AW35" i="15" s="1"/>
  <c r="AS35" i="15"/>
  <c r="AR35" i="15"/>
  <c r="AT35" i="15"/>
  <c r="AO36" i="15"/>
  <c r="AX35" i="15"/>
  <c r="X35" i="15" s="1"/>
  <c r="AM36" i="15"/>
  <c r="AU35" i="15"/>
  <c r="AE36" i="15"/>
  <c r="AH41" i="14"/>
  <c r="AR40" i="14"/>
  <c r="AS40" i="14"/>
  <c r="AK40" i="14"/>
  <c r="AL40" i="14" s="1"/>
  <c r="AM40" i="14"/>
  <c r="AG41" i="14" s="1"/>
  <c r="AC33" i="7"/>
  <c r="C33" i="8"/>
  <c r="C33" i="10" s="1"/>
  <c r="AM34" i="7"/>
  <c r="AU34" i="7" s="1"/>
  <c r="AL34" i="7"/>
  <c r="AP34" i="7" s="1"/>
  <c r="AJ35" i="7" s="1"/>
  <c r="AY33" i="7"/>
  <c r="AO33" i="7"/>
  <c r="AQ40" i="7" s="1"/>
  <c r="AX33" i="7"/>
  <c r="AZ33" i="7"/>
  <c r="AK35" i="7"/>
  <c r="BF33" i="7" l="1"/>
  <c r="AD36" i="15"/>
  <c r="AG36" i="15"/>
  <c r="AH36" i="15"/>
  <c r="AF41" i="14"/>
  <c r="AH42" i="14" s="1"/>
  <c r="AN47" i="14"/>
  <c r="AX40" i="14"/>
  <c r="AY40" i="14" s="1"/>
  <c r="AW40" i="14"/>
  <c r="AV40" i="14"/>
  <c r="AQ41" i="14"/>
  <c r="AT40" i="14"/>
  <c r="AZ40" i="14"/>
  <c r="Z40" i="14" s="1"/>
  <c r="AU40" i="14"/>
  <c r="AI41" i="14"/>
  <c r="AP41" i="14"/>
  <c r="AJ41" i="14"/>
  <c r="AS41" i="14" s="1"/>
  <c r="AO41" i="14"/>
  <c r="AN34" i="7"/>
  <c r="AO34" i="7" s="1"/>
  <c r="AQ41" i="7" s="1"/>
  <c r="AV34" i="7"/>
  <c r="AY34" i="7" s="1"/>
  <c r="AT35" i="7"/>
  <c r="AR35" i="7"/>
  <c r="AW34" i="7"/>
  <c r="AS35" i="7"/>
  <c r="AM35" i="7"/>
  <c r="AL35" i="7"/>
  <c r="AI35" i="7"/>
  <c r="BA33" i="7"/>
  <c r="BB33" i="7" s="1"/>
  <c r="AK36" i="15" l="1"/>
  <c r="AI36" i="15"/>
  <c r="AJ36" i="15" s="1"/>
  <c r="AL43" i="15" s="1"/>
  <c r="AP36" i="15"/>
  <c r="AQ36" i="15"/>
  <c r="AE37" i="15"/>
  <c r="AF37" i="15"/>
  <c r="AU41" i="14"/>
  <c r="AR41" i="14"/>
  <c r="AK41" i="14"/>
  <c r="AL41" i="14" s="1"/>
  <c r="AN48" i="14" s="1"/>
  <c r="AM41" i="14"/>
  <c r="AP42" i="14"/>
  <c r="AV35" i="7"/>
  <c r="AX35" i="7" s="1"/>
  <c r="AZ34" i="7"/>
  <c r="AX34" i="7"/>
  <c r="BC34" i="7"/>
  <c r="BE34" i="7" s="1"/>
  <c r="AU35" i="7"/>
  <c r="AK36" i="7"/>
  <c r="AN35" i="7"/>
  <c r="AP35" i="7"/>
  <c r="BA34" i="7"/>
  <c r="BB34" i="7" s="1"/>
  <c r="BF34" i="7" l="1"/>
  <c r="AD37" i="15"/>
  <c r="AF38" i="15" s="1"/>
  <c r="AV36" i="15"/>
  <c r="AW36" i="15" s="1"/>
  <c r="AU36" i="15"/>
  <c r="AM37" i="15"/>
  <c r="AS36" i="15"/>
  <c r="AN37" i="15"/>
  <c r="AH37" i="15"/>
  <c r="AQ37" i="15" s="1"/>
  <c r="AG37" i="15"/>
  <c r="AK37" i="15" s="1"/>
  <c r="AO37" i="15"/>
  <c r="AR36" i="15"/>
  <c r="AT36" i="15"/>
  <c r="AX36" i="15"/>
  <c r="X36" i="15" s="1"/>
  <c r="AQ42" i="14"/>
  <c r="AZ41" i="14"/>
  <c r="Z41" i="14" s="1"/>
  <c r="AT41" i="14"/>
  <c r="AV41" i="14"/>
  <c r="AO42" i="14"/>
  <c r="AG42" i="14"/>
  <c r="AW41" i="14"/>
  <c r="AX41" i="14"/>
  <c r="AY41" i="14" s="1"/>
  <c r="C34" i="8"/>
  <c r="C34" i="10" s="1"/>
  <c r="C34" i="12"/>
  <c r="AC34" i="7"/>
  <c r="AY35" i="7"/>
  <c r="BC35" i="7"/>
  <c r="AW35" i="7"/>
  <c r="AT36" i="7"/>
  <c r="AJ36" i="7"/>
  <c r="AI36" i="7" s="1"/>
  <c r="AZ35" i="7"/>
  <c r="AR36" i="7"/>
  <c r="AO35" i="7"/>
  <c r="AQ42" i="7" s="1"/>
  <c r="AS36" i="7"/>
  <c r="C35" i="12" l="1"/>
  <c r="BE35" i="7"/>
  <c r="AM38" i="15"/>
  <c r="AP37" i="15"/>
  <c r="AI37" i="15"/>
  <c r="AJ37" i="15" s="1"/>
  <c r="AL44" i="15" s="1"/>
  <c r="AR37" i="15"/>
  <c r="AT37" i="15"/>
  <c r="AO38" i="15"/>
  <c r="AX37" i="15"/>
  <c r="X37" i="15" s="1"/>
  <c r="AE38" i="15"/>
  <c r="AD38" i="15" s="1"/>
  <c r="AN38" i="15"/>
  <c r="AS37" i="15"/>
  <c r="AU37" i="15"/>
  <c r="AF42" i="14"/>
  <c r="AJ42" i="14"/>
  <c r="AI42" i="14"/>
  <c r="AC35" i="7"/>
  <c r="C35" i="8"/>
  <c r="C35" i="10" s="1"/>
  <c r="AL36" i="7"/>
  <c r="AP36" i="7" s="1"/>
  <c r="AJ37" i="7" s="1"/>
  <c r="AK37" i="7"/>
  <c r="AM36" i="7"/>
  <c r="BA35" i="7"/>
  <c r="BB35" i="7" s="1"/>
  <c r="BF35" i="7" l="1"/>
  <c r="AV37" i="15"/>
  <c r="AW37" i="15" s="1"/>
  <c r="AG38" i="15"/>
  <c r="AH38" i="15"/>
  <c r="AF39" i="15"/>
  <c r="AS42" i="14"/>
  <c r="AR42" i="14"/>
  <c r="AK42" i="14"/>
  <c r="AL42" i="14" s="1"/>
  <c r="AN49" i="14" s="1"/>
  <c r="AM42" i="14"/>
  <c r="AO43" i="14" s="1"/>
  <c r="AH43" i="14"/>
  <c r="AI37" i="7"/>
  <c r="AK38" i="7" s="1"/>
  <c r="AW36" i="7"/>
  <c r="AR37" i="7"/>
  <c r="AT37" i="7"/>
  <c r="AV36" i="7"/>
  <c r="AU36" i="7"/>
  <c r="AN36" i="7"/>
  <c r="AO36" i="7" s="1"/>
  <c r="AQ43" i="7" s="1"/>
  <c r="AS37" i="7"/>
  <c r="AL37" i="7"/>
  <c r="AM37" i="7"/>
  <c r="AN39" i="15" l="1"/>
  <c r="AP38" i="15"/>
  <c r="AQ38" i="15"/>
  <c r="AI38" i="15"/>
  <c r="AJ38" i="15" s="1"/>
  <c r="AL45" i="15" s="1"/>
  <c r="AK38" i="15"/>
  <c r="AX42" i="14"/>
  <c r="AY42" i="14" s="1"/>
  <c r="AV42" i="14"/>
  <c r="AQ43" i="14"/>
  <c r="AZ42" i="14"/>
  <c r="Z42" i="14" s="1"/>
  <c r="AT42" i="14"/>
  <c r="AP43" i="14"/>
  <c r="AW42" i="14"/>
  <c r="AU42" i="14"/>
  <c r="AG43" i="14"/>
  <c r="AF43" i="14" s="1"/>
  <c r="BA36" i="7"/>
  <c r="BB36" i="7" s="1"/>
  <c r="AU37" i="7"/>
  <c r="AS38" i="7"/>
  <c r="AN37" i="7"/>
  <c r="AO37" i="7" s="1"/>
  <c r="AQ44" i="7" s="1"/>
  <c r="AP37" i="7"/>
  <c r="AX36" i="7"/>
  <c r="AV37" i="7"/>
  <c r="BC36" i="7"/>
  <c r="AZ36" i="7"/>
  <c r="AY36" i="7"/>
  <c r="C36" i="12" l="1"/>
  <c r="BE36" i="7"/>
  <c r="AR38" i="15"/>
  <c r="AX38" i="15"/>
  <c r="X38" i="15" s="1"/>
  <c r="AO39" i="15"/>
  <c r="AT38" i="15"/>
  <c r="AU38" i="15"/>
  <c r="AM39" i="15"/>
  <c r="AE39" i="15"/>
  <c r="AS38" i="15"/>
  <c r="AV38" i="15"/>
  <c r="AW38" i="15" s="1"/>
  <c r="AI43" i="14"/>
  <c r="AM43" i="14" s="1"/>
  <c r="AG44" i="14" s="1"/>
  <c r="AJ43" i="14"/>
  <c r="AH44" i="14"/>
  <c r="AC36" i="7"/>
  <c r="C36" i="8"/>
  <c r="C36" i="10" s="1"/>
  <c r="BA37" i="7"/>
  <c r="BB37" i="7" s="1"/>
  <c r="BC37" i="7"/>
  <c r="AW37" i="7"/>
  <c r="AY37" i="7"/>
  <c r="AT38" i="7"/>
  <c r="AR38" i="7"/>
  <c r="AZ37" i="7"/>
  <c r="AJ38" i="7"/>
  <c r="AX37" i="7"/>
  <c r="BF36" i="7" l="1"/>
  <c r="C37" i="12"/>
  <c r="BE37" i="7"/>
  <c r="AD39" i="15"/>
  <c r="AH39" i="15"/>
  <c r="AG39" i="15"/>
  <c r="AF44" i="14"/>
  <c r="AH45" i="14" s="1"/>
  <c r="AK43" i="14"/>
  <c r="AL43" i="14" s="1"/>
  <c r="AN50" i="14" s="1"/>
  <c r="AO44" i="14"/>
  <c r="AI44" i="14"/>
  <c r="AM44" i="14" s="1"/>
  <c r="AJ44" i="14"/>
  <c r="AR44" i="14" s="1"/>
  <c r="AP44" i="14"/>
  <c r="AQ44" i="14"/>
  <c r="AT43" i="14"/>
  <c r="AX43" i="14"/>
  <c r="AY43" i="14" s="1"/>
  <c r="AR43" i="14"/>
  <c r="AS43" i="14"/>
  <c r="AC37" i="7"/>
  <c r="C37" i="8"/>
  <c r="C37" i="10" s="1"/>
  <c r="AI38" i="7"/>
  <c r="AM38" i="7"/>
  <c r="AL38" i="7"/>
  <c r="BF37" i="7" l="1"/>
  <c r="AI39" i="15"/>
  <c r="AK39" i="15"/>
  <c r="AM40" i="15" s="1"/>
  <c r="AP39" i="15"/>
  <c r="AQ39" i="15"/>
  <c r="AF40" i="15"/>
  <c r="AE40" i="15"/>
  <c r="AQ45" i="14"/>
  <c r="AT44" i="14"/>
  <c r="AO45" i="14"/>
  <c r="AG45" i="14"/>
  <c r="AF45" i="14" s="1"/>
  <c r="AS44" i="14"/>
  <c r="AV44" i="14" s="1"/>
  <c r="AU43" i="14"/>
  <c r="AW43" i="14"/>
  <c r="AZ43" i="14"/>
  <c r="Z43" i="14" s="1"/>
  <c r="AP45" i="14"/>
  <c r="AK44" i="14"/>
  <c r="AV43" i="14"/>
  <c r="AV38" i="7"/>
  <c r="AU38" i="7"/>
  <c r="AN38" i="7"/>
  <c r="AP38" i="7"/>
  <c r="AK39" i="7"/>
  <c r="AD40" i="15" l="1"/>
  <c r="AF41" i="15"/>
  <c r="AJ39" i="15"/>
  <c r="AL46" i="15" s="1"/>
  <c r="AN40" i="15"/>
  <c r="AG40" i="15"/>
  <c r="AH40" i="15"/>
  <c r="AQ40" i="15" s="1"/>
  <c r="AS40" i="15" s="1"/>
  <c r="AS39" i="15"/>
  <c r="AU39" i="15"/>
  <c r="AO40" i="15"/>
  <c r="AX39" i="15"/>
  <c r="X39" i="15" s="1"/>
  <c r="AR39" i="15"/>
  <c r="AT39" i="15"/>
  <c r="AJ45" i="14"/>
  <c r="AR45" i="14" s="1"/>
  <c r="AI45" i="14"/>
  <c r="AM45" i="14" s="1"/>
  <c r="AG46" i="14" s="1"/>
  <c r="AH46" i="14"/>
  <c r="AL44" i="14"/>
  <c r="AN51" i="14" s="1"/>
  <c r="AU44" i="14"/>
  <c r="AW44" i="14"/>
  <c r="AZ44" i="14"/>
  <c r="Z44" i="14" s="1"/>
  <c r="AZ38" i="7"/>
  <c r="AJ39" i="7"/>
  <c r="AI39" i="7" s="1"/>
  <c r="AO38" i="7"/>
  <c r="AQ45" i="7" s="1"/>
  <c r="AX38" i="7"/>
  <c r="AY38" i="7"/>
  <c r="BC38" i="7"/>
  <c r="AT39" i="7"/>
  <c r="AW38" i="7"/>
  <c r="AS39" i="7"/>
  <c r="AR39" i="7"/>
  <c r="C38" i="12" l="1"/>
  <c r="BE38" i="7"/>
  <c r="AV39" i="15"/>
  <c r="AW39" i="15" s="1"/>
  <c r="AI40" i="15"/>
  <c r="AJ40" i="15" s="1"/>
  <c r="AL47" i="15" s="1"/>
  <c r="AP40" i="15"/>
  <c r="AN41" i="15"/>
  <c r="AK40" i="15"/>
  <c r="AV40" i="15"/>
  <c r="AS45" i="14"/>
  <c r="AZ45" i="14" s="1"/>
  <c r="Z45" i="14" s="1"/>
  <c r="AO46" i="14"/>
  <c r="AK45" i="14"/>
  <c r="AL45" i="14" s="1"/>
  <c r="AN52" i="14" s="1"/>
  <c r="AT45" i="14"/>
  <c r="AQ46" i="14"/>
  <c r="AP46" i="14"/>
  <c r="AJ46" i="14"/>
  <c r="AS46" i="14" s="1"/>
  <c r="AI46" i="14"/>
  <c r="AF46" i="14"/>
  <c r="AX44" i="14"/>
  <c r="AY44" i="14" s="1"/>
  <c r="AC38" i="7"/>
  <c r="C38" i="8"/>
  <c r="C38" i="10" s="1"/>
  <c r="AM39" i="7"/>
  <c r="AU39" i="7" s="1"/>
  <c r="AL39" i="7"/>
  <c r="AP39" i="7" s="1"/>
  <c r="AR40" i="7" s="1"/>
  <c r="AK40" i="7"/>
  <c r="BA38" i="7"/>
  <c r="BB38" i="7" s="1"/>
  <c r="BF38" i="7" l="1"/>
  <c r="AW40" i="15"/>
  <c r="AR40" i="15"/>
  <c r="AT40" i="15"/>
  <c r="AO41" i="15"/>
  <c r="AX40" i="15"/>
  <c r="X40" i="15" s="1"/>
  <c r="AM41" i="15"/>
  <c r="AE41" i="15"/>
  <c r="AU40" i="15"/>
  <c r="AV45" i="14"/>
  <c r="AW45" i="14"/>
  <c r="AX45" i="14"/>
  <c r="AY45" i="14" s="1"/>
  <c r="AU45" i="14"/>
  <c r="AU46" i="14"/>
  <c r="AK46" i="14"/>
  <c r="AL46" i="14" s="1"/>
  <c r="AM46" i="14"/>
  <c r="AW46" i="14" s="1"/>
  <c r="AH47" i="14"/>
  <c r="AR46" i="14"/>
  <c r="AV39" i="7"/>
  <c r="AX39" i="7" s="1"/>
  <c r="AN39" i="7"/>
  <c r="AO39" i="7" s="1"/>
  <c r="AQ46" i="7" s="1"/>
  <c r="AW39" i="7"/>
  <c r="AT40" i="7"/>
  <c r="AS40" i="7"/>
  <c r="AJ40" i="7"/>
  <c r="AI40" i="7" s="1"/>
  <c r="AD41" i="15" l="1"/>
  <c r="AH41" i="15"/>
  <c r="AG41" i="15"/>
  <c r="AO47" i="14"/>
  <c r="AN53" i="14"/>
  <c r="AX46" i="14"/>
  <c r="AY46" i="14" s="1"/>
  <c r="AP47" i="14"/>
  <c r="AV46" i="14"/>
  <c r="AT46" i="14"/>
  <c r="AZ46" i="14"/>
  <c r="Z46" i="14" s="1"/>
  <c r="AQ47" i="14"/>
  <c r="AG47" i="14"/>
  <c r="AF47" i="14" s="1"/>
  <c r="AZ39" i="7"/>
  <c r="AY39" i="7"/>
  <c r="BC39" i="7"/>
  <c r="BA39" i="7"/>
  <c r="BB39" i="7" s="1"/>
  <c r="AL40" i="7"/>
  <c r="AM40" i="7"/>
  <c r="AV40" i="7" s="1"/>
  <c r="AX40" i="7" s="1"/>
  <c r="AK41" i="7"/>
  <c r="AC39" i="7" l="1"/>
  <c r="BE39" i="7"/>
  <c r="AI41" i="15"/>
  <c r="AJ41" i="15" s="1"/>
  <c r="AL48" i="15" s="1"/>
  <c r="AK41" i="15"/>
  <c r="AM42" i="15" s="1"/>
  <c r="AQ41" i="15"/>
  <c r="AP41" i="15"/>
  <c r="AF42" i="15"/>
  <c r="AI47" i="14"/>
  <c r="AH48" i="14"/>
  <c r="AJ47" i="14"/>
  <c r="C39" i="8"/>
  <c r="C39" i="10" s="1"/>
  <c r="C39" i="12"/>
  <c r="AU40" i="7"/>
  <c r="AN40" i="7"/>
  <c r="AO40" i="7" s="1"/>
  <c r="AQ47" i="7" s="1"/>
  <c r="AP40" i="7"/>
  <c r="AY40" i="7" s="1"/>
  <c r="AS41" i="7"/>
  <c r="BF39" i="7" l="1"/>
  <c r="AV41" i="15"/>
  <c r="AW41" i="15" s="1"/>
  <c r="AE42" i="15"/>
  <c r="AD42" i="15"/>
  <c r="AF43" i="15" s="1"/>
  <c r="AN43" i="15" s="1"/>
  <c r="AN42" i="15"/>
  <c r="AG42" i="15"/>
  <c r="AK42" i="15" s="1"/>
  <c r="AH42" i="15"/>
  <c r="AQ42" i="15" s="1"/>
  <c r="AS42" i="15" s="1"/>
  <c r="AS41" i="15"/>
  <c r="AT41" i="15"/>
  <c r="AX41" i="15"/>
  <c r="X41" i="15" s="1"/>
  <c r="AO42" i="15"/>
  <c r="AR41" i="15"/>
  <c r="AU41" i="15"/>
  <c r="AS47" i="14"/>
  <c r="AR47" i="14"/>
  <c r="AP48" i="14"/>
  <c r="AK47" i="14"/>
  <c r="AL47" i="14" s="1"/>
  <c r="AN54" i="14" s="1"/>
  <c r="AM47" i="14"/>
  <c r="AW40" i="7"/>
  <c r="BC40" i="7"/>
  <c r="BE40" i="7" s="1"/>
  <c r="AT41" i="7"/>
  <c r="AR41" i="7"/>
  <c r="AZ40" i="7"/>
  <c r="AJ41" i="7"/>
  <c r="AI41" i="7" s="1"/>
  <c r="AK42" i="7" s="1"/>
  <c r="BA40" i="7"/>
  <c r="BB40" i="7" s="1"/>
  <c r="BF40" i="7" l="1"/>
  <c r="AP42" i="15"/>
  <c r="AR42" i="15"/>
  <c r="AT42" i="15"/>
  <c r="AO43" i="15"/>
  <c r="AX42" i="15"/>
  <c r="X42" i="15" s="1"/>
  <c r="AU42" i="15"/>
  <c r="AM43" i="15"/>
  <c r="AE43" i="15"/>
  <c r="AI42" i="15"/>
  <c r="AJ42" i="15" s="1"/>
  <c r="AL49" i="15" s="1"/>
  <c r="AQ48" i="14"/>
  <c r="AZ47" i="14"/>
  <c r="Z47" i="14" s="1"/>
  <c r="AT47" i="14"/>
  <c r="AV47" i="14"/>
  <c r="AO48" i="14"/>
  <c r="AG48" i="14"/>
  <c r="AW47" i="14"/>
  <c r="AU47" i="14"/>
  <c r="AX47" i="14"/>
  <c r="AY47" i="14" s="1"/>
  <c r="AC40" i="7"/>
  <c r="C40" i="12"/>
  <c r="C40" i="8"/>
  <c r="C40" i="10" s="1"/>
  <c r="AL41" i="7"/>
  <c r="AM41" i="7"/>
  <c r="AV41" i="7" s="1"/>
  <c r="AS42" i="7"/>
  <c r="AV42" i="15" l="1"/>
  <c r="AW42" i="15" s="1"/>
  <c r="AD43" i="15"/>
  <c r="AH43" i="15"/>
  <c r="AG43" i="15"/>
  <c r="AF48" i="14"/>
  <c r="AJ48" i="14"/>
  <c r="AI48" i="14"/>
  <c r="AU41" i="7"/>
  <c r="AN41" i="7"/>
  <c r="AO41" i="7" s="1"/>
  <c r="AQ48" i="7" s="1"/>
  <c r="AP41" i="7"/>
  <c r="AW41" i="7" s="1"/>
  <c r="AX41" i="7"/>
  <c r="AK43" i="15" l="1"/>
  <c r="AI43" i="15"/>
  <c r="AQ43" i="15"/>
  <c r="AS43" i="15" s="1"/>
  <c r="AP43" i="15"/>
  <c r="AF44" i="15"/>
  <c r="AE44" i="15"/>
  <c r="AH49" i="14"/>
  <c r="AK48" i="14"/>
  <c r="AL48" i="14" s="1"/>
  <c r="AN55" i="14" s="1"/>
  <c r="AM48" i="14"/>
  <c r="AG49" i="14" s="1"/>
  <c r="AF49" i="14" s="1"/>
  <c r="AR48" i="14"/>
  <c r="AS48" i="14"/>
  <c r="AZ41" i="7"/>
  <c r="AR42" i="7"/>
  <c r="AT42" i="7"/>
  <c r="BC41" i="7"/>
  <c r="BE41" i="7" s="1"/>
  <c r="AY41" i="7"/>
  <c r="AJ42" i="7"/>
  <c r="AL42" i="7" s="1"/>
  <c r="BA41" i="7"/>
  <c r="BB41" i="7" s="1"/>
  <c r="BF41" i="7" l="1"/>
  <c r="AU43" i="15"/>
  <c r="AM44" i="15"/>
  <c r="AN44" i="15"/>
  <c r="AH44" i="15"/>
  <c r="AP44" i="15" s="1"/>
  <c r="AG44" i="15"/>
  <c r="AI44" i="15" s="1"/>
  <c r="AJ44" i="15" s="1"/>
  <c r="AL51" i="15" s="1"/>
  <c r="AJ43" i="15"/>
  <c r="AL50" i="15" s="1"/>
  <c r="AD44" i="15"/>
  <c r="AT43" i="15"/>
  <c r="AO44" i="15"/>
  <c r="AX43" i="15"/>
  <c r="X43" i="15" s="1"/>
  <c r="AR43" i="15"/>
  <c r="AO49" i="14"/>
  <c r="AH50" i="14"/>
  <c r="AU48" i="14"/>
  <c r="AP49" i="14"/>
  <c r="AJ49" i="14"/>
  <c r="AS49" i="14" s="1"/>
  <c r="AI49" i="14"/>
  <c r="AM49" i="14" s="1"/>
  <c r="AG50" i="14" s="1"/>
  <c r="AF50" i="14" s="1"/>
  <c r="AX48" i="14"/>
  <c r="AY48" i="14" s="1"/>
  <c r="AV48" i="14"/>
  <c r="AQ49" i="14"/>
  <c r="AZ48" i="14"/>
  <c r="Z48" i="14" s="1"/>
  <c r="AT48" i="14"/>
  <c r="AW48" i="14"/>
  <c r="AC41" i="7"/>
  <c r="C41" i="12"/>
  <c r="C41" i="8"/>
  <c r="C41" i="10" s="1"/>
  <c r="AM42" i="7"/>
  <c r="AV42" i="7" s="1"/>
  <c r="AI42" i="7"/>
  <c r="AK43" i="7" s="1"/>
  <c r="AP42" i="7"/>
  <c r="AJ43" i="7" l="1"/>
  <c r="AL43" i="7" s="1"/>
  <c r="AP43" i="7" s="1"/>
  <c r="AN42" i="7"/>
  <c r="AO42" i="7" s="1"/>
  <c r="AQ49" i="7" s="1"/>
  <c r="AK44" i="15"/>
  <c r="AM45" i="15" s="1"/>
  <c r="AV43" i="15"/>
  <c r="AW43" i="15" s="1"/>
  <c r="AQ44" i="15"/>
  <c r="AS44" i="15" s="1"/>
  <c r="AV44" i="15"/>
  <c r="AW44" i="15" s="1"/>
  <c r="AF45" i="15"/>
  <c r="AH51" i="14"/>
  <c r="AU49" i="14"/>
  <c r="AK49" i="14"/>
  <c r="AL49" i="14" s="1"/>
  <c r="AW49" i="14"/>
  <c r="AV49" i="14"/>
  <c r="AQ50" i="14"/>
  <c r="AT49" i="14"/>
  <c r="AZ49" i="14"/>
  <c r="Z49" i="14" s="1"/>
  <c r="AI50" i="14"/>
  <c r="AP50" i="14"/>
  <c r="AJ50" i="14"/>
  <c r="AS50" i="14" s="1"/>
  <c r="AR49" i="14"/>
  <c r="AO50" i="14"/>
  <c r="AU42" i="7"/>
  <c r="AR43" i="7"/>
  <c r="AX42" i="7"/>
  <c r="AT43" i="7"/>
  <c r="AY42" i="7"/>
  <c r="BC42" i="7"/>
  <c r="AW42" i="7"/>
  <c r="AZ42" i="7"/>
  <c r="AS43" i="7"/>
  <c r="C42" i="12" l="1"/>
  <c r="BE42" i="7"/>
  <c r="AM43" i="7"/>
  <c r="AU43" i="7" s="1"/>
  <c r="AI43" i="7"/>
  <c r="AK44" i="7" s="1"/>
  <c r="AS44" i="7" s="1"/>
  <c r="BA42" i="7"/>
  <c r="BB42" i="7" s="1"/>
  <c r="AR44" i="15"/>
  <c r="AE45" i="15"/>
  <c r="AD45" i="15" s="1"/>
  <c r="AF46" i="15" s="1"/>
  <c r="AN46" i="15" s="1"/>
  <c r="AO45" i="15"/>
  <c r="AU44" i="15"/>
  <c r="AT44" i="15"/>
  <c r="AN45" i="15"/>
  <c r="AX44" i="15"/>
  <c r="X44" i="15" s="1"/>
  <c r="AR50" i="14"/>
  <c r="AN56" i="14"/>
  <c r="AX49" i="14"/>
  <c r="AY49" i="14" s="1"/>
  <c r="AK50" i="14"/>
  <c r="AM50" i="14"/>
  <c r="AU50" i="14"/>
  <c r="AP51" i="14"/>
  <c r="AC42" i="7"/>
  <c r="C42" i="8"/>
  <c r="C42" i="10" s="1"/>
  <c r="AW43" i="7"/>
  <c r="AT44" i="7"/>
  <c r="BF42" i="7" l="1"/>
  <c r="AJ44" i="7"/>
  <c r="AI44" i="7" s="1"/>
  <c r="AK45" i="7" s="1"/>
  <c r="AR44" i="7"/>
  <c r="AV43" i="7"/>
  <c r="AZ43" i="7" s="1"/>
  <c r="AN43" i="7"/>
  <c r="AO43" i="7" s="1"/>
  <c r="AQ50" i="7" s="1"/>
  <c r="AG45" i="15"/>
  <c r="AK45" i="15" s="1"/>
  <c r="AH45" i="15"/>
  <c r="AP45" i="15" s="1"/>
  <c r="AL50" i="14"/>
  <c r="AN57" i="14" s="1"/>
  <c r="AQ51" i="14"/>
  <c r="AZ50" i="14"/>
  <c r="Z50" i="14" s="1"/>
  <c r="AT50" i="14"/>
  <c r="AV50" i="14"/>
  <c r="AO51" i="14"/>
  <c r="AG51" i="14"/>
  <c r="AW50" i="14"/>
  <c r="AM44" i="7" l="1"/>
  <c r="AV44" i="7" s="1"/>
  <c r="AX44" i="7" s="1"/>
  <c r="AL44" i="7"/>
  <c r="AY43" i="7"/>
  <c r="AX43" i="7"/>
  <c r="BC43" i="7"/>
  <c r="AI45" i="15"/>
  <c r="AJ45" i="15" s="1"/>
  <c r="AL52" i="15" s="1"/>
  <c r="AQ45" i="15"/>
  <c r="AS45" i="15" s="1"/>
  <c r="AE46" i="15"/>
  <c r="AR45" i="15"/>
  <c r="AM46" i="15"/>
  <c r="AO46" i="15"/>
  <c r="AF51" i="14"/>
  <c r="AJ51" i="14"/>
  <c r="AI51" i="14"/>
  <c r="AX50" i="14"/>
  <c r="AY50" i="14" s="1"/>
  <c r="AS45" i="7"/>
  <c r="BA43" i="7"/>
  <c r="BB43" i="7" s="1"/>
  <c r="C43" i="12" l="1"/>
  <c r="BE43" i="7"/>
  <c r="AN44" i="7"/>
  <c r="AO44" i="7" s="1"/>
  <c r="AQ51" i="7" s="1"/>
  <c r="AU44" i="7"/>
  <c r="AP44" i="7"/>
  <c r="AJ45" i="7" s="1"/>
  <c r="C43" i="8"/>
  <c r="C43" i="10" s="1"/>
  <c r="AC43" i="7"/>
  <c r="AT45" i="15"/>
  <c r="AU45" i="15"/>
  <c r="AX45" i="15"/>
  <c r="X45" i="15" s="1"/>
  <c r="AV45" i="15"/>
  <c r="AW45" i="15" s="1"/>
  <c r="AG46" i="15"/>
  <c r="AD46" i="15"/>
  <c r="AH46" i="15"/>
  <c r="AK51" i="14"/>
  <c r="AL51" i="14" s="1"/>
  <c r="AN58" i="14" s="1"/>
  <c r="AM51" i="14"/>
  <c r="AO52" i="14" s="1"/>
  <c r="AS51" i="14"/>
  <c r="AR51" i="14"/>
  <c r="AH52" i="14"/>
  <c r="BF43" i="7" l="1"/>
  <c r="BC44" i="7"/>
  <c r="BA44" i="7"/>
  <c r="BB44" i="7" s="1"/>
  <c r="AZ44" i="7"/>
  <c r="AT45" i="7"/>
  <c r="AW44" i="7"/>
  <c r="AR45" i="7"/>
  <c r="AY44" i="7"/>
  <c r="AP46" i="15"/>
  <c r="AQ46" i="15"/>
  <c r="AS46" i="15" s="1"/>
  <c r="AF47" i="15"/>
  <c r="AK46" i="15"/>
  <c r="AM47" i="15" s="1"/>
  <c r="AI46" i="15"/>
  <c r="AJ46" i="15" s="1"/>
  <c r="AL53" i="15" s="1"/>
  <c r="AG52" i="14"/>
  <c r="AJ52" i="14" s="1"/>
  <c r="AS52" i="14" s="1"/>
  <c r="AP52" i="14"/>
  <c r="AI52" i="14"/>
  <c r="AM52" i="14" s="1"/>
  <c r="AU51" i="14"/>
  <c r="AX51" i="14"/>
  <c r="AY51" i="14" s="1"/>
  <c r="AV51" i="14"/>
  <c r="AQ52" i="14"/>
  <c r="AZ51" i="14"/>
  <c r="Z51" i="14" s="1"/>
  <c r="AT51" i="14"/>
  <c r="AW51" i="14"/>
  <c r="AI45" i="7"/>
  <c r="AM45" i="7"/>
  <c r="AL45" i="7"/>
  <c r="C44" i="12" l="1"/>
  <c r="BE44" i="7"/>
  <c r="C44" i="8"/>
  <c r="C44" i="10" s="1"/>
  <c r="AC44" i="7"/>
  <c r="AE47" i="15"/>
  <c r="AD47" i="15" s="1"/>
  <c r="AF48" i="15" s="1"/>
  <c r="AN48" i="15" s="1"/>
  <c r="AN47" i="15"/>
  <c r="AV46" i="15"/>
  <c r="AW46" i="15" s="1"/>
  <c r="AR46" i="15"/>
  <c r="AT46" i="15"/>
  <c r="AX46" i="15"/>
  <c r="X46" i="15" s="1"/>
  <c r="AO47" i="15"/>
  <c r="AU46" i="15"/>
  <c r="AF52" i="14"/>
  <c r="AH53" i="14" s="1"/>
  <c r="AR52" i="14"/>
  <c r="AU52" i="14"/>
  <c r="AV52" i="14"/>
  <c r="AZ52" i="14"/>
  <c r="Z52" i="14" s="1"/>
  <c r="AQ53" i="14"/>
  <c r="AT52" i="14"/>
  <c r="AG53" i="14"/>
  <c r="AF53" i="14" s="1"/>
  <c r="AW52" i="14"/>
  <c r="AK52" i="14"/>
  <c r="AL52" i="14" s="1"/>
  <c r="AN59" i="14" s="1"/>
  <c r="AP53" i="14"/>
  <c r="AO53" i="14"/>
  <c r="AV45" i="7"/>
  <c r="AU45" i="7"/>
  <c r="AN45" i="7"/>
  <c r="AP45" i="7"/>
  <c r="AJ46" i="7" s="1"/>
  <c r="AK46" i="7"/>
  <c r="BF44" i="7" l="1"/>
  <c r="AH47" i="15"/>
  <c r="AQ47" i="15" s="1"/>
  <c r="AS47" i="15" s="1"/>
  <c r="AG47" i="15"/>
  <c r="AK47" i="15" s="1"/>
  <c r="AI53" i="14"/>
  <c r="AM53" i="14" s="1"/>
  <c r="AQ54" i="14" s="1"/>
  <c r="AX52" i="14"/>
  <c r="AY52" i="14" s="1"/>
  <c r="AH54" i="14"/>
  <c r="AJ53" i="14"/>
  <c r="AI46" i="7"/>
  <c r="AK47" i="7" s="1"/>
  <c r="AX45" i="7"/>
  <c r="AT46" i="7"/>
  <c r="AY45" i="7"/>
  <c r="AW45" i="7"/>
  <c r="BC45" i="7"/>
  <c r="AO45" i="7"/>
  <c r="AQ52" i="7" s="1"/>
  <c r="AR46" i="7"/>
  <c r="AZ45" i="7"/>
  <c r="AM46" i="7"/>
  <c r="AS46" i="7"/>
  <c r="AL46" i="7"/>
  <c r="AP46" i="7" s="1"/>
  <c r="C45" i="12" l="1"/>
  <c r="BE45" i="7"/>
  <c r="AP47" i="15"/>
  <c r="AI47" i="15"/>
  <c r="AJ47" i="15" s="1"/>
  <c r="AL54" i="15" s="1"/>
  <c r="AR47" i="15"/>
  <c r="AE48" i="15"/>
  <c r="AT47" i="15"/>
  <c r="AM48" i="15"/>
  <c r="AU47" i="15"/>
  <c r="AX47" i="15"/>
  <c r="X47" i="15" s="1"/>
  <c r="AO48" i="15"/>
  <c r="AO54" i="14"/>
  <c r="AT53" i="14"/>
  <c r="AG54" i="14"/>
  <c r="AF54" i="14" s="1"/>
  <c r="AK53" i="14"/>
  <c r="AL53" i="14" s="1"/>
  <c r="AN60" i="14" s="1"/>
  <c r="AH55" i="14"/>
  <c r="AP54" i="14"/>
  <c r="AS53" i="14"/>
  <c r="AR53" i="14"/>
  <c r="AC45" i="7"/>
  <c r="C45" i="8"/>
  <c r="C45" i="10" s="1"/>
  <c r="BA45" i="7"/>
  <c r="BB45" i="7" s="1"/>
  <c r="AW46" i="7"/>
  <c r="AT47" i="7"/>
  <c r="AJ47" i="7"/>
  <c r="AI47" i="7" s="1"/>
  <c r="AN46" i="7"/>
  <c r="AO46" i="7" s="1"/>
  <c r="AQ53" i="7" s="1"/>
  <c r="AU46" i="7"/>
  <c r="AV46" i="7"/>
  <c r="BC46" i="7" s="1"/>
  <c r="AS47" i="7"/>
  <c r="AR47" i="7"/>
  <c r="BF45" i="7" l="1"/>
  <c r="C46" i="12"/>
  <c r="BE46" i="7"/>
  <c r="AV47" i="15"/>
  <c r="AW47" i="15" s="1"/>
  <c r="AD48" i="15"/>
  <c r="AG48" i="15"/>
  <c r="AH48" i="15"/>
  <c r="AX53" i="14"/>
  <c r="AY53" i="14" s="1"/>
  <c r="AI54" i="14"/>
  <c r="AJ54" i="14"/>
  <c r="AP55" i="14"/>
  <c r="AU53" i="14"/>
  <c r="AS54" i="14"/>
  <c r="AW53" i="14"/>
  <c r="AZ53" i="14"/>
  <c r="Z53" i="14" s="1"/>
  <c r="AV53" i="14"/>
  <c r="AK54" i="14"/>
  <c r="AL54" i="14" s="1"/>
  <c r="AM54" i="14"/>
  <c r="AR54" i="14"/>
  <c r="AY46" i="7"/>
  <c r="AC46" i="7"/>
  <c r="C46" i="8"/>
  <c r="C46" i="10" s="1"/>
  <c r="AL47" i="7"/>
  <c r="AP47" i="7" s="1"/>
  <c r="AJ48" i="7" s="1"/>
  <c r="AK48" i="7"/>
  <c r="AM47" i="7"/>
  <c r="AV47" i="7" s="1"/>
  <c r="BA46" i="7"/>
  <c r="BB46" i="7" s="1"/>
  <c r="AX46" i="7"/>
  <c r="AZ46" i="7"/>
  <c r="BF46" i="7" l="1"/>
  <c r="AF49" i="15"/>
  <c r="AI48" i="15"/>
  <c r="AP48" i="15"/>
  <c r="AQ48" i="15"/>
  <c r="AK48" i="15"/>
  <c r="AE49" i="15" s="1"/>
  <c r="AD49" i="15" s="1"/>
  <c r="AF50" i="15" s="1"/>
  <c r="AN50" i="15" s="1"/>
  <c r="AN61" i="14"/>
  <c r="AX54" i="14"/>
  <c r="AY54" i="14" s="1"/>
  <c r="AV54" i="14"/>
  <c r="AQ55" i="14"/>
  <c r="AZ54" i="14"/>
  <c r="Z54" i="14" s="1"/>
  <c r="AT54" i="14"/>
  <c r="AG55" i="14"/>
  <c r="AW54" i="14"/>
  <c r="AO55" i="14"/>
  <c r="AU54" i="14"/>
  <c r="AI48" i="7"/>
  <c r="AK49" i="7" s="1"/>
  <c r="AX47" i="7"/>
  <c r="AN47" i="7"/>
  <c r="AO47" i="7" s="1"/>
  <c r="AQ54" i="7" s="1"/>
  <c r="AY47" i="7"/>
  <c r="AW47" i="7"/>
  <c r="BC47" i="7"/>
  <c r="AT48" i="7"/>
  <c r="AZ47" i="7"/>
  <c r="AS48" i="7"/>
  <c r="AL48" i="7"/>
  <c r="AM48" i="7"/>
  <c r="AR48" i="7"/>
  <c r="AU47" i="7"/>
  <c r="C47" i="12" l="1"/>
  <c r="BE47" i="7"/>
  <c r="AU48" i="15"/>
  <c r="AS48" i="15"/>
  <c r="AN49" i="15"/>
  <c r="AH49" i="15"/>
  <c r="AQ49" i="15" s="1"/>
  <c r="AS49" i="15" s="1"/>
  <c r="AG49" i="15"/>
  <c r="AI49" i="15" s="1"/>
  <c r="AO49" i="15"/>
  <c r="AR48" i="15"/>
  <c r="AX48" i="15"/>
  <c r="X48" i="15" s="1"/>
  <c r="AT48" i="15"/>
  <c r="AJ48" i="15"/>
  <c r="AL55" i="15" s="1"/>
  <c r="AM49" i="15"/>
  <c r="AF55" i="14"/>
  <c r="AI55" i="14"/>
  <c r="AJ55" i="14"/>
  <c r="AC47" i="7"/>
  <c r="C47" i="8"/>
  <c r="C47" i="10" s="1"/>
  <c r="BA47" i="7"/>
  <c r="BB47" i="7" s="1"/>
  <c r="AN48" i="7"/>
  <c r="AP48" i="7"/>
  <c r="AU48" i="7"/>
  <c r="AV48" i="7"/>
  <c r="AS49" i="7"/>
  <c r="BF47" i="7" l="1"/>
  <c r="AJ49" i="15"/>
  <c r="AL56" i="15" s="1"/>
  <c r="AK49" i="15"/>
  <c r="AP49" i="15"/>
  <c r="AV48" i="15"/>
  <c r="AW48" i="15" s="1"/>
  <c r="AR55" i="14"/>
  <c r="AS55" i="14"/>
  <c r="AK55" i="14"/>
  <c r="AM55" i="14"/>
  <c r="AH56" i="14"/>
  <c r="AX48" i="7"/>
  <c r="AO48" i="7"/>
  <c r="AQ55" i="7" s="1"/>
  <c r="AT49" i="7"/>
  <c r="AY48" i="7"/>
  <c r="AW48" i="7"/>
  <c r="BC48" i="7"/>
  <c r="AZ48" i="7"/>
  <c r="AR49" i="7"/>
  <c r="AJ49" i="7"/>
  <c r="C48" i="12" l="1"/>
  <c r="BE48" i="7"/>
  <c r="AV49" i="15"/>
  <c r="AW49" i="15" s="1"/>
  <c r="AU49" i="15"/>
  <c r="AX49" i="15"/>
  <c r="X49" i="15" s="1"/>
  <c r="AT49" i="15"/>
  <c r="AE50" i="15"/>
  <c r="AO50" i="15"/>
  <c r="AR49" i="15"/>
  <c r="AM50" i="15"/>
  <c r="AW55" i="14"/>
  <c r="AU55" i="14"/>
  <c r="AV55" i="14"/>
  <c r="AT55" i="14"/>
  <c r="AZ55" i="14"/>
  <c r="Z55" i="14" s="1"/>
  <c r="AQ56" i="14"/>
  <c r="AL55" i="14"/>
  <c r="AN62" i="14" s="1"/>
  <c r="AG56" i="14"/>
  <c r="AF56" i="14" s="1"/>
  <c r="AP56" i="14"/>
  <c r="AO56" i="14"/>
  <c r="AC48" i="7"/>
  <c r="C48" i="8"/>
  <c r="C48" i="10" s="1"/>
  <c r="AI49" i="7"/>
  <c r="AM49" i="7"/>
  <c r="AL49" i="7"/>
  <c r="BA48" i="7"/>
  <c r="BB48" i="7" s="1"/>
  <c r="BF48" i="7" l="1"/>
  <c r="AH50" i="15"/>
  <c r="AG50" i="15"/>
  <c r="AD50" i="15"/>
  <c r="AF51" i="15" s="1"/>
  <c r="AN51" i="15" s="1"/>
  <c r="AI56" i="14"/>
  <c r="AM56" i="14" s="1"/>
  <c r="AQ57" i="14" s="1"/>
  <c r="AJ56" i="14"/>
  <c r="AH57" i="14"/>
  <c r="AX55" i="14"/>
  <c r="AY55" i="14" s="1"/>
  <c r="AU49" i="7"/>
  <c r="AV49" i="7"/>
  <c r="AN49" i="7"/>
  <c r="AP49" i="7"/>
  <c r="AJ50" i="7" s="1"/>
  <c r="AK50" i="7"/>
  <c r="AP50" i="15" l="1"/>
  <c r="AQ50" i="15"/>
  <c r="AS50" i="15" s="1"/>
  <c r="AI50" i="15"/>
  <c r="AJ50" i="15" s="1"/>
  <c r="AL57" i="15" s="1"/>
  <c r="AK50" i="15"/>
  <c r="AG57" i="14"/>
  <c r="AF57" i="14" s="1"/>
  <c r="AH58" i="14" s="1"/>
  <c r="AO57" i="14"/>
  <c r="AT56" i="14"/>
  <c r="AP57" i="14"/>
  <c r="AS56" i="14"/>
  <c r="AR56" i="14"/>
  <c r="AK56" i="14"/>
  <c r="AL56" i="14" s="1"/>
  <c r="AN63" i="14" s="1"/>
  <c r="AI50" i="7"/>
  <c r="AK51" i="7" s="1"/>
  <c r="AX49" i="7"/>
  <c r="BC49" i="7"/>
  <c r="AW49" i="7"/>
  <c r="AT50" i="7"/>
  <c r="AY49" i="7"/>
  <c r="AO49" i="7"/>
  <c r="AQ56" i="7" s="1"/>
  <c r="AZ49" i="7"/>
  <c r="AS50" i="7"/>
  <c r="AM50" i="7"/>
  <c r="AL50" i="7"/>
  <c r="AR50" i="7"/>
  <c r="C49" i="12" l="1"/>
  <c r="BE49" i="7"/>
  <c r="AR50" i="15"/>
  <c r="AU50" i="15"/>
  <c r="AX50" i="15"/>
  <c r="X50" i="15" s="1"/>
  <c r="AE51" i="15"/>
  <c r="AT50" i="15"/>
  <c r="AO51" i="15"/>
  <c r="AM51" i="15"/>
  <c r="AV50" i="15"/>
  <c r="AW50" i="15" s="1"/>
  <c r="AI57" i="14"/>
  <c r="AJ57" i="14"/>
  <c r="AR57" i="14" s="1"/>
  <c r="AU56" i="14"/>
  <c r="AZ56" i="14"/>
  <c r="Z56" i="14" s="1"/>
  <c r="AW56" i="14"/>
  <c r="AV56" i="14"/>
  <c r="AP58" i="14"/>
  <c r="AX56" i="14"/>
  <c r="AY56" i="14" s="1"/>
  <c r="AM57" i="14"/>
  <c r="AC49" i="7"/>
  <c r="C49" i="8"/>
  <c r="C49" i="10" s="1"/>
  <c r="BA49" i="7"/>
  <c r="BB49" i="7" s="1"/>
  <c r="AS51" i="7"/>
  <c r="AU50" i="7"/>
  <c r="AV50" i="7"/>
  <c r="AN50" i="7"/>
  <c r="AO50" i="7" s="1"/>
  <c r="AQ57" i="7" s="1"/>
  <c r="AP50" i="7"/>
  <c r="BF49" i="7" l="1"/>
  <c r="AD51" i="15"/>
  <c r="AF52" i="15" s="1"/>
  <c r="AN52" i="15" s="1"/>
  <c r="AH51" i="15"/>
  <c r="AG51" i="15"/>
  <c r="AK57" i="14"/>
  <c r="AL57" i="14" s="1"/>
  <c r="AN64" i="14" s="1"/>
  <c r="AS57" i="14"/>
  <c r="AV57" i="14" s="1"/>
  <c r="AQ58" i="14"/>
  <c r="AT57" i="14"/>
  <c r="AG58" i="14"/>
  <c r="AO58" i="14"/>
  <c r="AX57" i="14"/>
  <c r="AY57" i="14" s="1"/>
  <c r="BA50" i="7"/>
  <c r="BB50" i="7" s="1"/>
  <c r="AX50" i="7"/>
  <c r="AY50" i="7"/>
  <c r="AW50" i="7"/>
  <c r="BC50" i="7"/>
  <c r="AT51" i="7"/>
  <c r="AZ50" i="7"/>
  <c r="AJ51" i="7"/>
  <c r="AR51" i="7"/>
  <c r="C50" i="12" l="1"/>
  <c r="BE50" i="7"/>
  <c r="AK51" i="15"/>
  <c r="AI51" i="15"/>
  <c r="AJ51" i="15" s="1"/>
  <c r="AL58" i="15" s="1"/>
  <c r="AQ51" i="15"/>
  <c r="AS51" i="15" s="1"/>
  <c r="AP51" i="15"/>
  <c r="AZ57" i="14"/>
  <c r="Z57" i="14" s="1"/>
  <c r="AU57" i="14"/>
  <c r="AW57" i="14"/>
  <c r="AF58" i="14"/>
  <c r="AJ58" i="14"/>
  <c r="AI58" i="14"/>
  <c r="AC50" i="7"/>
  <c r="C50" i="8"/>
  <c r="C50" i="10" s="1"/>
  <c r="AI51" i="7"/>
  <c r="AL51" i="7"/>
  <c r="AM51" i="7"/>
  <c r="BF50" i="7" l="1"/>
  <c r="AV51" i="15"/>
  <c r="AW51" i="15" s="1"/>
  <c r="AR51" i="15"/>
  <c r="AT51" i="15"/>
  <c r="AM52" i="15"/>
  <c r="AU51" i="15"/>
  <c r="AO52" i="15"/>
  <c r="AE52" i="15"/>
  <c r="AX51" i="15"/>
  <c r="X51" i="15" s="1"/>
  <c r="AR58" i="14"/>
  <c r="AS58" i="14"/>
  <c r="AK58" i="14"/>
  <c r="AM58" i="14"/>
  <c r="AG59" i="14" s="1"/>
  <c r="AH59" i="14"/>
  <c r="AN51" i="7"/>
  <c r="AO51" i="7" s="1"/>
  <c r="AQ58" i="7" s="1"/>
  <c r="AP51" i="7"/>
  <c r="AJ52" i="7" s="1"/>
  <c r="AU51" i="7"/>
  <c r="AV51" i="7"/>
  <c r="AK52" i="7"/>
  <c r="AH52" i="15" l="1"/>
  <c r="AD52" i="15"/>
  <c r="AF53" i="15" s="1"/>
  <c r="AN53" i="15" s="1"/>
  <c r="AG52" i="15"/>
  <c r="AF59" i="14"/>
  <c r="AH60" i="14" s="1"/>
  <c r="AU58" i="14"/>
  <c r="AW58" i="14"/>
  <c r="AI59" i="14"/>
  <c r="AP59" i="14"/>
  <c r="AJ59" i="14"/>
  <c r="AV58" i="14"/>
  <c r="AQ59" i="14"/>
  <c r="AT58" i="14"/>
  <c r="AZ58" i="14"/>
  <c r="Z58" i="14" s="1"/>
  <c r="AL58" i="14"/>
  <c r="AN65" i="14" s="1"/>
  <c r="AO59" i="14"/>
  <c r="AI52" i="7"/>
  <c r="AK53" i="7" s="1"/>
  <c r="BA51" i="7"/>
  <c r="BB51" i="7" s="1"/>
  <c r="AT52" i="7"/>
  <c r="AY51" i="7"/>
  <c r="AW51" i="7"/>
  <c r="BC51" i="7"/>
  <c r="AX51" i="7"/>
  <c r="AR52" i="7"/>
  <c r="AZ51" i="7"/>
  <c r="AM52" i="7"/>
  <c r="AS52" i="7"/>
  <c r="AL52" i="7"/>
  <c r="AP52" i="7" s="1"/>
  <c r="C51" i="12" l="1"/>
  <c r="BE51" i="7"/>
  <c r="AK52" i="15"/>
  <c r="AI52" i="15"/>
  <c r="AP52" i="15"/>
  <c r="AQ52" i="15"/>
  <c r="AS52" i="15" s="1"/>
  <c r="AX58" i="14"/>
  <c r="AY58" i="14" s="1"/>
  <c r="AK59" i="14"/>
  <c r="AL59" i="14" s="1"/>
  <c r="AR59" i="14"/>
  <c r="AP60" i="14"/>
  <c r="AM59" i="14"/>
  <c r="AS59" i="14"/>
  <c r="AJ53" i="7"/>
  <c r="AM53" i="7" s="1"/>
  <c r="AU53" i="7" s="1"/>
  <c r="AC51" i="7"/>
  <c r="C51" i="8"/>
  <c r="C51" i="10" s="1"/>
  <c r="AS53" i="7"/>
  <c r="AN52" i="7"/>
  <c r="AO52" i="7" s="1"/>
  <c r="AQ59" i="7" s="1"/>
  <c r="AW52" i="7"/>
  <c r="AT53" i="7"/>
  <c r="AV52" i="7"/>
  <c r="BC52" i="7" s="1"/>
  <c r="AR53" i="7"/>
  <c r="AU52" i="7"/>
  <c r="BF51" i="7" l="1"/>
  <c r="C52" i="12"/>
  <c r="BE52" i="7"/>
  <c r="AM53" i="15"/>
  <c r="AX52" i="15"/>
  <c r="X52" i="15" s="1"/>
  <c r="AO53" i="15"/>
  <c r="AR52" i="15"/>
  <c r="AU52" i="15"/>
  <c r="AE53" i="15"/>
  <c r="AT52" i="15"/>
  <c r="AJ52" i="15"/>
  <c r="AL59" i="15" s="1"/>
  <c r="AV52" i="15"/>
  <c r="AW52" i="15" s="1"/>
  <c r="AN66" i="14"/>
  <c r="AX59" i="14"/>
  <c r="AY59" i="14" s="1"/>
  <c r="AQ60" i="14"/>
  <c r="AZ59" i="14"/>
  <c r="Z59" i="14" s="1"/>
  <c r="AT59" i="14"/>
  <c r="AV59" i="14"/>
  <c r="AO60" i="14"/>
  <c r="AG60" i="14"/>
  <c r="AW59" i="14"/>
  <c r="AU59" i="14"/>
  <c r="AL53" i="7"/>
  <c r="AP53" i="7" s="1"/>
  <c r="AT54" i="7" s="1"/>
  <c r="AI53" i="7"/>
  <c r="AK54" i="7" s="1"/>
  <c r="AS54" i="7" s="1"/>
  <c r="AC52" i="7"/>
  <c r="C52" i="8"/>
  <c r="C52" i="10" s="1"/>
  <c r="BA52" i="7"/>
  <c r="BB52" i="7" s="1"/>
  <c r="AX52" i="7"/>
  <c r="AV53" i="7"/>
  <c r="AZ52" i="7"/>
  <c r="AY52" i="7"/>
  <c r="BF52" i="7" l="1"/>
  <c r="AD53" i="15"/>
  <c r="AF54" i="15" s="1"/>
  <c r="AN54" i="15" s="1"/>
  <c r="AH53" i="15"/>
  <c r="AG53" i="15"/>
  <c r="AN53" i="7"/>
  <c r="AO53" i="7" s="1"/>
  <c r="AQ60" i="7" s="1"/>
  <c r="AF60" i="14"/>
  <c r="AI60" i="14"/>
  <c r="AJ60" i="14"/>
  <c r="AJ54" i="7"/>
  <c r="AI54" i="7" s="1"/>
  <c r="AK55" i="7" s="1"/>
  <c r="AR54" i="7"/>
  <c r="AW53" i="7"/>
  <c r="BC53" i="7"/>
  <c r="AZ53" i="7"/>
  <c r="AX53" i="7"/>
  <c r="AY53" i="7"/>
  <c r="C53" i="12" l="1"/>
  <c r="BE53" i="7"/>
  <c r="AQ53" i="15"/>
  <c r="AS53" i="15" s="1"/>
  <c r="AP53" i="15"/>
  <c r="AI53" i="15"/>
  <c r="AK53" i="15"/>
  <c r="AJ53" i="15"/>
  <c r="AL60" i="15" s="1"/>
  <c r="C53" i="8"/>
  <c r="C53" i="10" s="1"/>
  <c r="BA53" i="7"/>
  <c r="BB53" i="7" s="1"/>
  <c r="AS60" i="14"/>
  <c r="AR60" i="14"/>
  <c r="AK60" i="14"/>
  <c r="AL60" i="14"/>
  <c r="AN67" i="14" s="1"/>
  <c r="AM60" i="14"/>
  <c r="AH61" i="14"/>
  <c r="AM54" i="7"/>
  <c r="AV54" i="7" s="1"/>
  <c r="AX54" i="7" s="1"/>
  <c r="AL54" i="7"/>
  <c r="AP54" i="7" s="1"/>
  <c r="AC53" i="7"/>
  <c r="AS55" i="7"/>
  <c r="BF53" i="7" l="1"/>
  <c r="AT53" i="15"/>
  <c r="AM54" i="15"/>
  <c r="AU53" i="15"/>
  <c r="AR53" i="15"/>
  <c r="AO54" i="15"/>
  <c r="AE54" i="15"/>
  <c r="AX53" i="15"/>
  <c r="X53" i="15" s="1"/>
  <c r="AV53" i="15"/>
  <c r="AW53" i="15" s="1"/>
  <c r="AU54" i="7"/>
  <c r="AN54" i="7"/>
  <c r="AO54" i="7" s="1"/>
  <c r="AQ61" i="7" s="1"/>
  <c r="AW60" i="14"/>
  <c r="AX60" i="14"/>
  <c r="AY60" i="14" s="1"/>
  <c r="AO61" i="14"/>
  <c r="AU60" i="14"/>
  <c r="AV60" i="14"/>
  <c r="AQ61" i="14"/>
  <c r="AZ60" i="14"/>
  <c r="Z60" i="14" s="1"/>
  <c r="AT60" i="14"/>
  <c r="AP61" i="14"/>
  <c r="AG61" i="14"/>
  <c r="AF61" i="14" s="1"/>
  <c r="AT55" i="7"/>
  <c r="AY54" i="7"/>
  <c r="AW54" i="7"/>
  <c r="BC54" i="7"/>
  <c r="AZ54" i="7"/>
  <c r="AR55" i="7"/>
  <c r="AJ55" i="7"/>
  <c r="C54" i="12" l="1"/>
  <c r="BE54" i="7"/>
  <c r="AD54" i="15"/>
  <c r="AG54" i="15"/>
  <c r="AH54" i="15"/>
  <c r="BA54" i="7"/>
  <c r="BB54" i="7" s="1"/>
  <c r="AJ61" i="14"/>
  <c r="AI61" i="14"/>
  <c r="AH62" i="14"/>
  <c r="AC54" i="7"/>
  <c r="C54" i="8"/>
  <c r="C54" i="10" s="1"/>
  <c r="AI55" i="7"/>
  <c r="AM55" i="7"/>
  <c r="AL55" i="7"/>
  <c r="BF54" i="7" l="1"/>
  <c r="AK54" i="15"/>
  <c r="AI54" i="15"/>
  <c r="AJ54" i="15" s="1"/>
  <c r="AL61" i="15" s="1"/>
  <c r="AQ54" i="15"/>
  <c r="AS54" i="15" s="1"/>
  <c r="AP54" i="15"/>
  <c r="AF55" i="15"/>
  <c r="AE55" i="15"/>
  <c r="AM55" i="15"/>
  <c r="AP62" i="14"/>
  <c r="AK61" i="14"/>
  <c r="AL61" i="14" s="1"/>
  <c r="AM61" i="14"/>
  <c r="AS61" i="14"/>
  <c r="AR61" i="14"/>
  <c r="AU55" i="7"/>
  <c r="AV55" i="7"/>
  <c r="AN55" i="7"/>
  <c r="AP55" i="7"/>
  <c r="AJ56" i="7" s="1"/>
  <c r="AK56" i="7"/>
  <c r="AV54" i="15" l="1"/>
  <c r="AW54" i="15" s="1"/>
  <c r="AN55" i="15"/>
  <c r="AH55" i="15"/>
  <c r="AP55" i="15" s="1"/>
  <c r="AG55" i="15"/>
  <c r="AQ55" i="15"/>
  <c r="AS55" i="15" s="1"/>
  <c r="AU54" i="15"/>
  <c r="AD55" i="15"/>
  <c r="AF56" i="15" s="1"/>
  <c r="AN56" i="15" s="1"/>
  <c r="AO55" i="15"/>
  <c r="AX54" i="15"/>
  <c r="X54" i="15" s="1"/>
  <c r="AR54" i="15"/>
  <c r="AT54" i="15"/>
  <c r="AN68" i="14"/>
  <c r="AX61" i="14"/>
  <c r="AY61" i="14" s="1"/>
  <c r="AV61" i="14"/>
  <c r="AZ61" i="14"/>
  <c r="Z61" i="14" s="1"/>
  <c r="AQ62" i="14"/>
  <c r="AT61" i="14"/>
  <c r="AO62" i="14"/>
  <c r="AW61" i="14"/>
  <c r="AG62" i="14"/>
  <c r="AU61" i="14"/>
  <c r="AI56" i="7"/>
  <c r="AK57" i="7" s="1"/>
  <c r="AZ55" i="7"/>
  <c r="AX55" i="7"/>
  <c r="BC55" i="7"/>
  <c r="AW55" i="7"/>
  <c r="AT56" i="7"/>
  <c r="AY55" i="7"/>
  <c r="AO55" i="7"/>
  <c r="AQ62" i="7" s="1"/>
  <c r="AS56" i="7"/>
  <c r="AM56" i="7"/>
  <c r="AV56" i="7" s="1"/>
  <c r="AL56" i="7"/>
  <c r="AP56" i="7" s="1"/>
  <c r="AR56" i="7"/>
  <c r="C55" i="12" l="1"/>
  <c r="BE55" i="7"/>
  <c r="AK55" i="15"/>
  <c r="AM56" i="15" s="1"/>
  <c r="AI55" i="15"/>
  <c r="AF62" i="14"/>
  <c r="AJ62" i="14"/>
  <c r="AI62" i="14"/>
  <c r="AR57" i="7"/>
  <c r="AC55" i="7"/>
  <c r="C55" i="8"/>
  <c r="C55" i="10" s="1"/>
  <c r="AJ57" i="7"/>
  <c r="AI57" i="7" s="1"/>
  <c r="AK58" i="7" s="1"/>
  <c r="BA55" i="7"/>
  <c r="BB55" i="7" s="1"/>
  <c r="AX56" i="7"/>
  <c r="AZ56" i="7"/>
  <c r="AS57" i="7"/>
  <c r="AU56" i="7"/>
  <c r="AY56" i="7"/>
  <c r="AW56" i="7"/>
  <c r="BC56" i="7"/>
  <c r="AT57" i="7"/>
  <c r="AN56" i="7"/>
  <c r="AO56" i="7" s="1"/>
  <c r="AQ63" i="7" s="1"/>
  <c r="BF55" i="7" l="1"/>
  <c r="C56" i="12"/>
  <c r="BE56" i="7"/>
  <c r="AU55" i="15"/>
  <c r="AE56" i="15"/>
  <c r="AD56" i="15" s="1"/>
  <c r="AF57" i="15" s="1"/>
  <c r="AH56" i="15"/>
  <c r="AP56" i="15" s="1"/>
  <c r="AO56" i="15"/>
  <c r="AX55" i="15"/>
  <c r="X55" i="15" s="1"/>
  <c r="AR55" i="15"/>
  <c r="AT55" i="15"/>
  <c r="AJ55" i="15"/>
  <c r="AL62" i="15" s="1"/>
  <c r="AN57" i="15"/>
  <c r="AH63" i="14"/>
  <c r="AK62" i="14"/>
  <c r="AL62" i="14" s="1"/>
  <c r="AN69" i="14" s="1"/>
  <c r="AM62" i="14"/>
  <c r="AO63" i="14" s="1"/>
  <c r="AS62" i="14"/>
  <c r="AR62" i="14"/>
  <c r="AC56" i="7"/>
  <c r="C56" i="8"/>
  <c r="C56" i="10" s="1"/>
  <c r="AL57" i="7"/>
  <c r="AP57" i="7" s="1"/>
  <c r="AT58" i="7" s="1"/>
  <c r="AM57" i="7"/>
  <c r="AU57" i="7" s="1"/>
  <c r="BA56" i="7"/>
  <c r="BB56" i="7" s="1"/>
  <c r="AS58" i="7"/>
  <c r="BF56" i="7" l="1"/>
  <c r="AG56" i="15"/>
  <c r="AK56" i="15" s="1"/>
  <c r="AO57" i="15" s="1"/>
  <c r="AQ56" i="15"/>
  <c r="AX56" i="15" s="1"/>
  <c r="X56" i="15" s="1"/>
  <c r="AI56" i="15"/>
  <c r="AJ56" i="15" s="1"/>
  <c r="AL63" i="15" s="1"/>
  <c r="AV55" i="15"/>
  <c r="AW55" i="15" s="1"/>
  <c r="AR56" i="15"/>
  <c r="AW62" i="14"/>
  <c r="AG63" i="14"/>
  <c r="AF63" i="14" s="1"/>
  <c r="AH64" i="14" s="1"/>
  <c r="AX62" i="14"/>
  <c r="AY62" i="14" s="1"/>
  <c r="AU62" i="14"/>
  <c r="AQ63" i="14"/>
  <c r="AZ62" i="14"/>
  <c r="Z62" i="14" s="1"/>
  <c r="AT62" i="14"/>
  <c r="AV62" i="14"/>
  <c r="AP63" i="14"/>
  <c r="AJ58" i="7"/>
  <c r="AI58" i="7" s="1"/>
  <c r="AK59" i="7" s="1"/>
  <c r="AR58" i="7"/>
  <c r="AW57" i="7"/>
  <c r="AV57" i="7"/>
  <c r="AZ57" i="7" s="1"/>
  <c r="AN57" i="7"/>
  <c r="AO57" i="7" s="1"/>
  <c r="AQ64" i="7" s="1"/>
  <c r="AU56" i="15" l="1"/>
  <c r="AE57" i="15"/>
  <c r="AM57" i="15"/>
  <c r="AV56" i="15"/>
  <c r="AW56" i="15" s="1"/>
  <c r="AS56" i="15"/>
  <c r="AT56" i="15"/>
  <c r="AI63" i="14"/>
  <c r="AJ63" i="14"/>
  <c r="AR63" i="14" s="1"/>
  <c r="AP64" i="14"/>
  <c r="AS63" i="14"/>
  <c r="AM58" i="7"/>
  <c r="AU58" i="7" s="1"/>
  <c r="AL58" i="7"/>
  <c r="AY57" i="7"/>
  <c r="BA57" i="7"/>
  <c r="BB57" i="7" s="1"/>
  <c r="AX57" i="7"/>
  <c r="BC57" i="7"/>
  <c r="AS59" i="7"/>
  <c r="C57" i="12" l="1"/>
  <c r="BE57" i="7"/>
  <c r="AD57" i="15"/>
  <c r="AH57" i="15"/>
  <c r="AG57" i="15"/>
  <c r="AK63" i="14"/>
  <c r="AL63" i="14" s="1"/>
  <c r="AN70" i="14" s="1"/>
  <c r="AM63" i="14"/>
  <c r="AG64" i="14" s="1"/>
  <c r="AU63" i="14"/>
  <c r="AN58" i="7"/>
  <c r="AO58" i="7" s="1"/>
  <c r="AQ65" i="7" s="1"/>
  <c r="AV58" i="7"/>
  <c r="AX58" i="7" s="1"/>
  <c r="AP58" i="7"/>
  <c r="AT59" i="7" s="1"/>
  <c r="AC57" i="7"/>
  <c r="C57" i="8"/>
  <c r="C57" i="10" s="1"/>
  <c r="BF57" i="7" l="1"/>
  <c r="AP57" i="15"/>
  <c r="AQ57" i="15"/>
  <c r="AK57" i="15"/>
  <c r="AI57" i="15"/>
  <c r="AF58" i="15"/>
  <c r="AM58" i="15"/>
  <c r="AX63" i="14"/>
  <c r="AY63" i="14" s="1"/>
  <c r="AT63" i="14"/>
  <c r="AZ63" i="14"/>
  <c r="Z63" i="14" s="1"/>
  <c r="AW63" i="14"/>
  <c r="AQ64" i="14"/>
  <c r="AO64" i="14"/>
  <c r="AV63" i="14"/>
  <c r="AF64" i="14"/>
  <c r="AI64" i="14"/>
  <c r="AJ64" i="14"/>
  <c r="BA58" i="7"/>
  <c r="BB58" i="7" s="1"/>
  <c r="AW58" i="7"/>
  <c r="BC58" i="7"/>
  <c r="AR59" i="7"/>
  <c r="AJ59" i="7"/>
  <c r="AL59" i="7" s="1"/>
  <c r="AZ58" i="7"/>
  <c r="AY58" i="7"/>
  <c r="C58" i="8" l="1"/>
  <c r="C58" i="10" s="1"/>
  <c r="BE58" i="7"/>
  <c r="AN58" i="15"/>
  <c r="AJ57" i="15"/>
  <c r="AL64" i="15" s="1"/>
  <c r="AV57" i="15"/>
  <c r="AW57" i="15" s="1"/>
  <c r="AU57" i="15"/>
  <c r="AS57" i="15"/>
  <c r="AE58" i="15"/>
  <c r="AD58" i="15" s="1"/>
  <c r="AR57" i="15"/>
  <c r="AO58" i="15"/>
  <c r="AX57" i="15"/>
  <c r="X57" i="15" s="1"/>
  <c r="AT57" i="15"/>
  <c r="AK64" i="14"/>
  <c r="AL64" i="14" s="1"/>
  <c r="AM64" i="14"/>
  <c r="AS64" i="14"/>
  <c r="AW64" i="14" s="1"/>
  <c r="AR64" i="14"/>
  <c r="AH65" i="14"/>
  <c r="AG65" i="14"/>
  <c r="AF65" i="14" s="1"/>
  <c r="AI59" i="7"/>
  <c r="AK60" i="7" s="1"/>
  <c r="AM59" i="7"/>
  <c r="AU59" i="7" s="1"/>
  <c r="AC58" i="7"/>
  <c r="C58" i="12"/>
  <c r="AP59" i="7"/>
  <c r="BF58" i="7" l="1"/>
  <c r="AG58" i="15"/>
  <c r="AF59" i="15"/>
  <c r="AH58" i="15"/>
  <c r="AN71" i="14"/>
  <c r="AX64" i="14"/>
  <c r="AY64" i="14" s="1"/>
  <c r="AU64" i="14"/>
  <c r="AH66" i="14"/>
  <c r="AV64" i="14"/>
  <c r="AT64" i="14"/>
  <c r="AZ64" i="14"/>
  <c r="Z64" i="14" s="1"/>
  <c r="AQ65" i="14"/>
  <c r="AI65" i="14"/>
  <c r="AP65" i="14"/>
  <c r="AJ65" i="14"/>
  <c r="AO65" i="14"/>
  <c r="AN59" i="7"/>
  <c r="AO59" i="7" s="1"/>
  <c r="AQ66" i="7" s="1"/>
  <c r="AV59" i="7"/>
  <c r="AZ59" i="7" s="1"/>
  <c r="AJ60" i="7"/>
  <c r="AI60" i="7" s="1"/>
  <c r="AK61" i="7" s="1"/>
  <c r="AS60" i="7"/>
  <c r="AW59" i="7"/>
  <c r="AT60" i="7"/>
  <c r="AR60" i="7"/>
  <c r="AN59" i="15" l="1"/>
  <c r="AP58" i="15"/>
  <c r="AQ58" i="15"/>
  <c r="AI58" i="15"/>
  <c r="AV58" i="15" s="1"/>
  <c r="AW58" i="15" s="1"/>
  <c r="AJ58" i="15"/>
  <c r="AL65" i="15" s="1"/>
  <c r="AK58" i="15"/>
  <c r="AM60" i="7"/>
  <c r="AU60" i="7" s="1"/>
  <c r="AP66" i="14"/>
  <c r="AS65" i="14"/>
  <c r="AR65" i="14"/>
  <c r="AK65" i="14"/>
  <c r="AL65" i="14" s="1"/>
  <c r="AN72" i="14" s="1"/>
  <c r="AM65" i="14"/>
  <c r="AL60" i="7"/>
  <c r="AP60" i="7" s="1"/>
  <c r="BC59" i="7"/>
  <c r="AX59" i="7"/>
  <c r="AY59" i="7"/>
  <c r="BA59" i="7"/>
  <c r="BB59" i="7" s="1"/>
  <c r="AS61" i="7"/>
  <c r="C59" i="12" l="1"/>
  <c r="BE59" i="7"/>
  <c r="AS58" i="15"/>
  <c r="AT58" i="15"/>
  <c r="AO59" i="15"/>
  <c r="AX58" i="15"/>
  <c r="X58" i="15" s="1"/>
  <c r="AR58" i="15"/>
  <c r="AM59" i="15"/>
  <c r="AE59" i="15"/>
  <c r="AU58" i="15"/>
  <c r="AV60" i="7"/>
  <c r="AX60" i="7" s="1"/>
  <c r="AN60" i="7"/>
  <c r="AO60" i="7" s="1"/>
  <c r="AQ67" i="7" s="1"/>
  <c r="C59" i="8"/>
  <c r="C59" i="10" s="1"/>
  <c r="AC59" i="7"/>
  <c r="AQ66" i="14"/>
  <c r="AZ65" i="14"/>
  <c r="Z65" i="14" s="1"/>
  <c r="AT65" i="14"/>
  <c r="AV65" i="14"/>
  <c r="AW65" i="14"/>
  <c r="AG66" i="14"/>
  <c r="AO66" i="14"/>
  <c r="AU65" i="14"/>
  <c r="AX65" i="14"/>
  <c r="AY65" i="14" s="1"/>
  <c r="AT61" i="7"/>
  <c r="AW60" i="7"/>
  <c r="AJ61" i="7"/>
  <c r="AR61" i="7"/>
  <c r="BF59" i="7" l="1"/>
  <c r="AD59" i="15"/>
  <c r="AG59" i="15"/>
  <c r="AH59" i="15"/>
  <c r="BC60" i="7"/>
  <c r="AY60" i="7"/>
  <c r="AZ60" i="7"/>
  <c r="AF66" i="14"/>
  <c r="AJ66" i="14"/>
  <c r="AI66" i="14"/>
  <c r="AI61" i="7"/>
  <c r="AM61" i="7"/>
  <c r="AL61" i="7"/>
  <c r="BA60" i="7"/>
  <c r="BB60" i="7" s="1"/>
  <c r="C60" i="12" l="1"/>
  <c r="BE60" i="7"/>
  <c r="AC60" i="7"/>
  <c r="AI59" i="15"/>
  <c r="AJ59" i="15" s="1"/>
  <c r="AL66" i="15" s="1"/>
  <c r="AK59" i="15"/>
  <c r="AV59" i="15"/>
  <c r="AW59" i="15" s="1"/>
  <c r="AP59" i="15"/>
  <c r="AQ59" i="15"/>
  <c r="AF60" i="15"/>
  <c r="C60" i="8"/>
  <c r="C60" i="10" s="1"/>
  <c r="AK66" i="14"/>
  <c r="AL66" i="14" s="1"/>
  <c r="AM66" i="14"/>
  <c r="AO67" i="14" s="1"/>
  <c r="AR66" i="14"/>
  <c r="AS66" i="14"/>
  <c r="AH67" i="14"/>
  <c r="AV61" i="7"/>
  <c r="AU61" i="7"/>
  <c r="AN61" i="7"/>
  <c r="AP61" i="7"/>
  <c r="AK62" i="7"/>
  <c r="BF60" i="7" l="1"/>
  <c r="AN60" i="15"/>
  <c r="AS59" i="15"/>
  <c r="AU59" i="15"/>
  <c r="AE60" i="15"/>
  <c r="AD60" i="15" s="1"/>
  <c r="AR59" i="15"/>
  <c r="AO60" i="15"/>
  <c r="AX59" i="15"/>
  <c r="X59" i="15" s="1"/>
  <c r="AT59" i="15"/>
  <c r="AM60" i="15"/>
  <c r="AN73" i="14"/>
  <c r="AX66" i="14"/>
  <c r="AY66" i="14" s="1"/>
  <c r="AU66" i="14"/>
  <c r="AV66" i="14"/>
  <c r="AQ67" i="14"/>
  <c r="AZ66" i="14"/>
  <c r="Z66" i="14" s="1"/>
  <c r="AT66" i="14"/>
  <c r="AW66" i="14"/>
  <c r="AP67" i="14"/>
  <c r="AG67" i="14"/>
  <c r="AF67" i="14" s="1"/>
  <c r="BC61" i="7"/>
  <c r="AW61" i="7"/>
  <c r="AT62" i="7"/>
  <c r="AY61" i="7"/>
  <c r="AJ62" i="7"/>
  <c r="AI62" i="7" s="1"/>
  <c r="AX61" i="7"/>
  <c r="AO61" i="7"/>
  <c r="AQ68" i="7" s="1"/>
  <c r="AZ61" i="7"/>
  <c r="AS62" i="7"/>
  <c r="AR62" i="7"/>
  <c r="C61" i="12" l="1"/>
  <c r="BE61" i="7"/>
  <c r="AH60" i="15"/>
  <c r="AQ60" i="15" s="1"/>
  <c r="AS60" i="15"/>
  <c r="AP60" i="15"/>
  <c r="AF61" i="15"/>
  <c r="AG60" i="15"/>
  <c r="AH68" i="14"/>
  <c r="AI67" i="14"/>
  <c r="AJ67" i="14"/>
  <c r="AC61" i="7"/>
  <c r="C61" i="8"/>
  <c r="C61" i="10" s="1"/>
  <c r="AL62" i="7"/>
  <c r="AP62" i="7" s="1"/>
  <c r="AW62" i="7" s="1"/>
  <c r="AM62" i="7"/>
  <c r="AK63" i="7"/>
  <c r="BA61" i="7"/>
  <c r="BB61" i="7" s="1"/>
  <c r="BF61" i="7" l="1"/>
  <c r="AN61" i="15"/>
  <c r="AK60" i="15"/>
  <c r="AI60" i="15"/>
  <c r="AS67" i="14"/>
  <c r="AR67" i="14"/>
  <c r="AK67" i="14"/>
  <c r="AM67" i="14"/>
  <c r="AP68" i="14"/>
  <c r="AJ63" i="7"/>
  <c r="AL63" i="7" s="1"/>
  <c r="AT63" i="7"/>
  <c r="AR63" i="7"/>
  <c r="AS63" i="7"/>
  <c r="AU62" i="7"/>
  <c r="AV62" i="7"/>
  <c r="AN62" i="7"/>
  <c r="AO62" i="7" s="1"/>
  <c r="AQ69" i="7" s="1"/>
  <c r="AJ60" i="15" l="1"/>
  <c r="AL67" i="15" s="1"/>
  <c r="AV60" i="15"/>
  <c r="AW60" i="15" s="1"/>
  <c r="AR60" i="15"/>
  <c r="AO61" i="15"/>
  <c r="AX60" i="15"/>
  <c r="X60" i="15" s="1"/>
  <c r="AT60" i="15"/>
  <c r="AU60" i="15"/>
  <c r="AE61" i="15"/>
  <c r="AM61" i="15"/>
  <c r="AV67" i="14"/>
  <c r="AQ68" i="14"/>
  <c r="AT67" i="14"/>
  <c r="AZ67" i="14"/>
  <c r="Z67" i="14" s="1"/>
  <c r="AO68" i="14"/>
  <c r="AW67" i="14"/>
  <c r="AG68" i="14"/>
  <c r="AL67" i="14"/>
  <c r="AN74" i="14" s="1"/>
  <c r="AU67" i="14"/>
  <c r="AM63" i="7"/>
  <c r="AN63" i="7" s="1"/>
  <c r="AO63" i="7" s="1"/>
  <c r="AQ70" i="7" s="1"/>
  <c r="AI63" i="7"/>
  <c r="AK64" i="7" s="1"/>
  <c r="BA62" i="7"/>
  <c r="BB62" i="7" s="1"/>
  <c r="AX62" i="7"/>
  <c r="AZ62" i="7"/>
  <c r="AY62" i="7"/>
  <c r="BC62" i="7"/>
  <c r="AP63" i="7"/>
  <c r="C62" i="12" l="1"/>
  <c r="BE62" i="7"/>
  <c r="AD61" i="15"/>
  <c r="AG61" i="15"/>
  <c r="AH61" i="15"/>
  <c r="AF68" i="14"/>
  <c r="AJ68" i="14"/>
  <c r="AI68" i="14"/>
  <c r="AX67" i="14"/>
  <c r="AY67" i="14" s="1"/>
  <c r="AU63" i="7"/>
  <c r="AV63" i="7"/>
  <c r="AZ63" i="7" s="1"/>
  <c r="AC62" i="7"/>
  <c r="C62" i="8"/>
  <c r="C62" i="10" s="1"/>
  <c r="AS64" i="7"/>
  <c r="AT64" i="7"/>
  <c r="AW63" i="7"/>
  <c r="BA63" i="7"/>
  <c r="BB63" i="7" s="1"/>
  <c r="AJ64" i="7"/>
  <c r="AI64" i="7" s="1"/>
  <c r="AR64" i="7"/>
  <c r="BF62" i="7" l="1"/>
  <c r="AK61" i="15"/>
  <c r="AI61" i="15"/>
  <c r="AJ61" i="15" s="1"/>
  <c r="AL68" i="15" s="1"/>
  <c r="AP61" i="15"/>
  <c r="AV61" i="15"/>
  <c r="AW61" i="15" s="1"/>
  <c r="AQ61" i="15"/>
  <c r="AF62" i="15"/>
  <c r="AE62" i="15"/>
  <c r="AK68" i="14"/>
  <c r="AL68" i="14" s="1"/>
  <c r="AN75" i="14" s="1"/>
  <c r="AM68" i="14"/>
  <c r="AG69" i="14" s="1"/>
  <c r="AR68" i="14"/>
  <c r="AS68" i="14"/>
  <c r="AH69" i="14"/>
  <c r="AX63" i="7"/>
  <c r="BC63" i="7"/>
  <c r="AY63" i="7"/>
  <c r="AL64" i="7"/>
  <c r="AP64" i="7" s="1"/>
  <c r="AJ65" i="7" s="1"/>
  <c r="AK65" i="7"/>
  <c r="AM64" i="7"/>
  <c r="C63" i="12" l="1"/>
  <c r="BE63" i="7"/>
  <c r="AU61" i="15"/>
  <c r="AS61" i="15"/>
  <c r="AN62" i="15"/>
  <c r="AG62" i="15"/>
  <c r="AH62" i="15"/>
  <c r="AD62" i="15"/>
  <c r="AM62" i="15"/>
  <c r="AO62" i="15"/>
  <c r="AT61" i="15"/>
  <c r="AR61" i="15"/>
  <c r="AX61" i="15"/>
  <c r="X61" i="15" s="1"/>
  <c r="AP62" i="15"/>
  <c r="AO69" i="14"/>
  <c r="AF69" i="14"/>
  <c r="AH70" i="14"/>
  <c r="AU68" i="14"/>
  <c r="AX68" i="14"/>
  <c r="AY68" i="14" s="1"/>
  <c r="AW68" i="14"/>
  <c r="AQ69" i="14"/>
  <c r="AZ68" i="14"/>
  <c r="Z68" i="14" s="1"/>
  <c r="AT68" i="14"/>
  <c r="AV68" i="14"/>
  <c r="AP69" i="14"/>
  <c r="AJ69" i="14"/>
  <c r="AR69" i="14" s="1"/>
  <c r="AI69" i="14"/>
  <c r="C63" i="8"/>
  <c r="C63" i="10" s="1"/>
  <c r="AC63" i="7"/>
  <c r="AR65" i="7"/>
  <c r="AW64" i="7"/>
  <c r="AT65" i="7"/>
  <c r="AI65" i="7"/>
  <c r="AK66" i="7" s="1"/>
  <c r="AS65" i="7"/>
  <c r="AM65" i="7"/>
  <c r="AL65" i="7"/>
  <c r="AV64" i="7"/>
  <c r="AU64" i="7"/>
  <c r="AN64" i="7"/>
  <c r="AO64" i="7" s="1"/>
  <c r="AQ71" i="7" s="1"/>
  <c r="BF63" i="7" l="1"/>
  <c r="AF63" i="15"/>
  <c r="AI62" i="15"/>
  <c r="AJ62" i="15" s="1"/>
  <c r="AL69" i="15" s="1"/>
  <c r="AQ62" i="15"/>
  <c r="AK62" i="15"/>
  <c r="AE63" i="15" s="1"/>
  <c r="AD63" i="15" s="1"/>
  <c r="AP70" i="14"/>
  <c r="AK69" i="14"/>
  <c r="AL69" i="14" s="1"/>
  <c r="AM69" i="14"/>
  <c r="AS69" i="14"/>
  <c r="AX64" i="7"/>
  <c r="AV65" i="7"/>
  <c r="BC64" i="7"/>
  <c r="AY64" i="7"/>
  <c r="AZ64" i="7"/>
  <c r="AN65" i="7"/>
  <c r="AO65" i="7" s="1"/>
  <c r="AQ72" i="7" s="1"/>
  <c r="AP65" i="7"/>
  <c r="BA64" i="7"/>
  <c r="BB64" i="7" s="1"/>
  <c r="AS66" i="7"/>
  <c r="AU65" i="7"/>
  <c r="C64" i="12" l="1"/>
  <c r="BE64" i="7"/>
  <c r="AU62" i="15"/>
  <c r="AF64" i="15"/>
  <c r="AM63" i="15"/>
  <c r="AV62" i="15"/>
  <c r="AW62" i="15" s="1"/>
  <c r="AX62" i="15"/>
  <c r="X62" i="15" s="1"/>
  <c r="AR62" i="15"/>
  <c r="AO63" i="15"/>
  <c r="AT62" i="15"/>
  <c r="AP63" i="15"/>
  <c r="AK63" i="15"/>
  <c r="AS62" i="15"/>
  <c r="AN63" i="15"/>
  <c r="AH63" i="15"/>
  <c r="AG63" i="15"/>
  <c r="AI63" i="15" s="1"/>
  <c r="AJ63" i="15" s="1"/>
  <c r="AL70" i="15" s="1"/>
  <c r="AN76" i="14"/>
  <c r="AX69" i="14"/>
  <c r="AY69" i="14" s="1"/>
  <c r="AV69" i="14"/>
  <c r="AQ70" i="14"/>
  <c r="AZ69" i="14"/>
  <c r="Z69" i="14" s="1"/>
  <c r="AT69" i="14"/>
  <c r="AG70" i="14"/>
  <c r="AW69" i="14"/>
  <c r="AO70" i="14"/>
  <c r="AU69" i="14"/>
  <c r="AC64" i="7"/>
  <c r="C64" i="8"/>
  <c r="C64" i="10" s="1"/>
  <c r="AY65" i="7"/>
  <c r="AW65" i="7"/>
  <c r="BC65" i="7"/>
  <c r="AT66" i="7"/>
  <c r="AR66" i="7"/>
  <c r="AZ65" i="7"/>
  <c r="AJ66" i="7"/>
  <c r="AX65" i="7"/>
  <c r="BA65" i="7"/>
  <c r="BB65" i="7" s="1"/>
  <c r="BF64" i="7" l="1"/>
  <c r="C65" i="12"/>
  <c r="BE65" i="7"/>
  <c r="AR63" i="15"/>
  <c r="AO64" i="15"/>
  <c r="AV63" i="15"/>
  <c r="AW63" i="15" s="1"/>
  <c r="AE64" i="15"/>
  <c r="AD64" i="15" s="1"/>
  <c r="AQ63" i="15"/>
  <c r="AX63" i="15" s="1"/>
  <c r="X63" i="15" s="1"/>
  <c r="AM64" i="15"/>
  <c r="AN64" i="15"/>
  <c r="AF70" i="14"/>
  <c r="AJ70" i="14"/>
  <c r="AI70" i="14"/>
  <c r="AC65" i="7"/>
  <c r="C65" i="8"/>
  <c r="C65" i="10" s="1"/>
  <c r="AI66" i="7"/>
  <c r="AM66" i="7"/>
  <c r="AL66" i="7"/>
  <c r="BF65" i="7" l="1"/>
  <c r="AT63" i="15"/>
  <c r="AF65" i="15"/>
  <c r="AG64" i="15"/>
  <c r="AS63" i="15"/>
  <c r="AH64" i="15"/>
  <c r="AQ64" i="15" s="1"/>
  <c r="AU63" i="15"/>
  <c r="AK70" i="14"/>
  <c r="AL70" i="14" s="1"/>
  <c r="AN77" i="14" s="1"/>
  <c r="AM70" i="14"/>
  <c r="AO71" i="14" s="1"/>
  <c r="AH71" i="14"/>
  <c r="AG71" i="14"/>
  <c r="AR70" i="14"/>
  <c r="AS70" i="14"/>
  <c r="AU66" i="7"/>
  <c r="AV66" i="7"/>
  <c r="AN66" i="7"/>
  <c r="AP66" i="7"/>
  <c r="AK67" i="7"/>
  <c r="AS64" i="15" l="1"/>
  <c r="AI64" i="15"/>
  <c r="AJ64" i="15" s="1"/>
  <c r="AK64" i="15"/>
  <c r="AP64" i="15"/>
  <c r="AN65" i="15"/>
  <c r="AF71" i="14"/>
  <c r="AH72" i="14" s="1"/>
  <c r="AW70" i="14"/>
  <c r="AI71" i="14"/>
  <c r="AM71" i="14" s="1"/>
  <c r="AJ71" i="14"/>
  <c r="AR71" i="14" s="1"/>
  <c r="AP71" i="14"/>
  <c r="AV70" i="14"/>
  <c r="AZ70" i="14"/>
  <c r="Z70" i="14" s="1"/>
  <c r="AQ71" i="14"/>
  <c r="AT70" i="14"/>
  <c r="AU70" i="14"/>
  <c r="AX70" i="14"/>
  <c r="AY70" i="14" s="1"/>
  <c r="AY66" i="7"/>
  <c r="AT67" i="7"/>
  <c r="AW66" i="7"/>
  <c r="BC66" i="7"/>
  <c r="AX66" i="7"/>
  <c r="AO66" i="7"/>
  <c r="AQ73" i="7" s="1"/>
  <c r="AZ66" i="7"/>
  <c r="AJ67" i="7"/>
  <c r="AI67" i="7" s="1"/>
  <c r="AS67" i="7"/>
  <c r="AR67" i="7"/>
  <c r="C66" i="12" l="1"/>
  <c r="BE66" i="7"/>
  <c r="AL71" i="15"/>
  <c r="AV64" i="15"/>
  <c r="AW64" i="15" s="1"/>
  <c r="AX64" i="15"/>
  <c r="X64" i="15" s="1"/>
  <c r="AR64" i="15"/>
  <c r="AO65" i="15"/>
  <c r="AT64" i="15"/>
  <c r="AM65" i="15"/>
  <c r="AU64" i="15"/>
  <c r="AE65" i="15"/>
  <c r="AQ72" i="14"/>
  <c r="AT71" i="14"/>
  <c r="AO72" i="14"/>
  <c r="AG72" i="14"/>
  <c r="AF72" i="14" s="1"/>
  <c r="AS71" i="14"/>
  <c r="AW71" i="14" s="1"/>
  <c r="AK71" i="14"/>
  <c r="AP72" i="14"/>
  <c r="AC66" i="7"/>
  <c r="C66" i="8"/>
  <c r="C66" i="10" s="1"/>
  <c r="AK68" i="7"/>
  <c r="AM67" i="7"/>
  <c r="AL67" i="7"/>
  <c r="BA66" i="7"/>
  <c r="BB66" i="7" s="1"/>
  <c r="BF66" i="7" l="1"/>
  <c r="AD65" i="15"/>
  <c r="AG65" i="15"/>
  <c r="AH65" i="15"/>
  <c r="AV71" i="14"/>
  <c r="AI72" i="14"/>
  <c r="AM72" i="14" s="1"/>
  <c r="AT72" i="14" s="1"/>
  <c r="AJ72" i="14"/>
  <c r="AR72" i="14" s="1"/>
  <c r="AL71" i="14"/>
  <c r="AN78" i="14" s="1"/>
  <c r="AU71" i="14"/>
  <c r="AH73" i="14"/>
  <c r="AZ71" i="14"/>
  <c r="Z71" i="14" s="1"/>
  <c r="AU67" i="7"/>
  <c r="AV67" i="7"/>
  <c r="AS68" i="7"/>
  <c r="AN67" i="7"/>
  <c r="AO67" i="7" s="1"/>
  <c r="AQ74" i="7" s="1"/>
  <c r="AP67" i="7"/>
  <c r="AQ65" i="15" l="1"/>
  <c r="AP65" i="15"/>
  <c r="AI65" i="15"/>
  <c r="AJ65" i="15" s="1"/>
  <c r="AL72" i="15" s="1"/>
  <c r="AK65" i="15"/>
  <c r="AF66" i="15"/>
  <c r="AS72" i="14"/>
  <c r="AQ73" i="14"/>
  <c r="AO73" i="14"/>
  <c r="AK72" i="14"/>
  <c r="AL72" i="14" s="1"/>
  <c r="AN79" i="14" s="1"/>
  <c r="AG73" i="14"/>
  <c r="AF73" i="14" s="1"/>
  <c r="AH74" i="14" s="1"/>
  <c r="AV72" i="14"/>
  <c r="AX71" i="14"/>
  <c r="AY71" i="14" s="1"/>
  <c r="AU72" i="14"/>
  <c r="AW72" i="14"/>
  <c r="AZ72" i="14"/>
  <c r="Z72" i="14" s="1"/>
  <c r="AP73" i="14"/>
  <c r="BA67" i="7"/>
  <c r="BB67" i="7" s="1"/>
  <c r="AX67" i="7"/>
  <c r="AT68" i="7"/>
  <c r="BC67" i="7"/>
  <c r="AY67" i="7"/>
  <c r="AW67" i="7"/>
  <c r="AZ67" i="7"/>
  <c r="AJ68" i="7"/>
  <c r="AR68" i="7"/>
  <c r="C67" i="12" l="1"/>
  <c r="BE67" i="7"/>
  <c r="AR65" i="15"/>
  <c r="AT65" i="15"/>
  <c r="AO66" i="15"/>
  <c r="AX65" i="15"/>
  <c r="X65" i="15" s="1"/>
  <c r="AP66" i="15"/>
  <c r="AE66" i="15"/>
  <c r="AD66" i="15" s="1"/>
  <c r="AU65" i="15"/>
  <c r="AS65" i="15"/>
  <c r="AN66" i="15"/>
  <c r="AH66" i="15"/>
  <c r="AQ66" i="15" s="1"/>
  <c r="AG66" i="15"/>
  <c r="AK66" i="15" s="1"/>
  <c r="AM66" i="15"/>
  <c r="AV65" i="15"/>
  <c r="AW65" i="15" s="1"/>
  <c r="AI73" i="14"/>
  <c r="AX72" i="14"/>
  <c r="AY72" i="14" s="1"/>
  <c r="AJ73" i="14"/>
  <c r="AS73" i="14" s="1"/>
  <c r="AM73" i="14"/>
  <c r="AP74" i="14"/>
  <c r="AC67" i="7"/>
  <c r="C67" i="8"/>
  <c r="C67" i="10" s="1"/>
  <c r="AI68" i="7"/>
  <c r="AM68" i="7"/>
  <c r="AL68" i="7"/>
  <c r="BF67" i="7" l="1"/>
  <c r="AS66" i="15"/>
  <c r="AO67" i="15"/>
  <c r="AX66" i="15"/>
  <c r="X66" i="15" s="1"/>
  <c r="AR66" i="15"/>
  <c r="AT66" i="15"/>
  <c r="AI66" i="15"/>
  <c r="AJ66" i="15" s="1"/>
  <c r="AL73" i="15" s="1"/>
  <c r="AF67" i="15"/>
  <c r="AE67" i="15"/>
  <c r="AD67" i="15" s="1"/>
  <c r="AM67" i="15"/>
  <c r="AU66" i="15"/>
  <c r="AK73" i="14"/>
  <c r="AL73" i="14" s="1"/>
  <c r="AN80" i="14" s="1"/>
  <c r="AR73" i="14"/>
  <c r="AU73" i="14"/>
  <c r="AV73" i="14"/>
  <c r="AT73" i="14"/>
  <c r="AZ73" i="14"/>
  <c r="Z73" i="14" s="1"/>
  <c r="AQ74" i="14"/>
  <c r="AO74" i="14"/>
  <c r="AG74" i="14"/>
  <c r="AW73" i="14"/>
  <c r="AU68" i="7"/>
  <c r="AV68" i="7"/>
  <c r="AN68" i="7"/>
  <c r="AP68" i="7"/>
  <c r="AK69" i="7"/>
  <c r="AF68" i="15" l="1"/>
  <c r="AN67" i="15"/>
  <c r="AH67" i="15"/>
  <c r="AG67" i="15"/>
  <c r="AV66" i="15"/>
  <c r="AW66" i="15" s="1"/>
  <c r="AX73" i="14"/>
  <c r="AY73" i="14" s="1"/>
  <c r="AF74" i="14"/>
  <c r="AI74" i="14"/>
  <c r="AJ74" i="14"/>
  <c r="AT69" i="7"/>
  <c r="BC68" i="7"/>
  <c r="AY68" i="7"/>
  <c r="AW68" i="7"/>
  <c r="AR69" i="7"/>
  <c r="AS69" i="7"/>
  <c r="AO68" i="7"/>
  <c r="AQ75" i="7" s="1"/>
  <c r="AX68" i="7"/>
  <c r="AZ68" i="7"/>
  <c r="AJ69" i="7"/>
  <c r="AI69" i="7" s="1"/>
  <c r="C68" i="12" l="1"/>
  <c r="BE68" i="7"/>
  <c r="AI67" i="15"/>
  <c r="AJ67" i="15" s="1"/>
  <c r="AL74" i="15" s="1"/>
  <c r="AK67" i="15"/>
  <c r="AN68" i="15"/>
  <c r="AP67" i="15"/>
  <c r="AQ67" i="15"/>
  <c r="AS67" i="15" s="1"/>
  <c r="AH75" i="14"/>
  <c r="AK74" i="14"/>
  <c r="AL74" i="14" s="1"/>
  <c r="AN81" i="14" s="1"/>
  <c r="AM74" i="14"/>
  <c r="AS74" i="14"/>
  <c r="AR74" i="14"/>
  <c r="AC68" i="7"/>
  <c r="C68" i="8"/>
  <c r="C68" i="10" s="1"/>
  <c r="AL69" i="7"/>
  <c r="AK70" i="7"/>
  <c r="AM69" i="7"/>
  <c r="BA68" i="7"/>
  <c r="BB68" i="7" s="1"/>
  <c r="BF68" i="7" l="1"/>
  <c r="AV67" i="15"/>
  <c r="AW67" i="15" s="1"/>
  <c r="AX67" i="15"/>
  <c r="X67" i="15" s="1"/>
  <c r="AR67" i="15"/>
  <c r="AT67" i="15"/>
  <c r="AO68" i="15"/>
  <c r="AE68" i="15"/>
  <c r="AM68" i="15"/>
  <c r="AU67" i="15"/>
  <c r="AW74" i="14"/>
  <c r="AG75" i="14"/>
  <c r="AF75" i="14" s="1"/>
  <c r="AH76" i="14" s="1"/>
  <c r="AX74" i="14"/>
  <c r="AY74" i="14" s="1"/>
  <c r="AU74" i="14"/>
  <c r="AQ75" i="14"/>
  <c r="AZ74" i="14"/>
  <c r="Z74" i="14" s="1"/>
  <c r="AT74" i="14"/>
  <c r="AV74" i="14"/>
  <c r="AP75" i="14"/>
  <c r="AO75" i="14"/>
  <c r="AS70" i="7"/>
  <c r="AV69" i="7"/>
  <c r="AU69" i="7"/>
  <c r="AN69" i="7"/>
  <c r="AO69" i="7" s="1"/>
  <c r="AQ76" i="7" s="1"/>
  <c r="AP69" i="7"/>
  <c r="AD68" i="15" l="1"/>
  <c r="AG68" i="15"/>
  <c r="AH68" i="15"/>
  <c r="AI75" i="14"/>
  <c r="AM75" i="14" s="1"/>
  <c r="AJ75" i="14"/>
  <c r="AR75" i="14" s="1"/>
  <c r="AP76" i="14"/>
  <c r="AS75" i="14"/>
  <c r="BA69" i="7"/>
  <c r="BB69" i="7" s="1"/>
  <c r="AX69" i="7"/>
  <c r="AY69" i="7"/>
  <c r="AT70" i="7"/>
  <c r="AW69" i="7"/>
  <c r="BC69" i="7"/>
  <c r="AR70" i="7"/>
  <c r="AZ69" i="7"/>
  <c r="AJ70" i="7"/>
  <c r="C69" i="12" l="1"/>
  <c r="BE69" i="7"/>
  <c r="AI68" i="15"/>
  <c r="AJ68" i="15" s="1"/>
  <c r="AK68" i="15"/>
  <c r="AM69" i="15" s="1"/>
  <c r="AQ68" i="15"/>
  <c r="AP68" i="15"/>
  <c r="AF69" i="15"/>
  <c r="AK75" i="14"/>
  <c r="AL75" i="14" s="1"/>
  <c r="AN82" i="14" s="1"/>
  <c r="AU75" i="14"/>
  <c r="AV75" i="14"/>
  <c r="AQ76" i="14"/>
  <c r="AZ75" i="14"/>
  <c r="Z75" i="14" s="1"/>
  <c r="AT75" i="14"/>
  <c r="AG76" i="14"/>
  <c r="AW75" i="14"/>
  <c r="AO76" i="14"/>
  <c r="AC69" i="7"/>
  <c r="C69" i="8"/>
  <c r="C69" i="10" s="1"/>
  <c r="AI70" i="7"/>
  <c r="AL70" i="7"/>
  <c r="AM70" i="7"/>
  <c r="BF69" i="7" l="1"/>
  <c r="AL75" i="15"/>
  <c r="AV68" i="15"/>
  <c r="AW68" i="15" s="1"/>
  <c r="AS68" i="15"/>
  <c r="AU68" i="15"/>
  <c r="AR68" i="15"/>
  <c r="AO69" i="15"/>
  <c r="AX68" i="15"/>
  <c r="X68" i="15" s="1"/>
  <c r="AT68" i="15"/>
  <c r="AE69" i="15"/>
  <c r="AD69" i="15" s="1"/>
  <c r="AN69" i="15"/>
  <c r="AH69" i="15"/>
  <c r="AF76" i="14"/>
  <c r="AJ76" i="14"/>
  <c r="AI76" i="14"/>
  <c r="AX75" i="14"/>
  <c r="AY75" i="14" s="1"/>
  <c r="AN70" i="7"/>
  <c r="AO70" i="7" s="1"/>
  <c r="AQ77" i="7" s="1"/>
  <c r="AP70" i="7"/>
  <c r="AJ71" i="7" s="1"/>
  <c r="AU70" i="7"/>
  <c r="AV70" i="7"/>
  <c r="AK71" i="7"/>
  <c r="AF70" i="15" l="1"/>
  <c r="AP69" i="15"/>
  <c r="AQ69" i="15"/>
  <c r="AG69" i="15"/>
  <c r="AK76" i="14"/>
  <c r="AL76" i="14" s="1"/>
  <c r="AM76" i="14"/>
  <c r="AG77" i="14" s="1"/>
  <c r="AR76" i="14"/>
  <c r="AS76" i="14"/>
  <c r="AH77" i="14"/>
  <c r="BA70" i="7"/>
  <c r="BB70" i="7" s="1"/>
  <c r="AI71" i="7"/>
  <c r="AK72" i="7" s="1"/>
  <c r="AX70" i="7"/>
  <c r="AT71" i="7"/>
  <c r="AW70" i="7"/>
  <c r="BC70" i="7"/>
  <c r="AY70" i="7"/>
  <c r="AZ70" i="7"/>
  <c r="AR71" i="7"/>
  <c r="AS71" i="7"/>
  <c r="AM71" i="7"/>
  <c r="AV71" i="7" s="1"/>
  <c r="AL71" i="7"/>
  <c r="C70" i="12" l="1"/>
  <c r="BE70" i="7"/>
  <c r="AN70" i="15"/>
  <c r="AS69" i="15"/>
  <c r="AI69" i="15"/>
  <c r="AK69" i="15"/>
  <c r="AU69" i="15" s="1"/>
  <c r="AF77" i="14"/>
  <c r="AN83" i="14"/>
  <c r="AX76" i="14"/>
  <c r="AY76" i="14" s="1"/>
  <c r="AU76" i="14"/>
  <c r="AH78" i="14"/>
  <c r="AV76" i="14"/>
  <c r="AQ77" i="14"/>
  <c r="AT76" i="14"/>
  <c r="AZ76" i="14"/>
  <c r="Z76" i="14" s="1"/>
  <c r="AW76" i="14"/>
  <c r="AI77" i="14"/>
  <c r="AM77" i="14" s="1"/>
  <c r="AP77" i="14"/>
  <c r="AJ77" i="14"/>
  <c r="AO77" i="14"/>
  <c r="AC70" i="7"/>
  <c r="C70" i="8"/>
  <c r="C70" i="10" s="1"/>
  <c r="AX71" i="7"/>
  <c r="AS72" i="7"/>
  <c r="AN71" i="7"/>
  <c r="AO71" i="7" s="1"/>
  <c r="AQ78" i="7" s="1"/>
  <c r="AU71" i="7"/>
  <c r="AP71" i="7"/>
  <c r="BF70" i="7" l="1"/>
  <c r="AR69" i="15"/>
  <c r="AT69" i="15"/>
  <c r="AX69" i="15"/>
  <c r="X69" i="15" s="1"/>
  <c r="AO70" i="15"/>
  <c r="AM70" i="15"/>
  <c r="AE70" i="15"/>
  <c r="AJ69" i="15"/>
  <c r="AL76" i="15" s="1"/>
  <c r="AV69" i="15"/>
  <c r="AW69" i="15" s="1"/>
  <c r="AQ78" i="14"/>
  <c r="AT77" i="14"/>
  <c r="AG78" i="14"/>
  <c r="AF78" i="14" s="1"/>
  <c r="AO78" i="14"/>
  <c r="AP78" i="14"/>
  <c r="AR77" i="14"/>
  <c r="AS77" i="14"/>
  <c r="AZ77" i="14" s="1"/>
  <c r="Z77" i="14" s="1"/>
  <c r="AK77" i="14"/>
  <c r="BA71" i="7"/>
  <c r="BB71" i="7" s="1"/>
  <c r="AT72" i="7"/>
  <c r="BC71" i="7"/>
  <c r="AY71" i="7"/>
  <c r="AW71" i="7"/>
  <c r="AZ71" i="7"/>
  <c r="AR72" i="7"/>
  <c r="AJ72" i="7"/>
  <c r="C71" i="12" l="1"/>
  <c r="BE71" i="7"/>
  <c r="AD70" i="15"/>
  <c r="AH70" i="15"/>
  <c r="AG70" i="15"/>
  <c r="AV77" i="14"/>
  <c r="AJ78" i="14"/>
  <c r="AS78" i="14" s="1"/>
  <c r="AL77" i="14"/>
  <c r="AN84" i="14" s="1"/>
  <c r="AR78" i="14"/>
  <c r="AH79" i="14"/>
  <c r="AU77" i="14"/>
  <c r="AI78" i="14"/>
  <c r="AW77" i="14"/>
  <c r="AC71" i="7"/>
  <c r="C71" i="8"/>
  <c r="C71" i="10" s="1"/>
  <c r="AI72" i="7"/>
  <c r="AM72" i="7"/>
  <c r="AL72" i="7"/>
  <c r="BF71" i="7" l="1"/>
  <c r="AP70" i="15"/>
  <c r="AQ70" i="15"/>
  <c r="AI70" i="15"/>
  <c r="AK70" i="15"/>
  <c r="AE71" i="15" s="1"/>
  <c r="AF71" i="15"/>
  <c r="AU78" i="14"/>
  <c r="AP79" i="14"/>
  <c r="AK78" i="14"/>
  <c r="AM78" i="14"/>
  <c r="AX77" i="14"/>
  <c r="AY77" i="14" s="1"/>
  <c r="AV72" i="7"/>
  <c r="AU72" i="7"/>
  <c r="AN72" i="7"/>
  <c r="AP72" i="7"/>
  <c r="AK73" i="7"/>
  <c r="AD71" i="15" l="1"/>
  <c r="AF72" i="15"/>
  <c r="AN72" i="15" s="1"/>
  <c r="AJ70" i="15"/>
  <c r="AL77" i="15" s="1"/>
  <c r="AS70" i="15"/>
  <c r="AO71" i="15"/>
  <c r="AX70" i="15"/>
  <c r="X70" i="15" s="1"/>
  <c r="AR70" i="15"/>
  <c r="AT70" i="15"/>
  <c r="AP71" i="15"/>
  <c r="AU70" i="15"/>
  <c r="AM71" i="15"/>
  <c r="AN71" i="15"/>
  <c r="AG71" i="15"/>
  <c r="AH71" i="15"/>
  <c r="AQ71" i="15" s="1"/>
  <c r="AS71" i="15" s="1"/>
  <c r="AV78" i="14"/>
  <c r="AQ79" i="14"/>
  <c r="AZ78" i="14"/>
  <c r="Z78" i="14" s="1"/>
  <c r="AT78" i="14"/>
  <c r="AO79" i="14"/>
  <c r="AW78" i="14"/>
  <c r="AG79" i="14"/>
  <c r="AL78" i="14"/>
  <c r="AN85" i="14" s="1"/>
  <c r="AO72" i="7"/>
  <c r="AQ79" i="7" s="1"/>
  <c r="AW72" i="7"/>
  <c r="AY72" i="7"/>
  <c r="AT73" i="7"/>
  <c r="BC72" i="7"/>
  <c r="AJ73" i="7"/>
  <c r="AI73" i="7" s="1"/>
  <c r="AX72" i="7"/>
  <c r="AZ72" i="7"/>
  <c r="AS73" i="7"/>
  <c r="AR73" i="7"/>
  <c r="C72" i="12" l="1"/>
  <c r="BE72" i="7"/>
  <c r="AI71" i="15"/>
  <c r="AJ71" i="15"/>
  <c r="AL78" i="15" s="1"/>
  <c r="AV70" i="15"/>
  <c r="AW70" i="15" s="1"/>
  <c r="AV71" i="15"/>
  <c r="AW71" i="15" s="1"/>
  <c r="AK71" i="15"/>
  <c r="AX78" i="14"/>
  <c r="AY78" i="14" s="1"/>
  <c r="AF79" i="14"/>
  <c r="AI79" i="14"/>
  <c r="AJ79" i="14"/>
  <c r="AC72" i="7"/>
  <c r="C72" i="8"/>
  <c r="C72" i="10" s="1"/>
  <c r="AK74" i="7"/>
  <c r="AM73" i="7"/>
  <c r="AL73" i="7"/>
  <c r="BA72" i="7"/>
  <c r="BB72" i="7" s="1"/>
  <c r="BF72" i="7" l="1"/>
  <c r="AM72" i="15"/>
  <c r="AX71" i="15"/>
  <c r="X71" i="15" s="1"/>
  <c r="AT71" i="15"/>
  <c r="AR71" i="15"/>
  <c r="AO72" i="15"/>
  <c r="AE72" i="15"/>
  <c r="AU71" i="15"/>
  <c r="AK79" i="14"/>
  <c r="AL79" i="14" s="1"/>
  <c r="AN86" i="14" s="1"/>
  <c r="AM79" i="14"/>
  <c r="AG80" i="14" s="1"/>
  <c r="AS79" i="14"/>
  <c r="AR79" i="14"/>
  <c r="AH80" i="14"/>
  <c r="AU73" i="7"/>
  <c r="AV73" i="7"/>
  <c r="AS74" i="7"/>
  <c r="AN73" i="7"/>
  <c r="AO73" i="7" s="1"/>
  <c r="AQ80" i="7" s="1"/>
  <c r="AP73" i="7"/>
  <c r="AD72" i="15" l="1"/>
  <c r="AG72" i="15"/>
  <c r="AH72" i="15"/>
  <c r="AO80" i="14"/>
  <c r="AW79" i="14"/>
  <c r="AF80" i="14"/>
  <c r="AH81" i="14" s="1"/>
  <c r="AU79" i="14"/>
  <c r="AX79" i="14"/>
  <c r="AY79" i="14" s="1"/>
  <c r="AV79" i="14"/>
  <c r="AZ79" i="14"/>
  <c r="Z79" i="14" s="1"/>
  <c r="AQ80" i="14"/>
  <c r="AT79" i="14"/>
  <c r="AI80" i="14"/>
  <c r="AM80" i="14" s="1"/>
  <c r="AJ80" i="14"/>
  <c r="AS80" i="14" s="1"/>
  <c r="AP80" i="14"/>
  <c r="BA73" i="7"/>
  <c r="BB73" i="7" s="1"/>
  <c r="AX73" i="7"/>
  <c r="AT74" i="7"/>
  <c r="AW73" i="7"/>
  <c r="AY73" i="7"/>
  <c r="BC73" i="7"/>
  <c r="AJ74" i="7"/>
  <c r="AZ73" i="7"/>
  <c r="AR74" i="7"/>
  <c r="C73" i="12" l="1"/>
  <c r="BE73" i="7"/>
  <c r="AK72" i="15"/>
  <c r="AI72" i="15"/>
  <c r="AJ72" i="15" s="1"/>
  <c r="AL79" i="15" s="1"/>
  <c r="AP72" i="15"/>
  <c r="AQ72" i="15"/>
  <c r="AV72" i="15"/>
  <c r="AW72" i="15" s="1"/>
  <c r="AM73" i="15"/>
  <c r="AF73" i="15"/>
  <c r="AE73" i="15"/>
  <c r="AD73" i="15"/>
  <c r="AU72" i="15"/>
  <c r="AR80" i="14"/>
  <c r="AQ81" i="14"/>
  <c r="AZ80" i="14"/>
  <c r="Z80" i="14" s="1"/>
  <c r="AT80" i="14"/>
  <c r="AV80" i="14"/>
  <c r="AO81" i="14"/>
  <c r="AW80" i="14"/>
  <c r="AG81" i="14"/>
  <c r="AF81" i="14" s="1"/>
  <c r="AU80" i="14"/>
  <c r="AK80" i="14"/>
  <c r="AL80" i="14" s="1"/>
  <c r="AP81" i="14"/>
  <c r="AC73" i="7"/>
  <c r="C73" i="8"/>
  <c r="C73" i="10" s="1"/>
  <c r="AI74" i="7"/>
  <c r="AL74" i="7"/>
  <c r="AM74" i="7"/>
  <c r="BF73" i="7" l="1"/>
  <c r="AS72" i="15"/>
  <c r="AF74" i="15"/>
  <c r="AG73" i="15"/>
  <c r="AH73" i="15"/>
  <c r="AQ73" i="15" s="1"/>
  <c r="AS73" i="15" s="1"/>
  <c r="AN73" i="15"/>
  <c r="AO73" i="15"/>
  <c r="AR72" i="15"/>
  <c r="AX72" i="15"/>
  <c r="X72" i="15" s="1"/>
  <c r="AT72" i="15"/>
  <c r="AJ81" i="14"/>
  <c r="AR81" i="14" s="1"/>
  <c r="AI81" i="14"/>
  <c r="AM81" i="14" s="1"/>
  <c r="AO82" i="14" s="1"/>
  <c r="AN87" i="14"/>
  <c r="AX80" i="14"/>
  <c r="AY80" i="14" s="1"/>
  <c r="AH82" i="14"/>
  <c r="AN74" i="7"/>
  <c r="AO74" i="7" s="1"/>
  <c r="AQ81" i="7" s="1"/>
  <c r="AP74" i="7"/>
  <c r="AU74" i="7"/>
  <c r="AV74" i="7"/>
  <c r="AK75" i="7"/>
  <c r="AI73" i="15" l="1"/>
  <c r="AJ73" i="15" s="1"/>
  <c r="AL80" i="15" s="1"/>
  <c r="AP73" i="15"/>
  <c r="AN74" i="15"/>
  <c r="AK73" i="15"/>
  <c r="AV73" i="15"/>
  <c r="AW73" i="15" s="1"/>
  <c r="AT81" i="14"/>
  <c r="AG82" i="14"/>
  <c r="AF82" i="14" s="1"/>
  <c r="AH83" i="14" s="1"/>
  <c r="AK81" i="14"/>
  <c r="AL81" i="14" s="1"/>
  <c r="AN88" i="14" s="1"/>
  <c r="AQ82" i="14"/>
  <c r="AS81" i="14"/>
  <c r="AZ81" i="14" s="1"/>
  <c r="Z81" i="14" s="1"/>
  <c r="AX81" i="14"/>
  <c r="AY81" i="14" s="1"/>
  <c r="AP82" i="14"/>
  <c r="BA74" i="7"/>
  <c r="BB74" i="7" s="1"/>
  <c r="AZ74" i="7"/>
  <c r="AR75" i="7"/>
  <c r="AX74" i="7"/>
  <c r="AS75" i="7"/>
  <c r="BC74" i="7"/>
  <c r="AW74" i="7"/>
  <c r="AY74" i="7"/>
  <c r="AT75" i="7"/>
  <c r="AJ75" i="7"/>
  <c r="AI75" i="7" s="1"/>
  <c r="C74" i="12" l="1"/>
  <c r="BE74" i="7"/>
  <c r="AO74" i="15"/>
  <c r="AX73" i="15"/>
  <c r="X73" i="15" s="1"/>
  <c r="AR73" i="15"/>
  <c r="AT73" i="15"/>
  <c r="AE74" i="15"/>
  <c r="AM74" i="15"/>
  <c r="AU73" i="15"/>
  <c r="AJ82" i="14"/>
  <c r="AR82" i="14" s="1"/>
  <c r="AU81" i="14"/>
  <c r="AW81" i="14"/>
  <c r="AV81" i="14"/>
  <c r="AI82" i="14"/>
  <c r="AP83" i="14"/>
  <c r="AC74" i="7"/>
  <c r="C74" i="8"/>
  <c r="C74" i="10" s="1"/>
  <c r="AM75" i="7"/>
  <c r="AL75" i="7"/>
  <c r="AK76" i="7"/>
  <c r="BF74" i="7" l="1"/>
  <c r="AD74" i="15"/>
  <c r="AH74" i="15"/>
  <c r="AG74" i="15"/>
  <c r="AS82" i="14"/>
  <c r="AK82" i="14"/>
  <c r="AM82" i="14"/>
  <c r="AG83" i="14" s="1"/>
  <c r="AL82" i="14"/>
  <c r="AN89" i="14" s="1"/>
  <c r="AO83" i="14"/>
  <c r="AU82" i="14"/>
  <c r="AN75" i="7"/>
  <c r="AO75" i="7" s="1"/>
  <c r="AQ82" i="7" s="1"/>
  <c r="AP75" i="7"/>
  <c r="AS76" i="7"/>
  <c r="AV75" i="7"/>
  <c r="AU75" i="7"/>
  <c r="AP74" i="15" l="1"/>
  <c r="AQ74" i="15"/>
  <c r="AI74" i="15"/>
  <c r="AK74" i="15"/>
  <c r="AU74" i="15" s="1"/>
  <c r="AF75" i="15"/>
  <c r="AQ83" i="14"/>
  <c r="AZ82" i="14"/>
  <c r="Z82" i="14" s="1"/>
  <c r="AT82" i="14"/>
  <c r="AW82" i="14"/>
  <c r="AV82" i="14"/>
  <c r="AX82" i="14"/>
  <c r="AY82" i="14" s="1"/>
  <c r="AF83" i="14"/>
  <c r="AI83" i="14"/>
  <c r="AJ83" i="14"/>
  <c r="AW75" i="7"/>
  <c r="BC75" i="7"/>
  <c r="AT76" i="7"/>
  <c r="AY75" i="7"/>
  <c r="AJ76" i="7"/>
  <c r="AZ75" i="7"/>
  <c r="AR76" i="7"/>
  <c r="AX75" i="7"/>
  <c r="BA75" i="7"/>
  <c r="BB75" i="7" s="1"/>
  <c r="C75" i="12" l="1"/>
  <c r="BE75" i="7"/>
  <c r="AJ74" i="15"/>
  <c r="AL81" i="15" s="1"/>
  <c r="AE75" i="15"/>
  <c r="AD75" i="15" s="1"/>
  <c r="AM75" i="15"/>
  <c r="AO75" i="15"/>
  <c r="AX74" i="15"/>
  <c r="X74" i="15" s="1"/>
  <c r="AR74" i="15"/>
  <c r="AT74" i="15"/>
  <c r="AS74" i="15"/>
  <c r="AN75" i="15"/>
  <c r="AH75" i="15"/>
  <c r="AQ75" i="15" s="1"/>
  <c r="AS75" i="15" s="1"/>
  <c r="AK83" i="14"/>
  <c r="AL83" i="14" s="1"/>
  <c r="AN90" i="14" s="1"/>
  <c r="AM83" i="14"/>
  <c r="AG84" i="14" s="1"/>
  <c r="AR83" i="14"/>
  <c r="AS83" i="14"/>
  <c r="AH84" i="14"/>
  <c r="AC75" i="7"/>
  <c r="C75" i="8"/>
  <c r="C75" i="10" s="1"/>
  <c r="AI76" i="7"/>
  <c r="AL76" i="7"/>
  <c r="AM76" i="7"/>
  <c r="BF75" i="7" l="1"/>
  <c r="AG75" i="15"/>
  <c r="AK75" i="15" s="1"/>
  <c r="AV74" i="15"/>
  <c r="AW74" i="15" s="1"/>
  <c r="AX75" i="15"/>
  <c r="X75" i="15" s="1"/>
  <c r="AT75" i="15"/>
  <c r="AR75" i="15"/>
  <c r="AO76" i="15"/>
  <c r="AI75" i="15"/>
  <c r="AJ75" i="15" s="1"/>
  <c r="AL82" i="15" s="1"/>
  <c r="AP75" i="15"/>
  <c r="AF76" i="15"/>
  <c r="AM76" i="15"/>
  <c r="AU75" i="15"/>
  <c r="AE76" i="15"/>
  <c r="AD76" i="15" s="1"/>
  <c r="AF77" i="15" s="1"/>
  <c r="AO84" i="14"/>
  <c r="AF84" i="14"/>
  <c r="AH85" i="14" s="1"/>
  <c r="AU83" i="14"/>
  <c r="AW83" i="14"/>
  <c r="AQ84" i="14"/>
  <c r="AZ83" i="14"/>
  <c r="Z83" i="14" s="1"/>
  <c r="AT83" i="14"/>
  <c r="AV83" i="14"/>
  <c r="AX83" i="14"/>
  <c r="AY83" i="14" s="1"/>
  <c r="AP84" i="14"/>
  <c r="AJ84" i="14"/>
  <c r="AI84" i="14"/>
  <c r="AN76" i="7"/>
  <c r="AO76" i="7" s="1"/>
  <c r="AQ83" i="7" s="1"/>
  <c r="AP76" i="7"/>
  <c r="AR77" i="7" s="1"/>
  <c r="AU76" i="7"/>
  <c r="AV76" i="7"/>
  <c r="AK77" i="7"/>
  <c r="AV75" i="15" l="1"/>
  <c r="AW75" i="15" s="1"/>
  <c r="AN76" i="15"/>
  <c r="AH76" i="15"/>
  <c r="AG76" i="15"/>
  <c r="AN77" i="15"/>
  <c r="AK84" i="14"/>
  <c r="AL84" i="14" s="1"/>
  <c r="AM84" i="14"/>
  <c r="AP85" i="14"/>
  <c r="AR84" i="14"/>
  <c r="AS84" i="14"/>
  <c r="AZ76" i="7"/>
  <c r="BA76" i="7"/>
  <c r="BB76" i="7" s="1"/>
  <c r="AS77" i="7"/>
  <c r="AX76" i="7"/>
  <c r="AT77" i="7"/>
  <c r="AW76" i="7"/>
  <c r="BC76" i="7"/>
  <c r="AY76" i="7"/>
  <c r="AJ77" i="7"/>
  <c r="AI77" i="7" s="1"/>
  <c r="C76" i="12" l="1"/>
  <c r="BE76" i="7"/>
  <c r="AK76" i="15"/>
  <c r="AI76" i="15"/>
  <c r="AJ76" i="15" s="1"/>
  <c r="AL83" i="15" s="1"/>
  <c r="AQ76" i="15"/>
  <c r="AS76" i="15" s="1"/>
  <c r="AP76" i="15"/>
  <c r="AV76" i="15"/>
  <c r="AW76" i="15" s="1"/>
  <c r="AN91" i="14"/>
  <c r="AX84" i="14"/>
  <c r="AY84" i="14" s="1"/>
  <c r="AV84" i="14"/>
  <c r="AQ85" i="14"/>
  <c r="AZ84" i="14"/>
  <c r="Z84" i="14" s="1"/>
  <c r="AT84" i="14"/>
  <c r="AG85" i="14"/>
  <c r="AW84" i="14"/>
  <c r="AO85" i="14"/>
  <c r="AU84" i="14"/>
  <c r="AC76" i="7"/>
  <c r="C76" i="8"/>
  <c r="C76" i="10" s="1"/>
  <c r="AL77" i="7"/>
  <c r="AP77" i="7" s="1"/>
  <c r="AJ78" i="7" s="1"/>
  <c r="AM77" i="7"/>
  <c r="AK78" i="7"/>
  <c r="BF76" i="7" l="1"/>
  <c r="AE77" i="15"/>
  <c r="AU76" i="15"/>
  <c r="AT76" i="15"/>
  <c r="AO77" i="15"/>
  <c r="AX76" i="15"/>
  <c r="X76" i="15" s="1"/>
  <c r="AR76" i="15"/>
  <c r="AM77" i="15"/>
  <c r="AF85" i="14"/>
  <c r="AI85" i="14"/>
  <c r="AJ85" i="14"/>
  <c r="AT78" i="7"/>
  <c r="AW77" i="7"/>
  <c r="AR78" i="7"/>
  <c r="AN77" i="7"/>
  <c r="AO77" i="7" s="1"/>
  <c r="AQ84" i="7" s="1"/>
  <c r="AI78" i="7"/>
  <c r="AK79" i="7" s="1"/>
  <c r="AM78" i="7"/>
  <c r="AS78" i="7"/>
  <c r="AL78" i="7"/>
  <c r="AV77" i="7"/>
  <c r="AU77" i="7"/>
  <c r="AH77" i="15" l="1"/>
  <c r="AD77" i="15"/>
  <c r="AG77" i="15"/>
  <c r="AR85" i="14"/>
  <c r="AS85" i="14"/>
  <c r="AK85" i="14"/>
  <c r="AL85" i="14" s="1"/>
  <c r="AM85" i="14"/>
  <c r="AO86" i="14" s="1"/>
  <c r="AH86" i="14"/>
  <c r="BA77" i="7"/>
  <c r="BB77" i="7" s="1"/>
  <c r="AU78" i="7"/>
  <c r="AN78" i="7"/>
  <c r="AP78" i="7"/>
  <c r="AS79" i="7"/>
  <c r="AV78" i="7"/>
  <c r="AX77" i="7"/>
  <c r="AZ77" i="7"/>
  <c r="BC77" i="7"/>
  <c r="AY77" i="7"/>
  <c r="C77" i="12" l="1"/>
  <c r="BE77" i="7"/>
  <c r="AI77" i="15"/>
  <c r="AJ77" i="15" s="1"/>
  <c r="AL84" i="15" s="1"/>
  <c r="AK77" i="15"/>
  <c r="AF78" i="15"/>
  <c r="AE78" i="15"/>
  <c r="AD78" i="15" s="1"/>
  <c r="AF79" i="15" s="1"/>
  <c r="AM78" i="15"/>
  <c r="AQ77" i="15"/>
  <c r="AS77" i="15" s="1"/>
  <c r="AP77" i="15"/>
  <c r="AN92" i="14"/>
  <c r="AX85" i="14"/>
  <c r="AY85" i="14" s="1"/>
  <c r="AV85" i="14"/>
  <c r="AQ86" i="14"/>
  <c r="AT85" i="14"/>
  <c r="AZ85" i="14"/>
  <c r="Z85" i="14" s="1"/>
  <c r="AW85" i="14"/>
  <c r="AG86" i="14"/>
  <c r="AF86" i="14" s="1"/>
  <c r="AU85" i="14"/>
  <c r="AP86" i="14"/>
  <c r="AC77" i="7"/>
  <c r="C77" i="8"/>
  <c r="C77" i="10" s="1"/>
  <c r="AO78" i="7"/>
  <c r="AQ85" i="7" s="1"/>
  <c r="AY78" i="7"/>
  <c r="AW78" i="7"/>
  <c r="BC78" i="7"/>
  <c r="AT79" i="7"/>
  <c r="AR79" i="7"/>
  <c r="AJ79" i="7"/>
  <c r="AZ78" i="7"/>
  <c r="AX78" i="7"/>
  <c r="BF77" i="7" l="1"/>
  <c r="C78" i="12"/>
  <c r="BE78" i="7"/>
  <c r="AU77" i="15"/>
  <c r="AV77" i="15"/>
  <c r="AW77" i="15" s="1"/>
  <c r="AN78" i="15"/>
  <c r="AH78" i="15"/>
  <c r="AG78" i="15"/>
  <c r="AR77" i="15"/>
  <c r="AO78" i="15"/>
  <c r="AX77" i="15"/>
  <c r="X77" i="15" s="1"/>
  <c r="AT77" i="15"/>
  <c r="AN79" i="15"/>
  <c r="AI86" i="14"/>
  <c r="AM86" i="14" s="1"/>
  <c r="AO87" i="14" s="1"/>
  <c r="AH87" i="14"/>
  <c r="AJ86" i="14"/>
  <c r="AC78" i="7"/>
  <c r="C78" i="8"/>
  <c r="C78" i="10" s="1"/>
  <c r="AI79" i="7"/>
  <c r="AM79" i="7"/>
  <c r="AL79" i="7"/>
  <c r="BA78" i="7"/>
  <c r="BB78" i="7" s="1"/>
  <c r="BF78" i="7" l="1"/>
  <c r="AK78" i="15"/>
  <c r="AI78" i="15"/>
  <c r="AQ78" i="15"/>
  <c r="AS78" i="15" s="1"/>
  <c r="AP78" i="15"/>
  <c r="AT86" i="14"/>
  <c r="AQ87" i="14"/>
  <c r="AG87" i="14"/>
  <c r="AF87" i="14" s="1"/>
  <c r="AH88" i="14" s="1"/>
  <c r="AP87" i="14"/>
  <c r="AS86" i="14"/>
  <c r="AR86" i="14"/>
  <c r="AK86" i="14"/>
  <c r="AL86" i="14" s="1"/>
  <c r="AN93" i="14" s="1"/>
  <c r="AU79" i="7"/>
  <c r="AV79" i="7"/>
  <c r="AN79" i="7"/>
  <c r="AP79" i="7"/>
  <c r="AK80" i="7"/>
  <c r="AJ78" i="15" l="1"/>
  <c r="AL85" i="15" s="1"/>
  <c r="AV78" i="15"/>
  <c r="AW78" i="15" s="1"/>
  <c r="AO79" i="15"/>
  <c r="AX78" i="15"/>
  <c r="X78" i="15" s="1"/>
  <c r="AE79" i="15"/>
  <c r="AM79" i="15"/>
  <c r="AU78" i="15"/>
  <c r="AR78" i="15"/>
  <c r="AT78" i="15"/>
  <c r="AI87" i="14"/>
  <c r="AJ87" i="14"/>
  <c r="AR87" i="14" s="1"/>
  <c r="AP88" i="14"/>
  <c r="AU86" i="14"/>
  <c r="AS87" i="14"/>
  <c r="AV86" i="14"/>
  <c r="AZ86" i="14"/>
  <c r="Z86" i="14" s="1"/>
  <c r="AW86" i="14"/>
  <c r="AX86" i="14"/>
  <c r="AY86" i="14" s="1"/>
  <c r="AO79" i="7"/>
  <c r="AQ86" i="7" s="1"/>
  <c r="AT80" i="7"/>
  <c r="AY79" i="7"/>
  <c r="AW79" i="7"/>
  <c r="BC79" i="7"/>
  <c r="AJ80" i="7"/>
  <c r="AI80" i="7" s="1"/>
  <c r="AR80" i="7"/>
  <c r="AX79" i="7"/>
  <c r="AZ79" i="7"/>
  <c r="AS80" i="7"/>
  <c r="C79" i="12" l="1"/>
  <c r="BE79" i="7"/>
  <c r="AD79" i="15"/>
  <c r="AF80" i="15" s="1"/>
  <c r="AN80" i="15" s="1"/>
  <c r="AG79" i="15"/>
  <c r="AH79" i="15"/>
  <c r="AK87" i="14"/>
  <c r="AL87" i="14" s="1"/>
  <c r="AN94" i="14" s="1"/>
  <c r="AM87" i="14"/>
  <c r="AG88" i="14" s="1"/>
  <c r="AU87" i="14"/>
  <c r="AC79" i="7"/>
  <c r="C79" i="8"/>
  <c r="C79" i="10" s="1"/>
  <c r="AK81" i="7"/>
  <c r="AM80" i="7"/>
  <c r="AL80" i="7"/>
  <c r="BA79" i="7"/>
  <c r="BB79" i="7" s="1"/>
  <c r="BF79" i="7" l="1"/>
  <c r="AI79" i="15"/>
  <c r="AJ79" i="15" s="1"/>
  <c r="AL86" i="15" s="1"/>
  <c r="AK79" i="15"/>
  <c r="AQ79" i="15"/>
  <c r="AS79" i="15" s="1"/>
  <c r="AP79" i="15"/>
  <c r="AV79" i="15"/>
  <c r="AW79" i="15" s="1"/>
  <c r="AT87" i="14"/>
  <c r="AZ87" i="14"/>
  <c r="Z87" i="14" s="1"/>
  <c r="AQ88" i="14"/>
  <c r="AO88" i="14"/>
  <c r="AV87" i="14"/>
  <c r="AW87" i="14"/>
  <c r="AX87" i="14"/>
  <c r="AY87" i="14" s="1"/>
  <c r="AF88" i="14"/>
  <c r="AJ88" i="14"/>
  <c r="AI88" i="14"/>
  <c r="AV80" i="7"/>
  <c r="AU80" i="7"/>
  <c r="AS81" i="7"/>
  <c r="AN80" i="7"/>
  <c r="AP80" i="7"/>
  <c r="AR79" i="15" l="1"/>
  <c r="AT79" i="15"/>
  <c r="AO80" i="15"/>
  <c r="AM80" i="15"/>
  <c r="AU79" i="15"/>
  <c r="AX79" i="15"/>
  <c r="X79" i="15" s="1"/>
  <c r="AE80" i="15"/>
  <c r="AS88" i="14"/>
  <c r="AR88" i="14"/>
  <c r="AK88" i="14"/>
  <c r="AM88" i="14"/>
  <c r="AH89" i="14"/>
  <c r="AO80" i="7"/>
  <c r="AQ87" i="7" s="1"/>
  <c r="BC80" i="7"/>
  <c r="AW80" i="7"/>
  <c r="AT81" i="7"/>
  <c r="AY80" i="7"/>
  <c r="AJ81" i="7"/>
  <c r="AR81" i="7"/>
  <c r="AZ80" i="7"/>
  <c r="AX80" i="7"/>
  <c r="C80" i="12" l="1"/>
  <c r="BE80" i="7"/>
  <c r="AG80" i="15"/>
  <c r="AH80" i="15"/>
  <c r="AD80" i="15"/>
  <c r="AF81" i="15" s="1"/>
  <c r="AN81" i="15"/>
  <c r="AV88" i="14"/>
  <c r="AQ89" i="14"/>
  <c r="AZ88" i="14"/>
  <c r="Z88" i="14" s="1"/>
  <c r="AT88" i="14"/>
  <c r="AW88" i="14"/>
  <c r="AU88" i="14"/>
  <c r="AL88" i="14"/>
  <c r="AN95" i="14" s="1"/>
  <c r="AG89" i="14"/>
  <c r="AF89" i="14" s="1"/>
  <c r="AP89" i="14"/>
  <c r="AO89" i="14"/>
  <c r="AC80" i="7"/>
  <c r="C80" i="8"/>
  <c r="C80" i="10" s="1"/>
  <c r="BA80" i="7"/>
  <c r="BB80" i="7" s="1"/>
  <c r="AI81" i="7"/>
  <c r="AL81" i="7"/>
  <c r="AM81" i="7"/>
  <c r="BF80" i="7" l="1"/>
  <c r="AP80" i="15"/>
  <c r="AQ80" i="15"/>
  <c r="AS80" i="15" s="1"/>
  <c r="AI80" i="15"/>
  <c r="AK80" i="15"/>
  <c r="AH90" i="14"/>
  <c r="AJ89" i="14"/>
  <c r="AI89" i="14"/>
  <c r="AX88" i="14"/>
  <c r="AY88" i="14" s="1"/>
  <c r="AN81" i="7"/>
  <c r="AO81" i="7" s="1"/>
  <c r="AQ88" i="7" s="1"/>
  <c r="AP81" i="7"/>
  <c r="AJ82" i="7" s="1"/>
  <c r="AV81" i="7"/>
  <c r="AU81" i="7"/>
  <c r="AK82" i="7"/>
  <c r="AM81" i="15" l="1"/>
  <c r="AO81" i="15"/>
  <c r="AX80" i="15"/>
  <c r="X80" i="15" s="1"/>
  <c r="AE81" i="15"/>
  <c r="AU80" i="15"/>
  <c r="AT80" i="15"/>
  <c r="AR80" i="15"/>
  <c r="AJ80" i="15"/>
  <c r="AL87" i="15" s="1"/>
  <c r="AV80" i="15"/>
  <c r="AW80" i="15" s="1"/>
  <c r="AR89" i="14"/>
  <c r="AS89" i="14"/>
  <c r="AP90" i="14"/>
  <c r="AK89" i="14"/>
  <c r="AM89" i="14"/>
  <c r="AI82" i="7"/>
  <c r="AK83" i="7" s="1"/>
  <c r="BA81" i="7"/>
  <c r="BB81" i="7" s="1"/>
  <c r="AX81" i="7"/>
  <c r="AL82" i="7"/>
  <c r="AP82" i="7" s="1"/>
  <c r="AM82" i="7"/>
  <c r="AS82" i="7"/>
  <c r="AZ81" i="7"/>
  <c r="AY81" i="7"/>
  <c r="BC81" i="7"/>
  <c r="AT82" i="7"/>
  <c r="AW81" i="7"/>
  <c r="AR82" i="7"/>
  <c r="C81" i="12" l="1"/>
  <c r="BE81" i="7"/>
  <c r="AD81" i="15"/>
  <c r="AF82" i="15" s="1"/>
  <c r="AN82" i="15" s="1"/>
  <c r="AH81" i="15"/>
  <c r="AG81" i="15"/>
  <c r="AU89" i="14"/>
  <c r="AQ90" i="14"/>
  <c r="AZ89" i="14"/>
  <c r="Z89" i="14" s="1"/>
  <c r="AT89" i="14"/>
  <c r="AV89" i="14"/>
  <c r="AO90" i="14"/>
  <c r="AW89" i="14"/>
  <c r="AG90" i="14"/>
  <c r="AL89" i="14"/>
  <c r="AN96" i="14" s="1"/>
  <c r="AJ83" i="7"/>
  <c r="AI83" i="7" s="1"/>
  <c r="AK84" i="7" s="1"/>
  <c r="AC81" i="7"/>
  <c r="C81" i="8"/>
  <c r="C81" i="10" s="1"/>
  <c r="AR83" i="7"/>
  <c r="AT83" i="7"/>
  <c r="AW82" i="7"/>
  <c r="AN82" i="7"/>
  <c r="AU82" i="7"/>
  <c r="AV82" i="7"/>
  <c r="AY82" i="7" s="1"/>
  <c r="AS83" i="7"/>
  <c r="BF81" i="7" l="1"/>
  <c r="AI81" i="15"/>
  <c r="AJ81" i="15" s="1"/>
  <c r="AL88" i="15" s="1"/>
  <c r="AK81" i="15"/>
  <c r="AQ81" i="15"/>
  <c r="AS81" i="15" s="1"/>
  <c r="AP81" i="15"/>
  <c r="AF90" i="14"/>
  <c r="AI90" i="14"/>
  <c r="AJ90" i="14"/>
  <c r="AX89" i="14"/>
  <c r="AY89" i="14" s="1"/>
  <c r="AL83" i="7"/>
  <c r="AP83" i="7" s="1"/>
  <c r="AT84" i="7" s="1"/>
  <c r="AM83" i="7"/>
  <c r="AU83" i="7" s="1"/>
  <c r="AZ82" i="7"/>
  <c r="AX82" i="7"/>
  <c r="AS84" i="7"/>
  <c r="AO82" i="7"/>
  <c r="AQ89" i="7" s="1"/>
  <c r="BC82" i="7"/>
  <c r="C82" i="12" l="1"/>
  <c r="BE82" i="7"/>
  <c r="AV81" i="15"/>
  <c r="AW81" i="15" s="1"/>
  <c r="AO82" i="15"/>
  <c r="AE82" i="15"/>
  <c r="AU81" i="15"/>
  <c r="AM82" i="15"/>
  <c r="AX81" i="15"/>
  <c r="X81" i="15" s="1"/>
  <c r="AT81" i="15"/>
  <c r="AR81" i="15"/>
  <c r="AK90" i="14"/>
  <c r="AL90" i="14" s="1"/>
  <c r="AN97" i="14" s="1"/>
  <c r="AM90" i="14"/>
  <c r="AO91" i="14" s="1"/>
  <c r="AR90" i="14"/>
  <c r="AS90" i="14"/>
  <c r="AH91" i="14"/>
  <c r="AW83" i="7"/>
  <c r="AR84" i="7"/>
  <c r="AN83" i="7"/>
  <c r="AO83" i="7" s="1"/>
  <c r="AQ90" i="7" s="1"/>
  <c r="AJ84" i="7"/>
  <c r="AI84" i="7" s="1"/>
  <c r="AK85" i="7" s="1"/>
  <c r="AV83" i="7"/>
  <c r="BC83" i="7" s="1"/>
  <c r="BE83" i="7" s="1"/>
  <c r="AC82" i="7"/>
  <c r="C82" i="8"/>
  <c r="C82" i="10" s="1"/>
  <c r="BA82" i="7"/>
  <c r="BB82" i="7" s="1"/>
  <c r="BF83" i="7" l="1"/>
  <c r="BF82" i="7"/>
  <c r="AH82" i="15"/>
  <c r="AG82" i="15"/>
  <c r="AD82" i="15"/>
  <c r="AF83" i="15" s="1"/>
  <c r="BA83" i="7"/>
  <c r="BB83" i="7" s="1"/>
  <c r="AX90" i="14"/>
  <c r="AY90" i="14" s="1"/>
  <c r="AU90" i="14"/>
  <c r="AV90" i="14"/>
  <c r="AQ91" i="14"/>
  <c r="AZ90" i="14"/>
  <c r="Z90" i="14" s="1"/>
  <c r="AT90" i="14"/>
  <c r="AW90" i="14"/>
  <c r="AP91" i="14"/>
  <c r="AG91" i="14"/>
  <c r="AF91" i="14" s="1"/>
  <c r="AC83" i="7"/>
  <c r="C83" i="12"/>
  <c r="AZ83" i="7"/>
  <c r="C83" i="8"/>
  <c r="C83" i="10" s="1"/>
  <c r="AY83" i="7"/>
  <c r="AX83" i="7"/>
  <c r="AM84" i="7"/>
  <c r="AU84" i="7" s="1"/>
  <c r="AL84" i="7"/>
  <c r="AP84" i="7" s="1"/>
  <c r="AS85" i="7"/>
  <c r="AN83" i="15" l="1"/>
  <c r="AI82" i="15"/>
  <c r="AK82" i="15"/>
  <c r="AP82" i="15"/>
  <c r="AQ82" i="15"/>
  <c r="AS82" i="15" s="1"/>
  <c r="AJ91" i="14"/>
  <c r="AR91" i="14" s="1"/>
  <c r="AI91" i="14"/>
  <c r="AM91" i="14" s="1"/>
  <c r="AO92" i="14" s="1"/>
  <c r="AH92" i="14"/>
  <c r="AN84" i="7"/>
  <c r="AO84" i="7" s="1"/>
  <c r="AQ91" i="7" s="1"/>
  <c r="AV84" i="7"/>
  <c r="AX84" i="7" s="1"/>
  <c r="AR85" i="7"/>
  <c r="AW84" i="7"/>
  <c r="AT85" i="7"/>
  <c r="AJ85" i="7"/>
  <c r="AI85" i="7" s="1"/>
  <c r="AK86" i="7" s="1"/>
  <c r="AE83" i="15" l="1"/>
  <c r="AO83" i="15"/>
  <c r="AR82" i="15"/>
  <c r="AU82" i="15"/>
  <c r="AT82" i="15"/>
  <c r="AX82" i="15"/>
  <c r="X82" i="15" s="1"/>
  <c r="AM83" i="15"/>
  <c r="AJ82" i="15"/>
  <c r="AL89" i="15" s="1"/>
  <c r="AV82" i="15"/>
  <c r="AW82" i="15" s="1"/>
  <c r="AK91" i="14"/>
  <c r="AL91" i="14" s="1"/>
  <c r="AN98" i="14" s="1"/>
  <c r="AT91" i="14"/>
  <c r="AQ92" i="14"/>
  <c r="AG92" i="14"/>
  <c r="AI92" i="14" s="1"/>
  <c r="AS91" i="14"/>
  <c r="AV91" i="14" s="1"/>
  <c r="AP92" i="14"/>
  <c r="AZ84" i="7"/>
  <c r="AY84" i="7"/>
  <c r="BA84" i="7"/>
  <c r="BB84" i="7" s="1"/>
  <c r="BC84" i="7"/>
  <c r="AM85" i="7"/>
  <c r="AV85" i="7" s="1"/>
  <c r="AL85" i="7"/>
  <c r="AS86" i="7"/>
  <c r="C84" i="12" l="1"/>
  <c r="BE84" i="7"/>
  <c r="AG83" i="15"/>
  <c r="AD83" i="15"/>
  <c r="AH83" i="15"/>
  <c r="AF92" i="14"/>
  <c r="AH93" i="14" s="1"/>
  <c r="AP93" i="14" s="1"/>
  <c r="AC84" i="7"/>
  <c r="AZ91" i="14"/>
  <c r="Z91" i="14" s="1"/>
  <c r="AU91" i="14"/>
  <c r="AW91" i="14"/>
  <c r="AJ92" i="14"/>
  <c r="AR92" i="14" s="1"/>
  <c r="AX91" i="14"/>
  <c r="AY91" i="14" s="1"/>
  <c r="AM92" i="14"/>
  <c r="C84" i="8"/>
  <c r="C84" i="10" s="1"/>
  <c r="AN85" i="7"/>
  <c r="AO85" i="7" s="1"/>
  <c r="AQ92" i="7" s="1"/>
  <c r="AU85" i="7"/>
  <c r="AP85" i="7"/>
  <c r="AT86" i="7" s="1"/>
  <c r="AX85" i="7"/>
  <c r="BF84" i="7" l="1"/>
  <c r="AF84" i="15"/>
  <c r="AQ83" i="15"/>
  <c r="AP83" i="15"/>
  <c r="AK83" i="15"/>
  <c r="AE84" i="15" s="1"/>
  <c r="AD84" i="15" s="1"/>
  <c r="AF85" i="15" s="1"/>
  <c r="AN85" i="15" s="1"/>
  <c r="AI83" i="15"/>
  <c r="AJ83" i="15" s="1"/>
  <c r="AL90" i="15" s="1"/>
  <c r="AK92" i="14"/>
  <c r="AL92" i="14" s="1"/>
  <c r="AN99" i="14" s="1"/>
  <c r="AS92" i="14"/>
  <c r="AQ93" i="14"/>
  <c r="AZ92" i="14"/>
  <c r="Z92" i="14" s="1"/>
  <c r="AT92" i="14"/>
  <c r="AV92" i="14"/>
  <c r="AO93" i="14"/>
  <c r="AW92" i="14"/>
  <c r="AG93" i="14"/>
  <c r="AU92" i="14"/>
  <c r="AZ85" i="7"/>
  <c r="AJ86" i="7"/>
  <c r="AI86" i="7" s="1"/>
  <c r="AY85" i="7"/>
  <c r="AR86" i="7"/>
  <c r="AW85" i="7"/>
  <c r="BC85" i="7"/>
  <c r="BE85" i="7" s="1"/>
  <c r="BA85" i="7"/>
  <c r="BB85" i="7" s="1"/>
  <c r="BF85" i="7" l="1"/>
  <c r="AM84" i="15"/>
  <c r="AX83" i="15"/>
  <c r="X83" i="15" s="1"/>
  <c r="AR83" i="15"/>
  <c r="AO84" i="15"/>
  <c r="AT83" i="15"/>
  <c r="AU83" i="15"/>
  <c r="AS83" i="15"/>
  <c r="AV83" i="15"/>
  <c r="AW83" i="15" s="1"/>
  <c r="AN84" i="15"/>
  <c r="AH84" i="15"/>
  <c r="AQ84" i="15" s="1"/>
  <c r="AS84" i="15" s="1"/>
  <c r="AG84" i="15"/>
  <c r="AX92" i="14"/>
  <c r="AY92" i="14" s="1"/>
  <c r="AF93" i="14"/>
  <c r="AI93" i="14"/>
  <c r="AJ93" i="14"/>
  <c r="C85" i="8"/>
  <c r="C85" i="10" s="1"/>
  <c r="C85" i="12"/>
  <c r="AC85" i="7"/>
  <c r="AL86" i="7"/>
  <c r="AP86" i="7" s="1"/>
  <c r="AM86" i="7"/>
  <c r="AV86" i="7" s="1"/>
  <c r="AK87" i="7"/>
  <c r="AP84" i="15" l="1"/>
  <c r="AI84" i="15"/>
  <c r="AJ84" i="15" s="1"/>
  <c r="AL91" i="15" s="1"/>
  <c r="AV84" i="15"/>
  <c r="AW84" i="15" s="1"/>
  <c r="AK84" i="15"/>
  <c r="AK93" i="14"/>
  <c r="AL93" i="14" s="1"/>
  <c r="AN100" i="14" s="1"/>
  <c r="AM93" i="14"/>
  <c r="AO94" i="14" s="1"/>
  <c r="AS93" i="14"/>
  <c r="AR93" i="14"/>
  <c r="AH94" i="14"/>
  <c r="AU86" i="7"/>
  <c r="AN86" i="7"/>
  <c r="AO86" i="7" s="1"/>
  <c r="AQ93" i="7" s="1"/>
  <c r="BC86" i="7"/>
  <c r="AW86" i="7"/>
  <c r="AY86" i="7"/>
  <c r="AT87" i="7"/>
  <c r="AS87" i="7"/>
  <c r="AR87" i="7"/>
  <c r="AX86" i="7"/>
  <c r="AZ86" i="7"/>
  <c r="AJ87" i="7"/>
  <c r="AI87" i="7" s="1"/>
  <c r="C86" i="12" l="1"/>
  <c r="BE86" i="7"/>
  <c r="AU84" i="15"/>
  <c r="AT84" i="15"/>
  <c r="AX84" i="15"/>
  <c r="X84" i="15" s="1"/>
  <c r="AM85" i="15"/>
  <c r="AO85" i="15"/>
  <c r="AR84" i="15"/>
  <c r="AE85" i="15"/>
  <c r="AX93" i="14"/>
  <c r="AY93" i="14" s="1"/>
  <c r="AU93" i="14"/>
  <c r="AV93" i="14"/>
  <c r="AQ94" i="14"/>
  <c r="AZ93" i="14"/>
  <c r="Z93" i="14" s="1"/>
  <c r="AT93" i="14"/>
  <c r="AP94" i="14"/>
  <c r="AW93" i="14"/>
  <c r="AG94" i="14"/>
  <c r="AF94" i="14" s="1"/>
  <c r="AC86" i="7"/>
  <c r="C86" i="8"/>
  <c r="C86" i="10" s="1"/>
  <c r="AM87" i="7"/>
  <c r="AK88" i="7"/>
  <c r="AL87" i="7"/>
  <c r="BA86" i="7"/>
  <c r="BB86" i="7" s="1"/>
  <c r="BF86" i="7" l="1"/>
  <c r="AD85" i="15"/>
  <c r="AH85" i="15"/>
  <c r="AG85" i="15"/>
  <c r="AI94" i="14"/>
  <c r="AM94" i="14" s="1"/>
  <c r="AO95" i="14" s="1"/>
  <c r="AJ94" i="14"/>
  <c r="AR94" i="14"/>
  <c r="AH95" i="14"/>
  <c r="AS94" i="14"/>
  <c r="AS88" i="7"/>
  <c r="AN87" i="7"/>
  <c r="AP87" i="7"/>
  <c r="AV87" i="7"/>
  <c r="AU87" i="7"/>
  <c r="AP85" i="15" l="1"/>
  <c r="AQ85" i="15"/>
  <c r="AS85" i="15" s="1"/>
  <c r="AI85" i="15"/>
  <c r="AJ85" i="15" s="1"/>
  <c r="AL92" i="15" s="1"/>
  <c r="AK85" i="15"/>
  <c r="AF86" i="15"/>
  <c r="AK94" i="14"/>
  <c r="AL94" i="14" s="1"/>
  <c r="AN101" i="14" s="1"/>
  <c r="AV94" i="14"/>
  <c r="AQ95" i="14"/>
  <c r="AZ94" i="14"/>
  <c r="Z94" i="14" s="1"/>
  <c r="AT94" i="14"/>
  <c r="AG95" i="14"/>
  <c r="AF95" i="14" s="1"/>
  <c r="AU94" i="14"/>
  <c r="AW94" i="14"/>
  <c r="AP95" i="14"/>
  <c r="AY87" i="7"/>
  <c r="AT88" i="7"/>
  <c r="AW87" i="7"/>
  <c r="BC87" i="7"/>
  <c r="AR88" i="7"/>
  <c r="AZ87" i="7"/>
  <c r="AJ88" i="7"/>
  <c r="AO87" i="7"/>
  <c r="AQ94" i="7" s="1"/>
  <c r="AX87" i="7"/>
  <c r="C87" i="12" l="1"/>
  <c r="BE87" i="7"/>
  <c r="AN86" i="15"/>
  <c r="AO86" i="15"/>
  <c r="AX85" i="15"/>
  <c r="X85" i="15" s="1"/>
  <c r="AR85" i="15"/>
  <c r="AT85" i="15"/>
  <c r="AM86" i="15"/>
  <c r="AV85" i="15"/>
  <c r="AW85" i="15" s="1"/>
  <c r="AU85" i="15"/>
  <c r="AE86" i="15"/>
  <c r="AD86" i="15" s="1"/>
  <c r="AJ95" i="14"/>
  <c r="AS95" i="14" s="1"/>
  <c r="AU95" i="14" s="1"/>
  <c r="AX94" i="14"/>
  <c r="AY94" i="14" s="1"/>
  <c r="AH96" i="14"/>
  <c r="AI95" i="14"/>
  <c r="AC87" i="7"/>
  <c r="C87" i="8"/>
  <c r="C87" i="10" s="1"/>
  <c r="AI88" i="7"/>
  <c r="AL88" i="7"/>
  <c r="AM88" i="7"/>
  <c r="BA87" i="7"/>
  <c r="BB87" i="7" s="1"/>
  <c r="BF87" i="7" l="1"/>
  <c r="AG86" i="15"/>
  <c r="AI86" i="15" s="1"/>
  <c r="AJ86" i="15" s="1"/>
  <c r="AL93" i="15" s="1"/>
  <c r="AH86" i="15"/>
  <c r="AP86" i="15" s="1"/>
  <c r="AQ86" i="15"/>
  <c r="AS86" i="15" s="1"/>
  <c r="AK86" i="15"/>
  <c r="AM87" i="15" s="1"/>
  <c r="AE87" i="15"/>
  <c r="AD87" i="15" s="1"/>
  <c r="AF88" i="15" s="1"/>
  <c r="AN88" i="15" s="1"/>
  <c r="AU86" i="15"/>
  <c r="AF87" i="15"/>
  <c r="AR95" i="14"/>
  <c r="AP96" i="14"/>
  <c r="AK95" i="14"/>
  <c r="AL95" i="14" s="1"/>
  <c r="AN102" i="14" s="1"/>
  <c r="AM95" i="14"/>
  <c r="AN88" i="7"/>
  <c r="AO88" i="7" s="1"/>
  <c r="AQ95" i="7" s="1"/>
  <c r="AP88" i="7"/>
  <c r="AV88" i="7"/>
  <c r="AU88" i="7"/>
  <c r="AK89" i="7"/>
  <c r="AV86" i="15" l="1"/>
  <c r="AW86" i="15" s="1"/>
  <c r="AR86" i="15"/>
  <c r="AT86" i="15"/>
  <c r="AX86" i="15"/>
  <c r="X86" i="15" s="1"/>
  <c r="AO87" i="15"/>
  <c r="AK87" i="15"/>
  <c r="AO88" i="15" s="1"/>
  <c r="AH87" i="15"/>
  <c r="AN87" i="15"/>
  <c r="AG87" i="15"/>
  <c r="AQ96" i="14"/>
  <c r="AZ95" i="14"/>
  <c r="Z95" i="14" s="1"/>
  <c r="AT95" i="14"/>
  <c r="AV95" i="14"/>
  <c r="AG96" i="14"/>
  <c r="AO96" i="14"/>
  <c r="AW95" i="14"/>
  <c r="AX95" i="14"/>
  <c r="AY95" i="14" s="1"/>
  <c r="AZ88" i="7"/>
  <c r="BA88" i="7"/>
  <c r="BB88" i="7" s="1"/>
  <c r="AT89" i="7"/>
  <c r="AW88" i="7"/>
  <c r="BC88" i="7"/>
  <c r="AY88" i="7"/>
  <c r="AX88" i="7"/>
  <c r="AR89" i="7"/>
  <c r="AJ89" i="7"/>
  <c r="AI89" i="7" s="1"/>
  <c r="AS89" i="7"/>
  <c r="C88" i="12" l="1"/>
  <c r="BE88" i="7"/>
  <c r="AM88" i="15"/>
  <c r="AE88" i="15"/>
  <c r="AG88" i="15" s="1"/>
  <c r="AP87" i="15"/>
  <c r="AQ87" i="15"/>
  <c r="AS87" i="15" s="1"/>
  <c r="AR87" i="15"/>
  <c r="AI87" i="15"/>
  <c r="AJ87" i="15" s="1"/>
  <c r="AL94" i="15" s="1"/>
  <c r="AD88" i="15"/>
  <c r="AH88" i="15"/>
  <c r="AF96" i="14"/>
  <c r="AI96" i="14"/>
  <c r="AJ96" i="14"/>
  <c r="AC88" i="7"/>
  <c r="C88" i="8"/>
  <c r="C88" i="10" s="1"/>
  <c r="AK90" i="7"/>
  <c r="AL89" i="7"/>
  <c r="AM89" i="7"/>
  <c r="BF88" i="7" l="1"/>
  <c r="AV87" i="15"/>
  <c r="AW87" i="15" s="1"/>
  <c r="AX87" i="15"/>
  <c r="X87" i="15" s="1"/>
  <c r="AT87" i="15"/>
  <c r="AU87" i="15"/>
  <c r="AK88" i="15"/>
  <c r="AM89" i="15" s="1"/>
  <c r="AI88" i="15"/>
  <c r="AJ88" i="15" s="1"/>
  <c r="AL95" i="15" s="1"/>
  <c r="AP88" i="15"/>
  <c r="AQ88" i="15"/>
  <c r="AF89" i="15"/>
  <c r="AK96" i="14"/>
  <c r="AL96" i="14" s="1"/>
  <c r="AN103" i="14" s="1"/>
  <c r="AM96" i="14"/>
  <c r="AO97" i="14" s="1"/>
  <c r="AS96" i="14"/>
  <c r="AR96" i="14"/>
  <c r="AH97" i="14"/>
  <c r="AN89" i="7"/>
  <c r="AO89" i="7" s="1"/>
  <c r="AQ96" i="7" s="1"/>
  <c r="AP89" i="7"/>
  <c r="AS90" i="7"/>
  <c r="AV89" i="7"/>
  <c r="AU89" i="7"/>
  <c r="AV88" i="15" l="1"/>
  <c r="AW88" i="15" s="1"/>
  <c r="AN89" i="15"/>
  <c r="AX88" i="15"/>
  <c r="X88" i="15" s="1"/>
  <c r="AS88" i="15"/>
  <c r="AU88" i="15"/>
  <c r="AE89" i="15"/>
  <c r="AD89" i="15" s="1"/>
  <c r="AO89" i="15"/>
  <c r="AR88" i="15"/>
  <c r="AT88" i="15"/>
  <c r="AX96" i="14"/>
  <c r="AY96" i="14" s="1"/>
  <c r="AQ97" i="14"/>
  <c r="AZ96" i="14"/>
  <c r="Z96" i="14" s="1"/>
  <c r="AV96" i="14"/>
  <c r="AT96" i="14"/>
  <c r="AP97" i="14"/>
  <c r="AU96" i="14"/>
  <c r="AW96" i="14"/>
  <c r="AG97" i="14"/>
  <c r="AF97" i="14" s="1"/>
  <c r="BC89" i="7"/>
  <c r="AW89" i="7"/>
  <c r="AT90" i="7"/>
  <c r="AY89" i="7"/>
  <c r="AJ90" i="7"/>
  <c r="AZ89" i="7"/>
  <c r="AR90" i="7"/>
  <c r="AX89" i="7"/>
  <c r="BA89" i="7"/>
  <c r="BB89" i="7" s="1"/>
  <c r="C89" i="12" l="1"/>
  <c r="BE89" i="7"/>
  <c r="AG89" i="15"/>
  <c r="AH89" i="15"/>
  <c r="AF90" i="15"/>
  <c r="AJ97" i="14"/>
  <c r="AS97" i="14" s="1"/>
  <c r="AU97" i="14" s="1"/>
  <c r="AI97" i="14"/>
  <c r="AK97" i="14" s="1"/>
  <c r="AL97" i="14" s="1"/>
  <c r="AN104" i="14" s="1"/>
  <c r="AH98" i="14"/>
  <c r="AC89" i="7"/>
  <c r="C89" i="8"/>
  <c r="C89" i="10" s="1"/>
  <c r="AI90" i="7"/>
  <c r="AM90" i="7"/>
  <c r="AL90" i="7"/>
  <c r="BF89" i="7" l="1"/>
  <c r="AN90" i="15"/>
  <c r="AP89" i="15"/>
  <c r="AQ89" i="15"/>
  <c r="AK89" i="15"/>
  <c r="AI89" i="15"/>
  <c r="AJ89" i="15" s="1"/>
  <c r="AL96" i="15" s="1"/>
  <c r="AR97" i="14"/>
  <c r="AM97" i="14"/>
  <c r="AV97" i="14" s="1"/>
  <c r="AX97" i="14"/>
  <c r="AY97" i="14" s="1"/>
  <c r="AP98" i="14"/>
  <c r="AU90" i="7"/>
  <c r="AV90" i="7"/>
  <c r="AN90" i="7"/>
  <c r="AP90" i="7"/>
  <c r="AK91" i="7"/>
  <c r="AV89" i="15" l="1"/>
  <c r="AW89" i="15" s="1"/>
  <c r="AT89" i="15"/>
  <c r="AS89" i="15"/>
  <c r="AM90" i="15"/>
  <c r="AR89" i="15"/>
  <c r="AO90" i="15"/>
  <c r="AX89" i="15"/>
  <c r="X89" i="15" s="1"/>
  <c r="AE90" i="15"/>
  <c r="AU89" i="15"/>
  <c r="AW97" i="14"/>
  <c r="AO98" i="14"/>
  <c r="AZ97" i="14"/>
  <c r="Z97" i="14" s="1"/>
  <c r="AQ98" i="14"/>
  <c r="AT97" i="14"/>
  <c r="AG98" i="14"/>
  <c r="AI98" i="14" s="1"/>
  <c r="AZ90" i="7"/>
  <c r="AJ91" i="7"/>
  <c r="AI91" i="7" s="1"/>
  <c r="AO90" i="7"/>
  <c r="AQ97" i="7" s="1"/>
  <c r="AY90" i="7"/>
  <c r="BC90" i="7"/>
  <c r="AT91" i="7"/>
  <c r="AW90" i="7"/>
  <c r="AS91" i="7"/>
  <c r="AX90" i="7"/>
  <c r="AR91" i="7"/>
  <c r="C90" i="12" l="1"/>
  <c r="BE90" i="7"/>
  <c r="AD90" i="15"/>
  <c r="AH90" i="15"/>
  <c r="AG90" i="15"/>
  <c r="AF98" i="14"/>
  <c r="AH99" i="14" s="1"/>
  <c r="AP99" i="14" s="1"/>
  <c r="AJ98" i="14"/>
  <c r="AM98" i="14"/>
  <c r="AT98" i="14" s="1"/>
  <c r="AM91" i="7"/>
  <c r="AU91" i="7" s="1"/>
  <c r="AL91" i="7"/>
  <c r="AP91" i="7" s="1"/>
  <c r="AR92" i="7" s="1"/>
  <c r="AC90" i="7"/>
  <c r="C90" i="8"/>
  <c r="C90" i="10" s="1"/>
  <c r="AK92" i="7"/>
  <c r="BA90" i="7"/>
  <c r="BB90" i="7" s="1"/>
  <c r="BF90" i="7" l="1"/>
  <c r="AI90" i="15"/>
  <c r="AJ90" i="15" s="1"/>
  <c r="AL97" i="15" s="1"/>
  <c r="AK90" i="15"/>
  <c r="AE91" i="15" s="1"/>
  <c r="AQ90" i="15"/>
  <c r="AU90" i="15" s="1"/>
  <c r="AP90" i="15"/>
  <c r="AF91" i="15"/>
  <c r="AM91" i="15"/>
  <c r="AV91" i="7"/>
  <c r="AZ91" i="7" s="1"/>
  <c r="AO99" i="14"/>
  <c r="AQ99" i="14"/>
  <c r="AG99" i="14"/>
  <c r="AF99" i="14" s="1"/>
  <c r="AS98" i="14"/>
  <c r="AW98" i="14" s="1"/>
  <c r="AR98" i="14"/>
  <c r="AK98" i="14"/>
  <c r="AL98" i="14" s="1"/>
  <c r="AN105" i="14" s="1"/>
  <c r="AN91" i="7"/>
  <c r="AO91" i="7" s="1"/>
  <c r="AQ98" i="7" s="1"/>
  <c r="AJ92" i="7"/>
  <c r="AI92" i="7" s="1"/>
  <c r="AK93" i="7" s="1"/>
  <c r="AT92" i="7"/>
  <c r="AW91" i="7"/>
  <c r="AS92" i="7"/>
  <c r="AN91" i="15" l="1"/>
  <c r="AH91" i="15"/>
  <c r="AG91" i="15"/>
  <c r="AK91" i="15" s="1"/>
  <c r="AD91" i="15"/>
  <c r="AS90" i="15"/>
  <c r="AQ91" i="15"/>
  <c r="AV90" i="15"/>
  <c r="AW90" i="15" s="1"/>
  <c r="AR90" i="15"/>
  <c r="AX90" i="15"/>
  <c r="X90" i="15" s="1"/>
  <c r="AT90" i="15"/>
  <c r="AO91" i="15"/>
  <c r="AP91" i="15"/>
  <c r="BC91" i="7"/>
  <c r="AX91" i="7"/>
  <c r="AY91" i="7"/>
  <c r="AJ99" i="14"/>
  <c r="AR99" i="14" s="1"/>
  <c r="AV98" i="14"/>
  <c r="AH100" i="14"/>
  <c r="AP100" i="14" s="1"/>
  <c r="AX98" i="14"/>
  <c r="AY98" i="14" s="1"/>
  <c r="AI99" i="14"/>
  <c r="AU98" i="14"/>
  <c r="AZ98" i="14"/>
  <c r="Z98" i="14" s="1"/>
  <c r="AL92" i="7"/>
  <c r="AP92" i="7" s="1"/>
  <c r="AJ93" i="7" s="1"/>
  <c r="AI93" i="7" s="1"/>
  <c r="AM92" i="7"/>
  <c r="AU92" i="7" s="1"/>
  <c r="BA91" i="7"/>
  <c r="BB91" i="7" s="1"/>
  <c r="AS93" i="7"/>
  <c r="C91" i="12" l="1"/>
  <c r="BE91" i="7"/>
  <c r="AE92" i="15"/>
  <c r="AX91" i="15"/>
  <c r="X91" i="15" s="1"/>
  <c r="AO92" i="15"/>
  <c r="AR91" i="15"/>
  <c r="AT91" i="15"/>
  <c r="AS91" i="15"/>
  <c r="AI91" i="15"/>
  <c r="AJ91" i="15"/>
  <c r="AL98" i="15" s="1"/>
  <c r="AF92" i="15"/>
  <c r="AU91" i="15"/>
  <c r="AM92" i="15"/>
  <c r="C91" i="8"/>
  <c r="C91" i="10" s="1"/>
  <c r="AC91" i="7"/>
  <c r="AS99" i="14"/>
  <c r="AU99" i="14" s="1"/>
  <c r="AM99" i="14"/>
  <c r="AK99" i="14"/>
  <c r="AT93" i="7"/>
  <c r="AW92" i="7"/>
  <c r="AN92" i="7"/>
  <c r="AO92" i="7" s="1"/>
  <c r="AQ99" i="7" s="1"/>
  <c r="AV92" i="7"/>
  <c r="BC92" i="7" s="1"/>
  <c r="AR93" i="7"/>
  <c r="AL93" i="7"/>
  <c r="AP93" i="7" s="1"/>
  <c r="AJ94" i="7" s="1"/>
  <c r="AM93" i="7"/>
  <c r="AK94" i="7"/>
  <c r="BF91" i="7" l="1"/>
  <c r="C92" i="8"/>
  <c r="C92" i="10" s="1"/>
  <c r="BE92" i="7"/>
  <c r="AD92" i="15"/>
  <c r="AF93" i="15"/>
  <c r="AH92" i="15"/>
  <c r="AG92" i="15"/>
  <c r="AN92" i="15"/>
  <c r="AV91" i="15"/>
  <c r="AW91" i="15" s="1"/>
  <c r="AL99" i="14"/>
  <c r="AN106" i="14" s="1"/>
  <c r="AT99" i="14"/>
  <c r="AQ100" i="14"/>
  <c r="AO100" i="14"/>
  <c r="AZ99" i="14"/>
  <c r="Z99" i="14" s="1"/>
  <c r="AG100" i="14"/>
  <c r="AW99" i="14"/>
  <c r="AV99" i="14"/>
  <c r="AC92" i="7"/>
  <c r="C92" i="12"/>
  <c r="AI94" i="7"/>
  <c r="AK95" i="7" s="1"/>
  <c r="AZ92" i="7"/>
  <c r="AX92" i="7"/>
  <c r="AV93" i="7"/>
  <c r="AZ93" i="7" s="1"/>
  <c r="AY92" i="7"/>
  <c r="AU93" i="7"/>
  <c r="AN93" i="7"/>
  <c r="AO93" i="7" s="1"/>
  <c r="AQ100" i="7" s="1"/>
  <c r="AR94" i="7"/>
  <c r="BA92" i="7"/>
  <c r="BB92" i="7" s="1"/>
  <c r="AL94" i="7"/>
  <c r="AP94" i="7" s="1"/>
  <c r="AS94" i="7"/>
  <c r="AM94" i="7"/>
  <c r="AU94" i="7" s="1"/>
  <c r="AT94" i="7"/>
  <c r="AW93" i="7"/>
  <c r="BF92" i="7" l="1"/>
  <c r="AK92" i="15"/>
  <c r="AI92" i="15"/>
  <c r="AJ92" i="15" s="1"/>
  <c r="AL99" i="15" s="1"/>
  <c r="AP92" i="15"/>
  <c r="AV92" i="15"/>
  <c r="AW92" i="15" s="1"/>
  <c r="AQ92" i="15"/>
  <c r="AS92" i="15" s="1"/>
  <c r="AN93" i="15"/>
  <c r="AJ95" i="7"/>
  <c r="AL95" i="7" s="1"/>
  <c r="AP95" i="7" s="1"/>
  <c r="AX99" i="14"/>
  <c r="AY99" i="14" s="1"/>
  <c r="AF100" i="14"/>
  <c r="AI100" i="14"/>
  <c r="AJ100" i="14"/>
  <c r="BC93" i="7"/>
  <c r="AX93" i="7"/>
  <c r="AY93" i="7"/>
  <c r="AS95" i="7"/>
  <c r="AT95" i="7"/>
  <c r="AW94" i="7"/>
  <c r="AR95" i="7"/>
  <c r="AN94" i="7"/>
  <c r="AO94" i="7" s="1"/>
  <c r="AQ101" i="7" s="1"/>
  <c r="AV94" i="7"/>
  <c r="BC94" i="7" s="1"/>
  <c r="BA93" i="7"/>
  <c r="BB93" i="7" s="1"/>
  <c r="C94" i="12" l="1"/>
  <c r="BE94" i="7"/>
  <c r="C93" i="8"/>
  <c r="C93" i="10" s="1"/>
  <c r="BE93" i="7"/>
  <c r="AX92" i="15"/>
  <c r="X92" i="15" s="1"/>
  <c r="AR92" i="15"/>
  <c r="AO93" i="15"/>
  <c r="AT92" i="15"/>
  <c r="AM93" i="15"/>
  <c r="AU92" i="15"/>
  <c r="AE93" i="15"/>
  <c r="AM95" i="7"/>
  <c r="AU95" i="7" s="1"/>
  <c r="AI95" i="7"/>
  <c r="AK96" i="7" s="1"/>
  <c r="AS96" i="7" s="1"/>
  <c r="AH101" i="14"/>
  <c r="AS100" i="14"/>
  <c r="AU100" i="14" s="1"/>
  <c r="AR100" i="14"/>
  <c r="AK100" i="14"/>
  <c r="AL100" i="14" s="1"/>
  <c r="AN107" i="14" s="1"/>
  <c r="AM100" i="14"/>
  <c r="AO101" i="14" s="1"/>
  <c r="AC93" i="7"/>
  <c r="C93" i="12"/>
  <c r="AC94" i="7"/>
  <c r="C94" i="8"/>
  <c r="C94" i="10" s="1"/>
  <c r="AW95" i="7"/>
  <c r="AT96" i="7"/>
  <c r="BA94" i="7"/>
  <c r="BB94" i="7" s="1"/>
  <c r="AX94" i="7"/>
  <c r="AZ94" i="7"/>
  <c r="AY94" i="7"/>
  <c r="BF93" i="7" l="1"/>
  <c r="BF94" i="7"/>
  <c r="AD93" i="15"/>
  <c r="AH93" i="15"/>
  <c r="AG93" i="15"/>
  <c r="AV95" i="7"/>
  <c r="AY95" i="7" s="1"/>
  <c r="AN95" i="7"/>
  <c r="AO95" i="7" s="1"/>
  <c r="AQ102" i="7" s="1"/>
  <c r="AR96" i="7"/>
  <c r="AJ96" i="7"/>
  <c r="AI96" i="7" s="1"/>
  <c r="AK97" i="7" s="1"/>
  <c r="AX100" i="14"/>
  <c r="AY100" i="14" s="1"/>
  <c r="AG101" i="14"/>
  <c r="AF101" i="14" s="1"/>
  <c r="AH102" i="14" s="1"/>
  <c r="AP102" i="14" s="1"/>
  <c r="AZ100" i="14"/>
  <c r="Z100" i="14" s="1"/>
  <c r="AQ101" i="14"/>
  <c r="AT100" i="14"/>
  <c r="AV100" i="14"/>
  <c r="AW100" i="14"/>
  <c r="AP101" i="14"/>
  <c r="AZ95" i="7" l="1"/>
  <c r="BC95" i="7"/>
  <c r="AX95" i="7"/>
  <c r="AI93" i="15"/>
  <c r="AJ93" i="15"/>
  <c r="AL100" i="15" s="1"/>
  <c r="AK93" i="15"/>
  <c r="AE94" i="15" s="1"/>
  <c r="AD94" i="15" s="1"/>
  <c r="AQ93" i="15"/>
  <c r="AV93" i="15"/>
  <c r="AW93" i="15" s="1"/>
  <c r="AP93" i="15"/>
  <c r="AF94" i="15"/>
  <c r="BA95" i="7"/>
  <c r="BB95" i="7" s="1"/>
  <c r="AM96" i="7"/>
  <c r="AU96" i="7" s="1"/>
  <c r="AL96" i="7"/>
  <c r="AP96" i="7" s="1"/>
  <c r="AJ97" i="7" s="1"/>
  <c r="AL97" i="7" s="1"/>
  <c r="AI101" i="14"/>
  <c r="AJ101" i="14"/>
  <c r="AS97" i="7"/>
  <c r="C95" i="12" l="1"/>
  <c r="BE95" i="7"/>
  <c r="C95" i="8"/>
  <c r="C95" i="10" s="1"/>
  <c r="AC95" i="7"/>
  <c r="AW96" i="7"/>
  <c r="AR97" i="7"/>
  <c r="AX93" i="15"/>
  <c r="X93" i="15" s="1"/>
  <c r="AR93" i="15"/>
  <c r="AT93" i="15"/>
  <c r="AO94" i="15"/>
  <c r="AF95" i="15"/>
  <c r="AS93" i="15"/>
  <c r="AU93" i="15"/>
  <c r="AM94" i="15"/>
  <c r="AN94" i="15"/>
  <c r="AH94" i="15"/>
  <c r="AG94" i="15"/>
  <c r="AI94" i="15" s="1"/>
  <c r="AJ94" i="15" s="1"/>
  <c r="AL101" i="15" s="1"/>
  <c r="AI97" i="7"/>
  <c r="AK98" i="7" s="1"/>
  <c r="AS98" i="7" s="1"/>
  <c r="AM97" i="7"/>
  <c r="AU97" i="7" s="1"/>
  <c r="AT97" i="7"/>
  <c r="AV96" i="7"/>
  <c r="AZ96" i="7" s="1"/>
  <c r="AN96" i="7"/>
  <c r="AO96" i="7" s="1"/>
  <c r="AQ103" i="7" s="1"/>
  <c r="AM101" i="14"/>
  <c r="AK101" i="14"/>
  <c r="AL101" i="14" s="1"/>
  <c r="AN108" i="14" s="1"/>
  <c r="AS101" i="14"/>
  <c r="AR101" i="14"/>
  <c r="AP97" i="7"/>
  <c r="BF95" i="7" l="1"/>
  <c r="AV94" i="15"/>
  <c r="AW94" i="15" s="1"/>
  <c r="AP94" i="15"/>
  <c r="AN95" i="15"/>
  <c r="AK94" i="15"/>
  <c r="AQ94" i="15"/>
  <c r="AN97" i="7"/>
  <c r="AO97" i="7" s="1"/>
  <c r="AQ104" i="7" s="1"/>
  <c r="AX96" i="7"/>
  <c r="AV97" i="7"/>
  <c r="AX97" i="7" s="1"/>
  <c r="BC96" i="7"/>
  <c r="AY96" i="7"/>
  <c r="BA96" i="7"/>
  <c r="BB96" i="7" s="1"/>
  <c r="AX101" i="14"/>
  <c r="AY101" i="14" s="1"/>
  <c r="AQ102" i="14"/>
  <c r="AZ101" i="14"/>
  <c r="Z101" i="14" s="1"/>
  <c r="AV101" i="14"/>
  <c r="AT101" i="14"/>
  <c r="AG102" i="14"/>
  <c r="AO102" i="14"/>
  <c r="AW101" i="14"/>
  <c r="AU101" i="14"/>
  <c r="AT98" i="7"/>
  <c r="AW97" i="7"/>
  <c r="AR98" i="7"/>
  <c r="AJ98" i="7"/>
  <c r="C96" i="8" l="1"/>
  <c r="C96" i="10" s="1"/>
  <c r="BE96" i="7"/>
  <c r="AO95" i="15"/>
  <c r="AR94" i="15"/>
  <c r="AT94" i="15"/>
  <c r="AX94" i="15"/>
  <c r="X94" i="15" s="1"/>
  <c r="AE95" i="15"/>
  <c r="AM95" i="15"/>
  <c r="AU94" i="15"/>
  <c r="AS94" i="15"/>
  <c r="C96" i="12"/>
  <c r="AC96" i="7"/>
  <c r="AY97" i="7"/>
  <c r="AZ97" i="7"/>
  <c r="BC97" i="7"/>
  <c r="AF102" i="14"/>
  <c r="AJ102" i="14"/>
  <c r="AI102" i="14"/>
  <c r="AI98" i="7"/>
  <c r="AM98" i="7"/>
  <c r="AL98" i="7"/>
  <c r="BA97" i="7"/>
  <c r="BB97" i="7" s="1"/>
  <c r="BF96" i="7" l="1"/>
  <c r="C97" i="12"/>
  <c r="BE97" i="7"/>
  <c r="AD95" i="15"/>
  <c r="AG95" i="15"/>
  <c r="AH95" i="15"/>
  <c r="AC97" i="7"/>
  <c r="C97" i="8"/>
  <c r="C97" i="10" s="1"/>
  <c r="AK102" i="14"/>
  <c r="AL102" i="14" s="1"/>
  <c r="AN109" i="14" s="1"/>
  <c r="AM102" i="14"/>
  <c r="AS102" i="14"/>
  <c r="AU102" i="14" s="1"/>
  <c r="AR102" i="14"/>
  <c r="AH103" i="14"/>
  <c r="AU98" i="7"/>
  <c r="AV98" i="7"/>
  <c r="AN98" i="7"/>
  <c r="AP98" i="7"/>
  <c r="AK99" i="7"/>
  <c r="BF97" i="7" l="1"/>
  <c r="AQ95" i="15"/>
  <c r="AP95" i="15"/>
  <c r="AK95" i="15"/>
  <c r="AI95" i="15"/>
  <c r="AJ95" i="15" s="1"/>
  <c r="AL102" i="15" s="1"/>
  <c r="AF96" i="15"/>
  <c r="AQ103" i="14"/>
  <c r="AZ102" i="14"/>
  <c r="Z102" i="14" s="1"/>
  <c r="AV102" i="14"/>
  <c r="AT102" i="14"/>
  <c r="AP103" i="14"/>
  <c r="AO103" i="14"/>
  <c r="AG103" i="14"/>
  <c r="AF103" i="14" s="1"/>
  <c r="AH104" i="14" s="1"/>
  <c r="AP104" i="14" s="1"/>
  <c r="AW102" i="14"/>
  <c r="AX102" i="14"/>
  <c r="AY102" i="14" s="1"/>
  <c r="AS99" i="7"/>
  <c r="BC98" i="7"/>
  <c r="AW98" i="7"/>
  <c r="AT99" i="7"/>
  <c r="AY98" i="7"/>
  <c r="AO98" i="7"/>
  <c r="AQ105" i="7" s="1"/>
  <c r="AR99" i="7"/>
  <c r="AX98" i="7"/>
  <c r="AZ98" i="7"/>
  <c r="AJ99" i="7"/>
  <c r="AI99" i="7" s="1"/>
  <c r="C98" i="12" l="1"/>
  <c r="BE98" i="7"/>
  <c r="AU95" i="15"/>
  <c r="AV95" i="15"/>
  <c r="AW95" i="15" s="1"/>
  <c r="AM96" i="15"/>
  <c r="AR95" i="15"/>
  <c r="AO96" i="15"/>
  <c r="AX95" i="15"/>
  <c r="X95" i="15" s="1"/>
  <c r="AE96" i="15"/>
  <c r="AD96" i="15" s="1"/>
  <c r="AT95" i="15"/>
  <c r="AS95" i="15"/>
  <c r="AN96" i="15"/>
  <c r="AI103" i="14"/>
  <c r="AM103" i="14" s="1"/>
  <c r="AG104" i="14" s="1"/>
  <c r="AJ103" i="14"/>
  <c r="AC98" i="7"/>
  <c r="C98" i="8"/>
  <c r="C98" i="10" s="1"/>
  <c r="AL99" i="7"/>
  <c r="AK100" i="7"/>
  <c r="AM99" i="7"/>
  <c r="BA98" i="7"/>
  <c r="BB98" i="7" s="1"/>
  <c r="BF98" i="7" l="1"/>
  <c r="AG96" i="15"/>
  <c r="AK96" i="15" s="1"/>
  <c r="AE97" i="15" s="1"/>
  <c r="AH96" i="15"/>
  <c r="AP96" i="15"/>
  <c r="AQ96" i="15"/>
  <c r="AX96" i="15" s="1"/>
  <c r="X96" i="15" s="1"/>
  <c r="AF97" i="15"/>
  <c r="AF104" i="14"/>
  <c r="AH105" i="14" s="1"/>
  <c r="AP105" i="14" s="1"/>
  <c r="AJ104" i="14"/>
  <c r="AI104" i="14"/>
  <c r="AK104" i="14" s="1"/>
  <c r="AL104" i="14" s="1"/>
  <c r="AN111" i="14" s="1"/>
  <c r="AS103" i="14"/>
  <c r="AZ103" i="14" s="1"/>
  <c r="Z103" i="14" s="1"/>
  <c r="AR103" i="14"/>
  <c r="AV103" i="14"/>
  <c r="AO104" i="14"/>
  <c r="AT103" i="14"/>
  <c r="AQ104" i="14"/>
  <c r="AK103" i="14"/>
  <c r="AL103" i="14" s="1"/>
  <c r="AN110" i="14" s="1"/>
  <c r="AR104" i="14"/>
  <c r="AS100" i="7"/>
  <c r="AV99" i="7"/>
  <c r="AU99" i="7"/>
  <c r="AN99" i="7"/>
  <c r="AO99" i="7" s="1"/>
  <c r="AQ106" i="7" s="1"/>
  <c r="AP99" i="7"/>
  <c r="AR96" i="15" l="1"/>
  <c r="AM97" i="15"/>
  <c r="AO97" i="15"/>
  <c r="AI96" i="15"/>
  <c r="AJ96" i="15"/>
  <c r="AL103" i="15" s="1"/>
  <c r="AN97" i="15"/>
  <c r="AG97" i="15"/>
  <c r="AH97" i="15"/>
  <c r="AQ97" i="15" s="1"/>
  <c r="AD97" i="15"/>
  <c r="AS96" i="15"/>
  <c r="AU96" i="15"/>
  <c r="AT96" i="15"/>
  <c r="AM104" i="14"/>
  <c r="AQ105" i="14" s="1"/>
  <c r="AX103" i="14"/>
  <c r="AY103" i="14" s="1"/>
  <c r="AW103" i="14"/>
  <c r="AU103" i="14"/>
  <c r="AS104" i="14"/>
  <c r="AU104" i="14" s="1"/>
  <c r="AX104" i="14"/>
  <c r="BA99" i="7"/>
  <c r="BB99" i="7" s="1"/>
  <c r="AX99" i="7"/>
  <c r="AY99" i="7"/>
  <c r="BC99" i="7"/>
  <c r="AT100" i="7"/>
  <c r="AW99" i="7"/>
  <c r="AJ100" i="7"/>
  <c r="AR100" i="7"/>
  <c r="AZ99" i="7"/>
  <c r="C99" i="12" l="1"/>
  <c r="BE99" i="7"/>
  <c r="AV96" i="15"/>
  <c r="AW96" i="15" s="1"/>
  <c r="AF98" i="15"/>
  <c r="AI97" i="15"/>
  <c r="AJ97" i="15"/>
  <c r="AL104" i="15" s="1"/>
  <c r="AK97" i="15"/>
  <c r="AS97" i="15"/>
  <c r="AP97" i="15"/>
  <c r="AG105" i="14"/>
  <c r="AF105" i="14" s="1"/>
  <c r="AT104" i="14"/>
  <c r="AO105" i="14"/>
  <c r="AY104" i="14"/>
  <c r="AZ104" i="14"/>
  <c r="Z104" i="14" s="1"/>
  <c r="AW104" i="14"/>
  <c r="AV104" i="14"/>
  <c r="AC99" i="7"/>
  <c r="C99" i="8"/>
  <c r="C99" i="10" s="1"/>
  <c r="AI100" i="7"/>
  <c r="AL100" i="7"/>
  <c r="AM100" i="7"/>
  <c r="BF99" i="7" l="1"/>
  <c r="AV97" i="15"/>
  <c r="AW97" i="15" s="1"/>
  <c r="AU97" i="15"/>
  <c r="AO98" i="15"/>
  <c r="AT97" i="15"/>
  <c r="AX97" i="15"/>
  <c r="X97" i="15" s="1"/>
  <c r="AR97" i="15"/>
  <c r="AM98" i="15"/>
  <c r="AE98" i="15"/>
  <c r="AD98" i="15" s="1"/>
  <c r="AN98" i="15"/>
  <c r="AH98" i="15"/>
  <c r="AJ105" i="14"/>
  <c r="AR105" i="14" s="1"/>
  <c r="AI105" i="14"/>
  <c r="AM105" i="14" s="1"/>
  <c r="AO106" i="14" s="1"/>
  <c r="AH106" i="14"/>
  <c r="AN100" i="7"/>
  <c r="AO100" i="7" s="1"/>
  <c r="AQ107" i="7" s="1"/>
  <c r="AP100" i="7"/>
  <c r="AJ101" i="7" s="1"/>
  <c r="AU100" i="7"/>
  <c r="AV100" i="7"/>
  <c r="AK101" i="7"/>
  <c r="AF99" i="15" l="1"/>
  <c r="AQ98" i="15"/>
  <c r="AG98" i="15"/>
  <c r="AP98" i="15"/>
  <c r="AI101" i="7"/>
  <c r="AK102" i="7" s="1"/>
  <c r="AS105" i="14"/>
  <c r="AZ105" i="14" s="1"/>
  <c r="Z105" i="14" s="1"/>
  <c r="AK105" i="14"/>
  <c r="AL105" i="14" s="1"/>
  <c r="AN112" i="14" s="1"/>
  <c r="AQ106" i="14"/>
  <c r="AT105" i="14"/>
  <c r="AG106" i="14"/>
  <c r="AF106" i="14" s="1"/>
  <c r="AP106" i="14"/>
  <c r="AZ100" i="7"/>
  <c r="AR101" i="7"/>
  <c r="BA100" i="7"/>
  <c r="BB100" i="7" s="1"/>
  <c r="AX100" i="7"/>
  <c r="AT101" i="7"/>
  <c r="AY100" i="7"/>
  <c r="AW100" i="7"/>
  <c r="BC100" i="7"/>
  <c r="AM101" i="7"/>
  <c r="AV101" i="7" s="1"/>
  <c r="AL101" i="7"/>
  <c r="AP101" i="7" s="1"/>
  <c r="AS101" i="7"/>
  <c r="C100" i="12" l="1"/>
  <c r="BE100" i="7"/>
  <c r="AI98" i="15"/>
  <c r="AJ98" i="15" s="1"/>
  <c r="AL105" i="15" s="1"/>
  <c r="AK98" i="15"/>
  <c r="AS98" i="15"/>
  <c r="AN99" i="15"/>
  <c r="AR102" i="7"/>
  <c r="AV105" i="14"/>
  <c r="AW105" i="14"/>
  <c r="AU105" i="14"/>
  <c r="AX105" i="14"/>
  <c r="AY105" i="14" s="1"/>
  <c r="AI106" i="14"/>
  <c r="AJ106" i="14"/>
  <c r="AR106" i="14" s="1"/>
  <c r="AH107" i="14"/>
  <c r="AC100" i="7"/>
  <c r="C100" i="8"/>
  <c r="C100" i="10" s="1"/>
  <c r="AX101" i="7"/>
  <c r="AS102" i="7"/>
  <c r="AY101" i="7"/>
  <c r="AW101" i="7"/>
  <c r="AT102" i="7"/>
  <c r="BC101" i="7"/>
  <c r="AN101" i="7"/>
  <c r="AO101" i="7" s="1"/>
  <c r="AQ108" i="7" s="1"/>
  <c r="AU101" i="7"/>
  <c r="AZ101" i="7"/>
  <c r="AJ102" i="7"/>
  <c r="AI102" i="7" s="1"/>
  <c r="BF100" i="7" l="1"/>
  <c r="C101" i="12"/>
  <c r="BE101" i="7"/>
  <c r="AT98" i="15"/>
  <c r="AO99" i="15"/>
  <c r="AX98" i="15"/>
  <c r="X98" i="15" s="1"/>
  <c r="AR98" i="15"/>
  <c r="AM99" i="15"/>
  <c r="AU98" i="15"/>
  <c r="AE99" i="15"/>
  <c r="AV98" i="15"/>
  <c r="AW98" i="15" s="1"/>
  <c r="AK106" i="14"/>
  <c r="AL106" i="14" s="1"/>
  <c r="AN113" i="14" s="1"/>
  <c r="AM106" i="14"/>
  <c r="AQ107" i="14" s="1"/>
  <c r="AS106" i="14"/>
  <c r="AW106" i="14" s="1"/>
  <c r="AT106" i="14"/>
  <c r="AV106" i="14"/>
  <c r="AP107" i="14"/>
  <c r="AC101" i="7"/>
  <c r="C101" i="8"/>
  <c r="C101" i="10" s="1"/>
  <c r="AK103" i="7"/>
  <c r="AL102" i="7"/>
  <c r="AM102" i="7"/>
  <c r="BA101" i="7"/>
  <c r="BB101" i="7" s="1"/>
  <c r="BF101" i="7" l="1"/>
  <c r="AD99" i="15"/>
  <c r="AH99" i="15"/>
  <c r="AG99" i="15"/>
  <c r="AO107" i="14"/>
  <c r="AU106" i="14"/>
  <c r="AG107" i="14"/>
  <c r="AF107" i="14" s="1"/>
  <c r="AZ106" i="14"/>
  <c r="Z106" i="14" s="1"/>
  <c r="AI107" i="14"/>
  <c r="AH108" i="14"/>
  <c r="AX106" i="14"/>
  <c r="AY106" i="14" s="1"/>
  <c r="AN102" i="7"/>
  <c r="AO102" i="7" s="1"/>
  <c r="AQ109" i="7" s="1"/>
  <c r="AP102" i="7"/>
  <c r="AS103" i="7"/>
  <c r="AV102" i="7"/>
  <c r="AU102" i="7"/>
  <c r="AQ99" i="15" l="1"/>
  <c r="AP99" i="15"/>
  <c r="AI99" i="15"/>
  <c r="AJ99" i="15" s="1"/>
  <c r="AL106" i="15" s="1"/>
  <c r="AK99" i="15"/>
  <c r="AM100" i="15" s="1"/>
  <c r="AF100" i="15"/>
  <c r="AJ107" i="14"/>
  <c r="AP108" i="14"/>
  <c r="AR107" i="14"/>
  <c r="AS107" i="14"/>
  <c r="AK107" i="14"/>
  <c r="AL107" i="14" s="1"/>
  <c r="AM107" i="14"/>
  <c r="BC102" i="7"/>
  <c r="AW102" i="7"/>
  <c r="AY102" i="7"/>
  <c r="AT103" i="7"/>
  <c r="AJ103" i="7"/>
  <c r="AR103" i="7"/>
  <c r="AZ102" i="7"/>
  <c r="AX102" i="7"/>
  <c r="BA102" i="7"/>
  <c r="BB102" i="7" s="1"/>
  <c r="C102" i="12" l="1"/>
  <c r="BE102" i="7"/>
  <c r="AN100" i="15"/>
  <c r="AO100" i="15"/>
  <c r="AR99" i="15"/>
  <c r="AT99" i="15"/>
  <c r="AX99" i="15"/>
  <c r="X99" i="15" s="1"/>
  <c r="AU99" i="15"/>
  <c r="AS99" i="15"/>
  <c r="AE100" i="15"/>
  <c r="AD100" i="15" s="1"/>
  <c r="AV99" i="15"/>
  <c r="AW99" i="15" s="1"/>
  <c r="AN114" i="14"/>
  <c r="AX107" i="14"/>
  <c r="AY107" i="14" s="1"/>
  <c r="AU107" i="14"/>
  <c r="AV107" i="14"/>
  <c r="AQ108" i="14"/>
  <c r="AZ107" i="14"/>
  <c r="Z107" i="14" s="1"/>
  <c r="AT107" i="14"/>
  <c r="AW107" i="14"/>
  <c r="AG108" i="14"/>
  <c r="AO108" i="14"/>
  <c r="AC102" i="7"/>
  <c r="C102" i="8"/>
  <c r="C102" i="10" s="1"/>
  <c r="AI103" i="7"/>
  <c r="AM103" i="7"/>
  <c r="AL103" i="7"/>
  <c r="BF102" i="7" l="1"/>
  <c r="AH100" i="15"/>
  <c r="AG100" i="15"/>
  <c r="AK100" i="15" s="1"/>
  <c r="AE101" i="15" s="1"/>
  <c r="AF101" i="15"/>
  <c r="AM101" i="15"/>
  <c r="AF108" i="14"/>
  <c r="AI108" i="14"/>
  <c r="AJ108" i="14"/>
  <c r="AU103" i="7"/>
  <c r="AV103" i="7"/>
  <c r="AN103" i="7"/>
  <c r="AO103" i="7" s="1"/>
  <c r="AQ110" i="7" s="1"/>
  <c r="AP103" i="7"/>
  <c r="AR104" i="7" s="1"/>
  <c r="AK104" i="7"/>
  <c r="AR100" i="15" l="1"/>
  <c r="AO101" i="15"/>
  <c r="AI100" i="15"/>
  <c r="AQ100" i="15"/>
  <c r="AP100" i="15"/>
  <c r="AD101" i="15"/>
  <c r="AF102" i="15" s="1"/>
  <c r="AN102" i="15" s="1"/>
  <c r="AN101" i="15"/>
  <c r="AH101" i="15"/>
  <c r="AG101" i="15"/>
  <c r="AJ100" i="15"/>
  <c r="AL107" i="15" s="1"/>
  <c r="AK108" i="14"/>
  <c r="AL108" i="14" s="1"/>
  <c r="AM108" i="14"/>
  <c r="AS108" i="14"/>
  <c r="AR108" i="14"/>
  <c r="AH109" i="14"/>
  <c r="AO109" i="14"/>
  <c r="BA103" i="7"/>
  <c r="BB103" i="7" s="1"/>
  <c r="AS104" i="7"/>
  <c r="AY103" i="7"/>
  <c r="AT104" i="7"/>
  <c r="BC103" i="7"/>
  <c r="AW103" i="7"/>
  <c r="AZ103" i="7"/>
  <c r="AX103" i="7"/>
  <c r="AJ104" i="7"/>
  <c r="AI104" i="7" s="1"/>
  <c r="C103" i="12" l="1"/>
  <c r="BE103" i="7"/>
  <c r="AS100" i="15"/>
  <c r="AX100" i="15"/>
  <c r="X100" i="15" s="1"/>
  <c r="AU100" i="15"/>
  <c r="AT100" i="15"/>
  <c r="AI101" i="15"/>
  <c r="AJ101" i="15" s="1"/>
  <c r="AL108" i="15" s="1"/>
  <c r="AK101" i="15"/>
  <c r="AP101" i="15"/>
  <c r="AQ101" i="15"/>
  <c r="AS101" i="15" s="1"/>
  <c r="AV100" i="15"/>
  <c r="AW100" i="15" s="1"/>
  <c r="AN115" i="14"/>
  <c r="AX108" i="14"/>
  <c r="AY108" i="14" s="1"/>
  <c r="AV108" i="14"/>
  <c r="AQ109" i="14"/>
  <c r="AZ108" i="14"/>
  <c r="Z108" i="14" s="1"/>
  <c r="AT108" i="14"/>
  <c r="AU108" i="14"/>
  <c r="AG109" i="14"/>
  <c r="AF109" i="14" s="1"/>
  <c r="AW108" i="14"/>
  <c r="AP109" i="14"/>
  <c r="AC103" i="7"/>
  <c r="C103" i="8"/>
  <c r="C103" i="10" s="1"/>
  <c r="AL104" i="7"/>
  <c r="AP104" i="7" s="1"/>
  <c r="AK105" i="7"/>
  <c r="AM104" i="7"/>
  <c r="BF103" i="7" l="1"/>
  <c r="AO102" i="15"/>
  <c r="AR101" i="15"/>
  <c r="AX101" i="15"/>
  <c r="X101" i="15" s="1"/>
  <c r="AT101" i="15"/>
  <c r="AE102" i="15"/>
  <c r="AM102" i="15"/>
  <c r="AU101" i="15"/>
  <c r="AV101" i="15"/>
  <c r="AW101" i="15" s="1"/>
  <c r="AH110" i="14"/>
  <c r="AI109" i="14"/>
  <c r="AJ109" i="14"/>
  <c r="AR105" i="7"/>
  <c r="AJ105" i="7"/>
  <c r="AM105" i="7" s="1"/>
  <c r="AU105" i="7" s="1"/>
  <c r="AN104" i="7"/>
  <c r="AO104" i="7" s="1"/>
  <c r="AS105" i="7"/>
  <c r="AU104" i="7"/>
  <c r="AV104" i="7"/>
  <c r="AZ104" i="7" s="1"/>
  <c r="AT105" i="7"/>
  <c r="AW104" i="7"/>
  <c r="AD102" i="15" l="1"/>
  <c r="AG102" i="15"/>
  <c r="AK102" i="15" s="1"/>
  <c r="AH102" i="15"/>
  <c r="AP110" i="14"/>
  <c r="AK109" i="14"/>
  <c r="AM109" i="14"/>
  <c r="AR109" i="14"/>
  <c r="AS109" i="14"/>
  <c r="AI105" i="7"/>
  <c r="AK106" i="7" s="1"/>
  <c r="AS106" i="7" s="1"/>
  <c r="BA104" i="7"/>
  <c r="BB104" i="7" s="1"/>
  <c r="AL105" i="7"/>
  <c r="AP105" i="7" s="1"/>
  <c r="AW105" i="7" s="1"/>
  <c r="AX104" i="7"/>
  <c r="AV105" i="7"/>
  <c r="AY104" i="7"/>
  <c r="BC104" i="7"/>
  <c r="C104" i="12" l="1"/>
  <c r="BE104" i="7"/>
  <c r="AI102" i="15"/>
  <c r="AJ102" i="15" s="1"/>
  <c r="AL109" i="15" s="1"/>
  <c r="AP102" i="15"/>
  <c r="AQ102" i="15"/>
  <c r="AT102" i="15" s="1"/>
  <c r="AO103" i="15"/>
  <c r="AR102" i="15"/>
  <c r="AF103" i="15"/>
  <c r="AM103" i="15"/>
  <c r="AE103" i="15"/>
  <c r="AL109" i="14"/>
  <c r="AN116" i="14" s="1"/>
  <c r="AZ109" i="14"/>
  <c r="Z109" i="14" s="1"/>
  <c r="AT109" i="14"/>
  <c r="AV109" i="14"/>
  <c r="AQ110" i="14"/>
  <c r="AO110" i="14"/>
  <c r="AW109" i="14"/>
  <c r="AG110" i="14"/>
  <c r="AU109" i="14"/>
  <c r="AN105" i="7"/>
  <c r="AO105" i="7" s="1"/>
  <c r="AJ106" i="7"/>
  <c r="AI106" i="7" s="1"/>
  <c r="AK107" i="7" s="1"/>
  <c r="AR106" i="7"/>
  <c r="AT106" i="7"/>
  <c r="AY105" i="7"/>
  <c r="AC104" i="7"/>
  <c r="C104" i="8"/>
  <c r="C104" i="10" s="1"/>
  <c r="AX105" i="7"/>
  <c r="AZ105" i="7"/>
  <c r="BC105" i="7"/>
  <c r="BF104" i="7" l="1"/>
  <c r="C105" i="12"/>
  <c r="BE105" i="7"/>
  <c r="BF105" i="7" s="1"/>
  <c r="AV102" i="15"/>
  <c r="AW102" i="15" s="1"/>
  <c r="AS102" i="15"/>
  <c r="AU102" i="15"/>
  <c r="AN103" i="15"/>
  <c r="AH103" i="15"/>
  <c r="AQ103" i="15" s="1"/>
  <c r="AG103" i="15"/>
  <c r="AX102" i="15"/>
  <c r="X102" i="15" s="1"/>
  <c r="AD103" i="15"/>
  <c r="BA105" i="7"/>
  <c r="BB105" i="7" s="1"/>
  <c r="AF110" i="14"/>
  <c r="AJ110" i="14"/>
  <c r="AI110" i="14"/>
  <c r="AX109" i="14"/>
  <c r="AY109" i="14" s="1"/>
  <c r="AM106" i="7"/>
  <c r="AV106" i="7" s="1"/>
  <c r="AX106" i="7" s="1"/>
  <c r="AL106" i="7"/>
  <c r="AP106" i="7" s="1"/>
  <c r="AC105" i="7"/>
  <c r="C105" i="8"/>
  <c r="C105" i="10" s="1"/>
  <c r="AS107" i="7"/>
  <c r="AS103" i="15" l="1"/>
  <c r="AI103" i="15"/>
  <c r="AK103" i="15"/>
  <c r="AF104" i="15"/>
  <c r="AP103" i="15"/>
  <c r="AH111" i="14"/>
  <c r="AK110" i="14"/>
  <c r="AM110" i="14"/>
  <c r="AG111" i="14" s="1"/>
  <c r="AR110" i="14"/>
  <c r="AS110" i="14"/>
  <c r="AN106" i="7"/>
  <c r="AO106" i="7" s="1"/>
  <c r="AU106" i="7"/>
  <c r="AY106" i="7"/>
  <c r="AT107" i="7"/>
  <c r="BC106" i="7"/>
  <c r="AW106" i="7"/>
  <c r="AR107" i="7"/>
  <c r="AZ106" i="7"/>
  <c r="AJ107" i="7"/>
  <c r="C106" i="12" l="1"/>
  <c r="BE106" i="7"/>
  <c r="AN104" i="15"/>
  <c r="AJ103" i="15"/>
  <c r="AL110" i="15" s="1"/>
  <c r="AU103" i="15"/>
  <c r="AE104" i="15"/>
  <c r="AD104" i="15" s="1"/>
  <c r="AT103" i="15"/>
  <c r="AR103" i="15"/>
  <c r="AO104" i="15"/>
  <c r="AX103" i="15"/>
  <c r="X103" i="15" s="1"/>
  <c r="AM104" i="15"/>
  <c r="AF111" i="14"/>
  <c r="AH112" i="14" s="1"/>
  <c r="AL110" i="14"/>
  <c r="AN117" i="14" s="1"/>
  <c r="AU110" i="14"/>
  <c r="AP111" i="14"/>
  <c r="AJ111" i="14"/>
  <c r="AS111" i="14" s="1"/>
  <c r="AI111" i="14"/>
  <c r="AM111" i="14" s="1"/>
  <c r="AW110" i="14"/>
  <c r="AV110" i="14"/>
  <c r="AQ111" i="14"/>
  <c r="AZ110" i="14"/>
  <c r="Z110" i="14" s="1"/>
  <c r="AT110" i="14"/>
  <c r="BE29" i="14"/>
  <c r="BE30" i="14" s="1"/>
  <c r="AO111" i="14"/>
  <c r="BA106" i="7"/>
  <c r="BB106" i="7" s="1"/>
  <c r="AC106" i="7"/>
  <c r="C106" i="8"/>
  <c r="C106" i="10" s="1"/>
  <c r="AI107" i="7"/>
  <c r="AM107" i="7"/>
  <c r="AL107" i="7"/>
  <c r="BF106" i="7" l="1"/>
  <c r="AG104" i="15"/>
  <c r="AH104" i="15"/>
  <c r="AP104" i="15" s="1"/>
  <c r="AF105" i="15"/>
  <c r="AV103" i="15"/>
  <c r="AW103" i="15" s="1"/>
  <c r="AI104" i="15"/>
  <c r="AJ104" i="15" s="1"/>
  <c r="AL112" i="15" s="1"/>
  <c r="AK104" i="15"/>
  <c r="AQ104" i="15"/>
  <c r="AR111" i="14"/>
  <c r="AW111" i="14"/>
  <c r="AX110" i="14"/>
  <c r="AY110" i="14" s="1"/>
  <c r="AV111" i="14"/>
  <c r="AQ112" i="14"/>
  <c r="AZ111" i="14"/>
  <c r="Z111" i="14" s="1"/>
  <c r="AT111" i="14"/>
  <c r="AO112" i="14"/>
  <c r="AK111" i="14"/>
  <c r="AG112" i="14"/>
  <c r="AF112" i="14" s="1"/>
  <c r="AU111" i="14"/>
  <c r="AP112" i="14"/>
  <c r="AV107" i="7"/>
  <c r="AU107" i="7"/>
  <c r="AN107" i="7"/>
  <c r="AP107" i="7"/>
  <c r="AK108" i="7"/>
  <c r="AV104" i="15" l="1"/>
  <c r="AW104" i="15" s="1"/>
  <c r="AR104" i="15"/>
  <c r="AT104" i="15"/>
  <c r="AO105" i="15"/>
  <c r="AX104" i="15"/>
  <c r="X104" i="15" s="1"/>
  <c r="AP105" i="15"/>
  <c r="AU104" i="15"/>
  <c r="AM105" i="15"/>
  <c r="AN105" i="15"/>
  <c r="AH105" i="15"/>
  <c r="AG105" i="15"/>
  <c r="AI105" i="15" s="1"/>
  <c r="AJ105" i="15" s="1"/>
  <c r="AL113" i="15" s="1"/>
  <c r="AS104" i="15"/>
  <c r="AE105" i="15"/>
  <c r="AD105" i="15" s="1"/>
  <c r="AI112" i="14"/>
  <c r="AL111" i="14"/>
  <c r="AN118" i="14" s="1"/>
  <c r="AH113" i="14"/>
  <c r="AJ112" i="14"/>
  <c r="AW107" i="7"/>
  <c r="AT108" i="7"/>
  <c r="BC107" i="7"/>
  <c r="AY107" i="7"/>
  <c r="AZ107" i="7"/>
  <c r="AO107" i="7"/>
  <c r="AR108" i="7"/>
  <c r="AX107" i="7"/>
  <c r="AJ108" i="7"/>
  <c r="AI108" i="7" s="1"/>
  <c r="AS108" i="7"/>
  <c r="C107" i="12" l="1"/>
  <c r="BE107" i="7"/>
  <c r="AK105" i="15"/>
  <c r="AM106" i="15"/>
  <c r="AR105" i="15"/>
  <c r="AO106" i="15"/>
  <c r="AV105" i="15"/>
  <c r="AW105" i="15" s="1"/>
  <c r="AF106" i="15"/>
  <c r="AE106" i="15"/>
  <c r="AQ105" i="15"/>
  <c r="AS105" i="15" s="1"/>
  <c r="AX111" i="14"/>
  <c r="AY111" i="14" s="1"/>
  <c r="AP113" i="14"/>
  <c r="AS112" i="14"/>
  <c r="AR112" i="14"/>
  <c r="AK112" i="14"/>
  <c r="AL112" i="14" s="1"/>
  <c r="AN119" i="14" s="1"/>
  <c r="AM112" i="14"/>
  <c r="AC107" i="7"/>
  <c r="C107" i="8"/>
  <c r="C107" i="10" s="1"/>
  <c r="AM108" i="7"/>
  <c r="AV108" i="7" s="1"/>
  <c r="AX108" i="7" s="1"/>
  <c r="AL108" i="7"/>
  <c r="AP108" i="7" s="1"/>
  <c r="AK109" i="7"/>
  <c r="BA107" i="7"/>
  <c r="BB107" i="7" s="1"/>
  <c r="BF107" i="7" l="1"/>
  <c r="AD106" i="15"/>
  <c r="AF107" i="15" s="1"/>
  <c r="AX105" i="15"/>
  <c r="X105" i="15" s="1"/>
  <c r="AN107" i="15"/>
  <c r="AT105" i="15"/>
  <c r="AU105" i="15"/>
  <c r="AN106" i="15"/>
  <c r="AH106" i="15"/>
  <c r="AG106" i="15"/>
  <c r="AZ112" i="14"/>
  <c r="Z112" i="14" s="1"/>
  <c r="AT112" i="14"/>
  <c r="AV112" i="14"/>
  <c r="AQ113" i="14"/>
  <c r="AO113" i="14"/>
  <c r="AW112" i="14"/>
  <c r="AG113" i="14"/>
  <c r="AU112" i="14"/>
  <c r="AX112" i="14"/>
  <c r="AY112" i="14" s="1"/>
  <c r="AU108" i="7"/>
  <c r="AY108" i="7"/>
  <c r="AJ109" i="7"/>
  <c r="AI109" i="7" s="1"/>
  <c r="AK110" i="7" s="1"/>
  <c r="AW108" i="7"/>
  <c r="AN108" i="7"/>
  <c r="AO108" i="7" s="1"/>
  <c r="AZ108" i="7"/>
  <c r="BC108" i="7"/>
  <c r="AT109" i="7"/>
  <c r="AR109" i="7"/>
  <c r="AS109" i="7"/>
  <c r="C108" i="12" l="1"/>
  <c r="BE108" i="7"/>
  <c r="AI106" i="15"/>
  <c r="AK106" i="15"/>
  <c r="AJ106" i="15"/>
  <c r="AL114" i="15" s="1"/>
  <c r="AQ106" i="15"/>
  <c r="AS106" i="15" s="1"/>
  <c r="AP106" i="15"/>
  <c r="AF113" i="14"/>
  <c r="AJ113" i="14"/>
  <c r="AI113" i="14"/>
  <c r="AL109" i="7"/>
  <c r="AM109" i="7"/>
  <c r="AV109" i="7" s="1"/>
  <c r="AC108" i="7"/>
  <c r="C108" i="8"/>
  <c r="C108" i="10" s="1"/>
  <c r="BA108" i="7"/>
  <c r="BB108" i="7" s="1"/>
  <c r="AS110" i="7"/>
  <c r="BF108" i="7" l="1"/>
  <c r="AX106" i="15"/>
  <c r="X106" i="15" s="1"/>
  <c r="AR106" i="15"/>
  <c r="AO107" i="15"/>
  <c r="AT106" i="15"/>
  <c r="AU106" i="15"/>
  <c r="AM107" i="15"/>
  <c r="AE107" i="15"/>
  <c r="AV106" i="15"/>
  <c r="AW106" i="15" s="1"/>
  <c r="AK113" i="14"/>
  <c r="AL113" i="14" s="1"/>
  <c r="AN120" i="14" s="1"/>
  <c r="AM113" i="14"/>
  <c r="AG114" i="14" s="1"/>
  <c r="AR113" i="14"/>
  <c r="AS113" i="14"/>
  <c r="AH114" i="14"/>
  <c r="AN109" i="7"/>
  <c r="AO109" i="7" s="1"/>
  <c r="AU109" i="7"/>
  <c r="AP109" i="7"/>
  <c r="AW109" i="7" s="1"/>
  <c r="AX109" i="7"/>
  <c r="AD107" i="15" l="1"/>
  <c r="AG107" i="15"/>
  <c r="AK107" i="15" s="1"/>
  <c r="AH107" i="15"/>
  <c r="AY109" i="7"/>
  <c r="AF114" i="14"/>
  <c r="AH115" i="14" s="1"/>
  <c r="AU113" i="14"/>
  <c r="AX113" i="14"/>
  <c r="AY113" i="14" s="1"/>
  <c r="AV113" i="14"/>
  <c r="AQ114" i="14"/>
  <c r="AZ113" i="14"/>
  <c r="Z113" i="14" s="1"/>
  <c r="AT113" i="14"/>
  <c r="AW113" i="14"/>
  <c r="AP114" i="14"/>
  <c r="AJ114" i="14"/>
  <c r="AR114" i="14" s="1"/>
  <c r="AI114" i="14"/>
  <c r="AM114" i="14" s="1"/>
  <c r="AO114" i="14"/>
  <c r="AZ109" i="7"/>
  <c r="AJ110" i="7"/>
  <c r="AI110" i="7" s="1"/>
  <c r="AR110" i="7"/>
  <c r="BC109" i="7"/>
  <c r="BE109" i="7" s="1"/>
  <c r="BF109" i="7" s="1"/>
  <c r="AT110" i="7"/>
  <c r="BA109" i="7"/>
  <c r="BB109" i="7" s="1"/>
  <c r="AI107" i="15" l="1"/>
  <c r="AJ107" i="15" s="1"/>
  <c r="AL115" i="15" s="1"/>
  <c r="AP107" i="15"/>
  <c r="AQ107" i="15"/>
  <c r="AR107" i="15"/>
  <c r="AO108" i="15"/>
  <c r="AF108" i="15"/>
  <c r="AM108" i="15"/>
  <c r="AE108" i="15"/>
  <c r="AQ115" i="14"/>
  <c r="AT114" i="14"/>
  <c r="AG115" i="14"/>
  <c r="AF115" i="14" s="1"/>
  <c r="AO115" i="14"/>
  <c r="AK114" i="14"/>
  <c r="AL114" i="14" s="1"/>
  <c r="AP115" i="14"/>
  <c r="AS114" i="14"/>
  <c r="AV114" i="14" s="1"/>
  <c r="AC109" i="7"/>
  <c r="C109" i="12"/>
  <c r="AL110" i="7"/>
  <c r="AP110" i="7" s="1"/>
  <c r="BI29" i="7" s="1"/>
  <c r="AM110" i="7"/>
  <c r="AV110" i="7" s="1"/>
  <c r="C109" i="8"/>
  <c r="C109" i="10" s="1"/>
  <c r="BI30" i="7" l="1"/>
  <c r="E22" i="11" s="1"/>
  <c r="E21" i="11"/>
  <c r="AV107" i="15"/>
  <c r="AW107" i="15" s="1"/>
  <c r="AN108" i="15"/>
  <c r="AH108" i="15"/>
  <c r="AQ108" i="15" s="1"/>
  <c r="AS108" i="15" s="1"/>
  <c r="AG108" i="15"/>
  <c r="AS107" i="15"/>
  <c r="AU107" i="15"/>
  <c r="AX107" i="15"/>
  <c r="X107" i="15" s="1"/>
  <c r="AT107" i="15"/>
  <c r="AD108" i="15"/>
  <c r="AW114" i="14"/>
  <c r="AI115" i="14"/>
  <c r="AM115" i="14" s="1"/>
  <c r="AT115" i="14" s="1"/>
  <c r="AJ115" i="14"/>
  <c r="AK115" i="14" s="1"/>
  <c r="AL115" i="14" s="1"/>
  <c r="AZ114" i="14"/>
  <c r="Z114" i="14" s="1"/>
  <c r="AN121" i="14"/>
  <c r="AX114" i="14"/>
  <c r="AY114" i="14" s="1"/>
  <c r="AU114" i="14"/>
  <c r="AH116" i="14"/>
  <c r="AG116" i="14"/>
  <c r="AF116" i="14" s="1"/>
  <c r="AU110" i="7"/>
  <c r="AN110" i="7"/>
  <c r="AO110" i="7" s="1"/>
  <c r="AZ110" i="7"/>
  <c r="AX110" i="7"/>
  <c r="BC110" i="7"/>
  <c r="BE110" i="7" s="1"/>
  <c r="BF110" i="7" s="1"/>
  <c r="AY110" i="7"/>
  <c r="AW110" i="7"/>
  <c r="AI108" i="15" l="1"/>
  <c r="AJ108" i="15" s="1"/>
  <c r="AL116" i="15" s="1"/>
  <c r="AK108" i="15"/>
  <c r="AE109" i="15" s="1"/>
  <c r="AV108" i="15"/>
  <c r="AW108" i="15" s="1"/>
  <c r="AP108" i="15"/>
  <c r="AF109" i="15"/>
  <c r="AU108" i="15"/>
  <c r="C110" i="12"/>
  <c r="BI31" i="7"/>
  <c r="E23" i="11" s="1"/>
  <c r="BA110" i="7"/>
  <c r="BB110" i="7" s="1"/>
  <c r="AS115" i="14"/>
  <c r="AV115" i="14" s="1"/>
  <c r="AR115" i="14"/>
  <c r="AQ116" i="14"/>
  <c r="AO116" i="14"/>
  <c r="AN122" i="14"/>
  <c r="AX115" i="14"/>
  <c r="AY115" i="14" s="1"/>
  <c r="AH117" i="14"/>
  <c r="AP116" i="14"/>
  <c r="AJ116" i="14"/>
  <c r="AI116" i="14"/>
  <c r="AC110" i="7"/>
  <c r="C110" i="8"/>
  <c r="C110" i="10" s="1"/>
  <c r="AD109" i="15" l="1"/>
  <c r="AF110" i="15" s="1"/>
  <c r="AO109" i="15"/>
  <c r="AX108" i="15"/>
  <c r="X108" i="15" s="1"/>
  <c r="AR108" i="15"/>
  <c r="AT108" i="15"/>
  <c r="AN109" i="15"/>
  <c r="AH109" i="15"/>
  <c r="AG109" i="15"/>
  <c r="AK109" i="15" s="1"/>
  <c r="AM110" i="15" s="1"/>
  <c r="AM109" i="15"/>
  <c r="AZ115" i="14"/>
  <c r="Z115" i="14" s="1"/>
  <c r="AW115" i="14"/>
  <c r="AU115" i="14"/>
  <c r="AK116" i="14"/>
  <c r="AL116" i="14" s="1"/>
  <c r="AM116" i="14"/>
  <c r="AP117" i="14"/>
  <c r="AR116" i="14"/>
  <c r="AS116" i="14"/>
  <c r="AQ109" i="15" l="1"/>
  <c r="AT109" i="15" s="1"/>
  <c r="AP109" i="15"/>
  <c r="AE110" i="15"/>
  <c r="AD110" i="15" s="1"/>
  <c r="AF112" i="15" s="1"/>
  <c r="AN112" i="15" s="1"/>
  <c r="AR109" i="15"/>
  <c r="AO110" i="15"/>
  <c r="AI109" i="15"/>
  <c r="AJ109" i="15" s="1"/>
  <c r="AL117" i="15" s="1"/>
  <c r="AN110" i="15"/>
  <c r="AN123" i="14"/>
  <c r="AX116" i="14"/>
  <c r="AY116" i="14" s="1"/>
  <c r="AV116" i="14"/>
  <c r="AQ117" i="14"/>
  <c r="AZ116" i="14"/>
  <c r="Z116" i="14" s="1"/>
  <c r="AT116" i="14"/>
  <c r="AG117" i="14"/>
  <c r="AO117" i="14"/>
  <c r="AW116" i="14"/>
  <c r="AU116" i="14"/>
  <c r="C111" i="12"/>
  <c r="AH110" i="15" l="1"/>
  <c r="AP110" i="15" s="1"/>
  <c r="AX109" i="15"/>
  <c r="X109" i="15" s="1"/>
  <c r="AS109" i="15"/>
  <c r="AU109" i="15"/>
  <c r="AG110" i="15"/>
  <c r="AV109" i="15"/>
  <c r="AW109" i="15" s="1"/>
  <c r="C111" i="10"/>
  <c r="AF117" i="14"/>
  <c r="AI117" i="14"/>
  <c r="AJ117" i="14"/>
  <c r="AQ110" i="15" l="1"/>
  <c r="AS110" i="15" s="1"/>
  <c r="AK110" i="15"/>
  <c r="AI110" i="15"/>
  <c r="AJ110" i="15" s="1"/>
  <c r="AL118" i="15" s="1"/>
  <c r="AR117" i="14"/>
  <c r="AS117" i="14"/>
  <c r="AK117" i="14"/>
  <c r="AL117" i="14" s="1"/>
  <c r="AM117" i="14"/>
  <c r="AH118" i="14"/>
  <c r="C112" i="12"/>
  <c r="AV110" i="15" l="1"/>
  <c r="AW110" i="15" s="1"/>
  <c r="BB60" i="15"/>
  <c r="AX110" i="15"/>
  <c r="AE112" i="15"/>
  <c r="AT110" i="15"/>
  <c r="BC29" i="15"/>
  <c r="BC30" i="15" s="1"/>
  <c r="AO112" i="15"/>
  <c r="AR110" i="15"/>
  <c r="AM112" i="15"/>
  <c r="AU110" i="15"/>
  <c r="AN124" i="14"/>
  <c r="AX117" i="14"/>
  <c r="AY117" i="14" s="1"/>
  <c r="AV117" i="14"/>
  <c r="AQ118" i="14"/>
  <c r="AZ117" i="14"/>
  <c r="Z117" i="14" s="1"/>
  <c r="AT117" i="14"/>
  <c r="AO118" i="14"/>
  <c r="AW117" i="14"/>
  <c r="AU117" i="14"/>
  <c r="AP118" i="14"/>
  <c r="AG118" i="14"/>
  <c r="AF118" i="14" s="1"/>
  <c r="C112" i="10"/>
  <c r="X110" i="15" l="1"/>
  <c r="BC31" i="15"/>
  <c r="AG112" i="15"/>
  <c r="AD112" i="15"/>
  <c r="AH112" i="15"/>
  <c r="AI118" i="14"/>
  <c r="AH119" i="14"/>
  <c r="AJ118" i="14"/>
  <c r="C113" i="12"/>
  <c r="AK112" i="15" l="1"/>
  <c r="AI112" i="15"/>
  <c r="AJ112" i="15" s="1"/>
  <c r="AL119" i="15" s="1"/>
  <c r="AP112" i="15"/>
  <c r="AQ112" i="15"/>
  <c r="AS112" i="15" s="1"/>
  <c r="AV112" i="15"/>
  <c r="AW112" i="15" s="1"/>
  <c r="AF113" i="15"/>
  <c r="AE113" i="15"/>
  <c r="AP119" i="14"/>
  <c r="AR118" i="14"/>
  <c r="AS118" i="14"/>
  <c r="AK118" i="14"/>
  <c r="AL118" i="14" s="1"/>
  <c r="AN125" i="14" s="1"/>
  <c r="AM118" i="14"/>
  <c r="C113" i="10"/>
  <c r="AN113" i="15" l="1"/>
  <c r="AH113" i="15"/>
  <c r="AP113" i="15" s="1"/>
  <c r="AG113" i="15"/>
  <c r="AU112" i="15"/>
  <c r="AQ113" i="15"/>
  <c r="AD113" i="15"/>
  <c r="AM113" i="15"/>
  <c r="AT112" i="15"/>
  <c r="AO113" i="15"/>
  <c r="AX112" i="15"/>
  <c r="X112" i="15" s="1"/>
  <c r="AR112" i="15"/>
  <c r="AU118" i="14"/>
  <c r="AZ118" i="14"/>
  <c r="Z118" i="14" s="1"/>
  <c r="AT118" i="14"/>
  <c r="AV118" i="14"/>
  <c r="AQ119" i="14"/>
  <c r="AO119" i="14"/>
  <c r="AG119" i="14"/>
  <c r="AW118" i="14"/>
  <c r="AX118" i="14"/>
  <c r="AY118" i="14" s="1"/>
  <c r="AK113" i="15" l="1"/>
  <c r="AE114" i="15" s="1"/>
  <c r="AG114" i="15" s="1"/>
  <c r="AI113" i="15"/>
  <c r="AF114" i="15"/>
  <c r="AS113" i="15"/>
  <c r="AF119" i="14"/>
  <c r="AJ119" i="14"/>
  <c r="AI119" i="14"/>
  <c r="C114" i="12"/>
  <c r="AU113" i="15" l="1"/>
  <c r="AD114" i="15"/>
  <c r="AO114" i="15"/>
  <c r="AR113" i="15"/>
  <c r="AT113" i="15"/>
  <c r="AK114" i="15"/>
  <c r="AP114" i="15"/>
  <c r="AX113" i="15"/>
  <c r="X113" i="15" s="1"/>
  <c r="AN114" i="15"/>
  <c r="AH114" i="15"/>
  <c r="AI114" i="15" s="1"/>
  <c r="AJ114" i="15" s="1"/>
  <c r="AL121" i="15" s="1"/>
  <c r="AJ113" i="15"/>
  <c r="AL120" i="15" s="1"/>
  <c r="AM114" i="15"/>
  <c r="AK119" i="14"/>
  <c r="AL119" i="14" s="1"/>
  <c r="AN126" i="14" s="1"/>
  <c r="AM119" i="14"/>
  <c r="AG120" i="14" s="1"/>
  <c r="AS119" i="14"/>
  <c r="AR119" i="14"/>
  <c r="AH120" i="14"/>
  <c r="C114" i="10"/>
  <c r="AV113" i="15" l="1"/>
  <c r="AW113" i="15" s="1"/>
  <c r="AR114" i="15"/>
  <c r="AO115" i="15"/>
  <c r="AQ114" i="15"/>
  <c r="AS114" i="15" s="1"/>
  <c r="AV114" i="15"/>
  <c r="AW114" i="15" s="1"/>
  <c r="AF115" i="15"/>
  <c r="AE115" i="15"/>
  <c r="AM115" i="15"/>
  <c r="AF120" i="14"/>
  <c r="AH121" i="14" s="1"/>
  <c r="AP120" i="14"/>
  <c r="AJ120" i="14"/>
  <c r="AR120" i="14" s="1"/>
  <c r="AI120" i="14"/>
  <c r="AM120" i="14" s="1"/>
  <c r="AV119" i="14"/>
  <c r="AQ120" i="14"/>
  <c r="AZ119" i="14"/>
  <c r="Z119" i="14" s="1"/>
  <c r="AT119" i="14"/>
  <c r="AU119" i="14"/>
  <c r="AW119" i="14"/>
  <c r="AX119" i="14"/>
  <c r="AY119" i="14" s="1"/>
  <c r="AO120" i="14"/>
  <c r="AU114" i="15" l="1"/>
  <c r="AT114" i="15"/>
  <c r="AN115" i="15"/>
  <c r="AH115" i="15"/>
  <c r="AP115" i="15" s="1"/>
  <c r="AG115" i="15"/>
  <c r="AQ115" i="15"/>
  <c r="AS115" i="15" s="1"/>
  <c r="AX114" i="15"/>
  <c r="X114" i="15" s="1"/>
  <c r="AD115" i="15"/>
  <c r="AF116" i="15" s="1"/>
  <c r="AN116" i="15"/>
  <c r="AO121" i="14"/>
  <c r="AG121" i="14"/>
  <c r="AF121" i="14" s="1"/>
  <c r="AH122" i="14" s="1"/>
  <c r="AS120" i="14"/>
  <c r="AQ121" i="14"/>
  <c r="AT120" i="14"/>
  <c r="AK120" i="14"/>
  <c r="AP121" i="14"/>
  <c r="C115" i="12"/>
  <c r="AK115" i="15" l="1"/>
  <c r="AI115" i="15"/>
  <c r="AJ115" i="15" s="1"/>
  <c r="AL122" i="15" s="1"/>
  <c r="AJ121" i="14"/>
  <c r="AR121" i="14" s="1"/>
  <c r="AI121" i="14"/>
  <c r="AM121" i="14" s="1"/>
  <c r="AU120" i="14"/>
  <c r="AW120" i="14"/>
  <c r="AV120" i="14"/>
  <c r="AZ120" i="14"/>
  <c r="Z120" i="14" s="1"/>
  <c r="AP122" i="14"/>
  <c r="AL120" i="14"/>
  <c r="AN127" i="14" s="1"/>
  <c r="C115" i="10"/>
  <c r="AU115" i="15" l="1"/>
  <c r="AR115" i="15"/>
  <c r="AO116" i="15"/>
  <c r="AE116" i="15"/>
  <c r="AM116" i="15"/>
  <c r="AT115" i="15"/>
  <c r="AX115" i="15"/>
  <c r="X115" i="15" s="1"/>
  <c r="AV115" i="15"/>
  <c r="AW115" i="15" s="1"/>
  <c r="AS121" i="14"/>
  <c r="AV121" i="14" s="1"/>
  <c r="AK121" i="14"/>
  <c r="AL121" i="14" s="1"/>
  <c r="AN128" i="14" s="1"/>
  <c r="AX120" i="14"/>
  <c r="AY120" i="14" s="1"/>
  <c r="AX121" i="14"/>
  <c r="AQ122" i="14"/>
  <c r="AT121" i="14"/>
  <c r="AG122" i="14"/>
  <c r="AO122" i="14"/>
  <c r="AD116" i="15" l="1"/>
  <c r="AF117" i="15" s="1"/>
  <c r="AN117" i="15" s="1"/>
  <c r="AG116" i="15"/>
  <c r="AH116" i="15"/>
  <c r="AZ121" i="14"/>
  <c r="AU121" i="14"/>
  <c r="AW121" i="14"/>
  <c r="AY121" i="14"/>
  <c r="AF122" i="14"/>
  <c r="AI122" i="14"/>
  <c r="AJ122" i="14"/>
  <c r="C116" i="12"/>
  <c r="AK116" i="15" l="1"/>
  <c r="AI116" i="15"/>
  <c r="AQ116" i="15"/>
  <c r="AS116" i="15" s="1"/>
  <c r="AP116" i="15"/>
  <c r="AK122" i="14"/>
  <c r="AL122" i="14" s="1"/>
  <c r="AM122" i="14"/>
  <c r="AG123" i="14" s="1"/>
  <c r="AR122" i="14"/>
  <c r="AS122" i="14"/>
  <c r="AH123" i="14"/>
  <c r="C116" i="10"/>
  <c r="AJ116" i="15" l="1"/>
  <c r="AL123" i="15" s="1"/>
  <c r="AV116" i="15"/>
  <c r="AW116" i="15" s="1"/>
  <c r="AT116" i="15"/>
  <c r="AM117" i="15"/>
  <c r="AX116" i="15"/>
  <c r="X116" i="15" s="1"/>
  <c r="AO117" i="15"/>
  <c r="AR116" i="15"/>
  <c r="AE117" i="15"/>
  <c r="AU116" i="15"/>
  <c r="AF123" i="14"/>
  <c r="AN129" i="14"/>
  <c r="AX122" i="14"/>
  <c r="AY122" i="14" s="1"/>
  <c r="AV122" i="14"/>
  <c r="AQ123" i="14"/>
  <c r="AZ122" i="14"/>
  <c r="AT122" i="14"/>
  <c r="AU122" i="14"/>
  <c r="AI123" i="14"/>
  <c r="AM123" i="14" s="1"/>
  <c r="AP123" i="14"/>
  <c r="AJ123" i="14"/>
  <c r="AS123" i="14" s="1"/>
  <c r="AH124" i="14"/>
  <c r="AW122" i="14"/>
  <c r="AO123" i="14"/>
  <c r="AG117" i="15" l="1"/>
  <c r="AD117" i="15"/>
  <c r="AF118" i="15" s="1"/>
  <c r="AN118" i="15" s="1"/>
  <c r="AH117" i="15"/>
  <c r="AR123" i="14"/>
  <c r="AQ124" i="14"/>
  <c r="AZ123" i="14"/>
  <c r="AT123" i="14"/>
  <c r="AV123" i="14"/>
  <c r="AW123" i="14"/>
  <c r="AO124" i="14"/>
  <c r="AG124" i="14"/>
  <c r="AF124" i="14" s="1"/>
  <c r="AP124" i="14"/>
  <c r="AJ124" i="14"/>
  <c r="AU123" i="14"/>
  <c r="AK123" i="14"/>
  <c r="AL123" i="14" s="1"/>
  <c r="C117" i="12"/>
  <c r="AP117" i="15" l="1"/>
  <c r="AQ117" i="15"/>
  <c r="AS117" i="15" s="1"/>
  <c r="AK117" i="15"/>
  <c r="AI117" i="15"/>
  <c r="AJ117" i="15" s="1"/>
  <c r="AL124" i="15" s="1"/>
  <c r="AI124" i="14"/>
  <c r="AN130" i="14"/>
  <c r="AX123" i="14"/>
  <c r="AY123" i="14" s="1"/>
  <c r="AK124" i="14"/>
  <c r="AL124" i="14" s="1"/>
  <c r="AH125" i="14"/>
  <c r="AM124" i="14"/>
  <c r="AO125" i="14" s="1"/>
  <c r="AS124" i="14"/>
  <c r="AR124" i="14"/>
  <c r="E111" i="10"/>
  <c r="C117" i="10"/>
  <c r="AX117" i="15" l="1"/>
  <c r="X117" i="15" s="1"/>
  <c r="AR117" i="15"/>
  <c r="AT117" i="15"/>
  <c r="AM118" i="15"/>
  <c r="AU117" i="15"/>
  <c r="AO118" i="15"/>
  <c r="AE118" i="15"/>
  <c r="AV117" i="15"/>
  <c r="AW117" i="15" s="1"/>
  <c r="AN131" i="14"/>
  <c r="AX124" i="14"/>
  <c r="AY124" i="14" s="1"/>
  <c r="AU124" i="14"/>
  <c r="AV124" i="14"/>
  <c r="AQ125" i="14"/>
  <c r="AZ124" i="14"/>
  <c r="AT124" i="14"/>
  <c r="AW124" i="14"/>
  <c r="AG125" i="14"/>
  <c r="AF125" i="14" s="1"/>
  <c r="AP125" i="14"/>
  <c r="AD118" i="15" l="1"/>
  <c r="AF119" i="15" s="1"/>
  <c r="AN119" i="15" s="1"/>
  <c r="AH118" i="15"/>
  <c r="AG118" i="15"/>
  <c r="AH126" i="14"/>
  <c r="AJ125" i="14"/>
  <c r="AI125" i="14"/>
  <c r="C118" i="10"/>
  <c r="AK118" i="15" l="1"/>
  <c r="AI118" i="15"/>
  <c r="AJ118" i="15" s="1"/>
  <c r="AL125" i="15" s="1"/>
  <c r="AQ118" i="15"/>
  <c r="AS118" i="15" s="1"/>
  <c r="AP118" i="15"/>
  <c r="AV118" i="15"/>
  <c r="AW118" i="15" s="1"/>
  <c r="AR125" i="14"/>
  <c r="AS125" i="14"/>
  <c r="AP126" i="14"/>
  <c r="AK125" i="14"/>
  <c r="AM125" i="14"/>
  <c r="C118" i="12"/>
  <c r="E112" i="10"/>
  <c r="AO119" i="15" l="1"/>
  <c r="AU118" i="15"/>
  <c r="AX118" i="15"/>
  <c r="X118" i="15" s="1"/>
  <c r="AR118" i="15"/>
  <c r="AE119" i="15"/>
  <c r="AT118" i="15"/>
  <c r="AM119" i="15"/>
  <c r="AU125" i="14"/>
  <c r="AQ126" i="14"/>
  <c r="AZ125" i="14"/>
  <c r="AT125" i="14"/>
  <c r="AV125" i="14"/>
  <c r="AG126" i="14"/>
  <c r="AO126" i="14"/>
  <c r="AW125" i="14"/>
  <c r="AL125" i="14"/>
  <c r="AN132" i="14" s="1"/>
  <c r="C119" i="12"/>
  <c r="AD119" i="15" l="1"/>
  <c r="AG119" i="15"/>
  <c r="AH119" i="15"/>
  <c r="AF126" i="14"/>
  <c r="AJ126" i="14"/>
  <c r="AI126" i="14"/>
  <c r="AX125" i="14"/>
  <c r="AY125" i="14" s="1"/>
  <c r="E113" i="10"/>
  <c r="C119" i="10"/>
  <c r="AQ119" i="15" l="1"/>
  <c r="AS119" i="15" s="1"/>
  <c r="AP119" i="15"/>
  <c r="AI119" i="15"/>
  <c r="AJ119" i="15" s="1"/>
  <c r="AL126" i="15" s="1"/>
  <c r="AK119" i="15"/>
  <c r="AM120" i="15" s="1"/>
  <c r="AV119" i="15"/>
  <c r="AW119" i="15" s="1"/>
  <c r="AF120" i="15"/>
  <c r="AR126" i="14"/>
  <c r="AS126" i="14"/>
  <c r="AK126" i="14"/>
  <c r="AM126" i="14"/>
  <c r="AH127" i="14"/>
  <c r="AN120" i="15" l="1"/>
  <c r="AE120" i="15"/>
  <c r="AD120" i="15" s="1"/>
  <c r="AR119" i="15"/>
  <c r="AU119" i="15"/>
  <c r="AT119" i="15"/>
  <c r="AX119" i="15"/>
  <c r="X119" i="15" s="1"/>
  <c r="AO120" i="15"/>
  <c r="AU126" i="14"/>
  <c r="AV126" i="14"/>
  <c r="AQ127" i="14"/>
  <c r="AZ126" i="14"/>
  <c r="AT126" i="14"/>
  <c r="AW126" i="14"/>
  <c r="AG127" i="14"/>
  <c r="AF127" i="14" s="1"/>
  <c r="AL126" i="14"/>
  <c r="AN133" i="14" s="1"/>
  <c r="AP127" i="14"/>
  <c r="AO127" i="14"/>
  <c r="C120" i="12"/>
  <c r="AH120" i="15" l="1"/>
  <c r="AQ120" i="15" s="1"/>
  <c r="AG120" i="15"/>
  <c r="AI120" i="15" s="1"/>
  <c r="AJ120" i="15" s="1"/>
  <c r="AL127" i="15" s="1"/>
  <c r="AS120" i="15"/>
  <c r="AP120" i="15"/>
  <c r="AF121" i="15"/>
  <c r="AH128" i="14"/>
  <c r="AJ127" i="14"/>
  <c r="AI127" i="14"/>
  <c r="AX126" i="14"/>
  <c r="AY126" i="14" s="1"/>
  <c r="E114" i="10"/>
  <c r="C120" i="10"/>
  <c r="AK120" i="15" l="1"/>
  <c r="AX120" i="15" s="1"/>
  <c r="X120" i="15" s="1"/>
  <c r="AN121" i="15"/>
  <c r="AV120" i="15"/>
  <c r="AW120" i="15" s="1"/>
  <c r="AP128" i="14"/>
  <c r="AS127" i="14"/>
  <c r="AR127" i="14"/>
  <c r="AK127" i="14"/>
  <c r="AL127" i="14" s="1"/>
  <c r="AM127" i="14"/>
  <c r="AM121" i="15" l="1"/>
  <c r="AT120" i="15"/>
  <c r="AU120" i="15"/>
  <c r="AO121" i="15"/>
  <c r="AR120" i="15"/>
  <c r="AE121" i="15"/>
  <c r="AN134" i="14"/>
  <c r="AX127" i="14"/>
  <c r="AY127" i="14" s="1"/>
  <c r="AQ128" i="14"/>
  <c r="AZ127" i="14"/>
  <c r="AT127" i="14"/>
  <c r="AV127" i="14"/>
  <c r="AW127" i="14"/>
  <c r="AO128" i="14"/>
  <c r="AG128" i="14"/>
  <c r="AU127" i="14"/>
  <c r="AD121" i="15" l="1"/>
  <c r="AF122" i="15" s="1"/>
  <c r="AN122" i="15" s="1"/>
  <c r="AH121" i="15"/>
  <c r="AG121" i="15"/>
  <c r="AI121" i="15"/>
  <c r="AK121" i="15"/>
  <c r="AF128" i="14"/>
  <c r="AI128" i="14"/>
  <c r="AJ128" i="14"/>
  <c r="C121" i="10"/>
  <c r="C121" i="12"/>
  <c r="E115" i="10"/>
  <c r="AP121" i="15" l="1"/>
  <c r="AQ121" i="15"/>
  <c r="AS121" i="15" s="1"/>
  <c r="AU121" i="15"/>
  <c r="AE122" i="15"/>
  <c r="AO122" i="15"/>
  <c r="AX121" i="15"/>
  <c r="X121" i="15" s="1"/>
  <c r="AR121" i="15"/>
  <c r="AM122" i="15"/>
  <c r="AJ121" i="15"/>
  <c r="AL128" i="15" s="1"/>
  <c r="AV121" i="15"/>
  <c r="AW121" i="15" s="1"/>
  <c r="AK128" i="14"/>
  <c r="AL128" i="14" s="1"/>
  <c r="AM128" i="14"/>
  <c r="AS128" i="14"/>
  <c r="AR128" i="14"/>
  <c r="AH129" i="14"/>
  <c r="AT121" i="15" l="1"/>
  <c r="AD122" i="15"/>
  <c r="AH122" i="15"/>
  <c r="AG122" i="15"/>
  <c r="AN135" i="14"/>
  <c r="AX128" i="14"/>
  <c r="AY128" i="14" s="1"/>
  <c r="AV128" i="14"/>
  <c r="AQ129" i="14"/>
  <c r="AZ128" i="14"/>
  <c r="AT128" i="14"/>
  <c r="AU128" i="14"/>
  <c r="AG129" i="14"/>
  <c r="AF129" i="14" s="1"/>
  <c r="AW128" i="14"/>
  <c r="AP129" i="14"/>
  <c r="AO129" i="14"/>
  <c r="AI122" i="15" l="1"/>
  <c r="AJ122" i="15" s="1"/>
  <c r="AL129" i="15" s="1"/>
  <c r="AK122" i="15"/>
  <c r="AM123" i="15" s="1"/>
  <c r="AQ122" i="15"/>
  <c r="AS122" i="15" s="1"/>
  <c r="AP122" i="15"/>
  <c r="AF123" i="15"/>
  <c r="AE123" i="15"/>
  <c r="AD123" i="15" s="1"/>
  <c r="AH130" i="14"/>
  <c r="AJ129" i="14"/>
  <c r="AI129" i="14"/>
  <c r="C122" i="10"/>
  <c r="C122" i="12"/>
  <c r="E116" i="10"/>
  <c r="AU122" i="15" l="1"/>
  <c r="AF124" i="15"/>
  <c r="AN124" i="15" s="1"/>
  <c r="AV122" i="15"/>
  <c r="AW122" i="15" s="1"/>
  <c r="AG123" i="15"/>
  <c r="AH123" i="15"/>
  <c r="AP123" i="15" s="1"/>
  <c r="AN123" i="15"/>
  <c r="AO123" i="15"/>
  <c r="AX122" i="15"/>
  <c r="AR122" i="15"/>
  <c r="AT122" i="15"/>
  <c r="AP130" i="14"/>
  <c r="AS129" i="14"/>
  <c r="AR129" i="14"/>
  <c r="AK129" i="14"/>
  <c r="AL129" i="14" s="1"/>
  <c r="AM129" i="14"/>
  <c r="C123" i="10"/>
  <c r="C123" i="12"/>
  <c r="AI123" i="15" l="1"/>
  <c r="AJ123" i="15" s="1"/>
  <c r="AL130" i="15" s="1"/>
  <c r="AK123" i="15"/>
  <c r="AM124" i="15" s="1"/>
  <c r="AE124" i="15"/>
  <c r="AD124" i="15" s="1"/>
  <c r="AG124" i="15"/>
  <c r="AK124" i="15" s="1"/>
  <c r="AH124" i="15"/>
  <c r="AP124" i="15" s="1"/>
  <c r="AX123" i="15"/>
  <c r="AQ123" i="15"/>
  <c r="AS123" i="15" s="1"/>
  <c r="AV123" i="15"/>
  <c r="AW123" i="15" s="1"/>
  <c r="AF125" i="15"/>
  <c r="AN136" i="14"/>
  <c r="AX129" i="14"/>
  <c r="AY129" i="14" s="1"/>
  <c r="AU129" i="14"/>
  <c r="AQ130" i="14"/>
  <c r="AZ129" i="14"/>
  <c r="AT129" i="14"/>
  <c r="AV129" i="14"/>
  <c r="AW129" i="14"/>
  <c r="AG130" i="14"/>
  <c r="AO130" i="14"/>
  <c r="E117" i="10"/>
  <c r="AI124" i="15" l="1"/>
  <c r="AJ124" i="15" s="1"/>
  <c r="AO124" i="15"/>
  <c r="AR123" i="15"/>
  <c r="AQ124" i="15"/>
  <c r="AX124" i="15" s="1"/>
  <c r="AT123" i="15"/>
  <c r="AU123" i="15"/>
  <c r="AL131" i="15"/>
  <c r="AV124" i="15"/>
  <c r="AW124" i="15" s="1"/>
  <c r="AO125" i="15"/>
  <c r="AR124" i="15"/>
  <c r="AT124" i="15"/>
  <c r="AS124" i="15"/>
  <c r="AE125" i="15"/>
  <c r="AD125" i="15" s="1"/>
  <c r="AN125" i="15"/>
  <c r="AM125" i="15"/>
  <c r="AF130" i="14"/>
  <c r="AJ130" i="14"/>
  <c r="AI130" i="14"/>
  <c r="C124" i="10"/>
  <c r="C124" i="12"/>
  <c r="AU124" i="15" l="1"/>
  <c r="AF126" i="15"/>
  <c r="AH125" i="15"/>
  <c r="AG125" i="15"/>
  <c r="AK130" i="14"/>
  <c r="AL130" i="14" s="1"/>
  <c r="AM130" i="14"/>
  <c r="AO131" i="14" s="1"/>
  <c r="AS130" i="14"/>
  <c r="AR130" i="14"/>
  <c r="AH131" i="14"/>
  <c r="AG131" i="14"/>
  <c r="AQ125" i="15" l="1"/>
  <c r="AP125" i="15"/>
  <c r="AI125" i="15"/>
  <c r="AK125" i="15"/>
  <c r="AN126" i="15"/>
  <c r="AF131" i="14"/>
  <c r="AH132" i="14" s="1"/>
  <c r="AN137" i="14"/>
  <c r="AX130" i="14"/>
  <c r="AY130" i="14" s="1"/>
  <c r="AU130" i="14"/>
  <c r="AV130" i="14"/>
  <c r="AT130" i="14"/>
  <c r="AQ131" i="14"/>
  <c r="AZ130" i="14"/>
  <c r="AW130" i="14"/>
  <c r="AP131" i="14"/>
  <c r="AJ131" i="14"/>
  <c r="AS131" i="14" s="1"/>
  <c r="AI131" i="14"/>
  <c r="AM131" i="14" s="1"/>
  <c r="C125" i="10"/>
  <c r="C125" i="12"/>
  <c r="E118" i="10"/>
  <c r="AT125" i="15" l="1"/>
  <c r="AO126" i="15"/>
  <c r="AX125" i="15"/>
  <c r="AR125" i="15"/>
  <c r="AU125" i="15"/>
  <c r="AE126" i="15"/>
  <c r="AM126" i="15"/>
  <c r="AS125" i="15"/>
  <c r="AJ125" i="15"/>
  <c r="AL132" i="15" s="1"/>
  <c r="AG132" i="14"/>
  <c r="AF132" i="14" s="1"/>
  <c r="AH133" i="14" s="1"/>
  <c r="AU131" i="14"/>
  <c r="AP132" i="14"/>
  <c r="AW131" i="14"/>
  <c r="AQ132" i="14"/>
  <c r="AZ131" i="14"/>
  <c r="AT131" i="14"/>
  <c r="AV131" i="14"/>
  <c r="AR131" i="14"/>
  <c r="AK131" i="14"/>
  <c r="AL131" i="14" s="1"/>
  <c r="AO132" i="14"/>
  <c r="AD126" i="15" l="1"/>
  <c r="AH126" i="15"/>
  <c r="AG126" i="15"/>
  <c r="AV125" i="15"/>
  <c r="AW125" i="15" s="1"/>
  <c r="AJ132" i="14"/>
  <c r="AI132" i="14"/>
  <c r="AM132" i="14" s="1"/>
  <c r="AT132" i="14" s="1"/>
  <c r="AN138" i="14"/>
  <c r="AX131" i="14"/>
  <c r="AY131" i="14" s="1"/>
  <c r="AR132" i="14"/>
  <c r="AK132" i="14"/>
  <c r="AL132" i="14" s="1"/>
  <c r="AN139" i="14" s="1"/>
  <c r="AS132" i="14"/>
  <c r="AP133" i="14"/>
  <c r="AI126" i="15" l="1"/>
  <c r="AJ126" i="15" s="1"/>
  <c r="AK126" i="15"/>
  <c r="AP126" i="15"/>
  <c r="AQ126" i="15"/>
  <c r="AF127" i="15"/>
  <c r="AG133" i="14"/>
  <c r="AF133" i="14" s="1"/>
  <c r="AQ133" i="14"/>
  <c r="AZ132" i="14"/>
  <c r="AO133" i="14"/>
  <c r="AX132" i="14"/>
  <c r="AY132" i="14" s="1"/>
  <c r="AI133" i="14"/>
  <c r="AM133" i="14" s="1"/>
  <c r="AH134" i="14"/>
  <c r="AU132" i="14"/>
  <c r="AV132" i="14"/>
  <c r="AW132" i="14"/>
  <c r="C126" i="10"/>
  <c r="C126" i="12"/>
  <c r="E119" i="10"/>
  <c r="AL133" i="15" l="1"/>
  <c r="AV126" i="15"/>
  <c r="AW126" i="15" s="1"/>
  <c r="AO127" i="15"/>
  <c r="AX126" i="15"/>
  <c r="AR126" i="15"/>
  <c r="AT126" i="15"/>
  <c r="AS126" i="15"/>
  <c r="AE127" i="15"/>
  <c r="AD127" i="15" s="1"/>
  <c r="AU126" i="15"/>
  <c r="AN127" i="15"/>
  <c r="AM127" i="15"/>
  <c r="AJ133" i="14"/>
  <c r="AS133" i="14" s="1"/>
  <c r="AW133" i="14" s="1"/>
  <c r="AQ134" i="14"/>
  <c r="AT133" i="14"/>
  <c r="AV133" i="14"/>
  <c r="AG134" i="14"/>
  <c r="AF134" i="14" s="1"/>
  <c r="AP134" i="14"/>
  <c r="AO134" i="14"/>
  <c r="AF128" i="15" l="1"/>
  <c r="AG127" i="15"/>
  <c r="AH127" i="15"/>
  <c r="AZ133" i="14"/>
  <c r="AR133" i="14"/>
  <c r="AU133" i="14"/>
  <c r="AK133" i="14"/>
  <c r="AL133" i="14" s="1"/>
  <c r="AN140" i="14" s="1"/>
  <c r="AI134" i="14"/>
  <c r="AH135" i="14"/>
  <c r="AJ134" i="14"/>
  <c r="C127" i="10"/>
  <c r="AI127" i="15" l="1"/>
  <c r="AJ127" i="15" s="1"/>
  <c r="AK127" i="15"/>
  <c r="AP127" i="15"/>
  <c r="AQ127" i="15"/>
  <c r="AN128" i="15"/>
  <c r="AX133" i="14"/>
  <c r="AY133" i="14" s="1"/>
  <c r="AK134" i="14"/>
  <c r="AL134" i="14" s="1"/>
  <c r="AN141" i="14" s="1"/>
  <c r="AM134" i="14"/>
  <c r="AG135" i="14" s="1"/>
  <c r="AF135" i="14" s="1"/>
  <c r="AH136" i="14" s="1"/>
  <c r="AS134" i="14"/>
  <c r="AR134" i="14"/>
  <c r="AP135" i="14"/>
  <c r="C127" i="12"/>
  <c r="E120" i="10"/>
  <c r="AL134" i="15" l="1"/>
  <c r="AV127" i="15"/>
  <c r="AW127" i="15" s="1"/>
  <c r="AT127" i="15"/>
  <c r="AO128" i="15"/>
  <c r="AX127" i="15"/>
  <c r="AR127" i="15"/>
  <c r="AE128" i="15"/>
  <c r="AM128" i="15"/>
  <c r="AU127" i="15"/>
  <c r="AS127" i="15"/>
  <c r="AX134" i="14"/>
  <c r="AY134" i="14" s="1"/>
  <c r="AQ135" i="14"/>
  <c r="AZ134" i="14"/>
  <c r="AJ135" i="14"/>
  <c r="AS135" i="14" s="1"/>
  <c r="AI135" i="14"/>
  <c r="AK135" i="14" s="1"/>
  <c r="AT134" i="14"/>
  <c r="AO135" i="14"/>
  <c r="AW134" i="14"/>
  <c r="AV134" i="14"/>
  <c r="AP136" i="14"/>
  <c r="AU134" i="14"/>
  <c r="C128" i="10"/>
  <c r="C128" i="12"/>
  <c r="AD128" i="15" l="1"/>
  <c r="AH128" i="15"/>
  <c r="AG128" i="15"/>
  <c r="AR135" i="14"/>
  <c r="AM135" i="14"/>
  <c r="AO136" i="14" s="1"/>
  <c r="AU135" i="14"/>
  <c r="AL135" i="14"/>
  <c r="AN142" i="14" s="1"/>
  <c r="AI128" i="15" l="1"/>
  <c r="AJ128" i="15" s="1"/>
  <c r="AK128" i="15"/>
  <c r="AQ128" i="15"/>
  <c r="AP128" i="15"/>
  <c r="AF129" i="15"/>
  <c r="AE129" i="15"/>
  <c r="AV135" i="14"/>
  <c r="AT135" i="14"/>
  <c r="AZ135" i="14"/>
  <c r="AW135" i="14"/>
  <c r="AQ136" i="14"/>
  <c r="AG136" i="14"/>
  <c r="AF136" i="14" s="1"/>
  <c r="AX135" i="14"/>
  <c r="AY135" i="14" s="1"/>
  <c r="E121" i="10"/>
  <c r="AD129" i="15" l="1"/>
  <c r="AF130" i="15" s="1"/>
  <c r="AL135" i="15"/>
  <c r="AV128" i="15"/>
  <c r="AW128" i="15" s="1"/>
  <c r="AO129" i="15"/>
  <c r="AX128" i="15"/>
  <c r="AR128" i="15"/>
  <c r="AT128" i="15"/>
  <c r="AU128" i="15"/>
  <c r="AS128" i="15"/>
  <c r="AN129" i="15"/>
  <c r="AH129" i="15"/>
  <c r="AG129" i="15"/>
  <c r="AK129" i="15" s="1"/>
  <c r="AM129" i="15"/>
  <c r="AI136" i="14"/>
  <c r="AM136" i="14" s="1"/>
  <c r="AG137" i="14" s="1"/>
  <c r="AJ136" i="14"/>
  <c r="AR136" i="14" s="1"/>
  <c r="AS136" i="14"/>
  <c r="AH137" i="14"/>
  <c r="C129" i="10"/>
  <c r="C129" i="12"/>
  <c r="AE130" i="15" l="1"/>
  <c r="AD130" i="15"/>
  <c r="AF131" i="15" s="1"/>
  <c r="AN130" i="15"/>
  <c r="AH130" i="15"/>
  <c r="AP130" i="15" s="1"/>
  <c r="AG130" i="15"/>
  <c r="AK130" i="15"/>
  <c r="AO130" i="15"/>
  <c r="AR129" i="15"/>
  <c r="AQ129" i="15"/>
  <c r="AX129" i="15" s="1"/>
  <c r="AI129" i="15"/>
  <c r="AJ129" i="15" s="1"/>
  <c r="AL136" i="15" s="1"/>
  <c r="AP129" i="15"/>
  <c r="AM130" i="15"/>
  <c r="AK136" i="14"/>
  <c r="AL136" i="14" s="1"/>
  <c r="AN143" i="14" s="1"/>
  <c r="AF137" i="14"/>
  <c r="AH138" i="14" s="1"/>
  <c r="AQ137" i="14"/>
  <c r="AZ136" i="14"/>
  <c r="AT136" i="14"/>
  <c r="AV136" i="14"/>
  <c r="AW136" i="14"/>
  <c r="AU136" i="14"/>
  <c r="AO137" i="14"/>
  <c r="AJ137" i="14"/>
  <c r="AR137" i="14" s="1"/>
  <c r="AI137" i="14"/>
  <c r="AP137" i="14"/>
  <c r="E122" i="10"/>
  <c r="AT129" i="15" l="1"/>
  <c r="AU129" i="15"/>
  <c r="AE131" i="15"/>
  <c r="AD131" i="15" s="1"/>
  <c r="AV129" i="15"/>
  <c r="AW129" i="15" s="1"/>
  <c r="AO131" i="15"/>
  <c r="AR130" i="15"/>
  <c r="AI130" i="15"/>
  <c r="AN131" i="15"/>
  <c r="AQ130" i="15"/>
  <c r="AX130" i="15" s="1"/>
  <c r="AS129" i="15"/>
  <c r="AM131" i="15"/>
  <c r="AX136" i="14"/>
  <c r="AY136" i="14" s="1"/>
  <c r="AK137" i="14"/>
  <c r="AL137" i="14" s="1"/>
  <c r="AS137" i="14"/>
  <c r="AP138" i="14"/>
  <c r="AM137" i="14"/>
  <c r="AJ130" i="15" l="1"/>
  <c r="AL137" i="15" s="1"/>
  <c r="AS130" i="15"/>
  <c r="AF132" i="15"/>
  <c r="AG131" i="15"/>
  <c r="AT130" i="15"/>
  <c r="AH131" i="15"/>
  <c r="AU130" i="15"/>
  <c r="AN144" i="14"/>
  <c r="AX137" i="14"/>
  <c r="AY137" i="14" s="1"/>
  <c r="AU137" i="14"/>
  <c r="AQ138" i="14"/>
  <c r="AZ137" i="14"/>
  <c r="AT137" i="14"/>
  <c r="AV137" i="14"/>
  <c r="AO138" i="14"/>
  <c r="AG138" i="14"/>
  <c r="AW137" i="14"/>
  <c r="E123" i="10"/>
  <c r="C130" i="10"/>
  <c r="C130" i="12"/>
  <c r="AP131" i="15" l="1"/>
  <c r="AQ131" i="15"/>
  <c r="AN132" i="15"/>
  <c r="AI131" i="15"/>
  <c r="AJ131" i="15" s="1"/>
  <c r="AL138" i="15" s="1"/>
  <c r="AK131" i="15"/>
  <c r="AV130" i="15"/>
  <c r="AW130" i="15" s="1"/>
  <c r="AF138" i="14"/>
  <c r="AI138" i="14"/>
  <c r="AJ138" i="14"/>
  <c r="E124" i="10"/>
  <c r="AV131" i="15" l="1"/>
  <c r="AW131" i="15" s="1"/>
  <c r="AT131" i="15"/>
  <c r="AO132" i="15"/>
  <c r="AX131" i="15"/>
  <c r="AR131" i="15"/>
  <c r="AE132" i="15"/>
  <c r="AM132" i="15"/>
  <c r="AU131" i="15"/>
  <c r="AS131" i="15"/>
  <c r="AK138" i="14"/>
  <c r="AL138" i="14" s="1"/>
  <c r="AN145" i="14" s="1"/>
  <c r="AM138" i="14"/>
  <c r="AG139" i="14" s="1"/>
  <c r="AS138" i="14"/>
  <c r="AR138" i="14"/>
  <c r="AH139" i="14"/>
  <c r="C131" i="10"/>
  <c r="C131" i="12"/>
  <c r="AD132" i="15" l="1"/>
  <c r="AH132" i="15"/>
  <c r="AG132" i="15"/>
  <c r="AF139" i="14"/>
  <c r="AH140" i="14" s="1"/>
  <c r="AX138" i="14"/>
  <c r="AY138" i="14" s="1"/>
  <c r="AO139" i="14"/>
  <c r="AU138" i="14"/>
  <c r="AQ139" i="14"/>
  <c r="AZ138" i="14"/>
  <c r="AT138" i="14"/>
  <c r="AV138" i="14"/>
  <c r="AW138" i="14"/>
  <c r="AI139" i="14"/>
  <c r="AP139" i="14"/>
  <c r="AJ139" i="14"/>
  <c r="AQ132" i="15" l="1"/>
  <c r="AP132" i="15"/>
  <c r="AI132" i="15"/>
  <c r="AK132" i="15"/>
  <c r="AF133" i="15"/>
  <c r="AK139" i="14"/>
  <c r="AP140" i="14"/>
  <c r="AR139" i="14"/>
  <c r="AM139" i="14"/>
  <c r="AS139" i="14"/>
  <c r="E125" i="10"/>
  <c r="C132" i="10"/>
  <c r="C132" i="12"/>
  <c r="AU132" i="15" l="1"/>
  <c r="AJ132" i="15"/>
  <c r="AL139" i="15" s="1"/>
  <c r="AO133" i="15"/>
  <c r="AX132" i="15"/>
  <c r="AR132" i="15"/>
  <c r="AT132" i="15"/>
  <c r="AE133" i="15"/>
  <c r="AD133" i="15" s="1"/>
  <c r="AN133" i="15"/>
  <c r="AS132" i="15"/>
  <c r="AM133" i="15"/>
  <c r="AQ140" i="14"/>
  <c r="AZ139" i="14"/>
  <c r="AT139" i="14"/>
  <c r="AV139" i="14"/>
  <c r="AO140" i="14"/>
  <c r="AG140" i="14"/>
  <c r="AW139" i="14"/>
  <c r="AL139" i="14"/>
  <c r="AN146" i="14" s="1"/>
  <c r="AU139" i="14"/>
  <c r="AG133" i="15" l="1"/>
  <c r="AK133" i="15" s="1"/>
  <c r="AM134" i="15" s="1"/>
  <c r="AH133" i="15"/>
  <c r="AP133" i="15" s="1"/>
  <c r="AF134" i="15"/>
  <c r="AV132" i="15"/>
  <c r="AW132" i="15" s="1"/>
  <c r="AF140" i="14"/>
  <c r="AI140" i="14"/>
  <c r="AJ140" i="14"/>
  <c r="AX139" i="14"/>
  <c r="AY139" i="14" s="1"/>
  <c r="AI133" i="15" l="1"/>
  <c r="AJ133" i="15" s="1"/>
  <c r="AL140" i="15" s="1"/>
  <c r="AE134" i="15"/>
  <c r="AR133" i="15"/>
  <c r="AO134" i="15"/>
  <c r="AD134" i="15"/>
  <c r="AF135" i="15" s="1"/>
  <c r="AQ133" i="15"/>
  <c r="AS133" i="15" s="1"/>
  <c r="AN134" i="15"/>
  <c r="AH134" i="15"/>
  <c r="AG134" i="15"/>
  <c r="AK140" i="14"/>
  <c r="AL140" i="14" s="1"/>
  <c r="AN147" i="14" s="1"/>
  <c r="AM140" i="14"/>
  <c r="AG141" i="14" s="1"/>
  <c r="AS140" i="14"/>
  <c r="AR140" i="14"/>
  <c r="AH141" i="14"/>
  <c r="E126" i="10"/>
  <c r="C133" i="10"/>
  <c r="C133" i="12"/>
  <c r="AV133" i="15" l="1"/>
  <c r="AW133" i="15" s="1"/>
  <c r="AT133" i="15"/>
  <c r="AU133" i="15"/>
  <c r="AX133" i="15"/>
  <c r="AQ134" i="15"/>
  <c r="AS134" i="15" s="1"/>
  <c r="AN135" i="15"/>
  <c r="AI134" i="15"/>
  <c r="AJ134" i="15" s="1"/>
  <c r="AL141" i="15" s="1"/>
  <c r="AK134" i="15"/>
  <c r="AP134" i="15"/>
  <c r="AF141" i="14"/>
  <c r="AH142" i="14" s="1"/>
  <c r="AX140" i="14"/>
  <c r="AY140" i="14" s="1"/>
  <c r="AQ141" i="14"/>
  <c r="AZ140" i="14"/>
  <c r="AT140" i="14"/>
  <c r="AV140" i="14"/>
  <c r="AU140" i="14"/>
  <c r="AO141" i="14"/>
  <c r="AW140" i="14"/>
  <c r="AJ141" i="14"/>
  <c r="AS141" i="14" s="1"/>
  <c r="AI141" i="14"/>
  <c r="AP141" i="14"/>
  <c r="AV134" i="15" l="1"/>
  <c r="AW134" i="15" s="1"/>
  <c r="AO135" i="15"/>
  <c r="AX134" i="15"/>
  <c r="AR134" i="15"/>
  <c r="AT134" i="15"/>
  <c r="AM135" i="15"/>
  <c r="AU134" i="15"/>
  <c r="AE135" i="15"/>
  <c r="AR141" i="14"/>
  <c r="AK141" i="14"/>
  <c r="AL141" i="14" s="1"/>
  <c r="AN148" i="14" s="1"/>
  <c r="AU141" i="14"/>
  <c r="AM141" i="14"/>
  <c r="AP142" i="14"/>
  <c r="E127" i="10"/>
  <c r="AD135" i="15" l="1"/>
  <c r="AH135" i="15"/>
  <c r="AG135" i="15"/>
  <c r="AX141" i="14"/>
  <c r="AY141" i="14" s="1"/>
  <c r="AQ142" i="14"/>
  <c r="AZ141" i="14"/>
  <c r="AT141" i="14"/>
  <c r="AV141" i="14"/>
  <c r="AO142" i="14"/>
  <c r="AG142" i="14"/>
  <c r="AW141" i="14"/>
  <c r="C134" i="10"/>
  <c r="C134" i="12"/>
  <c r="AP135" i="15" l="1"/>
  <c r="AQ135" i="15"/>
  <c r="AI135" i="15"/>
  <c r="AJ135" i="15" s="1"/>
  <c r="AL142" i="15" s="1"/>
  <c r="AK135" i="15"/>
  <c r="AF136" i="15"/>
  <c r="AF142" i="14"/>
  <c r="AJ142" i="14"/>
  <c r="AI142" i="14"/>
  <c r="AV135" i="15" l="1"/>
  <c r="AW135" i="15" s="1"/>
  <c r="AT135" i="15"/>
  <c r="AO136" i="15"/>
  <c r="AX135" i="15"/>
  <c r="AR135" i="15"/>
  <c r="AS135" i="15"/>
  <c r="AM136" i="15"/>
  <c r="AE136" i="15"/>
  <c r="AD136" i="15" s="1"/>
  <c r="AU135" i="15"/>
  <c r="AN136" i="15"/>
  <c r="AK142" i="14"/>
  <c r="AL142" i="14" s="1"/>
  <c r="AN149" i="14" s="1"/>
  <c r="AM142" i="14"/>
  <c r="AO143" i="14" s="1"/>
  <c r="AS142" i="14"/>
  <c r="AR142" i="14"/>
  <c r="AH143" i="14"/>
  <c r="E128" i="10"/>
  <c r="C135" i="10"/>
  <c r="C135" i="12"/>
  <c r="AF137" i="15" l="1"/>
  <c r="AG136" i="15"/>
  <c r="AH136" i="15"/>
  <c r="AG143" i="14"/>
  <c r="AF143" i="14" s="1"/>
  <c r="AH144" i="14" s="1"/>
  <c r="AP143" i="14"/>
  <c r="AQ143" i="14"/>
  <c r="AZ142" i="14"/>
  <c r="AT142" i="14"/>
  <c r="AV142" i="14"/>
  <c r="AU142" i="14"/>
  <c r="AX142" i="14"/>
  <c r="AY142" i="14" s="1"/>
  <c r="AW142" i="14"/>
  <c r="AN137" i="15" l="1"/>
  <c r="AI136" i="15"/>
  <c r="AK136" i="15"/>
  <c r="AQ136" i="15"/>
  <c r="AP136" i="15"/>
  <c r="AJ143" i="14"/>
  <c r="AR143" i="14" s="1"/>
  <c r="AI143" i="14"/>
  <c r="AM143" i="14" s="1"/>
  <c r="AP144" i="14"/>
  <c r="E129" i="10"/>
  <c r="AO137" i="15" l="1"/>
  <c r="AX136" i="15"/>
  <c r="AR136" i="15"/>
  <c r="AT136" i="15"/>
  <c r="AM137" i="15"/>
  <c r="AU136" i="15"/>
  <c r="AE137" i="15"/>
  <c r="AS136" i="15"/>
  <c r="AJ136" i="15"/>
  <c r="AL143" i="15" s="1"/>
  <c r="AK143" i="14"/>
  <c r="AL143" i="14" s="1"/>
  <c r="AN150" i="14" s="1"/>
  <c r="AS143" i="14"/>
  <c r="AU143" i="14" s="1"/>
  <c r="AQ144" i="14"/>
  <c r="AZ143" i="14"/>
  <c r="AT143" i="14"/>
  <c r="AV143" i="14"/>
  <c r="AO144" i="14"/>
  <c r="AW143" i="14"/>
  <c r="AG144" i="14"/>
  <c r="C136" i="10"/>
  <c r="C136" i="12"/>
  <c r="AD137" i="15" l="1"/>
  <c r="AG137" i="15"/>
  <c r="AH137" i="15"/>
  <c r="AV136" i="15"/>
  <c r="AW136" i="15" s="1"/>
  <c r="AX143" i="14"/>
  <c r="AY143" i="14" s="1"/>
  <c r="AF144" i="14"/>
  <c r="AI144" i="14"/>
  <c r="AJ144" i="14"/>
  <c r="AI137" i="15" l="1"/>
  <c r="AJ137" i="15" s="1"/>
  <c r="AL144" i="15" s="1"/>
  <c r="AK137" i="15"/>
  <c r="AM138" i="15" s="1"/>
  <c r="AP137" i="15"/>
  <c r="AQ137" i="15"/>
  <c r="AF138" i="15"/>
  <c r="AK144" i="14"/>
  <c r="AL144" i="14" s="1"/>
  <c r="AN151" i="14" s="1"/>
  <c r="AM144" i="14"/>
  <c r="AG145" i="14" s="1"/>
  <c r="AS144" i="14"/>
  <c r="AR144" i="14"/>
  <c r="AH145" i="14"/>
  <c r="E130" i="10"/>
  <c r="AT137" i="15" l="1"/>
  <c r="AO138" i="15"/>
  <c r="AX137" i="15"/>
  <c r="AR137" i="15"/>
  <c r="AS137" i="15"/>
  <c r="AV137" i="15"/>
  <c r="AW137" i="15" s="1"/>
  <c r="AE138" i="15"/>
  <c r="AD138" i="15" s="1"/>
  <c r="AU137" i="15"/>
  <c r="AN138" i="15"/>
  <c r="AF145" i="14"/>
  <c r="AH146" i="14" s="1"/>
  <c r="AX144" i="14"/>
  <c r="AY144" i="14" s="1"/>
  <c r="AO145" i="14"/>
  <c r="AU144" i="14"/>
  <c r="AQ145" i="14"/>
  <c r="AZ144" i="14"/>
  <c r="AT144" i="14"/>
  <c r="AV144" i="14"/>
  <c r="AW144" i="14"/>
  <c r="AJ145" i="14"/>
  <c r="AR145" i="14" s="1"/>
  <c r="AI145" i="14"/>
  <c r="AM145" i="14" s="1"/>
  <c r="AP145" i="14"/>
  <c r="C137" i="10"/>
  <c r="C137" i="12"/>
  <c r="AF139" i="15" l="1"/>
  <c r="AG138" i="15"/>
  <c r="AH138" i="15"/>
  <c r="AG146" i="14"/>
  <c r="AF146" i="14" s="1"/>
  <c r="AH147" i="14" s="1"/>
  <c r="AK145" i="14"/>
  <c r="AL145" i="14" s="1"/>
  <c r="AP146" i="14"/>
  <c r="AQ146" i="14"/>
  <c r="AT145" i="14"/>
  <c r="AS145" i="14"/>
  <c r="AW145" i="14" s="1"/>
  <c r="AO146" i="14"/>
  <c r="AN139" i="15" l="1"/>
  <c r="AI138" i="15"/>
  <c r="AK138" i="15"/>
  <c r="AQ138" i="15"/>
  <c r="AP138" i="15"/>
  <c r="AJ146" i="14"/>
  <c r="AR146" i="14" s="1"/>
  <c r="AI146" i="14"/>
  <c r="AM146" i="14" s="1"/>
  <c r="AQ147" i="14" s="1"/>
  <c r="AV145" i="14"/>
  <c r="AN152" i="14"/>
  <c r="AX145" i="14"/>
  <c r="AY145" i="14" s="1"/>
  <c r="AS146" i="14"/>
  <c r="AU145" i="14"/>
  <c r="AZ145" i="14"/>
  <c r="AP147" i="14"/>
  <c r="E131" i="10"/>
  <c r="AX138" i="15" l="1"/>
  <c r="AR138" i="15"/>
  <c r="AO139" i="15"/>
  <c r="AT138" i="15"/>
  <c r="AM139" i="15"/>
  <c r="AU138" i="15"/>
  <c r="AE139" i="15"/>
  <c r="AS138" i="15"/>
  <c r="AJ138" i="15"/>
  <c r="AL145" i="15" s="1"/>
  <c r="AK146" i="14"/>
  <c r="AL146" i="14" s="1"/>
  <c r="AN153" i="14" s="1"/>
  <c r="AW146" i="14"/>
  <c r="AG147" i="14"/>
  <c r="AF147" i="14" s="1"/>
  <c r="AH148" i="14" s="1"/>
  <c r="AO147" i="14"/>
  <c r="AT146" i="14"/>
  <c r="AU146" i="14"/>
  <c r="AV146" i="14"/>
  <c r="AZ146" i="14"/>
  <c r="C138" i="10"/>
  <c r="C138" i="12"/>
  <c r="AD139" i="15" l="1"/>
  <c r="AG139" i="15"/>
  <c r="AH139" i="15"/>
  <c r="AV138" i="15"/>
  <c r="AW138" i="15" s="1"/>
  <c r="AJ147" i="14"/>
  <c r="AX146" i="14"/>
  <c r="AY146" i="14" s="1"/>
  <c r="AI147" i="14"/>
  <c r="AM147" i="14" s="1"/>
  <c r="AO148" i="14" s="1"/>
  <c r="AK147" i="14"/>
  <c r="AL147" i="14" s="1"/>
  <c r="AN154" i="14" s="1"/>
  <c r="AS147" i="14"/>
  <c r="AZ147" i="14" s="1"/>
  <c r="AR147" i="14"/>
  <c r="AP148" i="14"/>
  <c r="AI139" i="15" l="1"/>
  <c r="AJ139" i="15" s="1"/>
  <c r="AK139" i="15"/>
  <c r="AM140" i="15" s="1"/>
  <c r="AP139" i="15"/>
  <c r="AQ139" i="15"/>
  <c r="AF140" i="15"/>
  <c r="AG148" i="14"/>
  <c r="AF148" i="14" s="1"/>
  <c r="AT147" i="14"/>
  <c r="AQ148" i="14"/>
  <c r="AX147" i="14"/>
  <c r="AY147" i="14" s="1"/>
  <c r="AV147" i="14"/>
  <c r="AH149" i="14"/>
  <c r="AJ148" i="14"/>
  <c r="AU147" i="14"/>
  <c r="AI148" i="14"/>
  <c r="AW147" i="14"/>
  <c r="E132" i="10"/>
  <c r="C139" i="10"/>
  <c r="C139" i="12"/>
  <c r="AU139" i="15" l="1"/>
  <c r="AL146" i="15"/>
  <c r="AV139" i="15"/>
  <c r="AW139" i="15" s="1"/>
  <c r="AN140" i="15"/>
  <c r="AS139" i="15"/>
  <c r="AT139" i="15"/>
  <c r="AX139" i="15"/>
  <c r="AO140" i="15"/>
  <c r="AR139" i="15"/>
  <c r="AE140" i="15"/>
  <c r="AD140" i="15" s="1"/>
  <c r="AK148" i="14"/>
  <c r="AL148" i="14" s="1"/>
  <c r="AM148" i="14"/>
  <c r="AR148" i="14"/>
  <c r="AS148" i="14"/>
  <c r="AP149" i="14"/>
  <c r="AG140" i="15" l="1"/>
  <c r="AH140" i="15"/>
  <c r="AF141" i="15"/>
  <c r="AN155" i="14"/>
  <c r="AX148" i="14"/>
  <c r="AY148" i="14" s="1"/>
  <c r="AQ149" i="14"/>
  <c r="AZ148" i="14"/>
  <c r="AT148" i="14"/>
  <c r="AV148" i="14"/>
  <c r="AG149" i="14"/>
  <c r="AW148" i="14"/>
  <c r="AO149" i="14"/>
  <c r="AU148" i="14"/>
  <c r="E133" i="10"/>
  <c r="AI140" i="15" l="1"/>
  <c r="AJ140" i="15" s="1"/>
  <c r="AL147" i="15" s="1"/>
  <c r="AK140" i="15"/>
  <c r="AE141" i="15" s="1"/>
  <c r="AD141" i="15" s="1"/>
  <c r="AN141" i="15"/>
  <c r="AV140" i="15"/>
  <c r="AW140" i="15" s="1"/>
  <c r="AP140" i="15"/>
  <c r="AQ140" i="15"/>
  <c r="AF149" i="14"/>
  <c r="AJ149" i="14"/>
  <c r="AI149" i="14"/>
  <c r="C140" i="10"/>
  <c r="C140" i="12"/>
  <c r="AO141" i="15" l="1"/>
  <c r="AM141" i="15"/>
  <c r="AT140" i="15"/>
  <c r="AR140" i="15"/>
  <c r="AX140" i="15"/>
  <c r="AF142" i="15"/>
  <c r="AG141" i="15"/>
  <c r="AH141" i="15"/>
  <c r="AQ141" i="15" s="1"/>
  <c r="AS140" i="15"/>
  <c r="AU140" i="15"/>
  <c r="AR149" i="14"/>
  <c r="AS149" i="14"/>
  <c r="AK149" i="14"/>
  <c r="AM149" i="14"/>
  <c r="AW149" i="14" s="1"/>
  <c r="AH150" i="14"/>
  <c r="AS141" i="15" l="1"/>
  <c r="AI141" i="15"/>
  <c r="AJ141" i="15" s="1"/>
  <c r="AL148" i="15" s="1"/>
  <c r="AK141" i="15"/>
  <c r="AN142" i="15"/>
  <c r="AP141" i="15"/>
  <c r="AU149" i="14"/>
  <c r="AG150" i="14"/>
  <c r="AF150" i="14" s="1"/>
  <c r="AQ150" i="14"/>
  <c r="AZ149" i="14"/>
  <c r="AT149" i="14"/>
  <c r="AV149" i="14"/>
  <c r="AL149" i="14"/>
  <c r="AN156" i="14" s="1"/>
  <c r="AP150" i="14"/>
  <c r="AO150" i="14"/>
  <c r="E134" i="10"/>
  <c r="AT141" i="15" l="1"/>
  <c r="AR141" i="15"/>
  <c r="AO142" i="15"/>
  <c r="AX141" i="15"/>
  <c r="AE142" i="15"/>
  <c r="AU141" i="15"/>
  <c r="AM142" i="15"/>
  <c r="AV141" i="15"/>
  <c r="AW141" i="15" s="1"/>
  <c r="AI150" i="14"/>
  <c r="AM150" i="14" s="1"/>
  <c r="AG151" i="14" s="1"/>
  <c r="AJ150" i="14"/>
  <c r="AH151" i="14"/>
  <c r="AX149" i="14"/>
  <c r="AY149" i="14" s="1"/>
  <c r="C141" i="10"/>
  <c r="C141" i="12"/>
  <c r="AD142" i="15" l="1"/>
  <c r="AH142" i="15"/>
  <c r="AG142" i="15"/>
  <c r="AF151" i="14"/>
  <c r="AH152" i="14" s="1"/>
  <c r="AP151" i="14"/>
  <c r="AJ151" i="14"/>
  <c r="AI151" i="14"/>
  <c r="AR151" i="14"/>
  <c r="AQ151" i="14"/>
  <c r="AT150" i="14"/>
  <c r="AO151" i="14"/>
  <c r="AS150" i="14"/>
  <c r="AV150" i="14" s="1"/>
  <c r="AR150" i="14"/>
  <c r="AK150" i="14"/>
  <c r="AL150" i="14" s="1"/>
  <c r="AN157" i="14" s="1"/>
  <c r="E135" i="10"/>
  <c r="AQ142" i="15" l="1"/>
  <c r="AP142" i="15"/>
  <c r="AI142" i="15"/>
  <c r="AK142" i="15"/>
  <c r="AF143" i="15"/>
  <c r="AX150" i="14"/>
  <c r="AY150" i="14" s="1"/>
  <c r="AK151" i="14"/>
  <c r="AL151" i="14" s="1"/>
  <c r="AP152" i="14"/>
  <c r="AU150" i="14"/>
  <c r="AS151" i="14"/>
  <c r="AW150" i="14"/>
  <c r="AZ150" i="14"/>
  <c r="AM151" i="14"/>
  <c r="AR142" i="15" l="1"/>
  <c r="AO143" i="15"/>
  <c r="AX142" i="15"/>
  <c r="AT142" i="15"/>
  <c r="AJ142" i="15"/>
  <c r="AL149" i="15" s="1"/>
  <c r="AS142" i="15"/>
  <c r="AU142" i="15"/>
  <c r="AE143" i="15"/>
  <c r="AD143" i="15" s="1"/>
  <c r="AN143" i="15"/>
  <c r="AM143" i="15"/>
  <c r="AN158" i="14"/>
  <c r="AX151" i="14"/>
  <c r="AY151" i="14" s="1"/>
  <c r="AQ152" i="14"/>
  <c r="AZ151" i="14"/>
  <c r="AT151" i="14"/>
  <c r="AV151" i="14"/>
  <c r="AO152" i="14"/>
  <c r="AG152" i="14"/>
  <c r="AW151" i="14"/>
  <c r="AU151" i="14"/>
  <c r="C142" i="10"/>
  <c r="C142" i="12"/>
  <c r="AF144" i="15" l="1"/>
  <c r="AG143" i="15"/>
  <c r="AH143" i="15"/>
  <c r="AV142" i="15"/>
  <c r="AW142" i="15" s="1"/>
  <c r="AF152" i="14"/>
  <c r="AI152" i="14"/>
  <c r="AJ152" i="14"/>
  <c r="E136" i="10"/>
  <c r="AN144" i="15" l="1"/>
  <c r="AI143" i="15"/>
  <c r="AJ143" i="15" s="1"/>
  <c r="AL150" i="15" s="1"/>
  <c r="AK143" i="15"/>
  <c r="AQ143" i="15"/>
  <c r="AP143" i="15"/>
  <c r="AK152" i="14"/>
  <c r="AL152" i="14" s="1"/>
  <c r="AM152" i="14"/>
  <c r="AG153" i="14" s="1"/>
  <c r="AR152" i="14"/>
  <c r="AS152" i="14"/>
  <c r="AH153" i="14"/>
  <c r="AV143" i="15" l="1"/>
  <c r="AW143" i="15" s="1"/>
  <c r="AT143" i="15"/>
  <c r="AO144" i="15"/>
  <c r="AX143" i="15"/>
  <c r="AR143" i="15"/>
  <c r="AE144" i="15"/>
  <c r="AM144" i="15"/>
  <c r="AU143" i="15"/>
  <c r="AS143" i="15"/>
  <c r="AF153" i="14"/>
  <c r="AH154" i="14" s="1"/>
  <c r="AN159" i="14"/>
  <c r="AX152" i="14"/>
  <c r="AY152" i="14" s="1"/>
  <c r="AQ153" i="14"/>
  <c r="AZ152" i="14"/>
  <c r="AT152" i="14"/>
  <c r="AV152" i="14"/>
  <c r="AU152" i="14"/>
  <c r="AW152" i="14"/>
  <c r="AI153" i="14"/>
  <c r="AM153" i="14" s="1"/>
  <c r="AP153" i="14"/>
  <c r="AJ153" i="14"/>
  <c r="AR153" i="14" s="1"/>
  <c r="AO153" i="14"/>
  <c r="C143" i="10"/>
  <c r="C143" i="12"/>
  <c r="AD144" i="15" l="1"/>
  <c r="AG144" i="15"/>
  <c r="AH144" i="15"/>
  <c r="AG154" i="14"/>
  <c r="AF154" i="14" s="1"/>
  <c r="AH155" i="14" s="1"/>
  <c r="AP154" i="14"/>
  <c r="AQ154" i="14"/>
  <c r="AT153" i="14"/>
  <c r="AK153" i="14"/>
  <c r="AO154" i="14"/>
  <c r="AS153" i="14"/>
  <c r="AZ153" i="14" s="1"/>
  <c r="E137" i="10"/>
  <c r="AQ144" i="15" l="1"/>
  <c r="AP144" i="15"/>
  <c r="AI144" i="15"/>
  <c r="AK144" i="15"/>
  <c r="AF145" i="15"/>
  <c r="AJ154" i="14"/>
  <c r="AR154" i="14" s="1"/>
  <c r="AI154" i="14"/>
  <c r="AW153" i="14"/>
  <c r="AP155" i="14"/>
  <c r="AL153" i="14"/>
  <c r="AN160" i="14" s="1"/>
  <c r="AU153" i="14"/>
  <c r="AV153" i="14"/>
  <c r="AM154" i="14"/>
  <c r="AO145" i="15" l="1"/>
  <c r="AX144" i="15"/>
  <c r="AT144" i="15"/>
  <c r="AR144" i="15"/>
  <c r="AJ144" i="15"/>
  <c r="AL151" i="15" s="1"/>
  <c r="AS144" i="15"/>
  <c r="AN145" i="15"/>
  <c r="AU144" i="15"/>
  <c r="AE145" i="15"/>
  <c r="AD145" i="15" s="1"/>
  <c r="AM145" i="15"/>
  <c r="AK154" i="14"/>
  <c r="AL154" i="14" s="1"/>
  <c r="AN161" i="14" s="1"/>
  <c r="AS154" i="14"/>
  <c r="AW154" i="14" s="1"/>
  <c r="AQ155" i="14"/>
  <c r="AZ154" i="14"/>
  <c r="AT154" i="14"/>
  <c r="AV154" i="14"/>
  <c r="AO155" i="14"/>
  <c r="AG155" i="14"/>
  <c r="AU154" i="14"/>
  <c r="AX153" i="14"/>
  <c r="AY153" i="14" s="1"/>
  <c r="C144" i="10"/>
  <c r="C144" i="12"/>
  <c r="AH145" i="15" l="1"/>
  <c r="AQ145" i="15" s="1"/>
  <c r="AF146" i="15"/>
  <c r="AG145" i="15"/>
  <c r="AV144" i="15"/>
  <c r="AW144" i="15" s="1"/>
  <c r="AX154" i="14"/>
  <c r="AY154" i="14" s="1"/>
  <c r="AF155" i="14"/>
  <c r="AJ155" i="14"/>
  <c r="AI155" i="14"/>
  <c r="E138" i="10"/>
  <c r="C145" i="10"/>
  <c r="C145" i="12"/>
  <c r="AP145" i="15" l="1"/>
  <c r="AN146" i="15"/>
  <c r="AI145" i="15"/>
  <c r="AJ145" i="15" s="1"/>
  <c r="AL152" i="15" s="1"/>
  <c r="AK145" i="15"/>
  <c r="AS145" i="15"/>
  <c r="AS155" i="14"/>
  <c r="AR155" i="14"/>
  <c r="AK155" i="14"/>
  <c r="AM155" i="14"/>
  <c r="AH156" i="14"/>
  <c r="AG156" i="14"/>
  <c r="AT145" i="15" l="1"/>
  <c r="AR145" i="15"/>
  <c r="AO146" i="15"/>
  <c r="AX145" i="15"/>
  <c r="AM146" i="15"/>
  <c r="AE146" i="15"/>
  <c r="AU145" i="15"/>
  <c r="AV145" i="15"/>
  <c r="AW145" i="15" s="1"/>
  <c r="AW155" i="14"/>
  <c r="AF156" i="14"/>
  <c r="AH157" i="14" s="1"/>
  <c r="AI156" i="14"/>
  <c r="AM156" i="14" s="1"/>
  <c r="AP156" i="14"/>
  <c r="AJ156" i="14"/>
  <c r="AS156" i="14" s="1"/>
  <c r="AU155" i="14"/>
  <c r="AQ156" i="14"/>
  <c r="AZ155" i="14"/>
  <c r="AT155" i="14"/>
  <c r="AV155" i="14"/>
  <c r="AL155" i="14"/>
  <c r="AN162" i="14" s="1"/>
  <c r="AO156" i="14"/>
  <c r="C146" i="10"/>
  <c r="C146" i="12"/>
  <c r="AD146" i="15" l="1"/>
  <c r="AH146" i="15"/>
  <c r="AG146" i="15"/>
  <c r="AR156" i="14"/>
  <c r="AW156" i="14"/>
  <c r="AG157" i="14"/>
  <c r="AF157" i="14" s="1"/>
  <c r="AH158" i="14" s="1"/>
  <c r="AU156" i="14"/>
  <c r="AX155" i="14"/>
  <c r="AY155" i="14" s="1"/>
  <c r="AP157" i="14"/>
  <c r="AQ157" i="14"/>
  <c r="AZ156" i="14"/>
  <c r="AT156" i="14"/>
  <c r="AV156" i="14"/>
  <c r="AK156" i="14"/>
  <c r="AL156" i="14" s="1"/>
  <c r="AO157" i="14"/>
  <c r="E139" i="10"/>
  <c r="AI146" i="15" l="1"/>
  <c r="AJ146" i="15" s="1"/>
  <c r="AK146" i="15"/>
  <c r="AE147" i="15" s="1"/>
  <c r="AQ146" i="15"/>
  <c r="AP146" i="15"/>
  <c r="AF147" i="15"/>
  <c r="AJ157" i="14"/>
  <c r="AI157" i="14"/>
  <c r="AM157" i="14" s="1"/>
  <c r="AT157" i="14" s="1"/>
  <c r="AN163" i="14"/>
  <c r="AX156" i="14"/>
  <c r="AY156" i="14" s="1"/>
  <c r="AQ158" i="14"/>
  <c r="AP158" i="14"/>
  <c r="C147" i="10"/>
  <c r="C147" i="12"/>
  <c r="AD147" i="15" l="1"/>
  <c r="AF148" i="15" s="1"/>
  <c r="AL153" i="15"/>
  <c r="AV146" i="15"/>
  <c r="AW146" i="15" s="1"/>
  <c r="AT146" i="15"/>
  <c r="AR146" i="15"/>
  <c r="AO147" i="15"/>
  <c r="AX146" i="15"/>
  <c r="AS146" i="15"/>
  <c r="AN147" i="15"/>
  <c r="AH147" i="15"/>
  <c r="AQ147" i="15" s="1"/>
  <c r="AG147" i="15"/>
  <c r="AU146" i="15"/>
  <c r="AM147" i="15"/>
  <c r="AK157" i="14"/>
  <c r="AL157" i="14" s="1"/>
  <c r="AN164" i="14" s="1"/>
  <c r="AS157" i="14"/>
  <c r="AZ157" i="14" s="1"/>
  <c r="AR157" i="14"/>
  <c r="AG158" i="14"/>
  <c r="AO158" i="14"/>
  <c r="AS147" i="15" l="1"/>
  <c r="AI147" i="15"/>
  <c r="AJ147" i="15" s="1"/>
  <c r="AP147" i="15"/>
  <c r="AN148" i="15"/>
  <c r="AK147" i="15"/>
  <c r="AW157" i="14"/>
  <c r="AV157" i="14"/>
  <c r="AU157" i="14"/>
  <c r="AF158" i="14"/>
  <c r="AH159" i="14" s="1"/>
  <c r="AP159" i="14" s="1"/>
  <c r="AJ158" i="14"/>
  <c r="AI158" i="14"/>
  <c r="AX157" i="14"/>
  <c r="AY157" i="14" s="1"/>
  <c r="E140" i="10"/>
  <c r="C148" i="10"/>
  <c r="C148" i="12"/>
  <c r="AL154" i="15" l="1"/>
  <c r="AV147" i="15"/>
  <c r="AW147" i="15" s="1"/>
  <c r="AT147" i="15"/>
  <c r="AR147" i="15"/>
  <c r="AO148" i="15"/>
  <c r="AX147" i="15"/>
  <c r="AM148" i="15"/>
  <c r="AE148" i="15"/>
  <c r="AU147" i="15"/>
  <c r="AK158" i="14"/>
  <c r="AM158" i="14"/>
  <c r="AS158" i="14"/>
  <c r="AU158" i="14" s="1"/>
  <c r="AR158" i="14"/>
  <c r="AD148" i="15" l="1"/>
  <c r="AG148" i="15"/>
  <c r="AH148" i="15"/>
  <c r="AO159" i="14"/>
  <c r="AZ158" i="14"/>
  <c r="AV158" i="14"/>
  <c r="AG159" i="14"/>
  <c r="AT158" i="14"/>
  <c r="AW158" i="14"/>
  <c r="AQ159" i="14"/>
  <c r="AL158" i="14"/>
  <c r="AN165" i="14" s="1"/>
  <c r="E141" i="10"/>
  <c r="AP148" i="15" l="1"/>
  <c r="AQ148" i="15"/>
  <c r="AI148" i="15"/>
  <c r="AK148" i="15"/>
  <c r="AF149" i="15"/>
  <c r="AX158" i="14"/>
  <c r="AY158" i="14" s="1"/>
  <c r="AF159" i="14"/>
  <c r="AH160" i="14" s="1"/>
  <c r="AP160" i="14" s="1"/>
  <c r="AI159" i="14"/>
  <c r="AJ159" i="14"/>
  <c r="C149" i="10"/>
  <c r="C149" i="12"/>
  <c r="AN149" i="15" l="1"/>
  <c r="AJ148" i="15"/>
  <c r="AL155" i="15" s="1"/>
  <c r="AO149" i="15"/>
  <c r="AX148" i="15"/>
  <c r="AR148" i="15"/>
  <c r="AT148" i="15"/>
  <c r="AU148" i="15"/>
  <c r="AS148" i="15"/>
  <c r="AE149" i="15"/>
  <c r="AD149" i="15" s="1"/>
  <c r="AM149" i="15"/>
  <c r="AK159" i="14"/>
  <c r="AM159" i="14"/>
  <c r="AS159" i="14"/>
  <c r="AU159" i="14" s="1"/>
  <c r="AR159" i="14"/>
  <c r="AG149" i="15" l="1"/>
  <c r="AK149" i="15" s="1"/>
  <c r="AM150" i="15" s="1"/>
  <c r="AH149" i="15"/>
  <c r="AF150" i="15"/>
  <c r="AV148" i="15"/>
  <c r="AW148" i="15" s="1"/>
  <c r="AZ159" i="14"/>
  <c r="AW159" i="14"/>
  <c r="AT159" i="14"/>
  <c r="AV159" i="14"/>
  <c r="AO160" i="14"/>
  <c r="AQ160" i="14"/>
  <c r="AG160" i="14"/>
  <c r="AL159" i="14"/>
  <c r="AN166" i="14" s="1"/>
  <c r="AX159" i="14"/>
  <c r="AY159" i="14" s="1"/>
  <c r="E142" i="10"/>
  <c r="AO150" i="15" l="1"/>
  <c r="AI149" i="15"/>
  <c r="AJ149" i="15" s="1"/>
  <c r="AL156" i="15" s="1"/>
  <c r="AE150" i="15"/>
  <c r="AD150" i="15" s="1"/>
  <c r="AF151" i="15" s="1"/>
  <c r="AR149" i="15"/>
  <c r="AH150" i="15"/>
  <c r="AN150" i="15"/>
  <c r="AQ149" i="15"/>
  <c r="AP149" i="15"/>
  <c r="AJ160" i="14"/>
  <c r="AF160" i="14"/>
  <c r="AH161" i="14" s="1"/>
  <c r="AI160" i="14"/>
  <c r="AP161" i="14"/>
  <c r="C150" i="10"/>
  <c r="C150" i="12"/>
  <c r="AG150" i="15" l="1"/>
  <c r="AK150" i="15" s="1"/>
  <c r="AV149" i="15"/>
  <c r="AW149" i="15" s="1"/>
  <c r="AP150" i="15"/>
  <c r="AQ150" i="15"/>
  <c r="AS149" i="15"/>
  <c r="AX149" i="15"/>
  <c r="AT149" i="15"/>
  <c r="AU149" i="15"/>
  <c r="AN151" i="15"/>
  <c r="AK160" i="14"/>
  <c r="AL160" i="14" s="1"/>
  <c r="AM160" i="14"/>
  <c r="AS160" i="14"/>
  <c r="AU160" i="14" s="1"/>
  <c r="AR160" i="14"/>
  <c r="E143" i="10"/>
  <c r="AI150" i="15" l="1"/>
  <c r="AJ150" i="15" s="1"/>
  <c r="AL157" i="15" s="1"/>
  <c r="AS150" i="15"/>
  <c r="AO151" i="15"/>
  <c r="AX150" i="15"/>
  <c r="AR150" i="15"/>
  <c r="AT150" i="15"/>
  <c r="AM151" i="15"/>
  <c r="AE151" i="15"/>
  <c r="AU150" i="15"/>
  <c r="AN167" i="14"/>
  <c r="AX160" i="14"/>
  <c r="AY160" i="14" s="1"/>
  <c r="AT160" i="14"/>
  <c r="AG161" i="14"/>
  <c r="AO161" i="14"/>
  <c r="AV160" i="14"/>
  <c r="AW160" i="14"/>
  <c r="AZ160" i="14"/>
  <c r="AQ161" i="14"/>
  <c r="C151" i="10"/>
  <c r="C151" i="12"/>
  <c r="AD151" i="15" l="1"/>
  <c r="AG151" i="15"/>
  <c r="AH151" i="15"/>
  <c r="AV150" i="15"/>
  <c r="AW150" i="15" s="1"/>
  <c r="AF161" i="14"/>
  <c r="AJ161" i="14"/>
  <c r="AI161" i="14"/>
  <c r="AI151" i="15" l="1"/>
  <c r="AJ151" i="15" s="1"/>
  <c r="AK151" i="15"/>
  <c r="AM152" i="15" s="1"/>
  <c r="AP151" i="15"/>
  <c r="AQ151" i="15"/>
  <c r="AF152" i="15"/>
  <c r="AR161" i="14"/>
  <c r="AS161" i="14"/>
  <c r="AU161" i="14" s="1"/>
  <c r="AM161" i="14"/>
  <c r="AK161" i="14"/>
  <c r="AL161" i="14" s="1"/>
  <c r="AN168" i="14" s="1"/>
  <c r="AH162" i="14"/>
  <c r="E144" i="10"/>
  <c r="AL158" i="15" l="1"/>
  <c r="AV151" i="15"/>
  <c r="AW151" i="15" s="1"/>
  <c r="AU151" i="15"/>
  <c r="AE152" i="15"/>
  <c r="AD152" i="15" s="1"/>
  <c r="AF153" i="15" s="1"/>
  <c r="AS151" i="15"/>
  <c r="AT151" i="15"/>
  <c r="AR151" i="15"/>
  <c r="AX151" i="15"/>
  <c r="AO152" i="15"/>
  <c r="AN152" i="15"/>
  <c r="AH152" i="15"/>
  <c r="AP152" i="15" s="1"/>
  <c r="AX161" i="14"/>
  <c r="AY161" i="14" s="1"/>
  <c r="AO162" i="14"/>
  <c r="AT161" i="14"/>
  <c r="AZ161" i="14"/>
  <c r="AV161" i="14"/>
  <c r="AQ162" i="14"/>
  <c r="AW161" i="14"/>
  <c r="AG162" i="14"/>
  <c r="AF162" i="14" s="1"/>
  <c r="AH163" i="14" s="1"/>
  <c r="AP163" i="14" s="1"/>
  <c r="AP162" i="14"/>
  <c r="AJ162" i="14"/>
  <c r="AS162" i="14" s="1"/>
  <c r="AU162" i="14" s="1"/>
  <c r="AI162" i="14"/>
  <c r="C152" i="10"/>
  <c r="C152" i="12"/>
  <c r="AQ152" i="15" l="1"/>
  <c r="AS152" i="15" s="1"/>
  <c r="AG152" i="15"/>
  <c r="AI152" i="15" s="1"/>
  <c r="AN153" i="15"/>
  <c r="AR162" i="14"/>
  <c r="AK162" i="14"/>
  <c r="AL162" i="14" s="1"/>
  <c r="AN169" i="14" s="1"/>
  <c r="AM162" i="14"/>
  <c r="AG163" i="14" s="1"/>
  <c r="AI163" i="14" s="1"/>
  <c r="E145" i="10"/>
  <c r="AK152" i="15" l="1"/>
  <c r="AO153" i="15"/>
  <c r="AX152" i="15"/>
  <c r="AR152" i="15"/>
  <c r="AT152" i="15"/>
  <c r="AM153" i="15"/>
  <c r="AU152" i="15"/>
  <c r="AE153" i="15"/>
  <c r="AJ152" i="15"/>
  <c r="AL159" i="15" s="1"/>
  <c r="AJ163" i="14"/>
  <c r="AR163" i="14" s="1"/>
  <c r="AV162" i="14"/>
  <c r="AZ162" i="14"/>
  <c r="AW162" i="14"/>
  <c r="AQ163" i="14"/>
  <c r="AT162" i="14"/>
  <c r="AO163" i="14"/>
  <c r="AF163" i="14"/>
  <c r="AX162" i="14"/>
  <c r="AY162" i="14" s="1"/>
  <c r="AM163" i="14"/>
  <c r="AH164" i="14"/>
  <c r="AD153" i="15" l="1"/>
  <c r="AG153" i="15"/>
  <c r="AH153" i="15"/>
  <c r="AV152" i="15"/>
  <c r="AW152" i="15" s="1"/>
  <c r="AK163" i="14"/>
  <c r="AL163" i="14" s="1"/>
  <c r="AN170" i="14" s="1"/>
  <c r="AS163" i="14"/>
  <c r="AU163" i="14" s="1"/>
  <c r="AO164" i="14"/>
  <c r="AW163" i="14"/>
  <c r="AV163" i="14"/>
  <c r="AQ164" i="14"/>
  <c r="AT163" i="14"/>
  <c r="AP164" i="14"/>
  <c r="AG164" i="14"/>
  <c r="AF164" i="14" s="1"/>
  <c r="C153" i="10"/>
  <c r="C153" i="12"/>
  <c r="AP153" i="15" l="1"/>
  <c r="AQ153" i="15"/>
  <c r="AI153" i="15"/>
  <c r="AJ153" i="15" s="1"/>
  <c r="AL160" i="15" s="1"/>
  <c r="AK153" i="15"/>
  <c r="AU153" i="15" s="1"/>
  <c r="AF154" i="15"/>
  <c r="AZ163" i="14"/>
  <c r="AI164" i="14"/>
  <c r="AJ164" i="14"/>
  <c r="AX163" i="14"/>
  <c r="AY163" i="14" s="1"/>
  <c r="AH165" i="14"/>
  <c r="E146" i="10"/>
  <c r="C154" i="10"/>
  <c r="C154" i="12"/>
  <c r="AV153" i="15" l="1"/>
  <c r="AW153" i="15" s="1"/>
  <c r="AM154" i="15"/>
  <c r="AS153" i="15"/>
  <c r="AT153" i="15"/>
  <c r="AO154" i="15"/>
  <c r="AR153" i="15"/>
  <c r="AX153" i="15"/>
  <c r="AE154" i="15"/>
  <c r="AD154" i="15" s="1"/>
  <c r="AN154" i="15"/>
  <c r="AK164" i="14"/>
  <c r="AL164" i="14" s="1"/>
  <c r="AN171" i="14" s="1"/>
  <c r="AM164" i="14"/>
  <c r="AG165" i="14" s="1"/>
  <c r="AI165" i="14" s="1"/>
  <c r="AS164" i="14"/>
  <c r="AU164" i="14" s="1"/>
  <c r="AR164" i="14"/>
  <c r="AP165" i="14"/>
  <c r="AO165" i="14"/>
  <c r="AH154" i="15" l="1"/>
  <c r="AP154" i="15"/>
  <c r="AF155" i="15"/>
  <c r="AQ154" i="15"/>
  <c r="AG154" i="15"/>
  <c r="AX164" i="14"/>
  <c r="AY164" i="14" s="1"/>
  <c r="AT164" i="14"/>
  <c r="AJ165" i="14"/>
  <c r="AR165" i="14" s="1"/>
  <c r="AQ165" i="14"/>
  <c r="AW164" i="14"/>
  <c r="AF165" i="14"/>
  <c r="AH166" i="14" s="1"/>
  <c r="AP166" i="14" s="1"/>
  <c r="AZ164" i="14"/>
  <c r="AV164" i="14"/>
  <c r="AK165" i="14"/>
  <c r="AL165" i="14" s="1"/>
  <c r="AS165" i="14"/>
  <c r="AM165" i="14"/>
  <c r="AN155" i="15" l="1"/>
  <c r="AI154" i="15"/>
  <c r="AJ154" i="15" s="1"/>
  <c r="AL161" i="15" s="1"/>
  <c r="AK154" i="15"/>
  <c r="AS154" i="15"/>
  <c r="AN172" i="14"/>
  <c r="AX165" i="14"/>
  <c r="AY165" i="14" s="1"/>
  <c r="AV165" i="14"/>
  <c r="AQ166" i="14"/>
  <c r="AZ165" i="14"/>
  <c r="AT165" i="14"/>
  <c r="AG166" i="14"/>
  <c r="AW165" i="14"/>
  <c r="AO166" i="14"/>
  <c r="AU165" i="14"/>
  <c r="E147" i="10"/>
  <c r="C155" i="10"/>
  <c r="C155" i="12"/>
  <c r="AO155" i="15" l="1"/>
  <c r="AX154" i="15"/>
  <c r="AR154" i="15"/>
  <c r="AT154" i="15"/>
  <c r="AM155" i="15"/>
  <c r="AU154" i="15"/>
  <c r="AE155" i="15"/>
  <c r="AV154" i="15"/>
  <c r="AW154" i="15" s="1"/>
  <c r="AF166" i="14"/>
  <c r="AI166" i="14"/>
  <c r="AJ166" i="14"/>
  <c r="AD155" i="15" l="1"/>
  <c r="AH155" i="15"/>
  <c r="AG155" i="15"/>
  <c r="AK166" i="14"/>
  <c r="AL166" i="14" s="1"/>
  <c r="AM166" i="14"/>
  <c r="AR166" i="14"/>
  <c r="AS166" i="14"/>
  <c r="AH167" i="14"/>
  <c r="E148" i="10"/>
  <c r="AP155" i="15" l="1"/>
  <c r="AQ155" i="15"/>
  <c r="AI155" i="15"/>
  <c r="AK155" i="15"/>
  <c r="AE156" i="15" s="1"/>
  <c r="AF156" i="15"/>
  <c r="AN173" i="14"/>
  <c r="AX166" i="14"/>
  <c r="AY166" i="14" s="1"/>
  <c r="AV166" i="14"/>
  <c r="AZ166" i="14"/>
  <c r="AQ167" i="14"/>
  <c r="AT166" i="14"/>
  <c r="AU166" i="14"/>
  <c r="AG167" i="14"/>
  <c r="AF167" i="14" s="1"/>
  <c r="AW166" i="14"/>
  <c r="AP167" i="14"/>
  <c r="AO167" i="14"/>
  <c r="C156" i="10"/>
  <c r="C156" i="12"/>
  <c r="AD156" i="15" l="1"/>
  <c r="AF157" i="15" s="1"/>
  <c r="AM156" i="15"/>
  <c r="AT155" i="15"/>
  <c r="AO156" i="15"/>
  <c r="AR155" i="15"/>
  <c r="AX155" i="15"/>
  <c r="AJ155" i="15"/>
  <c r="AL162" i="15" s="1"/>
  <c r="AS155" i="15"/>
  <c r="AU155" i="15"/>
  <c r="AG156" i="15"/>
  <c r="AK156" i="15" s="1"/>
  <c r="AN156" i="15"/>
  <c r="AH156" i="15"/>
  <c r="AQ156" i="15" s="1"/>
  <c r="AH168" i="14"/>
  <c r="AI167" i="14"/>
  <c r="AJ167" i="14"/>
  <c r="AP156" i="15" l="1"/>
  <c r="AV155" i="15"/>
  <c r="AW155" i="15" s="1"/>
  <c r="AO157" i="15"/>
  <c r="AX156" i="15"/>
  <c r="AR156" i="15"/>
  <c r="AT156" i="15"/>
  <c r="AM157" i="15"/>
  <c r="AE157" i="15"/>
  <c r="AD157" i="15" s="1"/>
  <c r="AU156" i="15"/>
  <c r="AN157" i="15"/>
  <c r="AI156" i="15"/>
  <c r="AJ156" i="15" s="1"/>
  <c r="AS156" i="15"/>
  <c r="AP168" i="14"/>
  <c r="AK167" i="14"/>
  <c r="AM167" i="14"/>
  <c r="AS167" i="14"/>
  <c r="AR167" i="14"/>
  <c r="E149" i="10"/>
  <c r="AH157" i="15" l="1"/>
  <c r="AP157" i="15" s="1"/>
  <c r="AL163" i="15"/>
  <c r="AV156" i="15"/>
  <c r="AW156" i="15" s="1"/>
  <c r="AF158" i="15"/>
  <c r="AG157" i="15"/>
  <c r="AV167" i="14"/>
  <c r="AQ168" i="14"/>
  <c r="AZ167" i="14"/>
  <c r="AT167" i="14"/>
  <c r="AG168" i="14"/>
  <c r="AO168" i="14"/>
  <c r="AW167" i="14"/>
  <c r="AU167" i="14"/>
  <c r="AL167" i="14"/>
  <c r="AN174" i="14" s="1"/>
  <c r="C157" i="10"/>
  <c r="C157" i="12"/>
  <c r="AQ157" i="15" l="1"/>
  <c r="AS157" i="15" s="1"/>
  <c r="AI157" i="15"/>
  <c r="AJ157" i="15" s="1"/>
  <c r="AL164" i="15" s="1"/>
  <c r="AK157" i="15"/>
  <c r="AN158" i="15"/>
  <c r="AF168" i="14"/>
  <c r="AJ168" i="14"/>
  <c r="AI168" i="14"/>
  <c r="AX167" i="14"/>
  <c r="AY167" i="14" s="1"/>
  <c r="C158" i="10"/>
  <c r="C158" i="12"/>
  <c r="AT157" i="15" l="1"/>
  <c r="AX157" i="15"/>
  <c r="AO158" i="15"/>
  <c r="AR157" i="15"/>
  <c r="AM158" i="15"/>
  <c r="AU157" i="15"/>
  <c r="AE158" i="15"/>
  <c r="AV157" i="15"/>
  <c r="AW157" i="15" s="1"/>
  <c r="E150" i="10"/>
  <c r="AR168" i="14"/>
  <c r="AS168" i="14"/>
  <c r="AK168" i="14"/>
  <c r="AM168" i="14"/>
  <c r="AH169" i="14"/>
  <c r="AD158" i="15" l="1"/>
  <c r="AG158" i="15"/>
  <c r="AH158" i="15"/>
  <c r="AV168" i="14"/>
  <c r="AQ169" i="14"/>
  <c r="AT168" i="14"/>
  <c r="AZ168" i="14"/>
  <c r="AU168" i="14"/>
  <c r="AG169" i="14"/>
  <c r="AF169" i="14" s="1"/>
  <c r="AL168" i="14"/>
  <c r="AN175" i="14" s="1"/>
  <c r="AW168" i="14"/>
  <c r="AP169" i="14"/>
  <c r="AO169" i="14"/>
  <c r="E151" i="10" l="1"/>
  <c r="AI158" i="15"/>
  <c r="AJ158" i="15" s="1"/>
  <c r="AK158" i="15"/>
  <c r="AE159" i="15" s="1"/>
  <c r="AP158" i="15"/>
  <c r="AQ158" i="15"/>
  <c r="AF159" i="15"/>
  <c r="AI169" i="14"/>
  <c r="AJ169" i="14"/>
  <c r="AH170" i="14"/>
  <c r="AX168" i="14"/>
  <c r="AY168" i="14" s="1"/>
  <c r="C159" i="10"/>
  <c r="C159" i="12"/>
  <c r="AD159" i="15" l="1"/>
  <c r="AF160" i="15" s="1"/>
  <c r="AL165" i="15"/>
  <c r="AV158" i="15"/>
  <c r="AW158" i="15" s="1"/>
  <c r="AN159" i="15"/>
  <c r="AH159" i="15"/>
  <c r="AP159" i="15" s="1"/>
  <c r="AG159" i="15"/>
  <c r="AS158" i="15"/>
  <c r="AU158" i="15"/>
  <c r="AO159" i="15"/>
  <c r="AX158" i="15"/>
  <c r="AR158" i="15"/>
  <c r="AT158" i="15"/>
  <c r="AM159" i="15"/>
  <c r="AS169" i="14"/>
  <c r="AR169" i="14"/>
  <c r="AP170" i="14"/>
  <c r="AK169" i="14"/>
  <c r="AM169" i="14"/>
  <c r="AQ159" i="15" l="1"/>
  <c r="AS159" i="15" s="1"/>
  <c r="AI159" i="15"/>
  <c r="AJ159" i="15" s="1"/>
  <c r="AK159" i="15"/>
  <c r="AN160" i="15"/>
  <c r="AV169" i="14"/>
  <c r="AQ170" i="14"/>
  <c r="AZ169" i="14"/>
  <c r="AT169" i="14"/>
  <c r="AW169" i="14"/>
  <c r="AG170" i="14"/>
  <c r="AO170" i="14"/>
  <c r="AU169" i="14"/>
  <c r="AL169" i="14"/>
  <c r="AN176" i="14" s="1"/>
  <c r="C160" i="10"/>
  <c r="C160" i="12"/>
  <c r="AL166" i="15" l="1"/>
  <c r="AV159" i="15"/>
  <c r="AW159" i="15" s="1"/>
  <c r="AT159" i="15"/>
  <c r="AX159" i="15"/>
  <c r="AO160" i="15"/>
  <c r="AR159" i="15"/>
  <c r="AE160" i="15"/>
  <c r="AU159" i="15"/>
  <c r="AM160" i="15"/>
  <c r="E152" i="10"/>
  <c r="AF170" i="14"/>
  <c r="AJ170" i="14"/>
  <c r="AI170" i="14"/>
  <c r="AX169" i="14"/>
  <c r="AY169" i="14" s="1"/>
  <c r="AD160" i="15" l="1"/>
  <c r="AH160" i="15"/>
  <c r="AG160" i="15"/>
  <c r="AS170" i="14"/>
  <c r="AR170" i="14"/>
  <c r="AK170" i="14"/>
  <c r="AM170" i="14"/>
  <c r="AH171" i="14"/>
  <c r="AP160" i="15" l="1"/>
  <c r="AQ160" i="15"/>
  <c r="AI160" i="15"/>
  <c r="AK160" i="15"/>
  <c r="AF161" i="15"/>
  <c r="AV170" i="14"/>
  <c r="AZ170" i="14"/>
  <c r="AQ171" i="14"/>
  <c r="AT170" i="14"/>
  <c r="AG171" i="14"/>
  <c r="AF171" i="14" s="1"/>
  <c r="AW170" i="14"/>
  <c r="AU170" i="14"/>
  <c r="AL170" i="14"/>
  <c r="AN177" i="14" s="1"/>
  <c r="AP171" i="14"/>
  <c r="AO171" i="14"/>
  <c r="C161" i="10"/>
  <c r="C161" i="12"/>
  <c r="AN161" i="15" l="1"/>
  <c r="AO161" i="15"/>
  <c r="AX160" i="15"/>
  <c r="AR160" i="15"/>
  <c r="AT160" i="15"/>
  <c r="AJ160" i="15"/>
  <c r="AL167" i="15" s="1"/>
  <c r="AU160" i="15"/>
  <c r="AS160" i="15"/>
  <c r="AE161" i="15"/>
  <c r="AD161" i="15" s="1"/>
  <c r="AM161" i="15"/>
  <c r="E153" i="10"/>
  <c r="AJ171" i="14"/>
  <c r="AI171" i="14"/>
  <c r="AM171" i="14" s="1"/>
  <c r="AH172" i="14"/>
  <c r="AX170" i="14"/>
  <c r="AY170" i="14" s="1"/>
  <c r="AG161" i="15" l="1"/>
  <c r="AF162" i="15"/>
  <c r="AH161" i="15"/>
  <c r="AV160" i="15"/>
  <c r="AW160" i="15" s="1"/>
  <c r="AK171" i="14"/>
  <c r="AL171" i="14" s="1"/>
  <c r="AN178" i="14" s="1"/>
  <c r="AO172" i="14"/>
  <c r="AG172" i="14"/>
  <c r="AF172" i="14" s="1"/>
  <c r="AH173" i="14" s="1"/>
  <c r="AR171" i="14"/>
  <c r="AS171" i="14"/>
  <c r="AU171" i="14" s="1"/>
  <c r="AP172" i="14"/>
  <c r="AQ172" i="14"/>
  <c r="AT171" i="14"/>
  <c r="C162" i="10"/>
  <c r="C162" i="12"/>
  <c r="AN162" i="15" l="1"/>
  <c r="AQ161" i="15"/>
  <c r="AP161" i="15"/>
  <c r="AI161" i="15"/>
  <c r="AJ161" i="15" s="1"/>
  <c r="AL168" i="15" s="1"/>
  <c r="AK161" i="15"/>
  <c r="AI172" i="14"/>
  <c r="AM172" i="14" s="1"/>
  <c r="AT172" i="14" s="1"/>
  <c r="AJ172" i="14"/>
  <c r="AR172" i="14" s="1"/>
  <c r="AX171" i="14"/>
  <c r="AY171" i="14" s="1"/>
  <c r="AV171" i="14"/>
  <c r="AW171" i="14"/>
  <c r="AZ171" i="14"/>
  <c r="AQ173" i="14"/>
  <c r="AP173" i="14"/>
  <c r="AS172" i="14"/>
  <c r="AO173" i="14"/>
  <c r="AV161" i="15" l="1"/>
  <c r="AW161" i="15" s="1"/>
  <c r="AS161" i="15"/>
  <c r="AT161" i="15"/>
  <c r="AX161" i="15"/>
  <c r="AO162" i="15"/>
  <c r="AR161" i="15"/>
  <c r="AU161" i="15"/>
  <c r="AE162" i="15"/>
  <c r="AM162" i="15"/>
  <c r="E154" i="10"/>
  <c r="C163" i="10"/>
  <c r="AZ172" i="14"/>
  <c r="AG173" i="14"/>
  <c r="AF173" i="14" s="1"/>
  <c r="AH174" i="14" s="1"/>
  <c r="AK172" i="14"/>
  <c r="AL172" i="14" s="1"/>
  <c r="AN179" i="14" s="1"/>
  <c r="AU172" i="14"/>
  <c r="AV172" i="14"/>
  <c r="AW172" i="14"/>
  <c r="AD162" i="15" l="1"/>
  <c r="AH162" i="15"/>
  <c r="AG162" i="15"/>
  <c r="AJ173" i="14"/>
  <c r="AI173" i="14"/>
  <c r="AM173" i="14" s="1"/>
  <c r="AT173" i="14" s="1"/>
  <c r="C163" i="12"/>
  <c r="AX172" i="14"/>
  <c r="AY172" i="14" s="1"/>
  <c r="AO174" i="14"/>
  <c r="AG174" i="14"/>
  <c r="AI174" i="14" s="1"/>
  <c r="AP174" i="14"/>
  <c r="AQ162" i="15" l="1"/>
  <c r="AP162" i="15"/>
  <c r="AI162" i="15"/>
  <c r="AJ162" i="15" s="1"/>
  <c r="AK162" i="15"/>
  <c r="AM163" i="15" s="1"/>
  <c r="AF163" i="15"/>
  <c r="AQ174" i="14"/>
  <c r="AR173" i="14"/>
  <c r="AS173" i="14"/>
  <c r="AK173" i="14"/>
  <c r="AL173" i="14" s="1"/>
  <c r="AN180" i="14" s="1"/>
  <c r="AJ174" i="14"/>
  <c r="AK174" i="14" s="1"/>
  <c r="AL174" i="14" s="1"/>
  <c r="AF174" i="14"/>
  <c r="AH175" i="14" s="1"/>
  <c r="AP175" i="14" s="1"/>
  <c r="AM174" i="14"/>
  <c r="C164" i="10"/>
  <c r="C164" i="12"/>
  <c r="AL169" i="15" l="1"/>
  <c r="AV162" i="15"/>
  <c r="AW162" i="15" s="1"/>
  <c r="AO163" i="15"/>
  <c r="AX162" i="15"/>
  <c r="AR162" i="15"/>
  <c r="AT162" i="15"/>
  <c r="AU162" i="15"/>
  <c r="AE163" i="15"/>
  <c r="AD163" i="15" s="1"/>
  <c r="AN163" i="15"/>
  <c r="AS162" i="15"/>
  <c r="E155" i="10"/>
  <c r="AS174" i="14"/>
  <c r="AZ174" i="14" s="1"/>
  <c r="AX173" i="14"/>
  <c r="AY173" i="14" s="1"/>
  <c r="AR174" i="14"/>
  <c r="AZ173" i="14"/>
  <c r="AU173" i="14"/>
  <c r="AW173" i="14"/>
  <c r="AV173" i="14"/>
  <c r="AN181" i="14"/>
  <c r="AX174" i="14"/>
  <c r="AY174" i="14" s="1"/>
  <c r="AQ175" i="14"/>
  <c r="AT174" i="14"/>
  <c r="AG175" i="14"/>
  <c r="AO175" i="14"/>
  <c r="AW174" i="14"/>
  <c r="AH163" i="15" l="1"/>
  <c r="AP163" i="15" s="1"/>
  <c r="AF164" i="15"/>
  <c r="AG163" i="15"/>
  <c r="AV174" i="14"/>
  <c r="AU174" i="14"/>
  <c r="AF175" i="14"/>
  <c r="AJ175" i="14"/>
  <c r="AI175" i="14"/>
  <c r="AQ163" i="15" l="1"/>
  <c r="AS163" i="15" s="1"/>
  <c r="AI163" i="15"/>
  <c r="AJ163" i="15" s="1"/>
  <c r="AL170" i="15" s="1"/>
  <c r="AK163" i="15"/>
  <c r="AN164" i="15"/>
  <c r="AR175" i="14"/>
  <c r="AS175" i="14"/>
  <c r="AK175" i="14"/>
  <c r="AM175" i="14"/>
  <c r="AH176" i="14"/>
  <c r="C165" i="10"/>
  <c r="C165" i="12"/>
  <c r="AT163" i="15" l="1"/>
  <c r="AR163" i="15"/>
  <c r="AX163" i="15"/>
  <c r="AO164" i="15"/>
  <c r="AE164" i="15"/>
  <c r="AM164" i="15"/>
  <c r="AU163" i="15"/>
  <c r="AV163" i="15"/>
  <c r="AW163" i="15" s="1"/>
  <c r="E156" i="10"/>
  <c r="C166" i="12"/>
  <c r="AV175" i="14"/>
  <c r="AQ176" i="14"/>
  <c r="AZ175" i="14"/>
  <c r="AT175" i="14"/>
  <c r="AW175" i="14"/>
  <c r="AO176" i="14"/>
  <c r="AL175" i="14"/>
  <c r="AN182" i="14" s="1"/>
  <c r="AP176" i="14"/>
  <c r="AU175" i="14"/>
  <c r="AG176" i="14"/>
  <c r="AF176" i="14" s="1"/>
  <c r="AD164" i="15" l="1"/>
  <c r="AH164" i="15"/>
  <c r="AG164" i="15"/>
  <c r="C166" i="10"/>
  <c r="AJ176" i="14"/>
  <c r="AR176" i="14" s="1"/>
  <c r="AH177" i="14"/>
  <c r="AI176" i="14"/>
  <c r="AX175" i="14"/>
  <c r="AY175" i="14" s="1"/>
  <c r="AI164" i="15" l="1"/>
  <c r="AJ164" i="15" s="1"/>
  <c r="AK164" i="15"/>
  <c r="AQ164" i="15"/>
  <c r="AP164" i="15"/>
  <c r="AF165" i="15"/>
  <c r="AS176" i="14"/>
  <c r="AU176" i="14" s="1"/>
  <c r="AK176" i="14"/>
  <c r="AM176" i="14"/>
  <c r="AP177" i="14"/>
  <c r="AL171" i="15" l="1"/>
  <c r="AV164" i="15"/>
  <c r="AW164" i="15" s="1"/>
  <c r="AO165" i="15"/>
  <c r="AX164" i="15"/>
  <c r="AR164" i="15"/>
  <c r="AT164" i="15"/>
  <c r="AS164" i="15"/>
  <c r="AU164" i="15"/>
  <c r="AE165" i="15"/>
  <c r="AD165" i="15" s="1"/>
  <c r="AN165" i="15"/>
  <c r="AM165" i="15"/>
  <c r="E157" i="10"/>
  <c r="AV176" i="14"/>
  <c r="AZ176" i="14"/>
  <c r="AT176" i="14"/>
  <c r="AQ177" i="14"/>
  <c r="AO177" i="14"/>
  <c r="AW176" i="14"/>
  <c r="AG177" i="14"/>
  <c r="AL176" i="14"/>
  <c r="AN183" i="14" s="1"/>
  <c r="C167" i="10"/>
  <c r="C167" i="12"/>
  <c r="AF166" i="15" l="1"/>
  <c r="AG165" i="15"/>
  <c r="AH165" i="15"/>
  <c r="AF177" i="14"/>
  <c r="AI177" i="14"/>
  <c r="AJ177" i="14"/>
  <c r="AX176" i="14"/>
  <c r="AY176" i="14" s="1"/>
  <c r="AI165" i="15" l="1"/>
  <c r="AJ165" i="15" s="1"/>
  <c r="AL172" i="15" s="1"/>
  <c r="AK165" i="15"/>
  <c r="AQ165" i="15"/>
  <c r="AP165" i="15"/>
  <c r="AN166" i="15"/>
  <c r="E158" i="10"/>
  <c r="AK177" i="14"/>
  <c r="AL177" i="14" s="1"/>
  <c r="AM177" i="14"/>
  <c r="AR177" i="14"/>
  <c r="AS177" i="14"/>
  <c r="AW177" i="14" s="1"/>
  <c r="AO178" i="14"/>
  <c r="AH178" i="14"/>
  <c r="C168" i="10"/>
  <c r="C168" i="12"/>
  <c r="AV165" i="15" l="1"/>
  <c r="AW165" i="15" s="1"/>
  <c r="AS165" i="15"/>
  <c r="AT165" i="15"/>
  <c r="AO166" i="15"/>
  <c r="AR165" i="15"/>
  <c r="AX165" i="15"/>
  <c r="AE166" i="15"/>
  <c r="AM166" i="15"/>
  <c r="AU165" i="15"/>
  <c r="AN184" i="14"/>
  <c r="AX177" i="14"/>
  <c r="AY177" i="14" s="1"/>
  <c r="AP178" i="14"/>
  <c r="AU177" i="14"/>
  <c r="AV177" i="14"/>
  <c r="AQ178" i="14"/>
  <c r="AZ177" i="14"/>
  <c r="AT177" i="14"/>
  <c r="AG178" i="14"/>
  <c r="AF178" i="14" s="1"/>
  <c r="AD166" i="15" l="1"/>
  <c r="AH166" i="15"/>
  <c r="AG166" i="15"/>
  <c r="AI178" i="14"/>
  <c r="AJ178" i="14"/>
  <c r="AH179" i="14"/>
  <c r="C169" i="10"/>
  <c r="C169" i="12"/>
  <c r="AI166" i="15" l="1"/>
  <c r="AJ166" i="15" s="1"/>
  <c r="AK166" i="15"/>
  <c r="AE167" i="15" s="1"/>
  <c r="AQ166" i="15"/>
  <c r="AP166" i="15"/>
  <c r="AF167" i="15"/>
  <c r="E159" i="10"/>
  <c r="AK178" i="14"/>
  <c r="AL178" i="14" s="1"/>
  <c r="AN185" i="14" s="1"/>
  <c r="AM178" i="14"/>
  <c r="AG179" i="14" s="1"/>
  <c r="AF179" i="14" s="1"/>
  <c r="AH180" i="14" s="1"/>
  <c r="AR178" i="14"/>
  <c r="AS178" i="14"/>
  <c r="AU178" i="14" s="1"/>
  <c r="AP179" i="14"/>
  <c r="AU166" i="15" l="1"/>
  <c r="AD167" i="15"/>
  <c r="AF168" i="15" s="1"/>
  <c r="AL173" i="15"/>
  <c r="AV166" i="15"/>
  <c r="AW166" i="15" s="1"/>
  <c r="AS166" i="15"/>
  <c r="AN167" i="15"/>
  <c r="AH167" i="15"/>
  <c r="AQ167" i="15" s="1"/>
  <c r="AG167" i="15"/>
  <c r="AO167" i="15"/>
  <c r="AX166" i="15"/>
  <c r="AR166" i="15"/>
  <c r="AT166" i="15"/>
  <c r="AM167" i="15"/>
  <c r="AO179" i="14"/>
  <c r="AQ179" i="14"/>
  <c r="AX178" i="14"/>
  <c r="AY178" i="14" s="1"/>
  <c r="AJ179" i="14"/>
  <c r="AR179" i="14" s="1"/>
  <c r="AZ178" i="14"/>
  <c r="AV178" i="14"/>
  <c r="AT178" i="14"/>
  <c r="AW178" i="14"/>
  <c r="AI179" i="14"/>
  <c r="AM179" i="14" s="1"/>
  <c r="AO180" i="14" s="1"/>
  <c r="AS179" i="14"/>
  <c r="AU179" i="14" s="1"/>
  <c r="AP180" i="14"/>
  <c r="E160" i="10" l="1"/>
  <c r="AS167" i="15"/>
  <c r="AP167" i="15"/>
  <c r="AI167" i="15"/>
  <c r="AJ167" i="15" s="1"/>
  <c r="AK167" i="15"/>
  <c r="AN168" i="15"/>
  <c r="AK179" i="14"/>
  <c r="AL179" i="14" s="1"/>
  <c r="AN186" i="14" s="1"/>
  <c r="AZ179" i="14"/>
  <c r="AG180" i="14"/>
  <c r="AF180" i="14" s="1"/>
  <c r="AH181" i="14" s="1"/>
  <c r="AV179" i="14"/>
  <c r="AT179" i="14"/>
  <c r="AQ180" i="14"/>
  <c r="AW179" i="14"/>
  <c r="E161" i="10"/>
  <c r="C170" i="10"/>
  <c r="C170" i="12"/>
  <c r="AL174" i="15" l="1"/>
  <c r="AV167" i="15"/>
  <c r="AW167" i="15" s="1"/>
  <c r="AT167" i="15"/>
  <c r="AO168" i="15"/>
  <c r="AR167" i="15"/>
  <c r="AX167" i="15"/>
  <c r="AU167" i="15"/>
  <c r="AE168" i="15"/>
  <c r="AM168" i="15"/>
  <c r="AX179" i="14"/>
  <c r="AY179" i="14" s="1"/>
  <c r="AJ180" i="14"/>
  <c r="AI180" i="14"/>
  <c r="AM180" i="14" s="1"/>
  <c r="AS180" i="14"/>
  <c r="AR180" i="14"/>
  <c r="AP181" i="14"/>
  <c r="AD168" i="15" l="1"/>
  <c r="AG168" i="15"/>
  <c r="AH168" i="15"/>
  <c r="AK180" i="14"/>
  <c r="AL180" i="14" s="1"/>
  <c r="AN187" i="14" s="1"/>
  <c r="AU180" i="14"/>
  <c r="AV180" i="14"/>
  <c r="AQ181" i="14"/>
  <c r="AT180" i="14"/>
  <c r="AZ180" i="14"/>
  <c r="AO181" i="14"/>
  <c r="AG181" i="14"/>
  <c r="AW180" i="14"/>
  <c r="C171" i="10"/>
  <c r="C171" i="12"/>
  <c r="AI168" i="15" l="1"/>
  <c r="AJ168" i="15" s="1"/>
  <c r="AK168" i="15"/>
  <c r="AM169" i="15" s="1"/>
  <c r="AF169" i="15"/>
  <c r="AE169" i="15"/>
  <c r="AP168" i="15"/>
  <c r="AQ168" i="15"/>
  <c r="AF181" i="14"/>
  <c r="AJ181" i="14"/>
  <c r="AI181" i="14"/>
  <c r="AX180" i="14"/>
  <c r="AY180" i="14" s="1"/>
  <c r="E162" i="10"/>
  <c r="AD169" i="15" l="1"/>
  <c r="AF170" i="15"/>
  <c r="AL175" i="15"/>
  <c r="AV168" i="15"/>
  <c r="AW168" i="15" s="1"/>
  <c r="AS168" i="15"/>
  <c r="AN169" i="15"/>
  <c r="AH169" i="15"/>
  <c r="AQ169" i="15" s="1"/>
  <c r="AG169" i="15"/>
  <c r="AO169" i="15"/>
  <c r="AX168" i="15"/>
  <c r="AR168" i="15"/>
  <c r="AT168" i="15"/>
  <c r="AU168" i="15"/>
  <c r="AS181" i="14"/>
  <c r="AR181" i="14"/>
  <c r="AK181" i="14"/>
  <c r="AM181" i="14"/>
  <c r="AH182" i="14"/>
  <c r="E163" i="10"/>
  <c r="AI169" i="15" l="1"/>
  <c r="AJ169" i="15" s="1"/>
  <c r="AL176" i="15" s="1"/>
  <c r="AP169" i="15"/>
  <c r="AK169" i="15"/>
  <c r="AS169" i="15"/>
  <c r="AN170" i="15"/>
  <c r="AV181" i="14"/>
  <c r="AQ182" i="14"/>
  <c r="AZ181" i="14"/>
  <c r="AT181" i="14"/>
  <c r="AO182" i="14"/>
  <c r="AL181" i="14"/>
  <c r="AN188" i="14" s="1"/>
  <c r="AU181" i="14"/>
  <c r="AW181" i="14"/>
  <c r="AP182" i="14"/>
  <c r="AG182" i="14"/>
  <c r="AF182" i="14" s="1"/>
  <c r="C172" i="10"/>
  <c r="C172" i="12"/>
  <c r="AV169" i="15" l="1"/>
  <c r="AW169" i="15" s="1"/>
  <c r="AT169" i="15"/>
  <c r="AX169" i="15"/>
  <c r="AR169" i="15"/>
  <c r="AO170" i="15"/>
  <c r="AM170" i="15"/>
  <c r="AU169" i="15"/>
  <c r="AE170" i="15"/>
  <c r="AI182" i="14"/>
  <c r="AJ182" i="14"/>
  <c r="AH183" i="14"/>
  <c r="AX181" i="14"/>
  <c r="AY181" i="14" s="1"/>
  <c r="AD170" i="15" l="1"/>
  <c r="AH170" i="15"/>
  <c r="AG170" i="15"/>
  <c r="AR182" i="14"/>
  <c r="AS182" i="14"/>
  <c r="AP183" i="14"/>
  <c r="AK182" i="14"/>
  <c r="AM182" i="14"/>
  <c r="E164" i="10"/>
  <c r="AI170" i="15" l="1"/>
  <c r="AJ170" i="15" s="1"/>
  <c r="AK170" i="15"/>
  <c r="AE171" i="15" s="1"/>
  <c r="AP170" i="15"/>
  <c r="AQ170" i="15"/>
  <c r="AF171" i="15"/>
  <c r="AV182" i="14"/>
  <c r="AZ182" i="14"/>
  <c r="AQ183" i="14"/>
  <c r="AT182" i="14"/>
  <c r="AG183" i="14"/>
  <c r="AW182" i="14"/>
  <c r="AO183" i="14"/>
  <c r="AU182" i="14"/>
  <c r="AL182" i="14"/>
  <c r="AN189" i="14" s="1"/>
  <c r="C173" i="10"/>
  <c r="C173" i="12"/>
  <c r="AL177" i="15" l="1"/>
  <c r="AV170" i="15"/>
  <c r="AW170" i="15" s="1"/>
  <c r="AD171" i="15"/>
  <c r="AM171" i="15"/>
  <c r="AF172" i="15"/>
  <c r="AS170" i="15"/>
  <c r="AU170" i="15"/>
  <c r="AT170" i="15"/>
  <c r="AO171" i="15"/>
  <c r="AR170" i="15"/>
  <c r="AX170" i="15"/>
  <c r="AN171" i="15"/>
  <c r="AH171" i="15"/>
  <c r="AP171" i="15" s="1"/>
  <c r="AG171" i="15"/>
  <c r="AF183" i="14"/>
  <c r="AJ183" i="14"/>
  <c r="AI183" i="14"/>
  <c r="AX182" i="14"/>
  <c r="AY182" i="14" s="1"/>
  <c r="AQ171" i="15" l="1"/>
  <c r="AS171" i="15" s="1"/>
  <c r="AI171" i="15"/>
  <c r="AJ171" i="15" s="1"/>
  <c r="AK171" i="15"/>
  <c r="AN172" i="15"/>
  <c r="AR183" i="14"/>
  <c r="AS183" i="14"/>
  <c r="AK183" i="14"/>
  <c r="AM183" i="14"/>
  <c r="AO184" i="14" s="1"/>
  <c r="AH184" i="14"/>
  <c r="E165" i="10"/>
  <c r="C174" i="10"/>
  <c r="C174" i="12"/>
  <c r="AL178" i="15" l="1"/>
  <c r="AV171" i="15"/>
  <c r="AW171" i="15" s="1"/>
  <c r="AT171" i="15"/>
  <c r="AO172" i="15"/>
  <c r="AX171" i="15"/>
  <c r="AR171" i="15"/>
  <c r="AE172" i="15"/>
  <c r="AM172" i="15"/>
  <c r="AU171" i="15"/>
  <c r="AW183" i="14"/>
  <c r="AL183" i="14"/>
  <c r="AN190" i="14" s="1"/>
  <c r="AV183" i="14"/>
  <c r="AQ184" i="14"/>
  <c r="AZ183" i="14"/>
  <c r="AT183" i="14"/>
  <c r="AP184" i="14"/>
  <c r="AU183" i="14"/>
  <c r="AG184" i="14"/>
  <c r="AF184" i="14" s="1"/>
  <c r="AD172" i="15" l="1"/>
  <c r="AH172" i="15"/>
  <c r="AG172" i="15"/>
  <c r="AJ184" i="14"/>
  <c r="AR184" i="14" s="1"/>
  <c r="AI184" i="14"/>
  <c r="AM184" i="14" s="1"/>
  <c r="AH185" i="14"/>
  <c r="AX183" i="14"/>
  <c r="AY183" i="14" s="1"/>
  <c r="AQ172" i="15" l="1"/>
  <c r="AP172" i="15"/>
  <c r="AI172" i="15"/>
  <c r="AK172" i="15"/>
  <c r="AF173" i="15"/>
  <c r="AS184" i="14"/>
  <c r="AZ184" i="14" s="1"/>
  <c r="AK184" i="14"/>
  <c r="AL184" i="14" s="1"/>
  <c r="AN191" i="14" s="1"/>
  <c r="AG185" i="14"/>
  <c r="AF185" i="14" s="1"/>
  <c r="AH186" i="14" s="1"/>
  <c r="AQ185" i="14"/>
  <c r="AT184" i="14"/>
  <c r="AP185" i="14"/>
  <c r="AO185" i="14"/>
  <c r="E166" i="10"/>
  <c r="C175" i="10"/>
  <c r="C175" i="12"/>
  <c r="AT172" i="15" l="1"/>
  <c r="AX172" i="15"/>
  <c r="AR172" i="15"/>
  <c r="AO173" i="15"/>
  <c r="AE173" i="15"/>
  <c r="AD173" i="15" s="1"/>
  <c r="AS172" i="15"/>
  <c r="AJ172" i="15"/>
  <c r="AL179" i="15" s="1"/>
  <c r="AU172" i="15"/>
  <c r="AN173" i="15"/>
  <c r="AM173" i="15"/>
  <c r="AX184" i="14"/>
  <c r="AY184" i="14" s="1"/>
  <c r="AI185" i="14"/>
  <c r="AM185" i="14" s="1"/>
  <c r="AT185" i="14" s="1"/>
  <c r="AJ185" i="14"/>
  <c r="AR185" i="14" s="1"/>
  <c r="AV184" i="14"/>
  <c r="AW184" i="14"/>
  <c r="AS185" i="14"/>
  <c r="AU184" i="14"/>
  <c r="AP186" i="14"/>
  <c r="AG173" i="15" l="1"/>
  <c r="AK173" i="15" s="1"/>
  <c r="AO174" i="15" s="1"/>
  <c r="AF174" i="15"/>
  <c r="AH173" i="15"/>
  <c r="AI173" i="15" s="1"/>
  <c r="AJ173" i="15" s="1"/>
  <c r="AL180" i="15" s="1"/>
  <c r="AV172" i="15"/>
  <c r="AW172" i="15" s="1"/>
  <c r="AG186" i="14"/>
  <c r="AF186" i="14" s="1"/>
  <c r="AH187" i="14" s="1"/>
  <c r="AO186" i="14"/>
  <c r="AQ186" i="14"/>
  <c r="AZ185" i="14"/>
  <c r="AU185" i="14"/>
  <c r="AK185" i="14"/>
  <c r="AL185" i="14" s="1"/>
  <c r="AN192" i="14" s="1"/>
  <c r="AV185" i="14"/>
  <c r="AW185" i="14"/>
  <c r="AR173" i="15" l="1"/>
  <c r="AM174" i="15"/>
  <c r="AE174" i="15"/>
  <c r="AD174" i="15" s="1"/>
  <c r="AN174" i="15"/>
  <c r="AH174" i="15"/>
  <c r="AG174" i="15"/>
  <c r="AV173" i="15"/>
  <c r="AW173" i="15" s="1"/>
  <c r="AQ173" i="15"/>
  <c r="AP173" i="15"/>
  <c r="AJ186" i="14"/>
  <c r="AS186" i="14" s="1"/>
  <c r="AI186" i="14"/>
  <c r="AX185" i="14"/>
  <c r="AY185" i="14" s="1"/>
  <c r="AP187" i="14"/>
  <c r="AK186" i="14"/>
  <c r="AL186" i="14" s="1"/>
  <c r="AM186" i="14"/>
  <c r="E167" i="10"/>
  <c r="C176" i="10"/>
  <c r="C176" i="12"/>
  <c r="AQ174" i="15" l="1"/>
  <c r="AS173" i="15"/>
  <c r="AT173" i="15"/>
  <c r="AU173" i="15"/>
  <c r="AX173" i="15"/>
  <c r="AP174" i="15"/>
  <c r="AI174" i="15"/>
  <c r="AJ174" i="15" s="1"/>
  <c r="AK174" i="15"/>
  <c r="AM175" i="15"/>
  <c r="AF175" i="15"/>
  <c r="AR186" i="14"/>
  <c r="AN193" i="14"/>
  <c r="AX186" i="14"/>
  <c r="AY186" i="14" s="1"/>
  <c r="AU186" i="14"/>
  <c r="AV186" i="14"/>
  <c r="AQ187" i="14"/>
  <c r="AT186" i="14"/>
  <c r="AZ186" i="14"/>
  <c r="AO187" i="14"/>
  <c r="AG187" i="14"/>
  <c r="AW186" i="14"/>
  <c r="AL181" i="15" l="1"/>
  <c r="AV174" i="15"/>
  <c r="AW174" i="15" s="1"/>
  <c r="AT174" i="15"/>
  <c r="AX174" i="15"/>
  <c r="AO175" i="15"/>
  <c r="AR174" i="15"/>
  <c r="AE175" i="15"/>
  <c r="AD175" i="15" s="1"/>
  <c r="AN175" i="15"/>
  <c r="AU174" i="15"/>
  <c r="AS174" i="15"/>
  <c r="AF187" i="14"/>
  <c r="AI187" i="14"/>
  <c r="AJ187" i="14"/>
  <c r="AG175" i="15" l="1"/>
  <c r="AK175" i="15" s="1"/>
  <c r="AE176" i="15" s="1"/>
  <c r="AH175" i="15"/>
  <c r="AP175" i="15" s="1"/>
  <c r="AF176" i="15"/>
  <c r="AQ175" i="15"/>
  <c r="AR187" i="14"/>
  <c r="AS187" i="14"/>
  <c r="AK187" i="14"/>
  <c r="AM187" i="14"/>
  <c r="AH188" i="14"/>
  <c r="E168" i="10"/>
  <c r="C177" i="10"/>
  <c r="C177" i="12"/>
  <c r="AD176" i="15" l="1"/>
  <c r="AI175" i="15"/>
  <c r="AJ175" i="15" s="1"/>
  <c r="AM176" i="15"/>
  <c r="AF177" i="15"/>
  <c r="AL182" i="15"/>
  <c r="AV175" i="15"/>
  <c r="AW175" i="15" s="1"/>
  <c r="AS175" i="15"/>
  <c r="AT175" i="15"/>
  <c r="AO176" i="15"/>
  <c r="AX175" i="15"/>
  <c r="AR175" i="15"/>
  <c r="AN176" i="15"/>
  <c r="AH176" i="15"/>
  <c r="AP176" i="15" s="1"/>
  <c r="AG176" i="15"/>
  <c r="AU175" i="15"/>
  <c r="AV187" i="14"/>
  <c r="AQ188" i="14"/>
  <c r="AZ187" i="14"/>
  <c r="AT187" i="14"/>
  <c r="AU187" i="14"/>
  <c r="AL187" i="14"/>
  <c r="AN194" i="14" s="1"/>
  <c r="AW187" i="14"/>
  <c r="AP188" i="14"/>
  <c r="AO188" i="14"/>
  <c r="AG188" i="14"/>
  <c r="AF188" i="14" s="1"/>
  <c r="C178" i="10"/>
  <c r="C178" i="12"/>
  <c r="AI176" i="15" l="1"/>
  <c r="AJ176" i="15" s="1"/>
  <c r="AK176" i="15"/>
  <c r="AQ176" i="15"/>
  <c r="AN177" i="15"/>
  <c r="AJ188" i="14"/>
  <c r="AS188" i="14" s="1"/>
  <c r="AX187" i="14"/>
  <c r="AY187" i="14" s="1"/>
  <c r="AH189" i="14"/>
  <c r="AI188" i="14"/>
  <c r="AL183" i="15" l="1"/>
  <c r="AV176" i="15"/>
  <c r="AW176" i="15" s="1"/>
  <c r="AS176" i="15"/>
  <c r="AT176" i="15"/>
  <c r="AX176" i="15"/>
  <c r="AO177" i="15"/>
  <c r="AR176" i="15"/>
  <c r="AM177" i="15"/>
  <c r="AU176" i="15"/>
  <c r="AE177" i="15"/>
  <c r="AR188" i="14"/>
  <c r="AP189" i="14"/>
  <c r="AU188" i="14"/>
  <c r="AK188" i="14"/>
  <c r="AL188" i="14" s="1"/>
  <c r="AN195" i="14" s="1"/>
  <c r="AM188" i="14"/>
  <c r="E169" i="10"/>
  <c r="AD177" i="15" l="1"/>
  <c r="AH177" i="15"/>
  <c r="AG177" i="15"/>
  <c r="AV188" i="14"/>
  <c r="AZ188" i="14"/>
  <c r="AQ189" i="14"/>
  <c r="AT188" i="14"/>
  <c r="AO189" i="14"/>
  <c r="AG189" i="14"/>
  <c r="AW188" i="14"/>
  <c r="AX188" i="14"/>
  <c r="AY188" i="14" s="1"/>
  <c r="C179" i="10"/>
  <c r="C179" i="12"/>
  <c r="AI177" i="15" l="1"/>
  <c r="AJ177" i="15" s="1"/>
  <c r="AK177" i="15"/>
  <c r="AP177" i="15"/>
  <c r="AQ177" i="15"/>
  <c r="AM178" i="15"/>
  <c r="AF178" i="15"/>
  <c r="AF189" i="14"/>
  <c r="AJ189" i="14"/>
  <c r="AI189" i="14"/>
  <c r="C180" i="10"/>
  <c r="C180" i="12"/>
  <c r="AU177" i="15" l="1"/>
  <c r="AL184" i="15"/>
  <c r="AV177" i="15"/>
  <c r="AW177" i="15" s="1"/>
  <c r="AN178" i="15"/>
  <c r="AS177" i="15"/>
  <c r="AT177" i="15"/>
  <c r="AO178" i="15"/>
  <c r="AX177" i="15"/>
  <c r="AR177" i="15"/>
  <c r="AE178" i="15"/>
  <c r="AD178" i="15" s="1"/>
  <c r="AS189" i="14"/>
  <c r="AR189" i="14"/>
  <c r="AK189" i="14"/>
  <c r="AM189" i="14"/>
  <c r="AH190" i="14"/>
  <c r="E170" i="10"/>
  <c r="AG178" i="15" l="1"/>
  <c r="AK178" i="15" s="1"/>
  <c r="AH178" i="15"/>
  <c r="AQ178" i="15" s="1"/>
  <c r="AS178" i="15" s="1"/>
  <c r="AF179" i="15"/>
  <c r="AV189" i="14"/>
  <c r="AQ190" i="14"/>
  <c r="AZ189" i="14"/>
  <c r="AT189" i="14"/>
  <c r="AW189" i="14"/>
  <c r="AO190" i="14"/>
  <c r="AU189" i="14"/>
  <c r="AP190" i="14"/>
  <c r="AL189" i="14"/>
  <c r="AN196" i="14" s="1"/>
  <c r="AG190" i="14"/>
  <c r="AF190" i="14" s="1"/>
  <c r="AI178" i="15" l="1"/>
  <c r="AP178" i="15"/>
  <c r="AT178" i="15"/>
  <c r="AX178" i="15"/>
  <c r="AO179" i="15"/>
  <c r="AR178" i="15"/>
  <c r="AJ178" i="15"/>
  <c r="AL185" i="15" s="1"/>
  <c r="AE179" i="15"/>
  <c r="AD179" i="15" s="1"/>
  <c r="AN179" i="15"/>
  <c r="AH179" i="15"/>
  <c r="AP179" i="15" s="1"/>
  <c r="AG179" i="15"/>
  <c r="AU178" i="15"/>
  <c r="AM179" i="15"/>
  <c r="AJ190" i="14"/>
  <c r="AS190" i="14" s="1"/>
  <c r="AU190" i="14" s="1"/>
  <c r="AX189" i="14"/>
  <c r="AY189" i="14" s="1"/>
  <c r="AH191" i="14"/>
  <c r="AI190" i="14"/>
  <c r="C181" i="10"/>
  <c r="C181" i="12"/>
  <c r="AI179" i="15" l="1"/>
  <c r="AJ179" i="15" s="1"/>
  <c r="AF180" i="15"/>
  <c r="AK179" i="15"/>
  <c r="AM180" i="15" s="1"/>
  <c r="AQ179" i="15"/>
  <c r="AV178" i="15"/>
  <c r="AW178" i="15" s="1"/>
  <c r="AR190" i="14"/>
  <c r="AK190" i="14"/>
  <c r="AM190" i="14"/>
  <c r="AP191" i="14"/>
  <c r="E171" i="10"/>
  <c r="AU179" i="15" l="1"/>
  <c r="AE180" i="15"/>
  <c r="AD180" i="15" s="1"/>
  <c r="AF181" i="15" s="1"/>
  <c r="AL186" i="15"/>
  <c r="AV179" i="15"/>
  <c r="AW179" i="15" s="1"/>
  <c r="AS179" i="15"/>
  <c r="AT179" i="15"/>
  <c r="AO180" i="15"/>
  <c r="AX179" i="15"/>
  <c r="AR179" i="15"/>
  <c r="AN180" i="15"/>
  <c r="AQ191" i="14"/>
  <c r="AV190" i="14"/>
  <c r="AZ190" i="14"/>
  <c r="AT190" i="14"/>
  <c r="AW190" i="14"/>
  <c r="AO191" i="14"/>
  <c r="AG191" i="14"/>
  <c r="AL190" i="14"/>
  <c r="AN197" i="14" s="1"/>
  <c r="AG180" i="15" l="1"/>
  <c r="AH180" i="15"/>
  <c r="AP180" i="15" s="1"/>
  <c r="AN181" i="15"/>
  <c r="AQ180" i="15"/>
  <c r="AF191" i="14"/>
  <c r="AJ191" i="14"/>
  <c r="AI191" i="14"/>
  <c r="AX190" i="14"/>
  <c r="AY190" i="14" s="1"/>
  <c r="C182" i="10"/>
  <c r="C182" i="12"/>
  <c r="AI180" i="15" l="1"/>
  <c r="AK180" i="15"/>
  <c r="AT180" i="15" s="1"/>
  <c r="AJ180" i="15"/>
  <c r="AL187" i="15" s="1"/>
  <c r="AS180" i="15"/>
  <c r="AS191" i="14"/>
  <c r="AR191" i="14"/>
  <c r="AK191" i="14"/>
  <c r="AL191" i="14" s="1"/>
  <c r="AN198" i="14" s="1"/>
  <c r="AM191" i="14"/>
  <c r="AH192" i="14"/>
  <c r="E172" i="10"/>
  <c r="AE181" i="15" l="1"/>
  <c r="AH181" i="15" s="1"/>
  <c r="AX180" i="15"/>
  <c r="AO181" i="15"/>
  <c r="AU180" i="15"/>
  <c r="AR180" i="15"/>
  <c r="AM181" i="15"/>
  <c r="AV180" i="15"/>
  <c r="AW180" i="15" s="1"/>
  <c r="AX191" i="14"/>
  <c r="AY191" i="14" s="1"/>
  <c r="AQ192" i="14"/>
  <c r="AZ191" i="14"/>
  <c r="AT191" i="14"/>
  <c r="AV191" i="14"/>
  <c r="AW191" i="14"/>
  <c r="AO192" i="14"/>
  <c r="AU191" i="14"/>
  <c r="AG192" i="14"/>
  <c r="AF192" i="14" s="1"/>
  <c r="AP192" i="14"/>
  <c r="E173" i="10"/>
  <c r="C183" i="10"/>
  <c r="C183" i="12"/>
  <c r="AD181" i="15" l="1"/>
  <c r="AG181" i="15"/>
  <c r="AP181" i="15"/>
  <c r="AQ181" i="15"/>
  <c r="AI181" i="15"/>
  <c r="AK181" i="15"/>
  <c r="AF182" i="15"/>
  <c r="AH193" i="14"/>
  <c r="AI192" i="14"/>
  <c r="AJ192" i="14"/>
  <c r="AT181" i="15" l="1"/>
  <c r="AO182" i="15"/>
  <c r="AX181" i="15"/>
  <c r="AR181" i="15"/>
  <c r="AU181" i="15"/>
  <c r="AJ181" i="15"/>
  <c r="AL188" i="15" s="1"/>
  <c r="AN182" i="15"/>
  <c r="AM182" i="15"/>
  <c r="AS181" i="15"/>
  <c r="AE182" i="15"/>
  <c r="AD182" i="15" s="1"/>
  <c r="AK192" i="14"/>
  <c r="AL192" i="14" s="1"/>
  <c r="AN199" i="14" s="1"/>
  <c r="AM192" i="14"/>
  <c r="AP193" i="14"/>
  <c r="AR192" i="14"/>
  <c r="AS192" i="14"/>
  <c r="E174" i="10"/>
  <c r="AG182" i="15" l="1"/>
  <c r="AK182" i="15" s="1"/>
  <c r="AE183" i="15" s="1"/>
  <c r="AH182" i="15"/>
  <c r="AQ182" i="15"/>
  <c r="AF183" i="15"/>
  <c r="AP182" i="15"/>
  <c r="AV181" i="15"/>
  <c r="AW181" i="15" s="1"/>
  <c r="AQ193" i="14"/>
  <c r="AV192" i="14"/>
  <c r="AZ192" i="14"/>
  <c r="AT192" i="14"/>
  <c r="AW192" i="14"/>
  <c r="AG193" i="14"/>
  <c r="AO193" i="14"/>
  <c r="AU192" i="14"/>
  <c r="AX192" i="14"/>
  <c r="AY192" i="14" s="1"/>
  <c r="C184" i="10"/>
  <c r="C184" i="12"/>
  <c r="AM183" i="15" l="1"/>
  <c r="AR182" i="15"/>
  <c r="AX182" i="15"/>
  <c r="AO183" i="15"/>
  <c r="AI182" i="15"/>
  <c r="AJ182" i="15" s="1"/>
  <c r="AL189" i="15" s="1"/>
  <c r="AN183" i="15"/>
  <c r="AH183" i="15"/>
  <c r="AG183" i="15"/>
  <c r="AD183" i="15"/>
  <c r="AS182" i="15"/>
  <c r="AT182" i="15"/>
  <c r="AU182" i="15"/>
  <c r="AF193" i="14"/>
  <c r="AI193" i="14"/>
  <c r="AJ193" i="14"/>
  <c r="AI183" i="15" l="1"/>
  <c r="AJ183" i="15" s="1"/>
  <c r="AK183" i="15"/>
  <c r="AE184" i="15" s="1"/>
  <c r="AF184" i="15"/>
  <c r="AP183" i="15"/>
  <c r="AQ183" i="15"/>
  <c r="AV182" i="15"/>
  <c r="AW182" i="15" s="1"/>
  <c r="AK193" i="14"/>
  <c r="AL193" i="14" s="1"/>
  <c r="AM193" i="14"/>
  <c r="AR193" i="14"/>
  <c r="AS193" i="14"/>
  <c r="AH194" i="14"/>
  <c r="AG194" i="14"/>
  <c r="E175" i="10"/>
  <c r="AM184" i="15" l="1"/>
  <c r="AD184" i="15"/>
  <c r="AF185" i="15"/>
  <c r="AL190" i="15"/>
  <c r="AV183" i="15"/>
  <c r="AW183" i="15" s="1"/>
  <c r="AS183" i="15"/>
  <c r="AT183" i="15"/>
  <c r="AO184" i="15"/>
  <c r="AX183" i="15"/>
  <c r="AR183" i="15"/>
  <c r="AU183" i="15"/>
  <c r="AN184" i="15"/>
  <c r="AH184" i="15"/>
  <c r="AG184" i="15"/>
  <c r="AK184" i="15" s="1"/>
  <c r="AE185" i="15" s="1"/>
  <c r="AF194" i="14"/>
  <c r="AH195" i="14" s="1"/>
  <c r="AW193" i="14"/>
  <c r="AN200" i="14"/>
  <c r="AX193" i="14"/>
  <c r="AY193" i="14" s="1"/>
  <c r="AI194" i="14"/>
  <c r="AJ194" i="14"/>
  <c r="AS194" i="14" s="1"/>
  <c r="AP194" i="14"/>
  <c r="AU193" i="14"/>
  <c r="AV193" i="14"/>
  <c r="AZ193" i="14"/>
  <c r="AQ194" i="14"/>
  <c r="AT193" i="14"/>
  <c r="AO194" i="14"/>
  <c r="E176" i="10"/>
  <c r="C185" i="10"/>
  <c r="C185" i="12"/>
  <c r="AD185" i="15" l="1"/>
  <c r="AF186" i="15" s="1"/>
  <c r="AP184" i="15"/>
  <c r="AT184" i="15"/>
  <c r="AX184" i="15"/>
  <c r="AR184" i="15"/>
  <c r="AO185" i="15"/>
  <c r="AQ184" i="15"/>
  <c r="AN185" i="15"/>
  <c r="AH185" i="15"/>
  <c r="AG185" i="15"/>
  <c r="AU184" i="15"/>
  <c r="AI184" i="15"/>
  <c r="AJ184" i="15" s="1"/>
  <c r="AM185" i="15"/>
  <c r="AR194" i="14"/>
  <c r="AP195" i="14"/>
  <c r="AK194" i="14"/>
  <c r="AL194" i="14" s="1"/>
  <c r="AN201" i="14" s="1"/>
  <c r="AU194" i="14"/>
  <c r="AM194" i="14"/>
  <c r="AL191" i="15" l="1"/>
  <c r="AV184" i="15"/>
  <c r="AW184" i="15" s="1"/>
  <c r="AI185" i="15"/>
  <c r="AJ185" i="15" s="1"/>
  <c r="AL192" i="15" s="1"/>
  <c r="AN186" i="15"/>
  <c r="AK185" i="15"/>
  <c r="AP185" i="15"/>
  <c r="AQ185" i="15"/>
  <c r="AS184" i="15"/>
  <c r="AX194" i="14"/>
  <c r="AY194" i="14" s="1"/>
  <c r="AQ195" i="14"/>
  <c r="AZ194" i="14"/>
  <c r="AT194" i="14"/>
  <c r="AV194" i="14"/>
  <c r="AG195" i="14"/>
  <c r="AO195" i="14"/>
  <c r="AW194" i="14"/>
  <c r="E177" i="10"/>
  <c r="AS185" i="15" l="1"/>
  <c r="AV185" i="15"/>
  <c r="AW185" i="15" s="1"/>
  <c r="AT185" i="15"/>
  <c r="AO186" i="15"/>
  <c r="AX185" i="15"/>
  <c r="AR185" i="15"/>
  <c r="AE186" i="15"/>
  <c r="AM186" i="15"/>
  <c r="AU185" i="15"/>
  <c r="AF195" i="14"/>
  <c r="AJ195" i="14"/>
  <c r="AI195" i="14"/>
  <c r="C186" i="10"/>
  <c r="C186" i="12"/>
  <c r="AD186" i="15" l="1"/>
  <c r="AG186" i="15"/>
  <c r="AH186" i="15"/>
  <c r="AS195" i="14"/>
  <c r="AR195" i="14"/>
  <c r="AK195" i="14"/>
  <c r="AM195" i="14"/>
  <c r="AH196" i="14"/>
  <c r="AI186" i="15" l="1"/>
  <c r="AJ186" i="15" s="1"/>
  <c r="AK186" i="15"/>
  <c r="AQ186" i="15"/>
  <c r="AP186" i="15"/>
  <c r="AF187" i="15"/>
  <c r="AE187" i="15"/>
  <c r="AV195" i="14"/>
  <c r="AZ195" i="14"/>
  <c r="AT195" i="14"/>
  <c r="AQ196" i="14"/>
  <c r="AL195" i="14"/>
  <c r="AN202" i="14" s="1"/>
  <c r="AP196" i="14"/>
  <c r="AU195" i="14"/>
  <c r="AG196" i="14"/>
  <c r="AF196" i="14" s="1"/>
  <c r="AW195" i="14"/>
  <c r="AO196" i="14"/>
  <c r="E178" i="10"/>
  <c r="AD187" i="15" l="1"/>
  <c r="AL193" i="15"/>
  <c r="AV186" i="15"/>
  <c r="AW186" i="15" s="1"/>
  <c r="AF188" i="15"/>
  <c r="AT186" i="15"/>
  <c r="AX186" i="15"/>
  <c r="AO187" i="15"/>
  <c r="AR186" i="15"/>
  <c r="AS186" i="15"/>
  <c r="AU186" i="15"/>
  <c r="AN187" i="15"/>
  <c r="AH187" i="15"/>
  <c r="AG187" i="15"/>
  <c r="AK187" i="15" s="1"/>
  <c r="AM187" i="15"/>
  <c r="AJ196" i="14"/>
  <c r="AI196" i="14"/>
  <c r="AM196" i="14" s="1"/>
  <c r="AQ197" i="14" s="1"/>
  <c r="AH197" i="14"/>
  <c r="AX195" i="14"/>
  <c r="AY195" i="14" s="1"/>
  <c r="C187" i="10"/>
  <c r="C187" i="12"/>
  <c r="AE188" i="15" l="1"/>
  <c r="AD188" i="15" s="1"/>
  <c r="AF189" i="15" s="1"/>
  <c r="AM188" i="15"/>
  <c r="AP187" i="15"/>
  <c r="AQ187" i="15"/>
  <c r="AT187" i="15" s="1"/>
  <c r="AO188" i="15"/>
  <c r="AR187" i="15"/>
  <c r="AI187" i="15"/>
  <c r="AN188" i="15"/>
  <c r="AG197" i="14"/>
  <c r="AF197" i="14" s="1"/>
  <c r="AH198" i="14" s="1"/>
  <c r="AO197" i="14"/>
  <c r="AT196" i="14"/>
  <c r="AK196" i="14"/>
  <c r="AL196" i="14" s="1"/>
  <c r="AN203" i="14" s="1"/>
  <c r="AR196" i="14"/>
  <c r="AS196" i="14"/>
  <c r="AP197" i="14"/>
  <c r="AJ197" i="14"/>
  <c r="AG188" i="15" l="1"/>
  <c r="AK188" i="15" s="1"/>
  <c r="AE189" i="15" s="1"/>
  <c r="AD189" i="15" s="1"/>
  <c r="AF190" i="15" s="1"/>
  <c r="AH188" i="15"/>
  <c r="AP188" i="15"/>
  <c r="AR188" i="15"/>
  <c r="AQ188" i="15"/>
  <c r="AT188" i="15" s="1"/>
  <c r="AS187" i="15"/>
  <c r="AU187" i="15"/>
  <c r="AJ187" i="15"/>
  <c r="AL194" i="15" s="1"/>
  <c r="AN189" i="15"/>
  <c r="AH189" i="15"/>
  <c r="AP189" i="15" s="1"/>
  <c r="AX187" i="15"/>
  <c r="E179" i="10"/>
  <c r="AI197" i="14"/>
  <c r="AM197" i="14" s="1"/>
  <c r="AU196" i="14"/>
  <c r="AW196" i="14"/>
  <c r="AZ196" i="14"/>
  <c r="AV196" i="14"/>
  <c r="AX196" i="14"/>
  <c r="AY196" i="14" s="1"/>
  <c r="AK197" i="14"/>
  <c r="AL197" i="14" s="1"/>
  <c r="AN204" i="14" s="1"/>
  <c r="AR197" i="14"/>
  <c r="AS197" i="14"/>
  <c r="AP198" i="14"/>
  <c r="AO189" i="15" l="1"/>
  <c r="AM189" i="15"/>
  <c r="AI188" i="15"/>
  <c r="AG189" i="15"/>
  <c r="AK189" i="15" s="1"/>
  <c r="AR189" i="15" s="1"/>
  <c r="AJ188" i="15"/>
  <c r="AL195" i="15" s="1"/>
  <c r="AO190" i="15"/>
  <c r="AQ189" i="15"/>
  <c r="AS188" i="15"/>
  <c r="AV187" i="15"/>
  <c r="AW187" i="15" s="1"/>
  <c r="AX188" i="15"/>
  <c r="AN190" i="15"/>
  <c r="AU188" i="15"/>
  <c r="AX197" i="14"/>
  <c r="AY197" i="14" s="1"/>
  <c r="AV197" i="14"/>
  <c r="AZ197" i="14"/>
  <c r="AQ198" i="14"/>
  <c r="AT197" i="14"/>
  <c r="AW197" i="14"/>
  <c r="AG198" i="14"/>
  <c r="AO198" i="14"/>
  <c r="AU197" i="14"/>
  <c r="C188" i="10"/>
  <c r="C188" i="12"/>
  <c r="AI189" i="15" l="1"/>
  <c r="AJ189" i="15" s="1"/>
  <c r="AX189" i="15"/>
  <c r="AM190" i="15"/>
  <c r="AE190" i="15"/>
  <c r="AD190" i="15" s="1"/>
  <c r="AF191" i="15" s="1"/>
  <c r="AV188" i="15"/>
  <c r="AW188" i="15" s="1"/>
  <c r="AL196" i="15"/>
  <c r="AV189" i="15"/>
  <c r="AS189" i="15"/>
  <c r="AU189" i="15"/>
  <c r="AT189" i="15"/>
  <c r="AG190" i="15"/>
  <c r="AF198" i="14"/>
  <c r="AJ198" i="14"/>
  <c r="AI198" i="14"/>
  <c r="AH190" i="15" l="1"/>
  <c r="AQ190" i="15" s="1"/>
  <c r="AW189" i="15"/>
  <c r="AI190" i="15"/>
  <c r="AJ190" i="15" s="1"/>
  <c r="AK190" i="15"/>
  <c r="AS190" i="15"/>
  <c r="AN191" i="15"/>
  <c r="AP190" i="15"/>
  <c r="AS198" i="14"/>
  <c r="AR198" i="14"/>
  <c r="AK198" i="14"/>
  <c r="AM198" i="14"/>
  <c r="AH199" i="14"/>
  <c r="E180" i="10"/>
  <c r="AL197" i="15" l="1"/>
  <c r="AV190" i="15"/>
  <c r="AW190" i="15" s="1"/>
  <c r="AT190" i="15"/>
  <c r="AX190" i="15"/>
  <c r="AO191" i="15"/>
  <c r="AR190" i="15"/>
  <c r="AM191" i="15"/>
  <c r="AU190" i="15"/>
  <c r="AE191" i="15"/>
  <c r="AQ199" i="14"/>
  <c r="AZ198" i="14"/>
  <c r="AT198" i="14"/>
  <c r="AV198" i="14"/>
  <c r="AP199" i="14"/>
  <c r="AG199" i="14"/>
  <c r="AF199" i="14" s="1"/>
  <c r="AL198" i="14"/>
  <c r="AN205" i="14" s="1"/>
  <c r="AU198" i="14"/>
  <c r="AW198" i="14"/>
  <c r="AO199" i="14"/>
  <c r="C189" i="10"/>
  <c r="C189" i="12"/>
  <c r="AD191" i="15" l="1"/>
  <c r="AH191" i="15"/>
  <c r="AG191" i="15"/>
  <c r="AH200" i="14"/>
  <c r="AJ199" i="14"/>
  <c r="AI199" i="14"/>
  <c r="AX198" i="14"/>
  <c r="AY198" i="14" s="1"/>
  <c r="AQ191" i="15" l="1"/>
  <c r="AP191" i="15"/>
  <c r="AI191" i="15"/>
  <c r="AK191" i="15"/>
  <c r="AF192" i="15"/>
  <c r="AS199" i="14"/>
  <c r="AR199" i="14"/>
  <c r="AK199" i="14"/>
  <c r="AL199" i="14" s="1"/>
  <c r="AN206" i="14" s="1"/>
  <c r="AM199" i="14"/>
  <c r="AP200" i="14"/>
  <c r="E181" i="10"/>
  <c r="AT191" i="15" l="1"/>
  <c r="AO192" i="15"/>
  <c r="AX191" i="15"/>
  <c r="AR191" i="15"/>
  <c r="AJ191" i="15"/>
  <c r="AL198" i="15" s="1"/>
  <c r="AN192" i="15"/>
  <c r="AU191" i="15"/>
  <c r="AS191" i="15"/>
  <c r="AM192" i="15"/>
  <c r="AE192" i="15"/>
  <c r="AD192" i="15" s="1"/>
  <c r="AX199" i="14"/>
  <c r="AY199" i="14" s="1"/>
  <c r="AV199" i="14"/>
  <c r="AZ199" i="14"/>
  <c r="AT199" i="14"/>
  <c r="AQ200" i="14"/>
  <c r="AO200" i="14"/>
  <c r="AW199" i="14"/>
  <c r="AG200" i="14"/>
  <c r="AU199" i="14"/>
  <c r="C190" i="10"/>
  <c r="C190" i="12"/>
  <c r="AG192" i="15" l="1"/>
  <c r="AK192" i="15" s="1"/>
  <c r="AE193" i="15" s="1"/>
  <c r="AF193" i="15"/>
  <c r="AH192" i="15"/>
  <c r="AV191" i="15"/>
  <c r="AW191" i="15" s="1"/>
  <c r="AF200" i="14"/>
  <c r="AJ200" i="14"/>
  <c r="AI200" i="14"/>
  <c r="AD193" i="15" l="1"/>
  <c r="AF194" i="15"/>
  <c r="AN193" i="15"/>
  <c r="AH193" i="15"/>
  <c r="AP193" i="15" s="1"/>
  <c r="AG193" i="15"/>
  <c r="AK193" i="15" s="1"/>
  <c r="AQ192" i="15"/>
  <c r="AU192" i="15" s="1"/>
  <c r="AP192" i="15"/>
  <c r="AO193" i="15"/>
  <c r="AR192" i="15"/>
  <c r="AI192" i="15"/>
  <c r="AJ192" i="15" s="1"/>
  <c r="AL199" i="15" s="1"/>
  <c r="AM193" i="15"/>
  <c r="AS200" i="14"/>
  <c r="AR200" i="14"/>
  <c r="AK200" i="14"/>
  <c r="AM200" i="14"/>
  <c r="AH201" i="14"/>
  <c r="E182" i="10"/>
  <c r="C191" i="10"/>
  <c r="C191" i="12"/>
  <c r="AV192" i="15" l="1"/>
  <c r="AW192" i="15" s="1"/>
  <c r="AX192" i="15"/>
  <c r="AO194" i="15"/>
  <c r="AR193" i="15"/>
  <c r="AQ193" i="15"/>
  <c r="AX193" i="15" s="1"/>
  <c r="AS192" i="15"/>
  <c r="AN194" i="15"/>
  <c r="AM194" i="15"/>
  <c r="AI193" i="15"/>
  <c r="AJ193" i="15" s="1"/>
  <c r="AT192" i="15"/>
  <c r="AE194" i="15"/>
  <c r="AD194" i="15" s="1"/>
  <c r="AQ201" i="14"/>
  <c r="AZ200" i="14"/>
  <c r="AT200" i="14"/>
  <c r="AV200" i="14"/>
  <c r="AL200" i="14"/>
  <c r="AN207" i="14" s="1"/>
  <c r="AG201" i="14"/>
  <c r="AF201" i="14" s="1"/>
  <c r="AU200" i="14"/>
  <c r="AP201" i="14"/>
  <c r="AW200" i="14"/>
  <c r="AO201" i="14"/>
  <c r="AL200" i="15" l="1"/>
  <c r="AV193" i="15"/>
  <c r="AW193" i="15" s="1"/>
  <c r="AF195" i="15"/>
  <c r="AS193" i="15"/>
  <c r="AG194" i="15"/>
  <c r="AH194" i="15"/>
  <c r="AT193" i="15"/>
  <c r="AU193" i="15"/>
  <c r="AI201" i="14"/>
  <c r="AH202" i="14"/>
  <c r="AJ201" i="14"/>
  <c r="AX200" i="14"/>
  <c r="AY200" i="14" s="1"/>
  <c r="AN195" i="15" l="1"/>
  <c r="AP194" i="15"/>
  <c r="AI194" i="15"/>
  <c r="AJ194" i="15" s="1"/>
  <c r="AL201" i="15" s="1"/>
  <c r="AK194" i="15"/>
  <c r="AQ194" i="15"/>
  <c r="AP202" i="14"/>
  <c r="AS201" i="14"/>
  <c r="AR201" i="14"/>
  <c r="AK201" i="14"/>
  <c r="AL201" i="14" s="1"/>
  <c r="AN208" i="14" s="1"/>
  <c r="AM201" i="14"/>
  <c r="E183" i="10"/>
  <c r="C192" i="10"/>
  <c r="C192" i="12"/>
  <c r="AV194" i="15" l="1"/>
  <c r="AW194" i="15" s="1"/>
  <c r="AS194" i="15"/>
  <c r="AT194" i="15"/>
  <c r="AO195" i="15"/>
  <c r="AX194" i="15"/>
  <c r="AR194" i="15"/>
  <c r="AM195" i="15"/>
  <c r="AU194" i="15"/>
  <c r="AE195" i="15"/>
  <c r="AX201" i="14"/>
  <c r="AY201" i="14" s="1"/>
  <c r="AV201" i="14"/>
  <c r="AQ202" i="14"/>
  <c r="AZ201" i="14"/>
  <c r="AT201" i="14"/>
  <c r="AG202" i="14"/>
  <c r="AO202" i="14"/>
  <c r="AW201" i="14"/>
  <c r="AU201" i="14"/>
  <c r="AD195" i="15" l="1"/>
  <c r="AH195" i="15"/>
  <c r="AG195" i="15"/>
  <c r="AF202" i="14"/>
  <c r="AI202" i="14"/>
  <c r="AJ202" i="14"/>
  <c r="E184" i="10"/>
  <c r="AP195" i="15" l="1"/>
  <c r="AQ195" i="15"/>
  <c r="AI195" i="15"/>
  <c r="AK195" i="15"/>
  <c r="AF196" i="15"/>
  <c r="AK202" i="14"/>
  <c r="AL202" i="14" s="1"/>
  <c r="AM202" i="14"/>
  <c r="AS202" i="14"/>
  <c r="AR202" i="14"/>
  <c r="AH203" i="14"/>
  <c r="C193" i="10"/>
  <c r="C193" i="12"/>
  <c r="AT195" i="15" l="1"/>
  <c r="AO196" i="15"/>
  <c r="AX195" i="15"/>
  <c r="AR195" i="15"/>
  <c r="AJ195" i="15"/>
  <c r="AL202" i="15" s="1"/>
  <c r="AU195" i="15"/>
  <c r="AN196" i="15"/>
  <c r="AM196" i="15"/>
  <c r="AS195" i="15"/>
  <c r="AE196" i="15"/>
  <c r="AD196" i="15" s="1"/>
  <c r="AW202" i="14"/>
  <c r="AN209" i="14"/>
  <c r="AX202" i="14"/>
  <c r="AY202" i="14" s="1"/>
  <c r="AQ203" i="14"/>
  <c r="AZ202" i="14"/>
  <c r="AT202" i="14"/>
  <c r="AV202" i="14"/>
  <c r="AG203" i="14"/>
  <c r="AF203" i="14" s="1"/>
  <c r="AU202" i="14"/>
  <c r="AP203" i="14"/>
  <c r="AO203" i="14"/>
  <c r="C194" i="10"/>
  <c r="C194" i="12"/>
  <c r="AH196" i="15" l="1"/>
  <c r="AP196" i="15" s="1"/>
  <c r="AG196" i="15"/>
  <c r="AK196" i="15" s="1"/>
  <c r="AE197" i="15" s="1"/>
  <c r="AF197" i="15"/>
  <c r="AV195" i="15"/>
  <c r="AW195" i="15" s="1"/>
  <c r="AH204" i="14"/>
  <c r="AI203" i="14"/>
  <c r="AJ203" i="14"/>
  <c r="E185" i="10"/>
  <c r="AQ196" i="15" l="1"/>
  <c r="AS196" i="15" s="1"/>
  <c r="AI196" i="15"/>
  <c r="AJ196" i="15" s="1"/>
  <c r="AL203" i="15" s="1"/>
  <c r="AD197" i="15"/>
  <c r="AF198" i="15" s="1"/>
  <c r="AR196" i="15"/>
  <c r="AO197" i="15"/>
  <c r="AN197" i="15"/>
  <c r="AH197" i="15"/>
  <c r="AG197" i="15"/>
  <c r="AK197" i="15" s="1"/>
  <c r="AM197" i="15"/>
  <c r="AK203" i="14"/>
  <c r="AL203" i="14" s="1"/>
  <c r="AM203" i="14"/>
  <c r="AR203" i="14"/>
  <c r="AS203" i="14"/>
  <c r="AP204" i="14"/>
  <c r="AX196" i="15" l="1"/>
  <c r="AQ197" i="15"/>
  <c r="AS197" i="15" s="1"/>
  <c r="AV196" i="15"/>
  <c r="AW196" i="15" s="1"/>
  <c r="AU196" i="15"/>
  <c r="AT196" i="15"/>
  <c r="AT197" i="15"/>
  <c r="AO198" i="15"/>
  <c r="AX197" i="15"/>
  <c r="AR197" i="15"/>
  <c r="AM198" i="15"/>
  <c r="AE198" i="15"/>
  <c r="AD198" i="15" s="1"/>
  <c r="AU197" i="15"/>
  <c r="AI197" i="15"/>
  <c r="AJ197" i="15" s="1"/>
  <c r="AL204" i="15" s="1"/>
  <c r="AN198" i="15"/>
  <c r="AP197" i="15"/>
  <c r="AN210" i="14"/>
  <c r="AX203" i="14"/>
  <c r="AY203" i="14" s="1"/>
  <c r="AU203" i="14"/>
  <c r="AV203" i="14"/>
  <c r="AT203" i="14"/>
  <c r="AQ204" i="14"/>
  <c r="AZ203" i="14"/>
  <c r="AG204" i="14"/>
  <c r="AW203" i="14"/>
  <c r="AO204" i="14"/>
  <c r="E186" i="10"/>
  <c r="C195" i="10"/>
  <c r="C195" i="12"/>
  <c r="AG198" i="15" l="1"/>
  <c r="AK198" i="15" s="1"/>
  <c r="AH198" i="15"/>
  <c r="AQ198" i="15" s="1"/>
  <c r="AU198" i="15" s="1"/>
  <c r="AX198" i="15"/>
  <c r="AR198" i="15"/>
  <c r="AS198" i="15"/>
  <c r="AV197" i="15"/>
  <c r="AW197" i="15" s="1"/>
  <c r="AF199" i="15"/>
  <c r="AE199" i="15"/>
  <c r="AP198" i="15"/>
  <c r="AF204" i="14"/>
  <c r="AI204" i="14"/>
  <c r="AJ204" i="14"/>
  <c r="AT198" i="15" l="1"/>
  <c r="AM199" i="15"/>
  <c r="AO199" i="15"/>
  <c r="AI198" i="15"/>
  <c r="AJ198" i="15" s="1"/>
  <c r="AD199" i="15"/>
  <c r="AF200" i="15" s="1"/>
  <c r="AL205" i="15"/>
  <c r="AG199" i="15"/>
  <c r="AH199" i="15"/>
  <c r="AN199" i="15"/>
  <c r="AK204" i="14"/>
  <c r="AL204" i="14" s="1"/>
  <c r="AM204" i="14"/>
  <c r="AS204" i="14"/>
  <c r="AR204" i="14"/>
  <c r="AH205" i="14"/>
  <c r="C196" i="10"/>
  <c r="C196" i="12"/>
  <c r="AV198" i="15" l="1"/>
  <c r="AW198" i="15" s="1"/>
  <c r="AN200" i="15"/>
  <c r="AQ199" i="15"/>
  <c r="AP199" i="15"/>
  <c r="AI199" i="15"/>
  <c r="AJ199" i="15" s="1"/>
  <c r="AK199" i="15"/>
  <c r="AN211" i="14"/>
  <c r="AX204" i="14"/>
  <c r="AY204" i="14" s="1"/>
  <c r="AQ205" i="14"/>
  <c r="AZ204" i="14"/>
  <c r="AT204" i="14"/>
  <c r="AV204" i="14"/>
  <c r="AU204" i="14"/>
  <c r="AG205" i="14"/>
  <c r="AF205" i="14" s="1"/>
  <c r="AW204" i="14"/>
  <c r="AP205" i="14"/>
  <c r="AJ205" i="14"/>
  <c r="AR205" i="14" s="1"/>
  <c r="AO205" i="14"/>
  <c r="E187" i="10"/>
  <c r="AL206" i="15" l="1"/>
  <c r="AV199" i="15"/>
  <c r="AW199" i="15" s="1"/>
  <c r="AS199" i="15"/>
  <c r="AO200" i="15"/>
  <c r="AX199" i="15"/>
  <c r="AR199" i="15"/>
  <c r="AT199" i="15"/>
  <c r="AE200" i="15"/>
  <c r="AM200" i="15"/>
  <c r="AU199" i="15"/>
  <c r="AH206" i="14"/>
  <c r="AS205" i="14"/>
  <c r="AI205" i="14"/>
  <c r="E188" i="10"/>
  <c r="C197" i="10"/>
  <c r="C197" i="12"/>
  <c r="AD200" i="15" l="1"/>
  <c r="AG200" i="15"/>
  <c r="AH200" i="15"/>
  <c r="AU205" i="14"/>
  <c r="AK205" i="14"/>
  <c r="AL205" i="14" s="1"/>
  <c r="AN212" i="14" s="1"/>
  <c r="AM205" i="14"/>
  <c r="AP206" i="14"/>
  <c r="AI200" i="15" l="1"/>
  <c r="AJ200" i="15" s="1"/>
  <c r="AK200" i="15"/>
  <c r="AQ200" i="15"/>
  <c r="AP200" i="15"/>
  <c r="AF201" i="15"/>
  <c r="AE201" i="15"/>
  <c r="AD201" i="15" s="1"/>
  <c r="AV205" i="14"/>
  <c r="AQ206" i="14"/>
  <c r="AT205" i="14"/>
  <c r="AZ205" i="14"/>
  <c r="AW205" i="14"/>
  <c r="AO206" i="14"/>
  <c r="AG206" i="14"/>
  <c r="AX205" i="14"/>
  <c r="AY205" i="14" s="1"/>
  <c r="E189" i="10"/>
  <c r="C198" i="10"/>
  <c r="C198" i="12"/>
  <c r="AU200" i="15" l="1"/>
  <c r="AL207" i="15"/>
  <c r="AV200" i="15"/>
  <c r="AW200" i="15" s="1"/>
  <c r="AS200" i="15"/>
  <c r="AF202" i="15"/>
  <c r="AT200" i="15"/>
  <c r="AO201" i="15"/>
  <c r="AX200" i="15"/>
  <c r="AR200" i="15"/>
  <c r="AG201" i="15"/>
  <c r="AN201" i="15"/>
  <c r="AH201" i="15"/>
  <c r="AM201" i="15"/>
  <c r="AF206" i="14"/>
  <c r="AJ206" i="14"/>
  <c r="AI206" i="14"/>
  <c r="AP201" i="15" l="1"/>
  <c r="AI201" i="15"/>
  <c r="AK201" i="15"/>
  <c r="AQ201" i="15"/>
  <c r="AN202" i="15"/>
  <c r="AK206" i="14"/>
  <c r="AL206" i="14" s="1"/>
  <c r="AM206" i="14"/>
  <c r="AR206" i="14"/>
  <c r="AS206" i="14"/>
  <c r="AW206" i="14" s="1"/>
  <c r="AH207" i="14"/>
  <c r="AG207" i="14"/>
  <c r="AS201" i="15" l="1"/>
  <c r="AO202" i="15"/>
  <c r="AX201" i="15"/>
  <c r="AR201" i="15"/>
  <c r="AT201" i="15"/>
  <c r="AU201" i="15"/>
  <c r="AE202" i="15"/>
  <c r="AM202" i="15"/>
  <c r="AJ201" i="15"/>
  <c r="AL208" i="15" s="1"/>
  <c r="AF207" i="14"/>
  <c r="AH208" i="14" s="1"/>
  <c r="AN213" i="14"/>
  <c r="AX206" i="14"/>
  <c r="AY206" i="14" s="1"/>
  <c r="AU206" i="14"/>
  <c r="AP207" i="14"/>
  <c r="AJ207" i="14"/>
  <c r="AI207" i="14"/>
  <c r="AM207" i="14" s="1"/>
  <c r="AQ207" i="14"/>
  <c r="AZ206" i="14"/>
  <c r="AT206" i="14"/>
  <c r="AV206" i="14"/>
  <c r="AO207" i="14"/>
  <c r="E190" i="10"/>
  <c r="C199" i="10"/>
  <c r="C199" i="12"/>
  <c r="AD202" i="15" l="1"/>
  <c r="AH202" i="15"/>
  <c r="AG202" i="15"/>
  <c r="AV201" i="15"/>
  <c r="AW201" i="15" s="1"/>
  <c r="AQ208" i="14"/>
  <c r="AT207" i="14"/>
  <c r="AO208" i="14"/>
  <c r="AG208" i="14"/>
  <c r="AF208" i="14" s="1"/>
  <c r="AS207" i="14"/>
  <c r="AZ207" i="14" s="1"/>
  <c r="AK207" i="14"/>
  <c r="AL207" i="14" s="1"/>
  <c r="AN214" i="14" s="1"/>
  <c r="AR207" i="14"/>
  <c r="AP208" i="14"/>
  <c r="AQ202" i="15" l="1"/>
  <c r="AP202" i="15"/>
  <c r="AI202" i="15"/>
  <c r="AK202" i="15"/>
  <c r="AF203" i="15"/>
  <c r="AJ208" i="14"/>
  <c r="AR208" i="14" s="1"/>
  <c r="AU207" i="14"/>
  <c r="AI208" i="14"/>
  <c r="AV207" i="14"/>
  <c r="AX207" i="14"/>
  <c r="AY207" i="14" s="1"/>
  <c r="AH209" i="14"/>
  <c r="AW207" i="14"/>
  <c r="C200" i="10"/>
  <c r="C200" i="12"/>
  <c r="AT202" i="15" l="1"/>
  <c r="AO203" i="15"/>
  <c r="AX202" i="15"/>
  <c r="AR202" i="15"/>
  <c r="AJ202" i="15"/>
  <c r="AL209" i="15" s="1"/>
  <c r="AS202" i="15"/>
  <c r="AE203" i="15"/>
  <c r="AD203" i="15" s="1"/>
  <c r="AU202" i="15"/>
  <c r="AN203" i="15"/>
  <c r="AM203" i="15"/>
  <c r="AS208" i="14"/>
  <c r="AU208" i="14" s="1"/>
  <c r="AP209" i="14"/>
  <c r="AK208" i="14"/>
  <c r="AL208" i="14" s="1"/>
  <c r="AN215" i="14" s="1"/>
  <c r="AM208" i="14"/>
  <c r="E191" i="10"/>
  <c r="AH203" i="15" l="1"/>
  <c r="AF204" i="15"/>
  <c r="AG203" i="15"/>
  <c r="AV202" i="15"/>
  <c r="AW202" i="15" s="1"/>
  <c r="AQ209" i="14"/>
  <c r="AZ208" i="14"/>
  <c r="AT208" i="14"/>
  <c r="AV208" i="14"/>
  <c r="AG209" i="14"/>
  <c r="AO209" i="14"/>
  <c r="AW208" i="14"/>
  <c r="AX208" i="14"/>
  <c r="AY208" i="14" s="1"/>
  <c r="C201" i="10"/>
  <c r="C201" i="12"/>
  <c r="AN204" i="15" l="1"/>
  <c r="AI203" i="15"/>
  <c r="AK203" i="15"/>
  <c r="AQ203" i="15"/>
  <c r="AP203" i="15"/>
  <c r="AF209" i="14"/>
  <c r="AJ209" i="14"/>
  <c r="AI209" i="14"/>
  <c r="E192" i="10"/>
  <c r="AS203" i="15" l="1"/>
  <c r="AO204" i="15"/>
  <c r="AX203" i="15"/>
  <c r="AR203" i="15"/>
  <c r="AT203" i="15"/>
  <c r="AM204" i="15"/>
  <c r="AU203" i="15"/>
  <c r="AE204" i="15"/>
  <c r="AJ203" i="15"/>
  <c r="AL210" i="15" s="1"/>
  <c r="AS209" i="14"/>
  <c r="AR209" i="14"/>
  <c r="AK209" i="14"/>
  <c r="AL209" i="14" s="1"/>
  <c r="AN216" i="14" s="1"/>
  <c r="AM209" i="14"/>
  <c r="AO210" i="14" s="1"/>
  <c r="AH210" i="14"/>
  <c r="AD204" i="15" l="1"/>
  <c r="AG204" i="15"/>
  <c r="AH204" i="15"/>
  <c r="AV203" i="15"/>
  <c r="AW203" i="15" s="1"/>
  <c r="AX209" i="14"/>
  <c r="AY209" i="14" s="1"/>
  <c r="AU209" i="14"/>
  <c r="AV209" i="14"/>
  <c r="AZ209" i="14"/>
  <c r="AQ210" i="14"/>
  <c r="AT209" i="14"/>
  <c r="AG210" i="14"/>
  <c r="AF210" i="14" s="1"/>
  <c r="AW209" i="14"/>
  <c r="AP210" i="14"/>
  <c r="C202" i="10"/>
  <c r="C202" i="12"/>
  <c r="AI204" i="15" l="1"/>
  <c r="AJ204" i="15" s="1"/>
  <c r="AK204" i="15"/>
  <c r="AQ204" i="15"/>
  <c r="AP204" i="15"/>
  <c r="AF205" i="15"/>
  <c r="AE205" i="15"/>
  <c r="AI210" i="14"/>
  <c r="AM210" i="14" s="1"/>
  <c r="AG211" i="14" s="1"/>
  <c r="AJ210" i="14"/>
  <c r="AR210" i="14" s="1"/>
  <c r="AH211" i="14"/>
  <c r="AS210" i="14"/>
  <c r="E193" i="10"/>
  <c r="AD205" i="15" l="1"/>
  <c r="AF206" i="15" s="1"/>
  <c r="AU204" i="15"/>
  <c r="AL211" i="15"/>
  <c r="AV204" i="15"/>
  <c r="AW204" i="15" s="1"/>
  <c r="AG205" i="15"/>
  <c r="AN205" i="15"/>
  <c r="AH205" i="15"/>
  <c r="AP205" i="15" s="1"/>
  <c r="AQ205" i="15"/>
  <c r="AS204" i="15"/>
  <c r="AT204" i="15"/>
  <c r="AO205" i="15"/>
  <c r="AX204" i="15"/>
  <c r="AR204" i="15"/>
  <c r="AM205" i="15"/>
  <c r="AO211" i="14"/>
  <c r="AZ210" i="14"/>
  <c r="AQ211" i="14"/>
  <c r="AK210" i="14"/>
  <c r="AL210" i="14" s="1"/>
  <c r="AN217" i="14" s="1"/>
  <c r="AT210" i="14"/>
  <c r="AV210" i="14"/>
  <c r="AW210" i="14"/>
  <c r="AP211" i="14"/>
  <c r="AJ211" i="14"/>
  <c r="AI211" i="14"/>
  <c r="AF211" i="14"/>
  <c r="AU210" i="14"/>
  <c r="AS205" i="15" l="1"/>
  <c r="AI205" i="15"/>
  <c r="AJ205" i="15" s="1"/>
  <c r="AN206" i="15"/>
  <c r="AK205" i="15"/>
  <c r="AX210" i="14"/>
  <c r="AY210" i="14" s="1"/>
  <c r="AK211" i="14"/>
  <c r="AL211" i="14" s="1"/>
  <c r="AN218" i="14" s="1"/>
  <c r="AM211" i="14"/>
  <c r="AH212" i="14"/>
  <c r="AG212" i="14"/>
  <c r="AR211" i="14"/>
  <c r="AS211" i="14"/>
  <c r="E194" i="10"/>
  <c r="C203" i="10"/>
  <c r="C203" i="12"/>
  <c r="AL212" i="15" l="1"/>
  <c r="AV205" i="15"/>
  <c r="AW205" i="15" s="1"/>
  <c r="AO206" i="15"/>
  <c r="AX205" i="15"/>
  <c r="AR205" i="15"/>
  <c r="AT205" i="15"/>
  <c r="AU205" i="15"/>
  <c r="AM206" i="15"/>
  <c r="AE206" i="15"/>
  <c r="AF212" i="14"/>
  <c r="AX211" i="14"/>
  <c r="AY211" i="14" s="1"/>
  <c r="AW211" i="14"/>
  <c r="AH213" i="14"/>
  <c r="AV211" i="14"/>
  <c r="AZ211" i="14"/>
  <c r="AT211" i="14"/>
  <c r="AQ212" i="14"/>
  <c r="AJ212" i="14"/>
  <c r="AR212" i="14" s="1"/>
  <c r="AP212" i="14"/>
  <c r="AI212" i="14"/>
  <c r="AM212" i="14" s="1"/>
  <c r="AO212" i="14"/>
  <c r="AU211" i="14"/>
  <c r="AD206" i="15" l="1"/>
  <c r="AH206" i="15"/>
  <c r="AG206" i="15"/>
  <c r="AP213" i="14"/>
  <c r="AQ213" i="14"/>
  <c r="AT212" i="14"/>
  <c r="AK212" i="14"/>
  <c r="AG213" i="14"/>
  <c r="AF213" i="14" s="1"/>
  <c r="AS212" i="14"/>
  <c r="AZ212" i="14" s="1"/>
  <c r="AO213" i="14"/>
  <c r="AP206" i="15" l="1"/>
  <c r="AQ206" i="15"/>
  <c r="AI206" i="15"/>
  <c r="AK206" i="15"/>
  <c r="AU206" i="15" s="1"/>
  <c r="AF207" i="15"/>
  <c r="AJ213" i="14"/>
  <c r="AS213" i="14" s="1"/>
  <c r="AI213" i="14"/>
  <c r="AM213" i="14" s="1"/>
  <c r="AG214" i="14" s="1"/>
  <c r="AL212" i="14"/>
  <c r="AN219" i="14" s="1"/>
  <c r="AU212" i="14"/>
  <c r="AV212" i="14"/>
  <c r="AH214" i="14"/>
  <c r="AW212" i="14"/>
  <c r="E195" i="10"/>
  <c r="C204" i="10"/>
  <c r="C204" i="12"/>
  <c r="AM207" i="15" l="1"/>
  <c r="AE207" i="15"/>
  <c r="AD207" i="15" s="1"/>
  <c r="AT206" i="15"/>
  <c r="AX206" i="15"/>
  <c r="AO207" i="15"/>
  <c r="AR206" i="15"/>
  <c r="AJ206" i="15"/>
  <c r="AL213" i="15" s="1"/>
  <c r="AS206" i="15"/>
  <c r="AN207" i="15"/>
  <c r="AO214" i="14"/>
  <c r="AR213" i="14"/>
  <c r="AT213" i="14"/>
  <c r="AQ214" i="14"/>
  <c r="AF214" i="14"/>
  <c r="AH215" i="14" s="1"/>
  <c r="AV213" i="14"/>
  <c r="AK213" i="14"/>
  <c r="AL213" i="14" s="1"/>
  <c r="AN220" i="14" s="1"/>
  <c r="AZ213" i="14"/>
  <c r="AW213" i="14"/>
  <c r="AI214" i="14"/>
  <c r="AP214" i="14"/>
  <c r="AJ214" i="14"/>
  <c r="AS214" i="14" s="1"/>
  <c r="AU213" i="14"/>
  <c r="AX212" i="14"/>
  <c r="AY212" i="14" s="1"/>
  <c r="AF208" i="15" l="1"/>
  <c r="AG207" i="15"/>
  <c r="AH207" i="15"/>
  <c r="AV206" i="15"/>
  <c r="AW206" i="15" s="1"/>
  <c r="AX213" i="14"/>
  <c r="AY213" i="14" s="1"/>
  <c r="AP215" i="14"/>
  <c r="AU214" i="14"/>
  <c r="AR214" i="14"/>
  <c r="AK214" i="14"/>
  <c r="AL214" i="14" s="1"/>
  <c r="AM214" i="14"/>
  <c r="E196" i="10"/>
  <c r="AI207" i="15" l="1"/>
  <c r="AJ207" i="15" s="1"/>
  <c r="AL214" i="15" s="1"/>
  <c r="AK207" i="15"/>
  <c r="AN208" i="15"/>
  <c r="AP207" i="15"/>
  <c r="AQ207" i="15"/>
  <c r="AN221" i="14"/>
  <c r="AX214" i="14"/>
  <c r="AY214" i="14" s="1"/>
  <c r="AQ215" i="14"/>
  <c r="AZ214" i="14"/>
  <c r="AT214" i="14"/>
  <c r="AV214" i="14"/>
  <c r="AO215" i="14"/>
  <c r="AG215" i="14"/>
  <c r="AW214" i="14"/>
  <c r="C205" i="10"/>
  <c r="C205" i="12"/>
  <c r="AS207" i="15" l="1"/>
  <c r="AO208" i="15"/>
  <c r="AX207" i="15"/>
  <c r="AR207" i="15"/>
  <c r="AT207" i="15"/>
  <c r="AM208" i="15"/>
  <c r="AE208" i="15"/>
  <c r="AU207" i="15"/>
  <c r="AV207" i="15"/>
  <c r="AW207" i="15" s="1"/>
  <c r="AF215" i="14"/>
  <c r="AI215" i="14"/>
  <c r="AJ215" i="14"/>
  <c r="E197" i="10"/>
  <c r="AD208" i="15" l="1"/>
  <c r="AH208" i="15"/>
  <c r="AG208" i="15"/>
  <c r="AR215" i="14"/>
  <c r="AS215" i="14"/>
  <c r="AK215" i="14"/>
  <c r="AL215" i="14" s="1"/>
  <c r="AN222" i="14" s="1"/>
  <c r="AM215" i="14"/>
  <c r="AW215" i="14" s="1"/>
  <c r="AH216" i="14"/>
  <c r="AI208" i="15" l="1"/>
  <c r="AJ208" i="15" s="1"/>
  <c r="AK208" i="15"/>
  <c r="AE209" i="15" s="1"/>
  <c r="AQ208" i="15"/>
  <c r="AP208" i="15"/>
  <c r="AF209" i="15"/>
  <c r="AX215" i="14"/>
  <c r="AY215" i="14" s="1"/>
  <c r="AU215" i="14"/>
  <c r="AV215" i="14"/>
  <c r="AT215" i="14"/>
  <c r="AQ216" i="14"/>
  <c r="AZ215" i="14"/>
  <c r="AO216" i="14"/>
  <c r="AG216" i="14"/>
  <c r="AF216" i="14" s="1"/>
  <c r="AP216" i="14"/>
  <c r="C206" i="10"/>
  <c r="C206" i="12"/>
  <c r="AD209" i="15" l="1"/>
  <c r="AL215" i="15"/>
  <c r="AV208" i="15"/>
  <c r="AW208" i="15" s="1"/>
  <c r="AF210" i="15"/>
  <c r="AS208" i="15"/>
  <c r="AU208" i="15"/>
  <c r="AT208" i="15"/>
  <c r="AO209" i="15"/>
  <c r="AX208" i="15"/>
  <c r="AR208" i="15"/>
  <c r="AG209" i="15"/>
  <c r="AN209" i="15"/>
  <c r="AH209" i="15"/>
  <c r="AQ209" i="15" s="1"/>
  <c r="AM209" i="15"/>
  <c r="AI216" i="14"/>
  <c r="AM216" i="14" s="1"/>
  <c r="AQ217" i="14" s="1"/>
  <c r="AH217" i="14"/>
  <c r="AJ216" i="14"/>
  <c r="E198" i="10"/>
  <c r="AS209" i="15" l="1"/>
  <c r="AP209" i="15"/>
  <c r="AI209" i="15"/>
  <c r="AK209" i="15"/>
  <c r="AN210" i="15"/>
  <c r="AK216" i="14"/>
  <c r="AL216" i="14" s="1"/>
  <c r="AN223" i="14" s="1"/>
  <c r="AO217" i="14"/>
  <c r="AG217" i="14"/>
  <c r="AF217" i="14" s="1"/>
  <c r="AH218" i="14" s="1"/>
  <c r="AT216" i="14"/>
  <c r="AP217" i="14"/>
  <c r="AS216" i="14"/>
  <c r="AR216" i="14"/>
  <c r="AJ209" i="15" l="1"/>
  <c r="AL216" i="15" s="1"/>
  <c r="AO210" i="15"/>
  <c r="AX209" i="15"/>
  <c r="AR209" i="15"/>
  <c r="AT209" i="15"/>
  <c r="AM210" i="15"/>
  <c r="AU209" i="15"/>
  <c r="AE210" i="15"/>
  <c r="AJ217" i="14"/>
  <c r="AX216" i="14"/>
  <c r="AY216" i="14" s="1"/>
  <c r="AI217" i="14"/>
  <c r="AU216" i="14"/>
  <c r="AS217" i="14"/>
  <c r="AV216" i="14"/>
  <c r="AW216" i="14"/>
  <c r="AZ216" i="14"/>
  <c r="AK217" i="14"/>
  <c r="AL217" i="14" s="1"/>
  <c r="AN224" i="14" s="1"/>
  <c r="AM217" i="14"/>
  <c r="AR217" i="14"/>
  <c r="AP218" i="14"/>
  <c r="C207" i="10"/>
  <c r="C207" i="12"/>
  <c r="AV209" i="15" l="1"/>
  <c r="AW209" i="15" s="1"/>
  <c r="AD210" i="15"/>
  <c r="AH210" i="15"/>
  <c r="AG210" i="15"/>
  <c r="AU217" i="14"/>
  <c r="AX217" i="14"/>
  <c r="AY217" i="14" s="1"/>
  <c r="AV217" i="14"/>
  <c r="AQ218" i="14"/>
  <c r="AT217" i="14"/>
  <c r="AZ217" i="14"/>
  <c r="AW217" i="14"/>
  <c r="AG218" i="14"/>
  <c r="AO218" i="14"/>
  <c r="AF211" i="15" l="1"/>
  <c r="AI210" i="15"/>
  <c r="AJ210" i="15" s="1"/>
  <c r="AL217" i="15" s="1"/>
  <c r="AK210" i="15"/>
  <c r="AE211" i="15" s="1"/>
  <c r="AD211" i="15" s="1"/>
  <c r="AQ210" i="15"/>
  <c r="AP210" i="15"/>
  <c r="AF218" i="14"/>
  <c r="AI218" i="14"/>
  <c r="AJ218" i="14"/>
  <c r="AS210" i="15" l="1"/>
  <c r="AF212" i="15"/>
  <c r="AV210" i="15"/>
  <c r="AW210" i="15" s="1"/>
  <c r="AG211" i="15"/>
  <c r="AN211" i="15"/>
  <c r="AH211" i="15"/>
  <c r="AU210" i="15"/>
  <c r="AT210" i="15"/>
  <c r="AO211" i="15"/>
  <c r="AX210" i="15"/>
  <c r="AR210" i="15"/>
  <c r="AM211" i="15"/>
  <c r="AK218" i="14"/>
  <c r="AL218" i="14" s="1"/>
  <c r="AM218" i="14"/>
  <c r="AG219" i="14" s="1"/>
  <c r="AS218" i="14"/>
  <c r="AR218" i="14"/>
  <c r="AH219" i="14"/>
  <c r="E200" i="10"/>
  <c r="C208" i="10"/>
  <c r="C208" i="12"/>
  <c r="AP211" i="15" l="1"/>
  <c r="AN212" i="15"/>
  <c r="AI211" i="15"/>
  <c r="AJ211" i="15" s="1"/>
  <c r="AL218" i="15" s="1"/>
  <c r="AK211" i="15"/>
  <c r="AQ211" i="15"/>
  <c r="AF219" i="14"/>
  <c r="AH220" i="14" s="1"/>
  <c r="AN225" i="14"/>
  <c r="AX218" i="14"/>
  <c r="AY218" i="14" s="1"/>
  <c r="AJ219" i="14"/>
  <c r="AS219" i="14" s="1"/>
  <c r="AP219" i="14"/>
  <c r="AI219" i="14"/>
  <c r="AM219" i="14" s="1"/>
  <c r="AU218" i="14"/>
  <c r="AW218" i="14"/>
  <c r="AZ218" i="14"/>
  <c r="AT218" i="14"/>
  <c r="AQ219" i="14"/>
  <c r="AV218" i="14"/>
  <c r="AO219" i="14"/>
  <c r="AV211" i="15" l="1"/>
  <c r="AW211" i="15" s="1"/>
  <c r="AS211" i="15"/>
  <c r="AO212" i="15"/>
  <c r="AX211" i="15"/>
  <c r="AR211" i="15"/>
  <c r="AT211" i="15"/>
  <c r="AE212" i="15"/>
  <c r="AU211" i="15"/>
  <c r="AM212" i="15"/>
  <c r="AR219" i="14"/>
  <c r="AQ220" i="14"/>
  <c r="AZ219" i="14"/>
  <c r="AV219" i="14"/>
  <c r="AT219" i="14"/>
  <c r="AG220" i="14"/>
  <c r="AF220" i="14" s="1"/>
  <c r="AO220" i="14"/>
  <c r="AU219" i="14"/>
  <c r="AK219" i="14"/>
  <c r="AL219" i="14" s="1"/>
  <c r="AN226" i="14" s="1"/>
  <c r="AW219" i="14"/>
  <c r="AP220" i="14"/>
  <c r="AD212" i="15" l="1"/>
  <c r="AG212" i="15"/>
  <c r="AH212" i="15"/>
  <c r="AJ220" i="14"/>
  <c r="AS220" i="14" s="1"/>
  <c r="AU220" i="14" s="1"/>
  <c r="AX219" i="14"/>
  <c r="AY219" i="14" s="1"/>
  <c r="AI220" i="14"/>
  <c r="AM220" i="14" s="1"/>
  <c r="AH221" i="14"/>
  <c r="E201" i="10"/>
  <c r="C209" i="10"/>
  <c r="C209" i="12"/>
  <c r="AI212" i="15" l="1"/>
  <c r="AJ212" i="15" s="1"/>
  <c r="AK212" i="15"/>
  <c r="AP212" i="15"/>
  <c r="AQ212" i="15"/>
  <c r="AF213" i="15"/>
  <c r="AE213" i="15"/>
  <c r="AK220" i="14"/>
  <c r="AL220" i="14" s="1"/>
  <c r="AN227" i="14" s="1"/>
  <c r="AR220" i="14"/>
  <c r="AT220" i="14"/>
  <c r="AZ220" i="14"/>
  <c r="AQ221" i="14"/>
  <c r="AV220" i="14"/>
  <c r="AP221" i="14"/>
  <c r="AW220" i="14"/>
  <c r="AG221" i="14"/>
  <c r="AF221" i="14" s="1"/>
  <c r="AO221" i="14"/>
  <c r="E202" i="10"/>
  <c r="AD213" i="15" l="1"/>
  <c r="AF214" i="15" s="1"/>
  <c r="AL219" i="15"/>
  <c r="AV212" i="15"/>
  <c r="AW212" i="15" s="1"/>
  <c r="AT212" i="15"/>
  <c r="AP213" i="15"/>
  <c r="AO213" i="15"/>
  <c r="AX212" i="15"/>
  <c r="AR212" i="15"/>
  <c r="AQ213" i="15"/>
  <c r="AS212" i="15"/>
  <c r="AU212" i="15"/>
  <c r="AG213" i="15"/>
  <c r="AN213" i="15"/>
  <c r="AH213" i="15"/>
  <c r="AM213" i="15"/>
  <c r="AX220" i="14"/>
  <c r="AY220" i="14" s="1"/>
  <c r="AJ221" i="14"/>
  <c r="AR221" i="14" s="1"/>
  <c r="AI221" i="14"/>
  <c r="AM221" i="14" s="1"/>
  <c r="AT221" i="14" s="1"/>
  <c r="AH222" i="14"/>
  <c r="AI213" i="15" l="1"/>
  <c r="AJ213" i="15" s="1"/>
  <c r="AS213" i="15"/>
  <c r="AK213" i="15"/>
  <c r="AN214" i="15"/>
  <c r="AK221" i="14"/>
  <c r="AL221" i="14" s="1"/>
  <c r="AN228" i="14" s="1"/>
  <c r="AS221" i="14"/>
  <c r="AV221" i="14" s="1"/>
  <c r="AW221" i="14"/>
  <c r="AU221" i="14"/>
  <c r="AO222" i="14"/>
  <c r="AQ222" i="14"/>
  <c r="AZ221" i="14"/>
  <c r="AG222" i="14"/>
  <c r="AF222" i="14" s="1"/>
  <c r="AH223" i="14" s="1"/>
  <c r="AP222" i="14"/>
  <c r="E203" i="10"/>
  <c r="C210" i="10"/>
  <c r="C210" i="12"/>
  <c r="AL220" i="15" l="1"/>
  <c r="AV213" i="15"/>
  <c r="AW213" i="15" s="1"/>
  <c r="AO214" i="15"/>
  <c r="AX213" i="15"/>
  <c r="AR213" i="15"/>
  <c r="AT213" i="15"/>
  <c r="AM214" i="15"/>
  <c r="AU213" i="15"/>
  <c r="AE214" i="15"/>
  <c r="AX221" i="14"/>
  <c r="AY221" i="14" s="1"/>
  <c r="AI222" i="14"/>
  <c r="AM222" i="14" s="1"/>
  <c r="AJ222" i="14"/>
  <c r="AS222" i="14" s="1"/>
  <c r="AR222" i="14"/>
  <c r="AP223" i="14"/>
  <c r="AD214" i="15" l="1"/>
  <c r="AH214" i="15"/>
  <c r="AG214" i="15"/>
  <c r="AK222" i="14"/>
  <c r="AL222" i="14" s="1"/>
  <c r="AN229" i="14" s="1"/>
  <c r="AU222" i="14"/>
  <c r="AV222" i="14"/>
  <c r="AZ222" i="14"/>
  <c r="AQ223" i="14"/>
  <c r="AT222" i="14"/>
  <c r="AW222" i="14"/>
  <c r="AO223" i="14"/>
  <c r="AG223" i="14"/>
  <c r="AI214" i="15" l="1"/>
  <c r="AJ214" i="15" s="1"/>
  <c r="AK214" i="15"/>
  <c r="AP214" i="15"/>
  <c r="AQ214" i="15"/>
  <c r="AU214" i="15" s="1"/>
  <c r="AF215" i="15"/>
  <c r="AE215" i="15"/>
  <c r="AF223" i="14"/>
  <c r="AI223" i="14"/>
  <c r="AJ223" i="14"/>
  <c r="AX222" i="14"/>
  <c r="AY222" i="14" s="1"/>
  <c r="C211" i="10"/>
  <c r="C211" i="12"/>
  <c r="E204" i="10" l="1"/>
  <c r="AD215" i="15"/>
  <c r="AF216" i="15" s="1"/>
  <c r="AL221" i="15"/>
  <c r="AV214" i="15"/>
  <c r="AW214" i="15" s="1"/>
  <c r="AS214" i="15"/>
  <c r="AT214" i="15"/>
  <c r="AO215" i="15"/>
  <c r="AX214" i="15"/>
  <c r="AR214" i="15"/>
  <c r="AG215" i="15"/>
  <c r="AN215" i="15"/>
  <c r="AH215" i="15"/>
  <c r="AQ215" i="15" s="1"/>
  <c r="AM215" i="15"/>
  <c r="AH224" i="14"/>
  <c r="AS223" i="14"/>
  <c r="AR223" i="14"/>
  <c r="AK223" i="14"/>
  <c r="AL223" i="14" s="1"/>
  <c r="AN230" i="14" s="1"/>
  <c r="AM223" i="14"/>
  <c r="AS215" i="15" l="1"/>
  <c r="AP215" i="15"/>
  <c r="AI215" i="15"/>
  <c r="AJ215" i="15" s="1"/>
  <c r="AK215" i="15"/>
  <c r="AN216" i="15"/>
  <c r="AX223" i="14"/>
  <c r="AY223" i="14" s="1"/>
  <c r="AT223" i="14"/>
  <c r="AZ223" i="14"/>
  <c r="AQ224" i="14"/>
  <c r="AV223" i="14"/>
  <c r="AW223" i="14"/>
  <c r="AG224" i="14"/>
  <c r="AF224" i="14" s="1"/>
  <c r="AO224" i="14"/>
  <c r="AP224" i="14"/>
  <c r="AU223" i="14"/>
  <c r="C212" i="10"/>
  <c r="C212" i="12"/>
  <c r="AL222" i="15" l="1"/>
  <c r="AV215" i="15"/>
  <c r="AW215" i="15" s="1"/>
  <c r="AO216" i="15"/>
  <c r="AX215" i="15"/>
  <c r="AR215" i="15"/>
  <c r="AT215" i="15"/>
  <c r="AE216" i="15"/>
  <c r="AM216" i="15"/>
  <c r="AU215" i="15"/>
  <c r="AI224" i="14"/>
  <c r="AM224" i="14" s="1"/>
  <c r="AJ224" i="14"/>
  <c r="AR224" i="14" s="1"/>
  <c r="AH225" i="14"/>
  <c r="E205" i="10" l="1"/>
  <c r="AD216" i="15"/>
  <c r="AH216" i="15"/>
  <c r="AG216" i="15"/>
  <c r="AO225" i="14"/>
  <c r="AG225" i="14"/>
  <c r="AI225" i="14" s="1"/>
  <c r="AM225" i="14" s="1"/>
  <c r="AS224" i="14"/>
  <c r="AZ224" i="14" s="1"/>
  <c r="AK224" i="14"/>
  <c r="AL224" i="14" s="1"/>
  <c r="AN231" i="14" s="1"/>
  <c r="AQ225" i="14"/>
  <c r="AT224" i="14"/>
  <c r="AP225" i="14"/>
  <c r="E206" i="10" l="1"/>
  <c r="AI216" i="15"/>
  <c r="AJ216" i="15" s="1"/>
  <c r="AK216" i="15"/>
  <c r="AQ216" i="15"/>
  <c r="AU216" i="15" s="1"/>
  <c r="AP216" i="15"/>
  <c r="AF217" i="15"/>
  <c r="AE217" i="15"/>
  <c r="AF225" i="14"/>
  <c r="AH226" i="14" s="1"/>
  <c r="AP226" i="14" s="1"/>
  <c r="AJ225" i="14"/>
  <c r="AS225" i="14" s="1"/>
  <c r="AZ225" i="14" s="1"/>
  <c r="AX224" i="14"/>
  <c r="AY224" i="14" s="1"/>
  <c r="AU224" i="14"/>
  <c r="AV224" i="14"/>
  <c r="AW224" i="14"/>
  <c r="AK225" i="14"/>
  <c r="AR225" i="14"/>
  <c r="AQ226" i="14"/>
  <c r="AT225" i="14"/>
  <c r="C213" i="10"/>
  <c r="C213" i="12"/>
  <c r="AD217" i="15" l="1"/>
  <c r="AF218" i="15" s="1"/>
  <c r="AL223" i="15"/>
  <c r="AV216" i="15"/>
  <c r="AW216" i="15" s="1"/>
  <c r="AG217" i="15"/>
  <c r="AH217" i="15"/>
  <c r="AQ217" i="15" s="1"/>
  <c r="AN217" i="15"/>
  <c r="AS216" i="15"/>
  <c r="AT216" i="15"/>
  <c r="AO217" i="15"/>
  <c r="AX216" i="15"/>
  <c r="AR216" i="15"/>
  <c r="AM217" i="15"/>
  <c r="AG226" i="14"/>
  <c r="AF226" i="14" s="1"/>
  <c r="AO226" i="14"/>
  <c r="AV225" i="14"/>
  <c r="AL225" i="14"/>
  <c r="AN232" i="14" s="1"/>
  <c r="AH227" i="14"/>
  <c r="AU225" i="14"/>
  <c r="AW225" i="14"/>
  <c r="AS217" i="15" l="1"/>
  <c r="AN218" i="15"/>
  <c r="AP217" i="15"/>
  <c r="AI217" i="15"/>
  <c r="AJ217" i="15" s="1"/>
  <c r="AL224" i="15" s="1"/>
  <c r="AK217" i="15"/>
  <c r="AJ226" i="14"/>
  <c r="AS226" i="14" s="1"/>
  <c r="AU226" i="14" s="1"/>
  <c r="AI226" i="14"/>
  <c r="AX225" i="14"/>
  <c r="AY225" i="14" s="1"/>
  <c r="AP227" i="14"/>
  <c r="AK226" i="14"/>
  <c r="AL226" i="14" s="1"/>
  <c r="AM226" i="14"/>
  <c r="E207" i="10" l="1"/>
  <c r="AX217" i="15"/>
  <c r="AR217" i="15"/>
  <c r="AO218" i="15"/>
  <c r="AT217" i="15"/>
  <c r="AE218" i="15"/>
  <c r="AM218" i="15"/>
  <c r="AU217" i="15"/>
  <c r="AV217" i="15"/>
  <c r="AW217" i="15" s="1"/>
  <c r="AR226" i="14"/>
  <c r="AN233" i="14"/>
  <c r="AX226" i="14"/>
  <c r="AY226" i="14" s="1"/>
  <c r="AV226" i="14"/>
  <c r="AT226" i="14"/>
  <c r="AQ227" i="14"/>
  <c r="AZ226" i="14"/>
  <c r="AG227" i="14"/>
  <c r="AO227" i="14"/>
  <c r="AW226" i="14"/>
  <c r="C214" i="10"/>
  <c r="C214" i="12"/>
  <c r="AD218" i="15" l="1"/>
  <c r="AH218" i="15"/>
  <c r="AG218" i="15"/>
  <c r="AF227" i="14"/>
  <c r="AJ227" i="14"/>
  <c r="AI227" i="14"/>
  <c r="AI218" i="15" l="1"/>
  <c r="AJ218" i="15" s="1"/>
  <c r="AK218" i="15"/>
  <c r="AE219" i="15" s="1"/>
  <c r="AP218" i="15"/>
  <c r="AQ218" i="15"/>
  <c r="AF219" i="15"/>
  <c r="AM219" i="15"/>
  <c r="AS227" i="14"/>
  <c r="AR227" i="14"/>
  <c r="AK227" i="14"/>
  <c r="AM227" i="14"/>
  <c r="AG228" i="14" s="1"/>
  <c r="AH228" i="14"/>
  <c r="E208" i="10" l="1"/>
  <c r="AD219" i="15"/>
  <c r="AF220" i="15" s="1"/>
  <c r="AL225" i="15"/>
  <c r="AV218" i="15"/>
  <c r="AW218" i="15" s="1"/>
  <c r="AS218" i="15"/>
  <c r="AU218" i="15"/>
  <c r="AO219" i="15"/>
  <c r="AX218" i="15"/>
  <c r="AR218" i="15"/>
  <c r="AT218" i="15"/>
  <c r="AN219" i="15"/>
  <c r="AH219" i="15"/>
  <c r="AG219" i="15"/>
  <c r="AK219" i="15" s="1"/>
  <c r="AF228" i="14"/>
  <c r="AH229" i="14" s="1"/>
  <c r="AL227" i="14"/>
  <c r="AN234" i="14" s="1"/>
  <c r="AT227" i="14"/>
  <c r="AQ228" i="14"/>
  <c r="AV227" i="14"/>
  <c r="AZ227" i="14"/>
  <c r="AP228" i="14"/>
  <c r="AJ228" i="14"/>
  <c r="AR228" i="14" s="1"/>
  <c r="AI228" i="14"/>
  <c r="AO228" i="14"/>
  <c r="AW227" i="14"/>
  <c r="AU227" i="14"/>
  <c r="C215" i="10"/>
  <c r="C215" i="12"/>
  <c r="AM220" i="15" l="1"/>
  <c r="AE220" i="15"/>
  <c r="AD220" i="15" s="1"/>
  <c r="AP219" i="15"/>
  <c r="AO220" i="15"/>
  <c r="AR219" i="15"/>
  <c r="AQ219" i="15"/>
  <c r="AI219" i="15"/>
  <c r="AJ219" i="15" s="1"/>
  <c r="AL226" i="15" s="1"/>
  <c r="AN220" i="15"/>
  <c r="AS228" i="14"/>
  <c r="AU228" i="14" s="1"/>
  <c r="AX227" i="14"/>
  <c r="AY227" i="14" s="1"/>
  <c r="AK228" i="14"/>
  <c r="AP229" i="14"/>
  <c r="AM228" i="14"/>
  <c r="AV219" i="15" l="1"/>
  <c r="AW219" i="15" s="1"/>
  <c r="AF221" i="15"/>
  <c r="AS219" i="15"/>
  <c r="AG220" i="15"/>
  <c r="AX219" i="15"/>
  <c r="AH220" i="15"/>
  <c r="AQ220" i="15" s="1"/>
  <c r="AT219" i="15"/>
  <c r="AU219" i="15"/>
  <c r="AV228" i="14"/>
  <c r="AQ229" i="14"/>
  <c r="AZ228" i="14"/>
  <c r="AT228" i="14"/>
  <c r="AO229" i="14"/>
  <c r="AW228" i="14"/>
  <c r="AG229" i="14"/>
  <c r="AL228" i="14"/>
  <c r="AN235" i="14" s="1"/>
  <c r="E209" i="10" l="1"/>
  <c r="AP220" i="15"/>
  <c r="AN221" i="15"/>
  <c r="AS220" i="15"/>
  <c r="AI220" i="15"/>
  <c r="AJ220" i="15" s="1"/>
  <c r="AL227" i="15" s="1"/>
  <c r="AK220" i="15"/>
  <c r="AF229" i="14"/>
  <c r="AJ229" i="14"/>
  <c r="AI229" i="14"/>
  <c r="AX228" i="14"/>
  <c r="AY228" i="14" s="1"/>
  <c r="C216" i="10"/>
  <c r="C216" i="12"/>
  <c r="AV220" i="15" l="1"/>
  <c r="AW220" i="15" s="1"/>
  <c r="AO221" i="15"/>
  <c r="AX220" i="15"/>
  <c r="AR220" i="15"/>
  <c r="AT220" i="15"/>
  <c r="AM221" i="15"/>
  <c r="AU220" i="15"/>
  <c r="AE221" i="15"/>
  <c r="AH230" i="14"/>
  <c r="AK229" i="14"/>
  <c r="AL229" i="14" s="1"/>
  <c r="AN236" i="14" s="1"/>
  <c r="AM229" i="14"/>
  <c r="AG230" i="14" s="1"/>
  <c r="AR229" i="14"/>
  <c r="AS229" i="14"/>
  <c r="E210" i="10" l="1"/>
  <c r="AD221" i="15"/>
  <c r="AH221" i="15"/>
  <c r="AG221" i="15"/>
  <c r="AF230" i="14"/>
  <c r="AH231" i="14" s="1"/>
  <c r="AX229" i="14"/>
  <c r="AY229" i="14" s="1"/>
  <c r="AU229" i="14"/>
  <c r="AP230" i="14"/>
  <c r="AJ230" i="14"/>
  <c r="AR230" i="14" s="1"/>
  <c r="AI230" i="14"/>
  <c r="AW229" i="14"/>
  <c r="AT229" i="14"/>
  <c r="AZ229" i="14"/>
  <c r="AQ230" i="14"/>
  <c r="AV229" i="14"/>
  <c r="AO230" i="14"/>
  <c r="AQ221" i="15" l="1"/>
  <c r="AP221" i="15"/>
  <c r="AI221" i="15"/>
  <c r="AJ221" i="15" s="1"/>
  <c r="AL228" i="15" s="1"/>
  <c r="AK221" i="15"/>
  <c r="AF222" i="15"/>
  <c r="AK230" i="14"/>
  <c r="AL230" i="14" s="1"/>
  <c r="AM230" i="14"/>
  <c r="AP231" i="14"/>
  <c r="AS230" i="14"/>
  <c r="C217" i="10"/>
  <c r="C217" i="12"/>
  <c r="E211" i="10" l="1"/>
  <c r="AU221" i="15"/>
  <c r="AV221" i="15"/>
  <c r="AW221" i="15" s="1"/>
  <c r="AE222" i="15"/>
  <c r="AD222" i="15" s="1"/>
  <c r="AS221" i="15"/>
  <c r="AT221" i="15"/>
  <c r="AO222" i="15"/>
  <c r="AX221" i="15"/>
  <c r="AR221" i="15"/>
  <c r="AM222" i="15"/>
  <c r="AG222" i="15"/>
  <c r="AN222" i="15"/>
  <c r="AN237" i="14"/>
  <c r="AX230" i="14"/>
  <c r="AY230" i="14" s="1"/>
  <c r="AV230" i="14"/>
  <c r="AQ231" i="14"/>
  <c r="AT230" i="14"/>
  <c r="AZ230" i="14"/>
  <c r="AO231" i="14"/>
  <c r="AG231" i="14"/>
  <c r="AW230" i="14"/>
  <c r="AU230" i="14"/>
  <c r="C218" i="10"/>
  <c r="C218" i="12"/>
  <c r="AH222" i="15" l="1"/>
  <c r="AI222" i="15" s="1"/>
  <c r="AJ222" i="15" s="1"/>
  <c r="AK222" i="15"/>
  <c r="AF223" i="15"/>
  <c r="AE223" i="15"/>
  <c r="AF231" i="14"/>
  <c r="AI231" i="14"/>
  <c r="AJ231" i="14"/>
  <c r="AD223" i="15" l="1"/>
  <c r="AF224" i="15" s="1"/>
  <c r="AQ222" i="15"/>
  <c r="AS222" i="15" s="1"/>
  <c r="AP222" i="15"/>
  <c r="AL229" i="15"/>
  <c r="AV222" i="15"/>
  <c r="AW222" i="15" s="1"/>
  <c r="AO223" i="15"/>
  <c r="AR222" i="15"/>
  <c r="AU222" i="15"/>
  <c r="AN223" i="15"/>
  <c r="AH223" i="15"/>
  <c r="AG223" i="15"/>
  <c r="AM223" i="15"/>
  <c r="AH232" i="14"/>
  <c r="AR231" i="14"/>
  <c r="AS231" i="14"/>
  <c r="AK231" i="14"/>
  <c r="AL231" i="14" s="1"/>
  <c r="AM231" i="14"/>
  <c r="E212" i="10" l="1"/>
  <c r="AT222" i="15"/>
  <c r="AX222" i="15"/>
  <c r="AI223" i="15"/>
  <c r="AJ223" i="15" s="1"/>
  <c r="AK223" i="15"/>
  <c r="AQ223" i="15"/>
  <c r="AP223" i="15"/>
  <c r="AN224" i="15"/>
  <c r="AN238" i="14"/>
  <c r="AX231" i="14"/>
  <c r="AY231" i="14" s="1"/>
  <c r="AQ232" i="14"/>
  <c r="AZ231" i="14"/>
  <c r="AV231" i="14"/>
  <c r="AT231" i="14"/>
  <c r="AO232" i="14"/>
  <c r="AG232" i="14"/>
  <c r="AF232" i="14" s="1"/>
  <c r="AW231" i="14"/>
  <c r="AU231" i="14"/>
  <c r="AP232" i="14"/>
  <c r="C219" i="10"/>
  <c r="C219" i="12"/>
  <c r="AL230" i="15" l="1"/>
  <c r="AV223" i="15"/>
  <c r="AW223" i="15" s="1"/>
  <c r="AS223" i="15"/>
  <c r="AT223" i="15"/>
  <c r="AO224" i="15"/>
  <c r="AX223" i="15"/>
  <c r="AR223" i="15"/>
  <c r="AU223" i="15"/>
  <c r="AE224" i="15"/>
  <c r="AM224" i="15"/>
  <c r="AH233" i="14"/>
  <c r="AJ232" i="14"/>
  <c r="AI232" i="14"/>
  <c r="E213" i="10" l="1"/>
  <c r="AD224" i="15"/>
  <c r="AH224" i="15"/>
  <c r="AG224" i="15"/>
  <c r="AK232" i="14"/>
  <c r="AL232" i="14" s="1"/>
  <c r="AN239" i="14" s="1"/>
  <c r="AM232" i="14"/>
  <c r="AS232" i="14"/>
  <c r="AR232" i="14"/>
  <c r="AP233" i="14"/>
  <c r="AI224" i="15" l="1"/>
  <c r="AJ224" i="15" s="1"/>
  <c r="AK224" i="15"/>
  <c r="AQ224" i="15"/>
  <c r="AP224" i="15"/>
  <c r="AF225" i="15"/>
  <c r="AE225" i="15"/>
  <c r="AD225" i="15" s="1"/>
  <c r="AV232" i="14"/>
  <c r="AT232" i="14"/>
  <c r="AZ232" i="14"/>
  <c r="AQ233" i="14"/>
  <c r="AO233" i="14"/>
  <c r="AG233" i="14"/>
  <c r="AW232" i="14"/>
  <c r="AU232" i="14"/>
  <c r="AX232" i="14"/>
  <c r="AY232" i="14" s="1"/>
  <c r="C220" i="10"/>
  <c r="C220" i="12"/>
  <c r="E214" i="10" l="1"/>
  <c r="AF226" i="15"/>
  <c r="AL231" i="15"/>
  <c r="AV224" i="15"/>
  <c r="AW224" i="15" s="1"/>
  <c r="AS224" i="15"/>
  <c r="AU224" i="15"/>
  <c r="AO225" i="15"/>
  <c r="AX224" i="15"/>
  <c r="AR224" i="15"/>
  <c r="AT224" i="15"/>
  <c r="AN225" i="15"/>
  <c r="AH225" i="15"/>
  <c r="AG225" i="15"/>
  <c r="AK225" i="15" s="1"/>
  <c r="AM226" i="15" s="1"/>
  <c r="AM225" i="15"/>
  <c r="AF233" i="14"/>
  <c r="AJ233" i="14"/>
  <c r="AI233" i="14"/>
  <c r="AO226" i="15" l="1"/>
  <c r="AR225" i="15"/>
  <c r="AP225" i="15"/>
  <c r="AQ225" i="15"/>
  <c r="AX225" i="15" s="1"/>
  <c r="AE226" i="15"/>
  <c r="AD226" i="15" s="1"/>
  <c r="AI225" i="15"/>
  <c r="AN226" i="15"/>
  <c r="AH234" i="14"/>
  <c r="AK233" i="14"/>
  <c r="AL233" i="14" s="1"/>
  <c r="AN240" i="14" s="1"/>
  <c r="AM233" i="14"/>
  <c r="AO234" i="14" s="1"/>
  <c r="AS233" i="14"/>
  <c r="AR233" i="14"/>
  <c r="C221" i="10"/>
  <c r="C221" i="12"/>
  <c r="AF227" i="15" l="1"/>
  <c r="AS225" i="15"/>
  <c r="AG226" i="15"/>
  <c r="AU225" i="15"/>
  <c r="AT225" i="15"/>
  <c r="AH226" i="15"/>
  <c r="AJ225" i="15"/>
  <c r="AL232" i="15" s="1"/>
  <c r="AU233" i="14"/>
  <c r="AP234" i="14"/>
  <c r="AW233" i="14"/>
  <c r="AX233" i="14"/>
  <c r="AY233" i="14" s="1"/>
  <c r="AQ234" i="14"/>
  <c r="AZ233" i="14"/>
  <c r="AT233" i="14"/>
  <c r="AV233" i="14"/>
  <c r="AG234" i="14"/>
  <c r="AF234" i="14" s="1"/>
  <c r="E215" i="10" l="1"/>
  <c r="AP226" i="15"/>
  <c r="AI226" i="15"/>
  <c r="AK226" i="15"/>
  <c r="AN227" i="15"/>
  <c r="AQ226" i="15"/>
  <c r="AV225" i="15"/>
  <c r="AW225" i="15" s="1"/>
  <c r="AI234" i="14"/>
  <c r="AM234" i="14" s="1"/>
  <c r="AG235" i="14" s="1"/>
  <c r="AJ234" i="14"/>
  <c r="AR234" i="14" s="1"/>
  <c r="AH235" i="14"/>
  <c r="C222" i="10"/>
  <c r="C222" i="12"/>
  <c r="AO227" i="15" l="1"/>
  <c r="AX226" i="15"/>
  <c r="AR226" i="15"/>
  <c r="AT226" i="15"/>
  <c r="AM227" i="15"/>
  <c r="AU226" i="15"/>
  <c r="AE227" i="15"/>
  <c r="AS226" i="15"/>
  <c r="AJ226" i="15"/>
  <c r="AL233" i="15" s="1"/>
  <c r="AS234" i="14"/>
  <c r="AZ234" i="14" s="1"/>
  <c r="AF235" i="14"/>
  <c r="AH236" i="14" s="1"/>
  <c r="AO235" i="14"/>
  <c r="AQ235" i="14"/>
  <c r="AK234" i="14"/>
  <c r="AL234" i="14" s="1"/>
  <c r="AN241" i="14" s="1"/>
  <c r="AT234" i="14"/>
  <c r="AI235" i="14"/>
  <c r="AJ235" i="14"/>
  <c r="AP235" i="14"/>
  <c r="AV234" i="14"/>
  <c r="AD227" i="15" l="1"/>
  <c r="AH227" i="15"/>
  <c r="AG227" i="15"/>
  <c r="AV226" i="15"/>
  <c r="AW226" i="15" s="1"/>
  <c r="AU234" i="14"/>
  <c r="AS235" i="14"/>
  <c r="AW234" i="14"/>
  <c r="AX234" i="14"/>
  <c r="AY234" i="14" s="1"/>
  <c r="AU235" i="14"/>
  <c r="AR235" i="14"/>
  <c r="AP236" i="14"/>
  <c r="AK235" i="14"/>
  <c r="AL235" i="14" s="1"/>
  <c r="AN242" i="14" s="1"/>
  <c r="AM235" i="14"/>
  <c r="E216" i="10" l="1"/>
  <c r="AQ227" i="15"/>
  <c r="AP227" i="15"/>
  <c r="AI227" i="15"/>
  <c r="AJ227" i="15" s="1"/>
  <c r="AL234" i="15" s="1"/>
  <c r="AK227" i="15"/>
  <c r="AF228" i="15"/>
  <c r="AQ236" i="14"/>
  <c r="AZ235" i="14"/>
  <c r="AT235" i="14"/>
  <c r="AV235" i="14"/>
  <c r="AO236" i="14"/>
  <c r="AG236" i="14"/>
  <c r="AW235" i="14"/>
  <c r="AX235" i="14"/>
  <c r="AY235" i="14" s="1"/>
  <c r="C223" i="10"/>
  <c r="C223" i="12"/>
  <c r="AV227" i="15" l="1"/>
  <c r="AW227" i="15" s="1"/>
  <c r="AT227" i="15"/>
  <c r="AO228" i="15"/>
  <c r="AX227" i="15"/>
  <c r="AR227" i="15"/>
  <c r="AM228" i="15"/>
  <c r="AE228" i="15"/>
  <c r="AD228" i="15" s="1"/>
  <c r="AU227" i="15"/>
  <c r="AS227" i="15"/>
  <c r="AN228" i="15"/>
  <c r="AF236" i="14"/>
  <c r="AJ236" i="14"/>
  <c r="AI236" i="14"/>
  <c r="AG228" i="15" l="1"/>
  <c r="AK228" i="15" s="1"/>
  <c r="AH228" i="15"/>
  <c r="AF229" i="15"/>
  <c r="AH237" i="14"/>
  <c r="AK236" i="14"/>
  <c r="AL236" i="14" s="1"/>
  <c r="AN243" i="14" s="1"/>
  <c r="AM236" i="14"/>
  <c r="AG237" i="14" s="1"/>
  <c r="AR236" i="14"/>
  <c r="AS236" i="14"/>
  <c r="E217" i="10" l="1"/>
  <c r="AI228" i="15"/>
  <c r="AJ228" i="15" s="1"/>
  <c r="AL235" i="15" s="1"/>
  <c r="AP228" i="15"/>
  <c r="AQ228" i="15"/>
  <c r="AS228" i="15" s="1"/>
  <c r="AM229" i="15"/>
  <c r="AE229" i="15"/>
  <c r="AD229" i="15" s="1"/>
  <c r="AO229" i="15"/>
  <c r="AR228" i="15"/>
  <c r="AN229" i="15"/>
  <c r="AF237" i="14"/>
  <c r="AH238" i="14" s="1"/>
  <c r="AW236" i="14"/>
  <c r="AU236" i="14"/>
  <c r="AX236" i="14"/>
  <c r="AY236" i="14" s="1"/>
  <c r="AV236" i="14"/>
  <c r="AT236" i="14"/>
  <c r="AQ237" i="14"/>
  <c r="AZ236" i="14"/>
  <c r="AI237" i="14"/>
  <c r="AM237" i="14" s="1"/>
  <c r="AP237" i="14"/>
  <c r="AJ237" i="14"/>
  <c r="AR237" i="14" s="1"/>
  <c r="AO237" i="14"/>
  <c r="C224" i="10"/>
  <c r="C224" i="12"/>
  <c r="AT228" i="15" l="1"/>
  <c r="AV228" i="15"/>
  <c r="AW228" i="15" s="1"/>
  <c r="AX228" i="15"/>
  <c r="AU228" i="15"/>
  <c r="AH229" i="15"/>
  <c r="AQ229" i="15" s="1"/>
  <c r="AS229" i="15" s="1"/>
  <c r="AP229" i="15"/>
  <c r="AF230" i="15"/>
  <c r="AG229" i="15"/>
  <c r="AS237" i="14"/>
  <c r="AZ237" i="14" s="1"/>
  <c r="AQ238" i="14"/>
  <c r="AT237" i="14"/>
  <c r="AK237" i="14"/>
  <c r="AL237" i="14" s="1"/>
  <c r="AN244" i="14" s="1"/>
  <c r="AP238" i="14"/>
  <c r="AO238" i="14"/>
  <c r="AG238" i="14"/>
  <c r="AF238" i="14" s="1"/>
  <c r="E218" i="10" l="1"/>
  <c r="AN230" i="15"/>
  <c r="AI229" i="15"/>
  <c r="AJ229" i="15" s="1"/>
  <c r="AL236" i="15" s="1"/>
  <c r="AK229" i="15"/>
  <c r="AU237" i="14"/>
  <c r="AV237" i="14"/>
  <c r="AW237" i="14"/>
  <c r="AJ238" i="14"/>
  <c r="AR238" i="14" s="1"/>
  <c r="AH239" i="14"/>
  <c r="AX237" i="14"/>
  <c r="AY237" i="14" s="1"/>
  <c r="AI238" i="14"/>
  <c r="AT229" i="15" l="1"/>
  <c r="AO230" i="15"/>
  <c r="AX229" i="15"/>
  <c r="AR229" i="15"/>
  <c r="AE230" i="15"/>
  <c r="AM230" i="15"/>
  <c r="AU229" i="15"/>
  <c r="AV229" i="15"/>
  <c r="AW229" i="15" s="1"/>
  <c r="AS238" i="14"/>
  <c r="AU238" i="14" s="1"/>
  <c r="AP239" i="14"/>
  <c r="AK238" i="14"/>
  <c r="AL238" i="14" s="1"/>
  <c r="AN245" i="14" s="1"/>
  <c r="AM238" i="14"/>
  <c r="C225" i="10"/>
  <c r="C225" i="12"/>
  <c r="AD230" i="15" l="1"/>
  <c r="AG230" i="15"/>
  <c r="AH230" i="15"/>
  <c r="AV238" i="14"/>
  <c r="AZ238" i="14"/>
  <c r="AQ239" i="14"/>
  <c r="AT238" i="14"/>
  <c r="AO239" i="14"/>
  <c r="AW238" i="14"/>
  <c r="AG239" i="14"/>
  <c r="AX238" i="14"/>
  <c r="AY238" i="14" s="1"/>
  <c r="E219" i="10" l="1"/>
  <c r="AI230" i="15"/>
  <c r="AJ230" i="15" s="1"/>
  <c r="AK230" i="15"/>
  <c r="AQ230" i="15"/>
  <c r="AP230" i="15"/>
  <c r="AF231" i="15"/>
  <c r="AE231" i="15"/>
  <c r="AD231" i="15" s="1"/>
  <c r="AF239" i="14"/>
  <c r="AJ239" i="14"/>
  <c r="AI239" i="14"/>
  <c r="AU230" i="15" l="1"/>
  <c r="AL237" i="15"/>
  <c r="AV230" i="15"/>
  <c r="AW230" i="15" s="1"/>
  <c r="AF232" i="15"/>
  <c r="AS230" i="15"/>
  <c r="AO231" i="15"/>
  <c r="AX230" i="15"/>
  <c r="AR230" i="15"/>
  <c r="AT230" i="15"/>
  <c r="AN231" i="15"/>
  <c r="AH231" i="15"/>
  <c r="AG231" i="15"/>
  <c r="AM231" i="15"/>
  <c r="AR239" i="14"/>
  <c r="AS239" i="14"/>
  <c r="AK239" i="14"/>
  <c r="AM239" i="14"/>
  <c r="AH240" i="14"/>
  <c r="C226" i="10"/>
  <c r="C226" i="12"/>
  <c r="E220" i="10" l="1"/>
  <c r="AI231" i="15"/>
  <c r="AJ231" i="15" s="1"/>
  <c r="AQ231" i="15"/>
  <c r="AN232" i="15"/>
  <c r="AK231" i="15"/>
  <c r="AP231" i="15"/>
  <c r="AW239" i="14"/>
  <c r="AG240" i="14"/>
  <c r="AF240" i="14" s="1"/>
  <c r="AP240" i="14"/>
  <c r="AQ240" i="14"/>
  <c r="AZ239" i="14"/>
  <c r="AT239" i="14"/>
  <c r="AV239" i="14"/>
  <c r="AL239" i="14"/>
  <c r="AN246" i="14" s="1"/>
  <c r="AU239" i="14"/>
  <c r="AO240" i="14"/>
  <c r="AL238" i="15" l="1"/>
  <c r="AV231" i="15"/>
  <c r="AW231" i="15" s="1"/>
  <c r="AS231" i="15"/>
  <c r="AT231" i="15"/>
  <c r="AO232" i="15"/>
  <c r="AX231" i="15"/>
  <c r="AR231" i="15"/>
  <c r="AM232" i="15"/>
  <c r="AE232" i="15"/>
  <c r="AU231" i="15"/>
  <c r="AJ240" i="14"/>
  <c r="AR240" i="14" s="1"/>
  <c r="AI240" i="14"/>
  <c r="AH241" i="14"/>
  <c r="AM240" i="14"/>
  <c r="AO241" i="14" s="1"/>
  <c r="AX239" i="14"/>
  <c r="AY239" i="14" s="1"/>
  <c r="C227" i="10"/>
  <c r="C227" i="12"/>
  <c r="AD232" i="15" l="1"/>
  <c r="AG232" i="15"/>
  <c r="AH232" i="15"/>
  <c r="AS240" i="14"/>
  <c r="AU240" i="14" s="1"/>
  <c r="AK240" i="14"/>
  <c r="AL240" i="14" s="1"/>
  <c r="AN247" i="14" s="1"/>
  <c r="AX240" i="14"/>
  <c r="AY240" i="14" s="1"/>
  <c r="AP241" i="14"/>
  <c r="AQ241" i="14"/>
  <c r="AT240" i="14"/>
  <c r="AG241" i="14"/>
  <c r="AF241" i="14" s="1"/>
  <c r="E221" i="10" l="1"/>
  <c r="AI232" i="15"/>
  <c r="AJ232" i="15" s="1"/>
  <c r="AK232" i="15"/>
  <c r="AQ232" i="15"/>
  <c r="AP232" i="15"/>
  <c r="AF233" i="15"/>
  <c r="AE233" i="15"/>
  <c r="AZ240" i="14"/>
  <c r="AV240" i="14"/>
  <c r="AW240" i="14"/>
  <c r="AJ241" i="14"/>
  <c r="AS241" i="14" s="1"/>
  <c r="AH242" i="14"/>
  <c r="AI241" i="14"/>
  <c r="AD233" i="15" l="1"/>
  <c r="AF234" i="15" s="1"/>
  <c r="AL239" i="15"/>
  <c r="AV232" i="15"/>
  <c r="AW232" i="15" s="1"/>
  <c r="AS232" i="15"/>
  <c r="AO233" i="15"/>
  <c r="AX232" i="15"/>
  <c r="AR232" i="15"/>
  <c r="AT232" i="15"/>
  <c r="AU232" i="15"/>
  <c r="AN233" i="15"/>
  <c r="AH233" i="15"/>
  <c r="AG233" i="15"/>
  <c r="AK233" i="15" s="1"/>
  <c r="AM233" i="15"/>
  <c r="AR241" i="14"/>
  <c r="AP242" i="14"/>
  <c r="AK241" i="14"/>
  <c r="AL241" i="14" s="1"/>
  <c r="AN248" i="14" s="1"/>
  <c r="AM241" i="14"/>
  <c r="AU241" i="14"/>
  <c r="C228" i="10"/>
  <c r="C228" i="12"/>
  <c r="E222" i="10" l="1"/>
  <c r="AO234" i="15"/>
  <c r="AR233" i="15"/>
  <c r="AE234" i="15"/>
  <c r="AD234" i="15" s="1"/>
  <c r="AM234" i="15"/>
  <c r="AQ233" i="15"/>
  <c r="AI233" i="15"/>
  <c r="AJ233" i="15" s="1"/>
  <c r="AL240" i="15" s="1"/>
  <c r="AP233" i="15"/>
  <c r="AN234" i="15"/>
  <c r="AV241" i="14"/>
  <c r="AQ242" i="14"/>
  <c r="AZ241" i="14"/>
  <c r="AT241" i="14"/>
  <c r="AO242" i="14"/>
  <c r="AG242" i="14"/>
  <c r="AW241" i="14"/>
  <c r="AX241" i="14"/>
  <c r="AY241" i="14" s="1"/>
  <c r="AH234" i="15" l="1"/>
  <c r="AG234" i="15"/>
  <c r="AS233" i="15"/>
  <c r="AV233" i="15"/>
  <c r="AW233" i="15" s="1"/>
  <c r="AT233" i="15"/>
  <c r="AX233" i="15"/>
  <c r="AU233" i="15"/>
  <c r="AF235" i="15"/>
  <c r="AK234" i="15"/>
  <c r="AM235" i="15" s="1"/>
  <c r="AF242" i="14"/>
  <c r="AJ242" i="14"/>
  <c r="AI242" i="14"/>
  <c r="AI234" i="15" l="1"/>
  <c r="AJ234" i="15" s="1"/>
  <c r="AQ234" i="15"/>
  <c r="AX234" i="15" s="1"/>
  <c r="AP234" i="15"/>
  <c r="AL241" i="15"/>
  <c r="AV234" i="15"/>
  <c r="AW234" i="15" s="1"/>
  <c r="AO235" i="15"/>
  <c r="AR234" i="15"/>
  <c r="AT234" i="15"/>
  <c r="AN235" i="15"/>
  <c r="AE235" i="15"/>
  <c r="AD235" i="15" s="1"/>
  <c r="AU234" i="15"/>
  <c r="AS242" i="14"/>
  <c r="AR242" i="14"/>
  <c r="AK242" i="14"/>
  <c r="AM242" i="14"/>
  <c r="AH243" i="14"/>
  <c r="C229" i="10"/>
  <c r="C229" i="12"/>
  <c r="E223" i="10" l="1"/>
  <c r="AS234" i="15"/>
  <c r="AF236" i="15"/>
  <c r="AH235" i="15"/>
  <c r="AG235" i="15"/>
  <c r="AV242" i="14"/>
  <c r="AT242" i="14"/>
  <c r="AQ243" i="14"/>
  <c r="AZ242" i="14"/>
  <c r="AG243" i="14"/>
  <c r="AF243" i="14" s="1"/>
  <c r="AW242" i="14"/>
  <c r="AU242" i="14"/>
  <c r="AL242" i="14"/>
  <c r="AN249" i="14" s="1"/>
  <c r="AP243" i="14"/>
  <c r="AO243" i="14"/>
  <c r="AP235" i="15" l="1"/>
  <c r="AQ235" i="15"/>
  <c r="AI235" i="15"/>
  <c r="AJ235" i="15" s="1"/>
  <c r="AL242" i="15" s="1"/>
  <c r="AK235" i="15"/>
  <c r="AN236" i="15"/>
  <c r="AJ243" i="14"/>
  <c r="AI243" i="14"/>
  <c r="AM243" i="14" s="1"/>
  <c r="AH244" i="14"/>
  <c r="AX242" i="14"/>
  <c r="AY242" i="14" s="1"/>
  <c r="C230" i="10"/>
  <c r="C230" i="12"/>
  <c r="E224" i="10" l="1"/>
  <c r="AV235" i="15"/>
  <c r="AW235" i="15" s="1"/>
  <c r="AT235" i="15"/>
  <c r="AO236" i="15"/>
  <c r="AX235" i="15"/>
  <c r="AR235" i="15"/>
  <c r="AU235" i="15"/>
  <c r="AE236" i="15"/>
  <c r="AM236" i="15"/>
  <c r="AS235" i="15"/>
  <c r="AK243" i="14"/>
  <c r="AL243" i="14" s="1"/>
  <c r="AN250" i="14" s="1"/>
  <c r="AS243" i="14"/>
  <c r="AU243" i="14" s="1"/>
  <c r="AR243" i="14"/>
  <c r="AV243" i="14"/>
  <c r="AQ244" i="14"/>
  <c r="AT243" i="14"/>
  <c r="AO244" i="14"/>
  <c r="AG244" i="14"/>
  <c r="AF244" i="14" s="1"/>
  <c r="AW243" i="14"/>
  <c r="AP244" i="14"/>
  <c r="AD236" i="15" l="1"/>
  <c r="AH236" i="15"/>
  <c r="AG236" i="15"/>
  <c r="AX243" i="14"/>
  <c r="AY243" i="14" s="1"/>
  <c r="AZ243" i="14"/>
  <c r="AJ244" i="14"/>
  <c r="AR244" i="14" s="1"/>
  <c r="AH245" i="14"/>
  <c r="AI244" i="14"/>
  <c r="AP236" i="15" l="1"/>
  <c r="AQ236" i="15"/>
  <c r="AI236" i="15"/>
  <c r="AK236" i="15"/>
  <c r="AE237" i="15" s="1"/>
  <c r="AF237" i="15"/>
  <c r="AS244" i="14"/>
  <c r="AU244" i="14" s="1"/>
  <c r="AK244" i="14"/>
  <c r="AM244" i="14"/>
  <c r="AP245" i="14"/>
  <c r="C231" i="10"/>
  <c r="C231" i="12"/>
  <c r="E225" i="10" l="1"/>
  <c r="AD237" i="15"/>
  <c r="AF238" i="15" s="1"/>
  <c r="AJ236" i="15"/>
  <c r="AL243" i="15" s="1"/>
  <c r="AN237" i="15"/>
  <c r="AH237" i="15"/>
  <c r="AP237" i="15" s="1"/>
  <c r="AG237" i="15"/>
  <c r="AO237" i="15"/>
  <c r="AX236" i="15"/>
  <c r="AR236" i="15"/>
  <c r="AT236" i="15"/>
  <c r="AU236" i="15"/>
  <c r="AS236" i="15"/>
  <c r="AM237" i="15"/>
  <c r="AV244" i="14"/>
  <c r="AZ244" i="14"/>
  <c r="AT244" i="14"/>
  <c r="AQ245" i="14"/>
  <c r="AO245" i="14"/>
  <c r="AW244" i="14"/>
  <c r="AG245" i="14"/>
  <c r="AL244" i="14"/>
  <c r="AN251" i="14" s="1"/>
  <c r="AV236" i="15" l="1"/>
  <c r="AW236" i="15" s="1"/>
  <c r="AI237" i="15"/>
  <c r="AJ237" i="15" s="1"/>
  <c r="AK237" i="15"/>
  <c r="AQ237" i="15"/>
  <c r="AN238" i="15"/>
  <c r="AF245" i="14"/>
  <c r="AJ245" i="14"/>
  <c r="AI245" i="14"/>
  <c r="AX244" i="14"/>
  <c r="AY244" i="14" s="1"/>
  <c r="C232" i="10"/>
  <c r="C232" i="12"/>
  <c r="E226" i="10" l="1"/>
  <c r="AL244" i="15"/>
  <c r="AV237" i="15"/>
  <c r="AW237" i="15" s="1"/>
  <c r="AS237" i="15"/>
  <c r="AT237" i="15"/>
  <c r="AO238" i="15"/>
  <c r="AX237" i="15"/>
  <c r="AR237" i="15"/>
  <c r="AE238" i="15"/>
  <c r="AU237" i="15"/>
  <c r="AM238" i="15"/>
  <c r="AS245" i="14"/>
  <c r="AR245" i="14"/>
  <c r="AK245" i="14"/>
  <c r="AL245" i="14" s="1"/>
  <c r="AN252" i="14" s="1"/>
  <c r="AM245" i="14"/>
  <c r="AH246" i="14"/>
  <c r="AD238" i="15" l="1"/>
  <c r="AG238" i="15"/>
  <c r="AH238" i="15"/>
  <c r="AV245" i="14"/>
  <c r="AQ246" i="14"/>
  <c r="AZ245" i="14"/>
  <c r="AT245" i="14"/>
  <c r="AP246" i="14"/>
  <c r="AO246" i="14"/>
  <c r="AW245" i="14"/>
  <c r="AU245" i="14"/>
  <c r="AG246" i="14"/>
  <c r="AF246" i="14" s="1"/>
  <c r="AX245" i="14"/>
  <c r="AY245" i="14" s="1"/>
  <c r="AI238" i="15" l="1"/>
  <c r="AJ238" i="15" s="1"/>
  <c r="AK238" i="15"/>
  <c r="AQ238" i="15"/>
  <c r="AP238" i="15"/>
  <c r="AF239" i="15"/>
  <c r="AE239" i="15"/>
  <c r="AI246" i="14"/>
  <c r="AM246" i="14" s="1"/>
  <c r="AO247" i="14" s="1"/>
  <c r="AH247" i="14"/>
  <c r="AJ246" i="14"/>
  <c r="C233" i="10"/>
  <c r="C233" i="12"/>
  <c r="E227" i="10" l="1"/>
  <c r="AD239" i="15"/>
  <c r="AL245" i="15"/>
  <c r="AV238" i="15"/>
  <c r="AW238" i="15" s="1"/>
  <c r="AS238" i="15"/>
  <c r="AO239" i="15"/>
  <c r="AX238" i="15"/>
  <c r="AR238" i="15"/>
  <c r="AT238" i="15"/>
  <c r="AF240" i="15"/>
  <c r="AU238" i="15"/>
  <c r="AN239" i="15"/>
  <c r="AH239" i="15"/>
  <c r="AG239" i="15"/>
  <c r="AK239" i="15" s="1"/>
  <c r="AM240" i="15" s="1"/>
  <c r="AM239" i="15"/>
  <c r="AG247" i="14"/>
  <c r="AF247" i="14" s="1"/>
  <c r="AH248" i="14" s="1"/>
  <c r="AQ247" i="14"/>
  <c r="AT246" i="14"/>
  <c r="AP247" i="14"/>
  <c r="AR246" i="14"/>
  <c r="AS246" i="14"/>
  <c r="AK246" i="14"/>
  <c r="AL246" i="14" s="1"/>
  <c r="AN253" i="14" s="1"/>
  <c r="AP239" i="15" l="1"/>
  <c r="AN240" i="15"/>
  <c r="AO240" i="15"/>
  <c r="AR239" i="15"/>
  <c r="AQ239" i="15"/>
  <c r="AX239" i="15" s="1"/>
  <c r="AI239" i="15"/>
  <c r="AJ239" i="15" s="1"/>
  <c r="AL246" i="15" s="1"/>
  <c r="AE240" i="15"/>
  <c r="AD240" i="15" s="1"/>
  <c r="AI247" i="14"/>
  <c r="AM247" i="14" s="1"/>
  <c r="AJ247" i="14"/>
  <c r="AS247" i="14"/>
  <c r="AU246" i="14"/>
  <c r="AW246" i="14"/>
  <c r="AZ246" i="14"/>
  <c r="AV246" i="14"/>
  <c r="AP248" i="14"/>
  <c r="AX246" i="14"/>
  <c r="AY246" i="14" s="1"/>
  <c r="AR247" i="14"/>
  <c r="C234" i="10"/>
  <c r="C234" i="12"/>
  <c r="AH240" i="15" l="1"/>
  <c r="AP240" i="15" s="1"/>
  <c r="AV239" i="15"/>
  <c r="AW239" i="15" s="1"/>
  <c r="AQ240" i="15"/>
  <c r="AS239" i="15"/>
  <c r="AU239" i="15"/>
  <c r="AF241" i="15"/>
  <c r="AG240" i="15"/>
  <c r="AT239" i="15"/>
  <c r="AK247" i="14"/>
  <c r="AL247" i="14" s="1"/>
  <c r="AN254" i="14" s="1"/>
  <c r="AV247" i="14"/>
  <c r="AQ248" i="14"/>
  <c r="AZ247" i="14"/>
  <c r="AT247" i="14"/>
  <c r="AG248" i="14"/>
  <c r="AO248" i="14"/>
  <c r="AW247" i="14"/>
  <c r="AU247" i="14"/>
  <c r="E228" i="10" l="1"/>
  <c r="AI240" i="15"/>
  <c r="AK240" i="15"/>
  <c r="AS240" i="15"/>
  <c r="AN241" i="15"/>
  <c r="AX247" i="14"/>
  <c r="AY247" i="14" s="1"/>
  <c r="AF248" i="14"/>
  <c r="AI248" i="14"/>
  <c r="AJ248" i="14"/>
  <c r="AO241" i="15" l="1"/>
  <c r="AX240" i="15"/>
  <c r="AR240" i="15"/>
  <c r="AT240" i="15"/>
  <c r="AU240" i="15"/>
  <c r="AE241" i="15"/>
  <c r="AM241" i="15"/>
  <c r="AJ240" i="15"/>
  <c r="AL247" i="15" s="1"/>
  <c r="AH249" i="14"/>
  <c r="AS248" i="14"/>
  <c r="AR248" i="14"/>
  <c r="AK248" i="14"/>
  <c r="AL248" i="14" s="1"/>
  <c r="AM248" i="14"/>
  <c r="C235" i="10"/>
  <c r="C235" i="12"/>
  <c r="AV240" i="15" l="1"/>
  <c r="AW240" i="15" s="1"/>
  <c r="AD241" i="15"/>
  <c r="AH241" i="15"/>
  <c r="AG241" i="15"/>
  <c r="AN255" i="14"/>
  <c r="AX248" i="14"/>
  <c r="AY248" i="14" s="1"/>
  <c r="AV248" i="14"/>
  <c r="AT248" i="14"/>
  <c r="AQ249" i="14"/>
  <c r="AZ248" i="14"/>
  <c r="AG249" i="14"/>
  <c r="AF249" i="14" s="1"/>
  <c r="AP249" i="14"/>
  <c r="AW248" i="14"/>
  <c r="AU248" i="14"/>
  <c r="AO249" i="14"/>
  <c r="E229" i="10" l="1"/>
  <c r="AI241" i="15"/>
  <c r="AJ241" i="15" s="1"/>
  <c r="AK241" i="15"/>
  <c r="AE242" i="15" s="1"/>
  <c r="AQ241" i="15"/>
  <c r="AP241" i="15"/>
  <c r="AF242" i="15"/>
  <c r="AI249" i="14"/>
  <c r="AJ249" i="14"/>
  <c r="AS249" i="14" s="1"/>
  <c r="AU249" i="14" s="1"/>
  <c r="AH250" i="14"/>
  <c r="AD242" i="15" l="1"/>
  <c r="AF243" i="15" s="1"/>
  <c r="AL248" i="15"/>
  <c r="AV241" i="15"/>
  <c r="AW241" i="15" s="1"/>
  <c r="AM242" i="15"/>
  <c r="AS241" i="15"/>
  <c r="AT241" i="15"/>
  <c r="AO242" i="15"/>
  <c r="AX241" i="15"/>
  <c r="AR241" i="15"/>
  <c r="AU241" i="15"/>
  <c r="AN242" i="15"/>
  <c r="AH242" i="15"/>
  <c r="AG242" i="15"/>
  <c r="AK249" i="14"/>
  <c r="AL249" i="14" s="1"/>
  <c r="AN256" i="14" s="1"/>
  <c r="AM249" i="14"/>
  <c r="AW249" i="14" s="1"/>
  <c r="AR249" i="14"/>
  <c r="AP250" i="14"/>
  <c r="C236" i="10"/>
  <c r="C236" i="12"/>
  <c r="AI242" i="15" l="1"/>
  <c r="AJ242" i="15" s="1"/>
  <c r="AN243" i="15"/>
  <c r="AP242" i="15"/>
  <c r="AK242" i="15"/>
  <c r="AQ242" i="15"/>
  <c r="AX249" i="14"/>
  <c r="AY249" i="14" s="1"/>
  <c r="AV249" i="14"/>
  <c r="AQ250" i="14"/>
  <c r="AT249" i="14"/>
  <c r="AG250" i="14"/>
  <c r="AF250" i="14" s="1"/>
  <c r="AH251" i="14" s="1"/>
  <c r="AO250" i="14"/>
  <c r="AZ249" i="14"/>
  <c r="E230" i="10" l="1"/>
  <c r="AL249" i="15"/>
  <c r="AV242" i="15"/>
  <c r="AW242" i="15" s="1"/>
  <c r="AS242" i="15"/>
  <c r="AO243" i="15"/>
  <c r="AX242" i="15"/>
  <c r="AR242" i="15"/>
  <c r="AT242" i="15"/>
  <c r="AM243" i="15"/>
  <c r="AE243" i="15"/>
  <c r="AU242" i="15"/>
  <c r="AJ250" i="14"/>
  <c r="AS250" i="14" s="1"/>
  <c r="AI250" i="14"/>
  <c r="AP251" i="14"/>
  <c r="AD243" i="15" l="1"/>
  <c r="AG243" i="15"/>
  <c r="AH243" i="15"/>
  <c r="AR250" i="14"/>
  <c r="AK250" i="14"/>
  <c r="AL250" i="14" s="1"/>
  <c r="AN257" i="14" s="1"/>
  <c r="AM250" i="14"/>
  <c r="AV250" i="14" s="1"/>
  <c r="AU250" i="14"/>
  <c r="AT250" i="14"/>
  <c r="AZ250" i="14"/>
  <c r="C237" i="10"/>
  <c r="C237" i="12"/>
  <c r="E231" i="10" l="1"/>
  <c r="AI243" i="15"/>
  <c r="AJ243" i="15" s="1"/>
  <c r="AL250" i="15" s="1"/>
  <c r="AK243" i="15"/>
  <c r="AE244" i="15" s="1"/>
  <c r="AQ243" i="15"/>
  <c r="AP243" i="15"/>
  <c r="AF244" i="15"/>
  <c r="AX250" i="14"/>
  <c r="AY250" i="14" s="1"/>
  <c r="AG251" i="14"/>
  <c r="AJ251" i="14" s="1"/>
  <c r="AW250" i="14"/>
  <c r="AO251" i="14"/>
  <c r="AQ251" i="14"/>
  <c r="AF251" i="14"/>
  <c r="AD244" i="15" l="1"/>
  <c r="AV243" i="15"/>
  <c r="AW243" i="15" s="1"/>
  <c r="AM244" i="15"/>
  <c r="AF245" i="15"/>
  <c r="AS243" i="15"/>
  <c r="AT243" i="15"/>
  <c r="AO244" i="15"/>
  <c r="AX243" i="15"/>
  <c r="AR243" i="15"/>
  <c r="AU243" i="15"/>
  <c r="AN244" i="15"/>
  <c r="AH244" i="15"/>
  <c r="AG244" i="15"/>
  <c r="AI251" i="14"/>
  <c r="AM251" i="14" s="1"/>
  <c r="AG252" i="14" s="1"/>
  <c r="AH252" i="14"/>
  <c r="AS251" i="14"/>
  <c r="AR251" i="14"/>
  <c r="C238" i="10"/>
  <c r="C238" i="12"/>
  <c r="AI244" i="15" l="1"/>
  <c r="AN245" i="15"/>
  <c r="AQ244" i="15"/>
  <c r="AP244" i="15"/>
  <c r="AK244" i="15"/>
  <c r="AK251" i="14"/>
  <c r="AL251" i="14" s="1"/>
  <c r="AN258" i="14" s="1"/>
  <c r="AF252" i="14"/>
  <c r="AH253" i="14" s="1"/>
  <c r="AO252" i="14"/>
  <c r="AW251" i="14"/>
  <c r="AI252" i="14"/>
  <c r="AP252" i="14"/>
  <c r="AJ252" i="14"/>
  <c r="AS252" i="14" s="1"/>
  <c r="AU251" i="14"/>
  <c r="AV251" i="14"/>
  <c r="AQ252" i="14"/>
  <c r="AZ251" i="14"/>
  <c r="AT251" i="14"/>
  <c r="E232" i="10" l="1"/>
  <c r="AJ244" i="15"/>
  <c r="AL251" i="15" s="1"/>
  <c r="AO245" i="15"/>
  <c r="AX244" i="15"/>
  <c r="AR244" i="15"/>
  <c r="AT244" i="15"/>
  <c r="AM245" i="15"/>
  <c r="AU244" i="15"/>
  <c r="AE245" i="15"/>
  <c r="AS244" i="15"/>
  <c r="C239" i="10"/>
  <c r="AR252" i="14"/>
  <c r="AX251" i="14"/>
  <c r="AY251" i="14" s="1"/>
  <c r="AK252" i="14"/>
  <c r="AL252" i="14" s="1"/>
  <c r="AN259" i="14" s="1"/>
  <c r="AM252" i="14"/>
  <c r="AU252" i="14"/>
  <c r="AP253" i="14"/>
  <c r="AD245" i="15" l="1"/>
  <c r="AH245" i="15"/>
  <c r="AG245" i="15"/>
  <c r="AV244" i="15"/>
  <c r="AW244" i="15" s="1"/>
  <c r="C239" i="12"/>
  <c r="AQ253" i="14"/>
  <c r="AT252" i="14"/>
  <c r="AZ252" i="14"/>
  <c r="AV252" i="14"/>
  <c r="AO253" i="14"/>
  <c r="AG253" i="14"/>
  <c r="AW252" i="14"/>
  <c r="AX252" i="14"/>
  <c r="AY252" i="14" s="1"/>
  <c r="E233" i="10"/>
  <c r="AQ245" i="15" l="1"/>
  <c r="AP245" i="15"/>
  <c r="AI245" i="15"/>
  <c r="AK245" i="15"/>
  <c r="AF246" i="15"/>
  <c r="AF253" i="14"/>
  <c r="AJ253" i="14"/>
  <c r="AI253" i="14"/>
  <c r="AS245" i="15" l="1"/>
  <c r="AT245" i="15"/>
  <c r="AO246" i="15"/>
  <c r="AX245" i="15"/>
  <c r="AR245" i="15"/>
  <c r="AM246" i="15"/>
  <c r="AJ245" i="15"/>
  <c r="AL252" i="15" s="1"/>
  <c r="AE246" i="15"/>
  <c r="AD246" i="15" s="1"/>
  <c r="AU245" i="15"/>
  <c r="AN246" i="15"/>
  <c r="AK253" i="14"/>
  <c r="AL253" i="14" s="1"/>
  <c r="AN260" i="14" s="1"/>
  <c r="AM253" i="14"/>
  <c r="AG254" i="14"/>
  <c r="AH254" i="14"/>
  <c r="AS253" i="14"/>
  <c r="AW253" i="14" s="1"/>
  <c r="AR253" i="14"/>
  <c r="C240" i="10"/>
  <c r="C240" i="12"/>
  <c r="AF247" i="15" l="1"/>
  <c r="AG246" i="15"/>
  <c r="AH246" i="15"/>
  <c r="AV245" i="15"/>
  <c r="AW245" i="15" s="1"/>
  <c r="AF254" i="14"/>
  <c r="AH255" i="14" s="1"/>
  <c r="AJ254" i="14"/>
  <c r="AS254" i="14" s="1"/>
  <c r="AI254" i="14"/>
  <c r="AM254" i="14" s="1"/>
  <c r="AP254" i="14"/>
  <c r="AV253" i="14"/>
  <c r="AQ254" i="14"/>
  <c r="AZ253" i="14"/>
  <c r="AT253" i="14"/>
  <c r="AU253" i="14"/>
  <c r="AX253" i="14"/>
  <c r="AY253" i="14" s="1"/>
  <c r="AO254" i="14"/>
  <c r="E234" i="10"/>
  <c r="AN247" i="15" l="1"/>
  <c r="AI246" i="15"/>
  <c r="AK246" i="15"/>
  <c r="AQ246" i="15"/>
  <c r="AP246" i="15"/>
  <c r="AW254" i="14"/>
  <c r="AG255" i="14"/>
  <c r="AF255" i="14" s="1"/>
  <c r="AH256" i="14" s="1"/>
  <c r="AU254" i="14"/>
  <c r="AP255" i="14"/>
  <c r="AJ255" i="14"/>
  <c r="AR254" i="14"/>
  <c r="AV254" i="14"/>
  <c r="AQ255" i="14"/>
  <c r="AT254" i="14"/>
  <c r="AZ254" i="14"/>
  <c r="AK254" i="14"/>
  <c r="AL254" i="14" s="1"/>
  <c r="AO255" i="14"/>
  <c r="AX246" i="15" l="1"/>
  <c r="AR246" i="15"/>
  <c r="AO247" i="15"/>
  <c r="AT246" i="15"/>
  <c r="AM247" i="15"/>
  <c r="AE247" i="15"/>
  <c r="AU246" i="15"/>
  <c r="AJ246" i="15"/>
  <c r="AL253" i="15" s="1"/>
  <c r="AS246" i="15"/>
  <c r="AI255" i="14"/>
  <c r="AK255" i="14" s="1"/>
  <c r="AL255" i="14" s="1"/>
  <c r="AN262" i="14" s="1"/>
  <c r="AN261" i="14"/>
  <c r="AX254" i="14"/>
  <c r="AY254" i="14" s="1"/>
  <c r="AS255" i="14"/>
  <c r="AP256" i="14"/>
  <c r="AR255" i="14"/>
  <c r="C241" i="10"/>
  <c r="C241" i="12"/>
  <c r="AD247" i="15" l="1"/>
  <c r="AH247" i="15"/>
  <c r="AG247" i="15"/>
  <c r="AV246" i="15"/>
  <c r="AW246" i="15" s="1"/>
  <c r="AM255" i="14"/>
  <c r="AV255" i="14" s="1"/>
  <c r="AX255" i="14"/>
  <c r="AY255" i="14" s="1"/>
  <c r="AU255" i="14"/>
  <c r="E235" i="10"/>
  <c r="C242" i="10"/>
  <c r="C242" i="12"/>
  <c r="AI247" i="15" l="1"/>
  <c r="AJ247" i="15" s="1"/>
  <c r="AL254" i="15" s="1"/>
  <c r="AK247" i="15"/>
  <c r="AM248" i="15" s="1"/>
  <c r="AQ247" i="15"/>
  <c r="AP247" i="15"/>
  <c r="AF248" i="15"/>
  <c r="AO256" i="14"/>
  <c r="AT255" i="14"/>
  <c r="AQ256" i="14"/>
  <c r="AG256" i="14"/>
  <c r="AJ256" i="14" s="1"/>
  <c r="AZ255" i="14"/>
  <c r="AW255" i="14"/>
  <c r="AV247" i="15" l="1"/>
  <c r="AW247" i="15" s="1"/>
  <c r="AE248" i="15"/>
  <c r="AD248" i="15" s="1"/>
  <c r="AF249" i="15" s="1"/>
  <c r="AS247" i="15"/>
  <c r="AH248" i="15"/>
  <c r="AP248" i="15" s="1"/>
  <c r="AN248" i="15"/>
  <c r="AO248" i="15"/>
  <c r="AT247" i="15"/>
  <c r="AR247" i="15"/>
  <c r="AX247" i="15"/>
  <c r="AU247" i="15"/>
  <c r="AF256" i="14"/>
  <c r="AH257" i="14" s="1"/>
  <c r="AI256" i="14"/>
  <c r="AM256" i="14" s="1"/>
  <c r="AS256" i="14"/>
  <c r="AR256" i="14"/>
  <c r="AG248" i="15" l="1"/>
  <c r="AI248" i="15" s="1"/>
  <c r="AJ248" i="15" s="1"/>
  <c r="AN249" i="15"/>
  <c r="AQ248" i="15"/>
  <c r="AO257" i="14"/>
  <c r="AK256" i="14"/>
  <c r="AW256" i="14"/>
  <c r="AG257" i="14"/>
  <c r="AF257" i="14" s="1"/>
  <c r="AH258" i="14" s="1"/>
  <c r="AL256" i="14"/>
  <c r="AN263" i="14" s="1"/>
  <c r="AU256" i="14"/>
  <c r="AZ256" i="14"/>
  <c r="AV256" i="14"/>
  <c r="AQ257" i="14"/>
  <c r="AT256" i="14"/>
  <c r="AP257" i="14"/>
  <c r="E236" i="10"/>
  <c r="C243" i="10"/>
  <c r="C243" i="12"/>
  <c r="AK248" i="15" l="1"/>
  <c r="AX248" i="15" s="1"/>
  <c r="AL255" i="15"/>
  <c r="AV248" i="15"/>
  <c r="AW248" i="15" s="1"/>
  <c r="AS248" i="15"/>
  <c r="AT248" i="15"/>
  <c r="AO249" i="15"/>
  <c r="AR248" i="15"/>
  <c r="AM249" i="15"/>
  <c r="AU248" i="15"/>
  <c r="AE249" i="15"/>
  <c r="AJ257" i="14"/>
  <c r="AR257" i="14" s="1"/>
  <c r="AI257" i="14"/>
  <c r="AP258" i="14"/>
  <c r="AX256" i="14"/>
  <c r="AY256" i="14" s="1"/>
  <c r="C244" i="10"/>
  <c r="C244" i="12"/>
  <c r="AD249" i="15" l="1"/>
  <c r="AG249" i="15"/>
  <c r="AH249" i="15"/>
  <c r="AS257" i="14"/>
  <c r="AK257" i="14"/>
  <c r="AL257" i="14" s="1"/>
  <c r="AN264" i="14" s="1"/>
  <c r="AM257" i="14"/>
  <c r="AG258" i="14" s="1"/>
  <c r="AX257" i="14"/>
  <c r="AY257" i="14" s="1"/>
  <c r="AU257" i="14"/>
  <c r="E237" i="10"/>
  <c r="AI249" i="15" l="1"/>
  <c r="AJ249" i="15" s="1"/>
  <c r="AK249" i="15"/>
  <c r="AM250" i="15" s="1"/>
  <c r="AQ249" i="15"/>
  <c r="AP249" i="15"/>
  <c r="AF250" i="15"/>
  <c r="AE250" i="15"/>
  <c r="AZ257" i="14"/>
  <c r="AW257" i="14"/>
  <c r="AO258" i="14"/>
  <c r="AT257" i="14"/>
  <c r="AQ258" i="14"/>
  <c r="AV257" i="14"/>
  <c r="AF258" i="14"/>
  <c r="AJ258" i="14"/>
  <c r="AI258" i="14"/>
  <c r="AD250" i="15" l="1"/>
  <c r="AF251" i="15" s="1"/>
  <c r="AL256" i="15"/>
  <c r="AV249" i="15"/>
  <c r="AW249" i="15" s="1"/>
  <c r="AN250" i="15"/>
  <c r="AH250" i="15"/>
  <c r="AQ250" i="15" s="1"/>
  <c r="AG250" i="15"/>
  <c r="AK250" i="15" s="1"/>
  <c r="AE251" i="15" s="1"/>
  <c r="AS249" i="15"/>
  <c r="AU249" i="15"/>
  <c r="AO250" i="15"/>
  <c r="AX249" i="15"/>
  <c r="AR249" i="15"/>
  <c r="AT249" i="15"/>
  <c r="AK258" i="14"/>
  <c r="AL258" i="14" s="1"/>
  <c r="AM258" i="14"/>
  <c r="AH259" i="14"/>
  <c r="AS258" i="14"/>
  <c r="AW258" i="14" s="1"/>
  <c r="AR258" i="14"/>
  <c r="C245" i="10"/>
  <c r="C245" i="12"/>
  <c r="AD251" i="15" l="1"/>
  <c r="AF252" i="15" s="1"/>
  <c r="AT250" i="15"/>
  <c r="AO251" i="15"/>
  <c r="AR250" i="15"/>
  <c r="AX250" i="15"/>
  <c r="AP250" i="15"/>
  <c r="AG251" i="15"/>
  <c r="AK251" i="15" s="1"/>
  <c r="AM252" i="15" s="1"/>
  <c r="AN251" i="15"/>
  <c r="AH251" i="15"/>
  <c r="AQ251" i="15" s="1"/>
  <c r="AS250" i="15"/>
  <c r="AI250" i="15"/>
  <c r="AJ250" i="15" s="1"/>
  <c r="AU250" i="15"/>
  <c r="AM251" i="15"/>
  <c r="AN265" i="14"/>
  <c r="AX258" i="14"/>
  <c r="AY258" i="14" s="1"/>
  <c r="AZ258" i="14"/>
  <c r="AV258" i="14"/>
  <c r="AQ259" i="14"/>
  <c r="AT258" i="14"/>
  <c r="AU258" i="14"/>
  <c r="AO259" i="14"/>
  <c r="AP259" i="14"/>
  <c r="AG259" i="14"/>
  <c r="AF259" i="14" s="1"/>
  <c r="E238" i="10"/>
  <c r="AL257" i="15" l="1"/>
  <c r="AV250" i="15"/>
  <c r="AW250" i="15" s="1"/>
  <c r="AO252" i="15"/>
  <c r="AX251" i="15"/>
  <c r="AR251" i="15"/>
  <c r="AT251" i="15"/>
  <c r="AI251" i="15"/>
  <c r="AN252" i="15"/>
  <c r="AS251" i="15"/>
  <c r="AU251" i="15"/>
  <c r="AE252" i="15"/>
  <c r="AD252" i="15" s="1"/>
  <c r="AP251" i="15"/>
  <c r="AJ259" i="14"/>
  <c r="AR259" i="14" s="1"/>
  <c r="AH260" i="14"/>
  <c r="AI259" i="14"/>
  <c r="AF253" i="15" l="1"/>
  <c r="AJ251" i="15"/>
  <c r="AL258" i="15" s="1"/>
  <c r="AG252" i="15"/>
  <c r="AH252" i="15"/>
  <c r="AS259" i="14"/>
  <c r="AU259" i="14" s="1"/>
  <c r="AP260" i="14"/>
  <c r="AK259" i="14"/>
  <c r="AL259" i="14" s="1"/>
  <c r="AN266" i="14" s="1"/>
  <c r="AM259" i="14"/>
  <c r="E239" i="10"/>
  <c r="C246" i="10"/>
  <c r="C246" i="12"/>
  <c r="AP252" i="15" l="1"/>
  <c r="AQ252" i="15"/>
  <c r="AN253" i="15"/>
  <c r="AI252" i="15"/>
  <c r="AK252" i="15"/>
  <c r="AV251" i="15"/>
  <c r="AW251" i="15" s="1"/>
  <c r="AV259" i="14"/>
  <c r="AZ259" i="14"/>
  <c r="AT259" i="14"/>
  <c r="AQ260" i="14"/>
  <c r="AW259" i="14"/>
  <c r="AG260" i="14"/>
  <c r="AO260" i="14"/>
  <c r="AX259" i="14"/>
  <c r="AY259" i="14" s="1"/>
  <c r="AT252" i="15" l="1"/>
  <c r="AX252" i="15"/>
  <c r="AO253" i="15"/>
  <c r="AR252" i="15"/>
  <c r="AM253" i="15"/>
  <c r="AE253" i="15"/>
  <c r="AU252" i="15"/>
  <c r="AS252" i="15"/>
  <c r="AJ252" i="15"/>
  <c r="AL259" i="15" s="1"/>
  <c r="AF260" i="14"/>
  <c r="AI260" i="14"/>
  <c r="AJ260" i="14"/>
  <c r="AD253" i="15" l="1"/>
  <c r="AG253" i="15"/>
  <c r="AH253" i="15"/>
  <c r="AV252" i="15"/>
  <c r="AW252" i="15" s="1"/>
  <c r="AK260" i="14"/>
  <c r="AL260" i="14" s="1"/>
  <c r="AN267" i="14" s="1"/>
  <c r="AM260" i="14"/>
  <c r="AR260" i="14"/>
  <c r="AS260" i="14"/>
  <c r="AO261" i="14"/>
  <c r="AH261" i="14"/>
  <c r="E240" i="10"/>
  <c r="C247" i="10"/>
  <c r="C247" i="12"/>
  <c r="AI253" i="15" l="1"/>
  <c r="AJ253" i="15" s="1"/>
  <c r="AK253" i="15"/>
  <c r="AM254" i="15" s="1"/>
  <c r="AP253" i="15"/>
  <c r="AQ253" i="15"/>
  <c r="AF254" i="15"/>
  <c r="AQ261" i="14"/>
  <c r="AZ260" i="14"/>
  <c r="AV260" i="14"/>
  <c r="AT260" i="14"/>
  <c r="AU260" i="14"/>
  <c r="AP261" i="14"/>
  <c r="AX260" i="14"/>
  <c r="AY260" i="14" s="1"/>
  <c r="AW260" i="14"/>
  <c r="AG261" i="14"/>
  <c r="AF261" i="14" s="1"/>
  <c r="AE254" i="15" l="1"/>
  <c r="AG254" i="15" s="1"/>
  <c r="AK254" i="15" s="1"/>
  <c r="AL260" i="15"/>
  <c r="AV253" i="15"/>
  <c r="AW253" i="15" s="1"/>
  <c r="AS253" i="15"/>
  <c r="AU253" i="15"/>
  <c r="AN254" i="15"/>
  <c r="AO254" i="15"/>
  <c r="AX253" i="15"/>
  <c r="AR253" i="15"/>
  <c r="AT253" i="15"/>
  <c r="AI261" i="14"/>
  <c r="AM261" i="14" s="1"/>
  <c r="AT261" i="14" s="1"/>
  <c r="AJ261" i="14"/>
  <c r="AH262" i="14"/>
  <c r="AS261" i="14"/>
  <c r="AR261" i="14"/>
  <c r="C248" i="10"/>
  <c r="AH254" i="15" l="1"/>
  <c r="AI254" i="15" s="1"/>
  <c r="AJ254" i="15" s="1"/>
  <c r="AL261" i="15" s="1"/>
  <c r="AD254" i="15"/>
  <c r="AF255" i="15" s="1"/>
  <c r="AE255" i="15"/>
  <c r="AD255" i="15" s="1"/>
  <c r="AF256" i="15" s="1"/>
  <c r="AN255" i="15"/>
  <c r="AO255" i="15"/>
  <c r="AR254" i="15"/>
  <c r="C248" i="12"/>
  <c r="AQ262" i="14"/>
  <c r="AG262" i="14"/>
  <c r="AF262" i="14" s="1"/>
  <c r="AH263" i="14" s="1"/>
  <c r="AO262" i="14"/>
  <c r="AK261" i="14"/>
  <c r="AL261" i="14" s="1"/>
  <c r="AN268" i="14" s="1"/>
  <c r="AU261" i="14"/>
  <c r="AP262" i="14"/>
  <c r="AZ261" i="14"/>
  <c r="AW261" i="14"/>
  <c r="AV261" i="14"/>
  <c r="E241" i="10"/>
  <c r="AM255" i="15" l="1"/>
  <c r="AP254" i="15"/>
  <c r="AQ254" i="15"/>
  <c r="AT254" i="15" s="1"/>
  <c r="AH255" i="15"/>
  <c r="AP255" i="15" s="1"/>
  <c r="AG255" i="15"/>
  <c r="AK255" i="15" s="1"/>
  <c r="AM256" i="15" s="1"/>
  <c r="AX254" i="15"/>
  <c r="AV254" i="15"/>
  <c r="AW254" i="15" s="1"/>
  <c r="AN256" i="15"/>
  <c r="AU254" i="15"/>
  <c r="AI262" i="14"/>
  <c r="AM262" i="14" s="1"/>
  <c r="AJ262" i="14"/>
  <c r="AX261" i="14"/>
  <c r="AY261" i="14" s="1"/>
  <c r="AP263" i="14"/>
  <c r="AS262" i="14"/>
  <c r="C249" i="10"/>
  <c r="C249" i="12"/>
  <c r="AS254" i="15" l="1"/>
  <c r="AQ255" i="15"/>
  <c r="AS255" i="15" s="1"/>
  <c r="AR255" i="15"/>
  <c r="AT255" i="15"/>
  <c r="AE256" i="15"/>
  <c r="AD256" i="15" s="1"/>
  <c r="AF257" i="15" s="1"/>
  <c r="AI255" i="15"/>
  <c r="AJ255" i="15" s="1"/>
  <c r="AL262" i="15" s="1"/>
  <c r="AO256" i="15"/>
  <c r="AU255" i="15"/>
  <c r="AX255" i="15"/>
  <c r="AK262" i="14"/>
  <c r="AL262" i="14" s="1"/>
  <c r="AN269" i="14" s="1"/>
  <c r="AR262" i="14"/>
  <c r="AQ263" i="14"/>
  <c r="AZ262" i="14"/>
  <c r="AT262" i="14"/>
  <c r="AV262" i="14"/>
  <c r="AO263" i="14"/>
  <c r="AG263" i="14"/>
  <c r="AW262" i="14"/>
  <c r="AU262" i="14"/>
  <c r="AG256" i="15" l="1"/>
  <c r="AV255" i="15"/>
  <c r="AW255" i="15" s="1"/>
  <c r="AH256" i="15"/>
  <c r="AQ256" i="15" s="1"/>
  <c r="AS256" i="15" s="1"/>
  <c r="AN257" i="15"/>
  <c r="AK256" i="15"/>
  <c r="AX262" i="14"/>
  <c r="AY262" i="14" s="1"/>
  <c r="AF263" i="14"/>
  <c r="AJ263" i="14"/>
  <c r="AI263" i="14"/>
  <c r="E242" i="10"/>
  <c r="AP256" i="15" l="1"/>
  <c r="AI256" i="15"/>
  <c r="AJ256" i="15" s="1"/>
  <c r="AL263" i="15" s="1"/>
  <c r="AT256" i="15"/>
  <c r="AR256" i="15"/>
  <c r="AX256" i="15"/>
  <c r="AO257" i="15"/>
  <c r="AM257" i="15"/>
  <c r="AU256" i="15"/>
  <c r="AE257" i="15"/>
  <c r="AV256" i="15"/>
  <c r="AW256" i="15" s="1"/>
  <c r="AK263" i="14"/>
  <c r="AL263" i="14" s="1"/>
  <c r="AN270" i="14" s="1"/>
  <c r="AM263" i="14"/>
  <c r="AG264" i="14" s="1"/>
  <c r="AH264" i="14"/>
  <c r="AS263" i="14"/>
  <c r="AR263" i="14"/>
  <c r="C250" i="10"/>
  <c r="C250" i="12"/>
  <c r="AD257" i="15" l="1"/>
  <c r="AG257" i="15"/>
  <c r="AH257" i="15"/>
  <c r="AW263" i="14"/>
  <c r="AO264" i="14"/>
  <c r="AF264" i="14"/>
  <c r="AH265" i="14" s="1"/>
  <c r="AU263" i="14"/>
  <c r="AV263" i="14"/>
  <c r="AT263" i="14"/>
  <c r="AQ264" i="14"/>
  <c r="AZ263" i="14"/>
  <c r="AI264" i="14"/>
  <c r="AP264" i="14"/>
  <c r="AJ264" i="14"/>
  <c r="AS264" i="14" s="1"/>
  <c r="AX263" i="14"/>
  <c r="AY263" i="14" s="1"/>
  <c r="AI257" i="15" l="1"/>
  <c r="AJ257" i="15" s="1"/>
  <c r="AK257" i="15"/>
  <c r="AM258" i="15" s="1"/>
  <c r="AP257" i="15"/>
  <c r="AQ257" i="15"/>
  <c r="AF258" i="15"/>
  <c r="AR264" i="14"/>
  <c r="AU264" i="14"/>
  <c r="AK264" i="14"/>
  <c r="AL264" i="14" s="1"/>
  <c r="AN271" i="14" s="1"/>
  <c r="AM264" i="14"/>
  <c r="AP265" i="14"/>
  <c r="E243" i="10"/>
  <c r="C251" i="10"/>
  <c r="C251" i="12"/>
  <c r="AL264" i="15" l="1"/>
  <c r="AV257" i="15"/>
  <c r="AW257" i="15" s="1"/>
  <c r="AN258" i="15"/>
  <c r="AS257" i="15"/>
  <c r="AU257" i="15"/>
  <c r="AR257" i="15"/>
  <c r="AX257" i="15"/>
  <c r="AO258" i="15"/>
  <c r="AT257" i="15"/>
  <c r="AE258" i="15"/>
  <c r="AD258" i="15" s="1"/>
  <c r="AX264" i="14"/>
  <c r="AY264" i="14" s="1"/>
  <c r="AQ265" i="14"/>
  <c r="AZ264" i="14"/>
  <c r="AT264" i="14"/>
  <c r="AV264" i="14"/>
  <c r="AW264" i="14"/>
  <c r="AG265" i="14"/>
  <c r="AO265" i="14"/>
  <c r="AG258" i="15" l="1"/>
  <c r="AK258" i="15" s="1"/>
  <c r="AF259" i="15"/>
  <c r="AH258" i="15"/>
  <c r="AF265" i="14"/>
  <c r="AJ265" i="14"/>
  <c r="AI265" i="14"/>
  <c r="AQ258" i="15" l="1"/>
  <c r="AT258" i="15" s="1"/>
  <c r="AP258" i="15"/>
  <c r="AN259" i="15"/>
  <c r="AR258" i="15"/>
  <c r="AO259" i="15"/>
  <c r="AM259" i="15"/>
  <c r="AI258" i="15"/>
  <c r="AJ258" i="15" s="1"/>
  <c r="AL265" i="15" s="1"/>
  <c r="AE259" i="15"/>
  <c r="AD259" i="15" s="1"/>
  <c r="AK265" i="14"/>
  <c r="AL265" i="14" s="1"/>
  <c r="AN272" i="14" s="1"/>
  <c r="AM265" i="14"/>
  <c r="AG266" i="14" s="1"/>
  <c r="AH266" i="14"/>
  <c r="AS265" i="14"/>
  <c r="AW265" i="14" s="1"/>
  <c r="AR265" i="14"/>
  <c r="E244" i="10"/>
  <c r="C252" i="10"/>
  <c r="C252" i="12"/>
  <c r="AX258" i="15" l="1"/>
  <c r="AG259" i="15"/>
  <c r="AK259" i="15" s="1"/>
  <c r="AH259" i="15"/>
  <c r="AI259" i="15" s="1"/>
  <c r="AQ259" i="15"/>
  <c r="AS258" i="15"/>
  <c r="AU258" i="15"/>
  <c r="AF260" i="15"/>
  <c r="AV258" i="15"/>
  <c r="AW258" i="15" s="1"/>
  <c r="AO266" i="14"/>
  <c r="AF266" i="14"/>
  <c r="AH267" i="14" s="1"/>
  <c r="AU265" i="14"/>
  <c r="AX265" i="14"/>
  <c r="AY265" i="14" s="1"/>
  <c r="AV265" i="14"/>
  <c r="AQ266" i="14"/>
  <c r="AT265" i="14"/>
  <c r="AZ265" i="14"/>
  <c r="AI266" i="14"/>
  <c r="AP266" i="14"/>
  <c r="AJ266" i="14"/>
  <c r="AR266" i="14" s="1"/>
  <c r="AU259" i="15" l="1"/>
  <c r="AP259" i="15"/>
  <c r="AE260" i="15"/>
  <c r="AD260" i="15" s="1"/>
  <c r="AF261" i="15" s="1"/>
  <c r="AN260" i="15"/>
  <c r="AJ259" i="15"/>
  <c r="AL266" i="15" s="1"/>
  <c r="AS259" i="15"/>
  <c r="AX259" i="15"/>
  <c r="AT259" i="15"/>
  <c r="AO260" i="15"/>
  <c r="AR259" i="15"/>
  <c r="AM260" i="15"/>
  <c r="AS266" i="14"/>
  <c r="AU266" i="14" s="1"/>
  <c r="AK266" i="14"/>
  <c r="AL266" i="14" s="1"/>
  <c r="AM266" i="14"/>
  <c r="AP267" i="14"/>
  <c r="AH260" i="15" l="1"/>
  <c r="AQ260" i="15" s="1"/>
  <c r="AS260" i="15" s="1"/>
  <c r="AG260" i="15"/>
  <c r="AN261" i="15"/>
  <c r="AK260" i="15"/>
  <c r="AV259" i="15"/>
  <c r="AW259" i="15" s="1"/>
  <c r="AN273" i="14"/>
  <c r="AX266" i="14"/>
  <c r="AY266" i="14" s="1"/>
  <c r="AQ267" i="14"/>
  <c r="AZ266" i="14"/>
  <c r="AT266" i="14"/>
  <c r="AV266" i="14"/>
  <c r="AW266" i="14"/>
  <c r="AO267" i="14"/>
  <c r="AG267" i="14"/>
  <c r="E245" i="10"/>
  <c r="C253" i="10"/>
  <c r="C253" i="12"/>
  <c r="AP260" i="15" l="1"/>
  <c r="AI260" i="15"/>
  <c r="AJ260" i="15" s="1"/>
  <c r="AL267" i="15" s="1"/>
  <c r="AT260" i="15"/>
  <c r="AR260" i="15"/>
  <c r="AO261" i="15"/>
  <c r="AX260" i="15"/>
  <c r="AM261" i="15"/>
  <c r="AE261" i="15"/>
  <c r="AU260" i="15"/>
  <c r="AF267" i="14"/>
  <c r="AJ267" i="14"/>
  <c r="AI267" i="14"/>
  <c r="AV260" i="15" l="1"/>
  <c r="AW260" i="15" s="1"/>
  <c r="AD261" i="15"/>
  <c r="AH261" i="15"/>
  <c r="AG261" i="15"/>
  <c r="AK267" i="14"/>
  <c r="AL267" i="14" s="1"/>
  <c r="AM267" i="14"/>
  <c r="AS267" i="14"/>
  <c r="AR267" i="14"/>
  <c r="AH268" i="14"/>
  <c r="AG268" i="14"/>
  <c r="AF268" i="14" s="1"/>
  <c r="C254" i="10"/>
  <c r="C254" i="12"/>
  <c r="AQ261" i="15" l="1"/>
  <c r="AP261" i="15"/>
  <c r="AI261" i="15"/>
  <c r="AK261" i="15"/>
  <c r="AE262" i="15" s="1"/>
  <c r="AF262" i="15"/>
  <c r="AN274" i="14"/>
  <c r="AX267" i="14"/>
  <c r="AY267" i="14" s="1"/>
  <c r="AH269" i="14"/>
  <c r="AV267" i="14"/>
  <c r="AQ268" i="14"/>
  <c r="AT267" i="14"/>
  <c r="AZ267" i="14"/>
  <c r="AU267" i="14"/>
  <c r="AI268" i="14"/>
  <c r="AP268" i="14"/>
  <c r="AJ268" i="14"/>
  <c r="AW267" i="14"/>
  <c r="AO268" i="14"/>
  <c r="E246" i="10"/>
  <c r="AD262" i="15" l="1"/>
  <c r="AF263" i="15"/>
  <c r="AN262" i="15"/>
  <c r="AH262" i="15"/>
  <c r="AG262" i="15"/>
  <c r="AK262" i="15" s="1"/>
  <c r="AQ262" i="15"/>
  <c r="AS261" i="15"/>
  <c r="AT261" i="15"/>
  <c r="AR261" i="15"/>
  <c r="AX261" i="15"/>
  <c r="AO262" i="15"/>
  <c r="AU261" i="15"/>
  <c r="AJ261" i="15"/>
  <c r="AL268" i="15" s="1"/>
  <c r="AM262" i="15"/>
  <c r="AK268" i="14"/>
  <c r="AP269" i="14"/>
  <c r="AR268" i="14"/>
  <c r="AS268" i="14"/>
  <c r="AM268" i="14"/>
  <c r="AU262" i="15" l="1"/>
  <c r="AV261" i="15"/>
  <c r="AW261" i="15" s="1"/>
  <c r="AM263" i="15"/>
  <c r="AS262" i="15"/>
  <c r="AI262" i="15"/>
  <c r="AJ262" i="15" s="1"/>
  <c r="AT262" i="15"/>
  <c r="AR262" i="15"/>
  <c r="AO263" i="15"/>
  <c r="AX262" i="15"/>
  <c r="AN263" i="15"/>
  <c r="AP262" i="15"/>
  <c r="AE263" i="15"/>
  <c r="AD263" i="15" s="1"/>
  <c r="AL268" i="14"/>
  <c r="AN275" i="14" s="1"/>
  <c r="AQ269" i="14"/>
  <c r="AZ268" i="14"/>
  <c r="AT268" i="14"/>
  <c r="AV268" i="14"/>
  <c r="AG269" i="14"/>
  <c r="AW268" i="14"/>
  <c r="AO269" i="14"/>
  <c r="AU268" i="14"/>
  <c r="C255" i="10"/>
  <c r="C255" i="12"/>
  <c r="AL269" i="15" l="1"/>
  <c r="AV262" i="15"/>
  <c r="AW262" i="15" s="1"/>
  <c r="AF264" i="15"/>
  <c r="AG263" i="15"/>
  <c r="AH263" i="15"/>
  <c r="AX268" i="14"/>
  <c r="AY268" i="14" s="1"/>
  <c r="AF269" i="14"/>
  <c r="AI269" i="14"/>
  <c r="AJ269" i="14"/>
  <c r="E247" i="10"/>
  <c r="AN264" i="15" l="1"/>
  <c r="AQ263" i="15"/>
  <c r="AP263" i="15"/>
  <c r="AI263" i="15"/>
  <c r="AJ263" i="15" s="1"/>
  <c r="AK263" i="15"/>
  <c r="AK269" i="14"/>
  <c r="AL269" i="14" s="1"/>
  <c r="AN276" i="14" s="1"/>
  <c r="AM269" i="14"/>
  <c r="AG270" i="14" s="1"/>
  <c r="AR269" i="14"/>
  <c r="AS269" i="14"/>
  <c r="AO270" i="14"/>
  <c r="AH270" i="14"/>
  <c r="AL270" i="15" l="1"/>
  <c r="AV263" i="15"/>
  <c r="AW263" i="15" s="1"/>
  <c r="AS263" i="15"/>
  <c r="AR263" i="15"/>
  <c r="AO264" i="15"/>
  <c r="AX263" i="15"/>
  <c r="AT263" i="15"/>
  <c r="AU263" i="15"/>
  <c r="AM264" i="15"/>
  <c r="AE264" i="15"/>
  <c r="AF270" i="14"/>
  <c r="AH271" i="14" s="1"/>
  <c r="AU269" i="14"/>
  <c r="AW269" i="14"/>
  <c r="AV269" i="14"/>
  <c r="AZ269" i="14"/>
  <c r="AQ270" i="14"/>
  <c r="AT269" i="14"/>
  <c r="AX269" i="14"/>
  <c r="AY269" i="14" s="1"/>
  <c r="AI270" i="14"/>
  <c r="AJ270" i="14"/>
  <c r="AR270" i="14" s="1"/>
  <c r="AP270" i="14"/>
  <c r="C256" i="10"/>
  <c r="C256" i="12"/>
  <c r="AD264" i="15" l="1"/>
  <c r="AG264" i="15"/>
  <c r="AH264" i="15"/>
  <c r="AS270" i="14"/>
  <c r="AU270" i="14" s="1"/>
  <c r="AK270" i="14"/>
  <c r="AL270" i="14" s="1"/>
  <c r="AM270" i="14"/>
  <c r="AP271" i="14"/>
  <c r="E248" i="10"/>
  <c r="AI264" i="15" l="1"/>
  <c r="AJ264" i="15" s="1"/>
  <c r="AK264" i="15"/>
  <c r="AQ264" i="15"/>
  <c r="AP264" i="15"/>
  <c r="AF265" i="15"/>
  <c r="AN277" i="14"/>
  <c r="AX270" i="14"/>
  <c r="AY270" i="14" s="1"/>
  <c r="AQ271" i="14"/>
  <c r="AT270" i="14"/>
  <c r="AZ270" i="14"/>
  <c r="AV270" i="14"/>
  <c r="AG271" i="14"/>
  <c r="AW270" i="14"/>
  <c r="AO271" i="14"/>
  <c r="AL271" i="15" l="1"/>
  <c r="AV264" i="15"/>
  <c r="AW264" i="15" s="1"/>
  <c r="AS264" i="15"/>
  <c r="AU264" i="15"/>
  <c r="AN265" i="15"/>
  <c r="AT264" i="15"/>
  <c r="AO265" i="15"/>
  <c r="AX264" i="15"/>
  <c r="AR264" i="15"/>
  <c r="AE265" i="15"/>
  <c r="AD265" i="15" s="1"/>
  <c r="AM265" i="15"/>
  <c r="AF271" i="14"/>
  <c r="AJ271" i="14"/>
  <c r="AI271" i="14"/>
  <c r="C257" i="10"/>
  <c r="C257" i="12"/>
  <c r="AF266" i="15" l="1"/>
  <c r="AH265" i="15"/>
  <c r="AG265" i="15"/>
  <c r="AK271" i="14"/>
  <c r="AL271" i="14" s="1"/>
  <c r="AN278" i="14" s="1"/>
  <c r="AM271" i="14"/>
  <c r="AH272" i="14"/>
  <c r="AG272" i="14"/>
  <c r="AO272" i="14"/>
  <c r="AS271" i="14"/>
  <c r="AW271" i="14" s="1"/>
  <c r="AR271" i="14"/>
  <c r="E249" i="10"/>
  <c r="AP265" i="15" l="1"/>
  <c r="AQ265" i="15"/>
  <c r="AN266" i="15"/>
  <c r="AI265" i="15"/>
  <c r="AK265" i="15"/>
  <c r="AF272" i="14"/>
  <c r="AH273" i="14" s="1"/>
  <c r="AU271" i="14"/>
  <c r="AQ272" i="14"/>
  <c r="AZ271" i="14"/>
  <c r="AT271" i="14"/>
  <c r="AV271" i="14"/>
  <c r="AJ272" i="14"/>
  <c r="AR272" i="14" s="1"/>
  <c r="AP272" i="14"/>
  <c r="AI272" i="14"/>
  <c r="AX271" i="14"/>
  <c r="AY271" i="14" s="1"/>
  <c r="AO266" i="15" l="1"/>
  <c r="AR265" i="15"/>
  <c r="AX265" i="15"/>
  <c r="AT265" i="15"/>
  <c r="AM266" i="15"/>
  <c r="AE266" i="15"/>
  <c r="AU265" i="15"/>
  <c r="AS265" i="15"/>
  <c r="AJ265" i="15"/>
  <c r="AL272" i="15" s="1"/>
  <c r="AS272" i="14"/>
  <c r="AU272" i="14" s="1"/>
  <c r="AK272" i="14"/>
  <c r="AL272" i="14" s="1"/>
  <c r="AN279" i="14" s="1"/>
  <c r="AM272" i="14"/>
  <c r="AP273" i="14"/>
  <c r="C258" i="10"/>
  <c r="C258" i="12"/>
  <c r="AD266" i="15" l="1"/>
  <c r="AH266" i="15"/>
  <c r="AG266" i="15"/>
  <c r="AV265" i="15"/>
  <c r="AW265" i="15" s="1"/>
  <c r="AX272" i="14"/>
  <c r="AY272" i="14" s="1"/>
  <c r="AQ273" i="14"/>
  <c r="AZ272" i="14"/>
  <c r="AT272" i="14"/>
  <c r="AV272" i="14"/>
  <c r="AW272" i="14"/>
  <c r="AG273" i="14"/>
  <c r="AO273" i="14"/>
  <c r="E250" i="10"/>
  <c r="AI266" i="15" l="1"/>
  <c r="AJ266" i="15" s="1"/>
  <c r="AK266" i="15"/>
  <c r="AP266" i="15"/>
  <c r="AQ266" i="15"/>
  <c r="AM267" i="15"/>
  <c r="AF267" i="15"/>
  <c r="AF273" i="14"/>
  <c r="AJ273" i="14"/>
  <c r="AI273" i="14"/>
  <c r="AL273" i="15" l="1"/>
  <c r="AV266" i="15"/>
  <c r="AW266" i="15" s="1"/>
  <c r="AS266" i="15"/>
  <c r="AN267" i="15"/>
  <c r="AO267" i="15"/>
  <c r="AX266" i="15"/>
  <c r="AT266" i="15"/>
  <c r="AR266" i="15"/>
  <c r="AE267" i="15"/>
  <c r="AD267" i="15" s="1"/>
  <c r="AU266" i="15"/>
  <c r="AK273" i="14"/>
  <c r="AL273" i="14" s="1"/>
  <c r="AN280" i="14" s="1"/>
  <c r="AM273" i="14"/>
  <c r="AR273" i="14"/>
  <c r="AS273" i="14"/>
  <c r="AH274" i="14"/>
  <c r="AO274" i="14"/>
  <c r="C259" i="10"/>
  <c r="C259" i="12"/>
  <c r="AH267" i="15" l="1"/>
  <c r="AQ267" i="15" s="1"/>
  <c r="AF268" i="15"/>
  <c r="AG267" i="15"/>
  <c r="AP274" i="14"/>
  <c r="AU273" i="14"/>
  <c r="AQ274" i="14"/>
  <c r="AZ273" i="14"/>
  <c r="AT273" i="14"/>
  <c r="AV273" i="14"/>
  <c r="AX273" i="14"/>
  <c r="AY273" i="14" s="1"/>
  <c r="AG274" i="14"/>
  <c r="AF274" i="14" s="1"/>
  <c r="AW273" i="14"/>
  <c r="E251" i="10"/>
  <c r="AP267" i="15" l="1"/>
  <c r="AN268" i="15"/>
  <c r="AI267" i="15"/>
  <c r="AK267" i="15"/>
  <c r="AS267" i="15"/>
  <c r="AI274" i="14"/>
  <c r="AJ274" i="14"/>
  <c r="AH275" i="14"/>
  <c r="C260" i="10"/>
  <c r="C260" i="12"/>
  <c r="AT267" i="15" l="1"/>
  <c r="AO268" i="15"/>
  <c r="AX267" i="15"/>
  <c r="AR267" i="15"/>
  <c r="AM268" i="15"/>
  <c r="AE268" i="15"/>
  <c r="AU267" i="15"/>
  <c r="AJ267" i="15"/>
  <c r="AL274" i="15" s="1"/>
  <c r="AP275" i="14"/>
  <c r="AK274" i="14"/>
  <c r="AL274" i="14" s="1"/>
  <c r="AN281" i="14" s="1"/>
  <c r="AM274" i="14"/>
  <c r="AS274" i="14"/>
  <c r="AR274" i="14"/>
  <c r="AD268" i="15" l="1"/>
  <c r="AH268" i="15"/>
  <c r="AG268" i="15"/>
  <c r="AV267" i="15"/>
  <c r="AW267" i="15" s="1"/>
  <c r="AX274" i="14"/>
  <c r="AY274" i="14" s="1"/>
  <c r="AQ275" i="14"/>
  <c r="AZ274" i="14"/>
  <c r="AT274" i="14"/>
  <c r="AV274" i="14"/>
  <c r="AW274" i="14"/>
  <c r="AG275" i="14"/>
  <c r="AO275" i="14"/>
  <c r="AU274" i="14"/>
  <c r="E252" i="10"/>
  <c r="C261" i="10"/>
  <c r="C261" i="12"/>
  <c r="AP268" i="15" l="1"/>
  <c r="AQ268" i="15"/>
  <c r="AI268" i="15"/>
  <c r="AJ268" i="15"/>
  <c r="AL275" i="15" s="1"/>
  <c r="AK268" i="15"/>
  <c r="AF269" i="15"/>
  <c r="AF275" i="14"/>
  <c r="AJ275" i="14"/>
  <c r="AI275" i="14"/>
  <c r="C262" i="10"/>
  <c r="C262" i="12"/>
  <c r="AV268" i="15" l="1"/>
  <c r="AW268" i="15" s="1"/>
  <c r="AX268" i="15"/>
  <c r="AR268" i="15"/>
  <c r="AT268" i="15"/>
  <c r="AO269" i="15"/>
  <c r="AE269" i="15"/>
  <c r="AD269" i="15" s="1"/>
  <c r="AU268" i="15"/>
  <c r="AS268" i="15"/>
  <c r="AN269" i="15"/>
  <c r="AM269" i="15"/>
  <c r="AK275" i="14"/>
  <c r="AL275" i="14" s="1"/>
  <c r="AM275" i="14"/>
  <c r="AO276" i="14" s="1"/>
  <c r="AR275" i="14"/>
  <c r="AS275" i="14"/>
  <c r="AH276" i="14"/>
  <c r="AG269" i="15" l="1"/>
  <c r="AK269" i="15" s="1"/>
  <c r="AR269" i="15" s="1"/>
  <c r="AH269" i="15"/>
  <c r="AF270" i="15"/>
  <c r="AN282" i="14"/>
  <c r="AX275" i="14"/>
  <c r="AY275" i="14" s="1"/>
  <c r="AU275" i="14"/>
  <c r="AQ276" i="14"/>
  <c r="AZ275" i="14"/>
  <c r="AT275" i="14"/>
  <c r="AV275" i="14"/>
  <c r="AG276" i="14"/>
  <c r="AF276" i="14" s="1"/>
  <c r="AW275" i="14"/>
  <c r="AP276" i="14"/>
  <c r="E253" i="10"/>
  <c r="AE270" i="15" l="1"/>
  <c r="AH270" i="15" s="1"/>
  <c r="AM270" i="15"/>
  <c r="AI269" i="15"/>
  <c r="AJ269" i="15" s="1"/>
  <c r="AL276" i="15" s="1"/>
  <c r="AO270" i="15"/>
  <c r="AP269" i="15"/>
  <c r="AQ269" i="15"/>
  <c r="AN270" i="15"/>
  <c r="AH277" i="14"/>
  <c r="AJ276" i="14"/>
  <c r="AI276" i="14"/>
  <c r="C263" i="10"/>
  <c r="C263" i="12"/>
  <c r="AD270" i="15" l="1"/>
  <c r="AF271" i="15" s="1"/>
  <c r="AN271" i="15" s="1"/>
  <c r="AG270" i="15"/>
  <c r="AV269" i="15"/>
  <c r="AW269" i="15" s="1"/>
  <c r="AT269" i="15"/>
  <c r="AX269" i="15"/>
  <c r="AS269" i="15"/>
  <c r="AU269" i="15"/>
  <c r="AQ270" i="15"/>
  <c r="AP270" i="15"/>
  <c r="AI270" i="15"/>
  <c r="AK270" i="15"/>
  <c r="AK276" i="14"/>
  <c r="AL276" i="14" s="1"/>
  <c r="AN283" i="14" s="1"/>
  <c r="AM276" i="14"/>
  <c r="AS276" i="14"/>
  <c r="AR276" i="14"/>
  <c r="AP277" i="14"/>
  <c r="AR270" i="15" l="1"/>
  <c r="AX270" i="15"/>
  <c r="AO271" i="15"/>
  <c r="AT270" i="15"/>
  <c r="AU270" i="15"/>
  <c r="AE271" i="15"/>
  <c r="AM271" i="15"/>
  <c r="AS270" i="15"/>
  <c r="AJ270" i="15"/>
  <c r="AL277" i="15" s="1"/>
  <c r="AX276" i="14"/>
  <c r="AY276" i="14" s="1"/>
  <c r="AQ277" i="14"/>
  <c r="AZ276" i="14"/>
  <c r="AT276" i="14"/>
  <c r="AV276" i="14"/>
  <c r="AW276" i="14"/>
  <c r="AO277" i="14"/>
  <c r="AG277" i="14"/>
  <c r="AU276" i="14"/>
  <c r="E254" i="10"/>
  <c r="C264" i="10"/>
  <c r="C264" i="12"/>
  <c r="AD271" i="15" l="1"/>
  <c r="AG271" i="15"/>
  <c r="AH271" i="15"/>
  <c r="AV270" i="15"/>
  <c r="AW270" i="15" s="1"/>
  <c r="AF277" i="14"/>
  <c r="AJ277" i="14"/>
  <c r="AI277" i="14"/>
  <c r="C265" i="10"/>
  <c r="C265" i="12"/>
  <c r="AP271" i="15" l="1"/>
  <c r="AQ271" i="15"/>
  <c r="AI271" i="15"/>
  <c r="AK271" i="15"/>
  <c r="AF272" i="15"/>
  <c r="AR277" i="14"/>
  <c r="AS277" i="14"/>
  <c r="AK277" i="14"/>
  <c r="AL277" i="14" s="1"/>
  <c r="AN284" i="14" s="1"/>
  <c r="AM277" i="14"/>
  <c r="AW277" i="14" s="1"/>
  <c r="AH278" i="14"/>
  <c r="AT271" i="15" l="1"/>
  <c r="AR271" i="15"/>
  <c r="AX271" i="15"/>
  <c r="AO272" i="15"/>
  <c r="AU271" i="15"/>
  <c r="AN272" i="15"/>
  <c r="AJ271" i="15"/>
  <c r="AL278" i="15" s="1"/>
  <c r="AM272" i="15"/>
  <c r="AS271" i="15"/>
  <c r="AE272" i="15"/>
  <c r="AD272" i="15" s="1"/>
  <c r="AX277" i="14"/>
  <c r="AY277" i="14" s="1"/>
  <c r="AU277" i="14"/>
  <c r="AO278" i="14"/>
  <c r="AG278" i="14"/>
  <c r="AF278" i="14" s="1"/>
  <c r="AQ278" i="14"/>
  <c r="AZ277" i="14"/>
  <c r="AT277" i="14"/>
  <c r="AV277" i="14"/>
  <c r="AP278" i="14"/>
  <c r="E255" i="10"/>
  <c r="AG272" i="15" l="1"/>
  <c r="AK272" i="15" s="1"/>
  <c r="AM273" i="15" s="1"/>
  <c r="AF273" i="15"/>
  <c r="AH272" i="15"/>
  <c r="AV271" i="15"/>
  <c r="AW271" i="15" s="1"/>
  <c r="AI278" i="14"/>
  <c r="AM278" i="14" s="1"/>
  <c r="AO279" i="14" s="1"/>
  <c r="AH279" i="14"/>
  <c r="AJ278" i="14"/>
  <c r="C266" i="10"/>
  <c r="C266" i="12"/>
  <c r="AN273" i="15" l="1"/>
  <c r="AQ272" i="15"/>
  <c r="AU272" i="15" s="1"/>
  <c r="AP272" i="15"/>
  <c r="AR272" i="15"/>
  <c r="AO273" i="15"/>
  <c r="AI272" i="15"/>
  <c r="AJ272" i="15" s="1"/>
  <c r="AL279" i="15" s="1"/>
  <c r="AE273" i="15"/>
  <c r="AD273" i="15" s="1"/>
  <c r="AG279" i="14"/>
  <c r="AF279" i="14" s="1"/>
  <c r="AH280" i="14" s="1"/>
  <c r="AS278" i="14"/>
  <c r="AV278" i="14" s="1"/>
  <c r="AR278" i="14"/>
  <c r="AQ279" i="14"/>
  <c r="AZ278" i="14"/>
  <c r="AT278" i="14"/>
  <c r="AP279" i="14"/>
  <c r="AK278" i="14"/>
  <c r="AL278" i="14" s="1"/>
  <c r="AN285" i="14" s="1"/>
  <c r="AV272" i="15" l="1"/>
  <c r="AW272" i="15" s="1"/>
  <c r="AG273" i="15"/>
  <c r="AH273" i="15"/>
  <c r="AQ273" i="15" s="1"/>
  <c r="AS272" i="15"/>
  <c r="AT272" i="15"/>
  <c r="AF274" i="15"/>
  <c r="AX272" i="15"/>
  <c r="AI279" i="14"/>
  <c r="AM279" i="14" s="1"/>
  <c r="AO280" i="14" s="1"/>
  <c r="AJ279" i="14"/>
  <c r="AX278" i="14"/>
  <c r="AY278" i="14" s="1"/>
  <c r="AR279" i="14"/>
  <c r="AU278" i="14"/>
  <c r="AS279" i="14"/>
  <c r="AW278" i="14"/>
  <c r="AP280" i="14"/>
  <c r="E256" i="10"/>
  <c r="AP273" i="15" l="1"/>
  <c r="AS273" i="15"/>
  <c r="AN274" i="15"/>
  <c r="AI273" i="15"/>
  <c r="AK273" i="15"/>
  <c r="AQ280" i="14"/>
  <c r="AG280" i="14"/>
  <c r="AF280" i="14" s="1"/>
  <c r="AH281" i="14" s="1"/>
  <c r="AT279" i="14"/>
  <c r="AK279" i="14"/>
  <c r="AL279" i="14" s="1"/>
  <c r="AN286" i="14" s="1"/>
  <c r="AJ280" i="14"/>
  <c r="AS280" i="14" s="1"/>
  <c r="AU279" i="14"/>
  <c r="AV279" i="14"/>
  <c r="AI280" i="14"/>
  <c r="AZ279" i="14"/>
  <c r="AW279" i="14"/>
  <c r="C267" i="10"/>
  <c r="C267" i="12"/>
  <c r="AT273" i="15" l="1"/>
  <c r="AR273" i="15"/>
  <c r="AX273" i="15"/>
  <c r="AO274" i="15"/>
  <c r="AM274" i="15"/>
  <c r="AU273" i="15"/>
  <c r="AE274" i="15"/>
  <c r="AJ273" i="15"/>
  <c r="AL280" i="15" s="1"/>
  <c r="AX279" i="14"/>
  <c r="AY279" i="14" s="1"/>
  <c r="AR280" i="14"/>
  <c r="AK280" i="14"/>
  <c r="AL280" i="14" s="1"/>
  <c r="AN287" i="14" s="1"/>
  <c r="AM280" i="14"/>
  <c r="AP281" i="14"/>
  <c r="AU280" i="14"/>
  <c r="AD274" i="15" l="1"/>
  <c r="AH274" i="15"/>
  <c r="AG274" i="15"/>
  <c r="AV273" i="15"/>
  <c r="AW273" i="15" s="1"/>
  <c r="AQ281" i="14"/>
  <c r="AZ280" i="14"/>
  <c r="AT280" i="14"/>
  <c r="AV280" i="14"/>
  <c r="AO281" i="14"/>
  <c r="AG281" i="14"/>
  <c r="AW280" i="14"/>
  <c r="AX280" i="14"/>
  <c r="AY280" i="14" s="1"/>
  <c r="E257" i="10"/>
  <c r="AP274" i="15" l="1"/>
  <c r="AQ274" i="15"/>
  <c r="AI274" i="15"/>
  <c r="AK274" i="15"/>
  <c r="AF275" i="15"/>
  <c r="AF281" i="14"/>
  <c r="AJ281" i="14"/>
  <c r="AI281" i="14"/>
  <c r="E258" i="10"/>
  <c r="C268" i="10"/>
  <c r="C268" i="12"/>
  <c r="AS274" i="15" l="1"/>
  <c r="AT274" i="15"/>
  <c r="AX274" i="15"/>
  <c r="AO275" i="15"/>
  <c r="AR274" i="15"/>
  <c r="AU274" i="15"/>
  <c r="AJ274" i="15"/>
  <c r="AL281" i="15" s="1"/>
  <c r="AE275" i="15"/>
  <c r="AD275" i="15" s="1"/>
  <c r="AN275" i="15"/>
  <c r="AM275" i="15"/>
  <c r="AK281" i="14"/>
  <c r="AL281" i="14" s="1"/>
  <c r="AN288" i="14" s="1"/>
  <c r="AM281" i="14"/>
  <c r="AG282" i="14" s="1"/>
  <c r="AH282" i="14"/>
  <c r="AR281" i="14"/>
  <c r="AS281" i="14"/>
  <c r="E259" i="10"/>
  <c r="AG275" i="15" l="1"/>
  <c r="AF276" i="15"/>
  <c r="AH275" i="15"/>
  <c r="AV274" i="15"/>
  <c r="AW274" i="15" s="1"/>
  <c r="AF282" i="14"/>
  <c r="AH283" i="14" s="1"/>
  <c r="AX281" i="14"/>
  <c r="AY281" i="14" s="1"/>
  <c r="AJ282" i="14"/>
  <c r="AS282" i="14" s="1"/>
  <c r="AI282" i="14"/>
  <c r="AM282" i="14" s="1"/>
  <c r="AP282" i="14"/>
  <c r="AU281" i="14"/>
  <c r="AQ282" i="14"/>
  <c r="AZ281" i="14"/>
  <c r="AT281" i="14"/>
  <c r="AV281" i="14"/>
  <c r="AO282" i="14"/>
  <c r="AW281" i="14"/>
  <c r="AN276" i="15" l="1"/>
  <c r="AQ275" i="15"/>
  <c r="AP275" i="15"/>
  <c r="AI275" i="15"/>
  <c r="AJ275" i="15" s="1"/>
  <c r="AL282" i="15" s="1"/>
  <c r="AK275" i="15"/>
  <c r="AO283" i="14"/>
  <c r="AG283" i="14"/>
  <c r="AF283" i="14" s="1"/>
  <c r="AH284" i="14" s="1"/>
  <c r="AU282" i="14"/>
  <c r="AR282" i="14"/>
  <c r="AQ283" i="14"/>
  <c r="AZ282" i="14"/>
  <c r="AT282" i="14"/>
  <c r="AV282" i="14"/>
  <c r="AW282" i="14"/>
  <c r="AK282" i="14"/>
  <c r="AL282" i="14" s="1"/>
  <c r="AN289" i="14" s="1"/>
  <c r="AP283" i="14"/>
  <c r="C269" i="10"/>
  <c r="C269" i="12"/>
  <c r="AV275" i="15" l="1"/>
  <c r="AW275" i="15" s="1"/>
  <c r="AS275" i="15"/>
  <c r="AT275" i="15"/>
  <c r="AR275" i="15"/>
  <c r="AO276" i="15"/>
  <c r="AX275" i="15"/>
  <c r="AE276" i="15"/>
  <c r="AU275" i="15"/>
  <c r="AM276" i="15"/>
  <c r="AI283" i="14"/>
  <c r="AJ283" i="14"/>
  <c r="AR283" i="14" s="1"/>
  <c r="AX282" i="14"/>
  <c r="AY282" i="14" s="1"/>
  <c r="AP284" i="14"/>
  <c r="E260" i="10"/>
  <c r="AD276" i="15" l="1"/>
  <c r="AH276" i="15"/>
  <c r="AG276" i="15"/>
  <c r="AS283" i="14"/>
  <c r="AU283" i="14" s="1"/>
  <c r="AK283" i="14"/>
  <c r="AL283" i="14" s="1"/>
  <c r="AM283" i="14"/>
  <c r="AO284" i="14" s="1"/>
  <c r="E261" i="10"/>
  <c r="AQ276" i="15" l="1"/>
  <c r="AP276" i="15"/>
  <c r="AI276" i="15"/>
  <c r="AK276" i="15"/>
  <c r="AF277" i="15"/>
  <c r="AX283" i="14"/>
  <c r="AY283" i="14" s="1"/>
  <c r="AT283" i="14"/>
  <c r="AZ283" i="14"/>
  <c r="AW283" i="14"/>
  <c r="AQ284" i="14"/>
  <c r="AG284" i="14"/>
  <c r="AF284" i="14" s="1"/>
  <c r="AV283" i="14"/>
  <c r="C270" i="10"/>
  <c r="C270" i="12"/>
  <c r="AN277" i="15" l="1"/>
  <c r="AS276" i="15"/>
  <c r="AO277" i="15"/>
  <c r="AT276" i="15"/>
  <c r="AR276" i="15"/>
  <c r="AX276" i="15"/>
  <c r="AE277" i="15"/>
  <c r="AD277" i="15" s="1"/>
  <c r="AJ276" i="15"/>
  <c r="AL283" i="15" s="1"/>
  <c r="AM277" i="15"/>
  <c r="AU276" i="15"/>
  <c r="AI284" i="14"/>
  <c r="AM284" i="14" s="1"/>
  <c r="AG285" i="14" s="1"/>
  <c r="AJ284" i="14"/>
  <c r="AH285" i="14"/>
  <c r="AS284" i="14"/>
  <c r="AR284" i="14"/>
  <c r="AG277" i="15" l="1"/>
  <c r="AH277" i="15"/>
  <c r="AF278" i="15"/>
  <c r="AV276" i="15"/>
  <c r="AW276" i="15" s="1"/>
  <c r="AF285" i="14"/>
  <c r="AH286" i="14" s="1"/>
  <c r="AK284" i="14"/>
  <c r="AL284" i="14" s="1"/>
  <c r="AW284" i="14"/>
  <c r="AU284" i="14"/>
  <c r="AQ285" i="14"/>
  <c r="AZ284" i="14"/>
  <c r="AT284" i="14"/>
  <c r="AV284" i="14"/>
  <c r="AP285" i="14"/>
  <c r="AJ285" i="14"/>
  <c r="AR285" i="14" s="1"/>
  <c r="AI285" i="14"/>
  <c r="AO285" i="14"/>
  <c r="E262" i="10"/>
  <c r="AI277" i="15" l="1"/>
  <c r="AJ277" i="15" s="1"/>
  <c r="AL284" i="15" s="1"/>
  <c r="AK277" i="15"/>
  <c r="AM278" i="15" s="1"/>
  <c r="AP277" i="15"/>
  <c r="AQ277" i="15"/>
  <c r="AS277" i="15" s="1"/>
  <c r="AR277" i="15"/>
  <c r="AN278" i="15"/>
  <c r="AX284" i="14"/>
  <c r="AY284" i="14" s="1"/>
  <c r="AS285" i="14"/>
  <c r="AU285" i="14" s="1"/>
  <c r="AK285" i="14"/>
  <c r="AL285" i="14" s="1"/>
  <c r="AM285" i="14"/>
  <c r="AP286" i="14"/>
  <c r="E263" i="10"/>
  <c r="C271" i="10"/>
  <c r="C271" i="12"/>
  <c r="AE278" i="15" l="1"/>
  <c r="AD278" i="15" s="1"/>
  <c r="AV277" i="15"/>
  <c r="AW277" i="15" s="1"/>
  <c r="AO278" i="15"/>
  <c r="AH278" i="15"/>
  <c r="AP278" i="15" s="1"/>
  <c r="AX277" i="15"/>
  <c r="AG278" i="15"/>
  <c r="AK278" i="15" s="1"/>
  <c r="AE279" i="15" s="1"/>
  <c r="AT277" i="15"/>
  <c r="AU277" i="15"/>
  <c r="AF279" i="15"/>
  <c r="AX285" i="14"/>
  <c r="AY285" i="14" s="1"/>
  <c r="AQ286" i="14"/>
  <c r="AZ285" i="14"/>
  <c r="AT285" i="14"/>
  <c r="AV285" i="14"/>
  <c r="AO286" i="14"/>
  <c r="AW285" i="14"/>
  <c r="AG286" i="14"/>
  <c r="AQ278" i="15" l="1"/>
  <c r="AU278" i="15" s="1"/>
  <c r="AO279" i="15"/>
  <c r="AI278" i="15"/>
  <c r="AJ278" i="15" s="1"/>
  <c r="AL285" i="15" s="1"/>
  <c r="AR278" i="15"/>
  <c r="AV278" i="15"/>
  <c r="AW278" i="15" s="1"/>
  <c r="AM279" i="15"/>
  <c r="AN279" i="15"/>
  <c r="AH279" i="15"/>
  <c r="AG279" i="15"/>
  <c r="AD279" i="15"/>
  <c r="AF286" i="14"/>
  <c r="AJ286" i="14"/>
  <c r="AI286" i="14"/>
  <c r="AS278" i="15" l="1"/>
  <c r="AQ279" i="15"/>
  <c r="AX278" i="15"/>
  <c r="AT278" i="15"/>
  <c r="AF280" i="15"/>
  <c r="AS279" i="15"/>
  <c r="AI279" i="15"/>
  <c r="AJ279" i="15" s="1"/>
  <c r="AK279" i="15"/>
  <c r="AP279" i="15"/>
  <c r="AS286" i="14"/>
  <c r="AR286" i="14"/>
  <c r="AK286" i="14"/>
  <c r="AM286" i="14"/>
  <c r="AH287" i="14"/>
  <c r="E264" i="10"/>
  <c r="C272" i="10"/>
  <c r="C272" i="12"/>
  <c r="AL286" i="15" l="1"/>
  <c r="AV279" i="15"/>
  <c r="AW279" i="15" s="1"/>
  <c r="AT279" i="15"/>
  <c r="AO280" i="15"/>
  <c r="AR279" i="15"/>
  <c r="AX279" i="15"/>
  <c r="AN280" i="15"/>
  <c r="AU279" i="15"/>
  <c r="AM280" i="15"/>
  <c r="AE280" i="15"/>
  <c r="AD280" i="15" s="1"/>
  <c r="AW286" i="14"/>
  <c r="AU286" i="14"/>
  <c r="AQ287" i="14"/>
  <c r="AZ286" i="14"/>
  <c r="AT286" i="14"/>
  <c r="AV286" i="14"/>
  <c r="AL286" i="14"/>
  <c r="AX286" i="14" s="1"/>
  <c r="AY286" i="14" s="1"/>
  <c r="AO287" i="14"/>
  <c r="AG287" i="14"/>
  <c r="AF287" i="14" s="1"/>
  <c r="AP287" i="14"/>
  <c r="AF281" i="15" l="1"/>
  <c r="AG280" i="15"/>
  <c r="AH280" i="15"/>
  <c r="AH288" i="14"/>
  <c r="AI287" i="14"/>
  <c r="AJ287" i="14"/>
  <c r="AI280" i="15" l="1"/>
  <c r="AJ280" i="15" s="1"/>
  <c r="AL287" i="15" s="1"/>
  <c r="AK280" i="15"/>
  <c r="AN281" i="15"/>
  <c r="AQ280" i="15"/>
  <c r="AP280" i="15"/>
  <c r="AK287" i="14"/>
  <c r="AL287" i="14" s="1"/>
  <c r="AX287" i="14" s="1"/>
  <c r="AY287" i="14" s="1"/>
  <c r="AM287" i="14"/>
  <c r="AR287" i="14"/>
  <c r="AS287" i="14"/>
  <c r="AP288" i="14"/>
  <c r="E265" i="10"/>
  <c r="C273" i="10"/>
  <c r="C273" i="12"/>
  <c r="AX280" i="15" l="1"/>
  <c r="AO281" i="15"/>
  <c r="AT280" i="15"/>
  <c r="AR280" i="15"/>
  <c r="AE281" i="15"/>
  <c r="AM281" i="15"/>
  <c r="AU280" i="15"/>
  <c r="AS280" i="15"/>
  <c r="AV280" i="15"/>
  <c r="AW280" i="15" s="1"/>
  <c r="AU287" i="14"/>
  <c r="AQ288" i="14"/>
  <c r="AZ287" i="14"/>
  <c r="AT287" i="14"/>
  <c r="AV287" i="14"/>
  <c r="AG288" i="14"/>
  <c r="AW287" i="14"/>
  <c r="AO288" i="14"/>
  <c r="AD281" i="15" l="1"/>
  <c r="AG281" i="15"/>
  <c r="AH281" i="15"/>
  <c r="AF288" i="14"/>
  <c r="AJ288" i="14"/>
  <c r="AI288" i="14"/>
  <c r="AI281" i="15" l="1"/>
  <c r="AJ281" i="15" s="1"/>
  <c r="AK281" i="15"/>
  <c r="AQ281" i="15"/>
  <c r="AP281" i="15"/>
  <c r="AF282" i="15"/>
  <c r="AM282" i="15"/>
  <c r="AS288" i="14"/>
  <c r="AR288" i="14"/>
  <c r="AK288" i="14"/>
  <c r="AL288" i="14" s="1"/>
  <c r="AM288" i="14"/>
  <c r="AH289" i="14"/>
  <c r="E266" i="10"/>
  <c r="C274" i="10"/>
  <c r="C274" i="12"/>
  <c r="AU281" i="15" l="1"/>
  <c r="AL288" i="15"/>
  <c r="AV281" i="15"/>
  <c r="AW281" i="15" s="1"/>
  <c r="AN282" i="15"/>
  <c r="AS281" i="15"/>
  <c r="AT281" i="15"/>
  <c r="AX281" i="15"/>
  <c r="AO282" i="15"/>
  <c r="AR281" i="15"/>
  <c r="AE282" i="15"/>
  <c r="AD282" i="15" s="1"/>
  <c r="AX288" i="14"/>
  <c r="AY288" i="14" s="1"/>
  <c r="AQ289" i="14"/>
  <c r="AZ288" i="14"/>
  <c r="AT288" i="14"/>
  <c r="AV288" i="14"/>
  <c r="AW288" i="14"/>
  <c r="AU288" i="14"/>
  <c r="AO289" i="14"/>
  <c r="AG289" i="14"/>
  <c r="AF289" i="14" s="1"/>
  <c r="AP289" i="14"/>
  <c r="AH282" i="15" l="1"/>
  <c r="AQ282" i="15" s="1"/>
  <c r="AS282" i="15" s="1"/>
  <c r="AG282" i="15"/>
  <c r="AK282" i="15" s="1"/>
  <c r="AM283" i="15" s="1"/>
  <c r="AF283" i="15"/>
  <c r="AI289" i="14"/>
  <c r="AJ289" i="14"/>
  <c r="AI282" i="15" l="1"/>
  <c r="AP282" i="15"/>
  <c r="AO283" i="15"/>
  <c r="AX282" i="15"/>
  <c r="AR282" i="15"/>
  <c r="AT282" i="15"/>
  <c r="AJ282" i="15"/>
  <c r="AL289" i="15" s="1"/>
  <c r="AU282" i="15"/>
  <c r="AE283" i="15"/>
  <c r="AD283" i="15" s="1"/>
  <c r="AN283" i="15"/>
  <c r="AS289" i="14"/>
  <c r="AU289" i="14" s="1"/>
  <c r="AR289" i="14"/>
  <c r="AK289" i="14"/>
  <c r="AL289" i="14" s="1"/>
  <c r="AM289" i="14"/>
  <c r="E267" i="10"/>
  <c r="C275" i="10"/>
  <c r="C275" i="12"/>
  <c r="AF284" i="15" l="1"/>
  <c r="AG283" i="15"/>
  <c r="AH283" i="15"/>
  <c r="AV282" i="15"/>
  <c r="AW282" i="15" s="1"/>
  <c r="AX289" i="14"/>
  <c r="AY289" i="14" s="1"/>
  <c r="BI22" i="14" s="1"/>
  <c r="AZ289" i="14"/>
  <c r="AT289" i="14"/>
  <c r="AV289" i="14"/>
  <c r="AW289" i="14"/>
  <c r="AI283" i="15" l="1"/>
  <c r="AJ283" i="15" s="1"/>
  <c r="AK283" i="15"/>
  <c r="AP283" i="15"/>
  <c r="AQ283" i="15"/>
  <c r="AN284" i="15"/>
  <c r="E268" i="10"/>
  <c r="AL290" i="15" l="1"/>
  <c r="AV283" i="15"/>
  <c r="AW283" i="15" s="1"/>
  <c r="AS283" i="15"/>
  <c r="AT283" i="15"/>
  <c r="AX283" i="15"/>
  <c r="AO284" i="15"/>
  <c r="AR283" i="15"/>
  <c r="AM284" i="15"/>
  <c r="AU283" i="15"/>
  <c r="AE284" i="15"/>
  <c r="C276" i="10"/>
  <c r="C276" i="12"/>
  <c r="AD284" i="15" l="1"/>
  <c r="AH284" i="15"/>
  <c r="AG284" i="15"/>
  <c r="AQ284" i="15" l="1"/>
  <c r="AP284" i="15"/>
  <c r="AI284" i="15"/>
  <c r="AK284" i="15"/>
  <c r="AE285" i="15" s="1"/>
  <c r="AF285" i="15"/>
  <c r="E269" i="10"/>
  <c r="AD285" i="15" l="1"/>
  <c r="AF286" i="15" s="1"/>
  <c r="AJ284" i="15"/>
  <c r="AV284" i="15" s="1"/>
  <c r="AW284" i="15" s="1"/>
  <c r="AO285" i="15"/>
  <c r="AX284" i="15"/>
  <c r="AR284" i="15"/>
  <c r="AT284" i="15"/>
  <c r="AM285" i="15"/>
  <c r="AN285" i="15"/>
  <c r="AH285" i="15"/>
  <c r="AG285" i="15"/>
  <c r="AU284" i="15"/>
  <c r="AS284" i="15"/>
  <c r="C277" i="10"/>
  <c r="C277" i="12"/>
  <c r="AI285" i="15" l="1"/>
  <c r="AJ285" i="15" s="1"/>
  <c r="AK285" i="15"/>
  <c r="AQ285" i="15"/>
  <c r="AP285" i="15"/>
  <c r="AN286" i="15"/>
  <c r="AV285" i="15" l="1"/>
  <c r="AW285" i="15" s="1"/>
  <c r="AT285" i="15"/>
  <c r="AO286" i="15"/>
  <c r="AR285" i="15"/>
  <c r="AX285" i="15"/>
  <c r="AU285" i="15"/>
  <c r="AE286" i="15"/>
  <c r="AM286" i="15"/>
  <c r="AS285" i="15"/>
  <c r="E270" i="10"/>
  <c r="C278" i="10"/>
  <c r="C278" i="12"/>
  <c r="AD286" i="15" l="1"/>
  <c r="AH286" i="15"/>
  <c r="AG286" i="15"/>
  <c r="AI286" i="15" l="1"/>
  <c r="AJ286" i="15" s="1"/>
  <c r="AV286" i="15" s="1"/>
  <c r="AW286" i="15" s="1"/>
  <c r="AK286" i="15"/>
  <c r="AM287" i="15" s="1"/>
  <c r="AP286" i="15"/>
  <c r="AQ286" i="15"/>
  <c r="AF287" i="15"/>
  <c r="AE287" i="15"/>
  <c r="AD287" i="15" l="1"/>
  <c r="AF288" i="15" s="1"/>
  <c r="AS286" i="15"/>
  <c r="AN287" i="15"/>
  <c r="AH287" i="15"/>
  <c r="AQ287" i="15" s="1"/>
  <c r="AG287" i="15"/>
  <c r="AK287" i="15" s="1"/>
  <c r="AU286" i="15"/>
  <c r="AO287" i="15"/>
  <c r="AX286" i="15"/>
  <c r="AR286" i="15"/>
  <c r="AT286" i="15"/>
  <c r="AP287" i="15"/>
  <c r="E271" i="10"/>
  <c r="C279" i="10"/>
  <c r="C279" i="12"/>
  <c r="AT287" i="15" l="1"/>
  <c r="AR287" i="15"/>
  <c r="AO288" i="15"/>
  <c r="AX287" i="15"/>
  <c r="AM288" i="15"/>
  <c r="AI287" i="15"/>
  <c r="AE288" i="15"/>
  <c r="AD288" i="15" s="1"/>
  <c r="AU287" i="15"/>
  <c r="AS287" i="15"/>
  <c r="AN288" i="15"/>
  <c r="AJ287" i="15" l="1"/>
  <c r="AV287" i="15" s="1"/>
  <c r="AW287" i="15" s="1"/>
  <c r="AF289" i="15"/>
  <c r="AG288" i="15"/>
  <c r="AH288" i="15"/>
  <c r="C280" i="10"/>
  <c r="C280" i="12"/>
  <c r="AI288" i="15" l="1"/>
  <c r="AJ288" i="15" s="1"/>
  <c r="AV288" i="15" s="1"/>
  <c r="AW288" i="15" s="1"/>
  <c r="AK288" i="15"/>
  <c r="AP288" i="15"/>
  <c r="AQ288" i="15"/>
  <c r="AN289" i="15"/>
  <c r="E272" i="10"/>
  <c r="AS288" i="15" l="1"/>
  <c r="AO289" i="15"/>
  <c r="AX288" i="15"/>
  <c r="AR288" i="15"/>
  <c r="AT288" i="15"/>
  <c r="AE289" i="15"/>
  <c r="AU288" i="15"/>
  <c r="AM289" i="15"/>
  <c r="AD289" i="15" l="1"/>
  <c r="AH289" i="15"/>
  <c r="AG289" i="15"/>
  <c r="E273" i="10"/>
  <c r="C281" i="10"/>
  <c r="C281" i="12"/>
  <c r="AQ289" i="15" l="1"/>
  <c r="AP289" i="15"/>
  <c r="AI289" i="15"/>
  <c r="AK289" i="15"/>
  <c r="AF290" i="15"/>
  <c r="E274" i="10"/>
  <c r="AS289" i="15" l="1"/>
  <c r="AT289" i="15"/>
  <c r="AX289" i="15"/>
  <c r="AR289" i="15"/>
  <c r="AO290" i="15"/>
  <c r="AM290" i="15"/>
  <c r="AJ289" i="15"/>
  <c r="AV289" i="15" s="1"/>
  <c r="AW289" i="15" s="1"/>
  <c r="AE290" i="15"/>
  <c r="AD290" i="15" s="1"/>
  <c r="AU289" i="15"/>
  <c r="AN290" i="15"/>
  <c r="C282" i="10"/>
  <c r="C282" i="12"/>
  <c r="AG290" i="15" l="1"/>
  <c r="AH290" i="15"/>
  <c r="E275" i="10"/>
  <c r="AI290" i="15" l="1"/>
  <c r="AJ290" i="15" s="1"/>
  <c r="AV290" i="15" s="1"/>
  <c r="AW290" i="15" s="1"/>
  <c r="BG22" i="15" s="1"/>
  <c r="AK290" i="15"/>
  <c r="AP290" i="15"/>
  <c r="AQ290" i="15"/>
  <c r="AS290" i="15" s="1"/>
  <c r="AX290" i="15" l="1"/>
  <c r="AR290" i="15"/>
  <c r="AT290" i="15"/>
  <c r="AU290" i="15"/>
  <c r="C283" i="10"/>
  <c r="C283" i="12"/>
  <c r="E276" i="10" l="1"/>
  <c r="C284" i="10" l="1"/>
  <c r="C284" i="12"/>
  <c r="E277" i="10" l="1"/>
  <c r="E278" i="10" l="1"/>
  <c r="C285" i="10"/>
  <c r="C285" i="12"/>
  <c r="E279" i="10" l="1"/>
  <c r="C286" i="10" l="1"/>
  <c r="C286" i="12"/>
  <c r="E280" i="10" l="1"/>
  <c r="C287" i="10"/>
  <c r="C287" i="12"/>
  <c r="C288" i="10" l="1"/>
  <c r="C288" i="12"/>
  <c r="E281" i="10" l="1"/>
  <c r="C289" i="10"/>
  <c r="C289" i="12"/>
  <c r="E282" i="10" l="1"/>
  <c r="E283" i="10" l="1"/>
  <c r="E284" i="10" l="1"/>
  <c r="E285" i="10" l="1"/>
  <c r="E286" i="10" l="1"/>
  <c r="E287" i="10" l="1"/>
  <c r="E288" i="10" l="1"/>
  <c r="E289" i="10" l="1"/>
  <c r="Y20" i="1" l="1"/>
  <c r="Z20" i="1"/>
  <c r="BI27" i="1" l="1"/>
  <c r="Y19" i="1" l="1"/>
  <c r="Z19" i="1"/>
  <c r="BM4" i="1"/>
  <c r="BP5" i="1" l="1"/>
  <c r="BP4" i="1"/>
  <c r="Z4" i="1"/>
  <c r="Z5" i="1"/>
  <c r="Z7" i="1"/>
  <c r="Z9" i="1"/>
  <c r="Z10" i="1"/>
  <c r="Z11" i="1"/>
  <c r="Z12" i="1"/>
  <c r="Z13" i="1"/>
  <c r="Z14" i="1"/>
  <c r="Z16" i="1"/>
  <c r="Z17" i="1"/>
  <c r="Z18" i="1"/>
  <c r="Z2" i="1"/>
  <c r="Y18" i="1"/>
  <c r="L6" i="1" l="1"/>
  <c r="N6" i="1"/>
  <c r="J6" i="1"/>
  <c r="L8" i="1"/>
  <c r="M8" i="1"/>
  <c r="N8" i="1"/>
  <c r="J8" i="1"/>
  <c r="N3" i="1"/>
  <c r="J3" i="1"/>
  <c r="Y15" i="1"/>
  <c r="N16" i="1"/>
  <c r="J15" i="1"/>
  <c r="Y14" i="1"/>
  <c r="Y17" i="1"/>
  <c r="Z8" i="1" l="1"/>
  <c r="G9" i="1"/>
  <c r="G8" i="1"/>
  <c r="H14" i="1" s="1"/>
  <c r="Z15" i="1"/>
  <c r="G16" i="1"/>
  <c r="G15" i="1"/>
  <c r="L15" i="1"/>
  <c r="Y16" i="1"/>
  <c r="L16" i="1"/>
  <c r="Z3" i="1"/>
  <c r="G4" i="1"/>
  <c r="H10" i="1" s="1"/>
  <c r="G3" i="1"/>
  <c r="Z6" i="1"/>
  <c r="G6" i="1"/>
  <c r="G7" i="1"/>
  <c r="H13" i="1" s="1"/>
  <c r="Y12" i="1"/>
  <c r="Y11" i="1"/>
  <c r="Y13" i="1"/>
  <c r="H17" i="1" l="1"/>
  <c r="H19" i="1"/>
  <c r="H16" i="1"/>
  <c r="H18" i="1"/>
  <c r="H20" i="1"/>
  <c r="F14" i="1"/>
  <c r="F13" i="1"/>
  <c r="H12" i="1"/>
  <c r="H11" i="1"/>
  <c r="F9" i="1"/>
  <c r="F8" i="1"/>
  <c r="F15" i="1"/>
  <c r="F20" i="1"/>
  <c r="F19" i="1"/>
  <c r="F17" i="1"/>
  <c r="F18" i="1"/>
  <c r="F16" i="1"/>
  <c r="F12" i="1"/>
  <c r="F11" i="1"/>
  <c r="F10" i="1"/>
  <c r="H9" i="1"/>
  <c r="H15" i="1"/>
  <c r="I15" i="1" s="1"/>
  <c r="Y8" i="1"/>
  <c r="Y9" i="1"/>
  <c r="Y10" i="1"/>
  <c r="Y7" i="1"/>
  <c r="M289" i="4" l="1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AL196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K88" i="4"/>
  <c r="M87" i="4"/>
  <c r="K87" i="4"/>
  <c r="M86" i="4"/>
  <c r="M85" i="4"/>
  <c r="M84" i="4"/>
  <c r="M83" i="4"/>
  <c r="M82" i="4"/>
  <c r="M81" i="4"/>
  <c r="M80" i="4"/>
  <c r="M79" i="4"/>
  <c r="M78" i="4"/>
  <c r="K78" i="4"/>
  <c r="N78" i="4" s="1"/>
  <c r="M77" i="4"/>
  <c r="M76" i="4"/>
  <c r="M75" i="4"/>
  <c r="M74" i="4"/>
  <c r="M73" i="4"/>
  <c r="M72" i="4"/>
  <c r="M71" i="4"/>
  <c r="M70" i="4"/>
  <c r="K70" i="4"/>
  <c r="N70" i="4" s="1"/>
  <c r="M69" i="4"/>
  <c r="K69" i="4"/>
  <c r="N69" i="4" s="1"/>
  <c r="J69" i="4"/>
  <c r="M68" i="4"/>
  <c r="M67" i="4"/>
  <c r="K67" i="4"/>
  <c r="N67" i="4" s="1"/>
  <c r="M66" i="4"/>
  <c r="M65" i="4"/>
  <c r="K65" i="4"/>
  <c r="M64" i="4"/>
  <c r="K64" i="4"/>
  <c r="M63" i="4"/>
  <c r="M62" i="4"/>
  <c r="M61" i="4"/>
  <c r="M60" i="4"/>
  <c r="M59" i="4"/>
  <c r="K59" i="4"/>
  <c r="N59" i="4" s="1"/>
  <c r="M58" i="4"/>
  <c r="M57" i="4"/>
  <c r="N56" i="4"/>
  <c r="M56" i="4"/>
  <c r="K56" i="4"/>
  <c r="J56" i="4" s="1"/>
  <c r="M55" i="4"/>
  <c r="K55" i="4"/>
  <c r="M54" i="4"/>
  <c r="M53" i="4"/>
  <c r="M52" i="4"/>
  <c r="M51" i="4"/>
  <c r="M50" i="4"/>
  <c r="K50" i="4"/>
  <c r="N50" i="4" s="1"/>
  <c r="J50" i="4"/>
  <c r="M49" i="4"/>
  <c r="M48" i="4"/>
  <c r="M47" i="4"/>
  <c r="K47" i="4"/>
  <c r="N47" i="4" s="1"/>
  <c r="M46" i="4"/>
  <c r="M45" i="4"/>
  <c r="N44" i="4"/>
  <c r="M44" i="4"/>
  <c r="K44" i="4"/>
  <c r="J44" i="4" s="1"/>
  <c r="M43" i="4"/>
  <c r="K43" i="4"/>
  <c r="J43" i="4"/>
  <c r="M42" i="4"/>
  <c r="M41" i="4"/>
  <c r="K41" i="4"/>
  <c r="N41" i="4" s="1"/>
  <c r="M40" i="4"/>
  <c r="M39" i="4"/>
  <c r="M38" i="4"/>
  <c r="K38" i="4"/>
  <c r="J38" i="4" s="1"/>
  <c r="M37" i="4"/>
  <c r="M36" i="4"/>
  <c r="M35" i="4"/>
  <c r="M34" i="4"/>
  <c r="M33" i="4"/>
  <c r="M32" i="4"/>
  <c r="M31" i="4"/>
  <c r="K31" i="4"/>
  <c r="N31" i="4" s="1"/>
  <c r="J31" i="4"/>
  <c r="AP30" i="4"/>
  <c r="M30" i="4"/>
  <c r="K30" i="4"/>
  <c r="N30" i="4" s="1"/>
  <c r="M29" i="4"/>
  <c r="M28" i="4"/>
  <c r="K28" i="4"/>
  <c r="N28" i="4" s="1"/>
  <c r="AP27" i="4"/>
  <c r="AP28" i="4" s="1"/>
  <c r="AL27" i="4"/>
  <c r="AI27" i="4"/>
  <c r="M27" i="4"/>
  <c r="N26" i="4"/>
  <c r="M26" i="4"/>
  <c r="K26" i="4"/>
  <c r="J26" i="4" s="1"/>
  <c r="M25" i="4"/>
  <c r="M24" i="4"/>
  <c r="K24" i="4"/>
  <c r="M23" i="4"/>
  <c r="K23" i="4"/>
  <c r="N23" i="4" s="1"/>
  <c r="J23" i="4"/>
  <c r="M22" i="4"/>
  <c r="AI21" i="4"/>
  <c r="AI22" i="4" s="1"/>
  <c r="M21" i="4"/>
  <c r="K21" i="4"/>
  <c r="N21" i="4" s="1"/>
  <c r="M20" i="4"/>
  <c r="AI19" i="4"/>
  <c r="M19" i="4"/>
  <c r="K19" i="4"/>
  <c r="J19" i="4" s="1"/>
  <c r="M18" i="4"/>
  <c r="K18" i="4"/>
  <c r="N18" i="4" s="1"/>
  <c r="AI17" i="4"/>
  <c r="M17" i="4"/>
  <c r="K17" i="4"/>
  <c r="J17" i="4"/>
  <c r="AI16" i="4"/>
  <c r="M16" i="4"/>
  <c r="N15" i="4"/>
  <c r="M15" i="4"/>
  <c r="K15" i="4"/>
  <c r="J15" i="4" s="1"/>
  <c r="N14" i="4"/>
  <c r="M14" i="4"/>
  <c r="K14" i="4"/>
  <c r="J14" i="4" s="1"/>
  <c r="M13" i="4"/>
  <c r="M12" i="4"/>
  <c r="M11" i="4"/>
  <c r="K11" i="4"/>
  <c r="N11" i="4" s="1"/>
  <c r="J11" i="4"/>
  <c r="AP10" i="4"/>
  <c r="AO10" i="4"/>
  <c r="AN10" i="4"/>
  <c r="M10" i="4"/>
  <c r="AP9" i="4"/>
  <c r="AO9" i="4"/>
  <c r="AN9" i="4"/>
  <c r="M9" i="4"/>
  <c r="K9" i="4"/>
  <c r="AP8" i="4"/>
  <c r="AO8" i="4"/>
  <c r="AN8" i="4"/>
  <c r="M8" i="4"/>
  <c r="AP7" i="4"/>
  <c r="AO7" i="4"/>
  <c r="AN7" i="4"/>
  <c r="M7" i="4"/>
  <c r="K7" i="4"/>
  <c r="N7" i="4" s="1"/>
  <c r="AO6" i="4"/>
  <c r="AN6" i="4"/>
  <c r="AI6" i="4"/>
  <c r="M6" i="4"/>
  <c r="AP5" i="4"/>
  <c r="AO5" i="4"/>
  <c r="AM5" i="4"/>
  <c r="AN5" i="4" s="1"/>
  <c r="AI5" i="4"/>
  <c r="M5" i="4"/>
  <c r="K5" i="4"/>
  <c r="N5" i="4" s="1"/>
  <c r="AO4" i="4"/>
  <c r="AN4" i="4"/>
  <c r="AM4" i="4"/>
  <c r="M4" i="4"/>
  <c r="K4" i="4"/>
  <c r="N4" i="4" s="1"/>
  <c r="J4" i="4"/>
  <c r="AM3" i="4"/>
  <c r="AP4" i="4" s="1"/>
  <c r="M3" i="4"/>
  <c r="Z3" i="4" s="1"/>
  <c r="K3" i="4"/>
  <c r="N3" i="4" s="1"/>
  <c r="J3" i="4"/>
  <c r="AO2" i="4"/>
  <c r="AI8" i="4" s="1"/>
  <c r="AN2" i="4"/>
  <c r="AM2" i="4"/>
  <c r="K75" i="4" s="1"/>
  <c r="AI2" i="4"/>
  <c r="AB2" i="4"/>
  <c r="V2" i="4"/>
  <c r="M2" i="4"/>
  <c r="K2" i="4"/>
  <c r="J2" i="4"/>
  <c r="E11" i="2"/>
  <c r="E8" i="2"/>
  <c r="E2" i="2"/>
  <c r="Y6" i="1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AL196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K113" i="2"/>
  <c r="M112" i="2"/>
  <c r="M111" i="2"/>
  <c r="M110" i="2"/>
  <c r="M109" i="2"/>
  <c r="M108" i="2"/>
  <c r="K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K93" i="2"/>
  <c r="M92" i="2"/>
  <c r="M91" i="2"/>
  <c r="K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AP30" i="2"/>
  <c r="M30" i="2"/>
  <c r="M29" i="2"/>
  <c r="M28" i="2"/>
  <c r="AP27" i="2"/>
  <c r="AP28" i="2" s="1"/>
  <c r="AL27" i="2"/>
  <c r="AI27" i="2"/>
  <c r="M27" i="2"/>
  <c r="M26" i="2"/>
  <c r="M25" i="2"/>
  <c r="M24" i="2"/>
  <c r="M23" i="2"/>
  <c r="M22" i="2"/>
  <c r="AI21" i="2"/>
  <c r="M21" i="2"/>
  <c r="M20" i="2"/>
  <c r="AI19" i="2"/>
  <c r="M19" i="2"/>
  <c r="K19" i="2"/>
  <c r="M18" i="2"/>
  <c r="AI17" i="2"/>
  <c r="M17" i="2"/>
  <c r="AI16" i="2"/>
  <c r="M16" i="2"/>
  <c r="M15" i="2"/>
  <c r="M14" i="2"/>
  <c r="M13" i="2"/>
  <c r="M12" i="2"/>
  <c r="M11" i="2"/>
  <c r="AP10" i="2"/>
  <c r="AO10" i="2"/>
  <c r="AN10" i="2"/>
  <c r="M10" i="2"/>
  <c r="K10" i="2"/>
  <c r="J10" i="2" s="1"/>
  <c r="AP9" i="2"/>
  <c r="AO9" i="2"/>
  <c r="AN9" i="2"/>
  <c r="M9" i="2"/>
  <c r="AP8" i="2"/>
  <c r="AO8" i="2"/>
  <c r="AN8" i="2"/>
  <c r="M8" i="2"/>
  <c r="AP7" i="2"/>
  <c r="AO7" i="2"/>
  <c r="AN7" i="2"/>
  <c r="M7" i="2"/>
  <c r="AO6" i="2"/>
  <c r="AN6" i="2"/>
  <c r="AI6" i="2"/>
  <c r="M6" i="2"/>
  <c r="K6" i="2"/>
  <c r="J6" i="2" s="1"/>
  <c r="AI5" i="2"/>
  <c r="M5" i="2"/>
  <c r="AO4" i="2"/>
  <c r="AN4" i="2"/>
  <c r="AM4" i="2"/>
  <c r="M4" i="2"/>
  <c r="Z3" i="2"/>
  <c r="M3" i="2"/>
  <c r="AM2" i="2"/>
  <c r="AI2" i="2"/>
  <c r="AI28" i="2" s="1"/>
  <c r="AB2" i="2"/>
  <c r="V2" i="2"/>
  <c r="M2" i="2"/>
  <c r="AI28" i="4" l="1"/>
  <c r="AI24" i="4"/>
  <c r="AI12" i="4"/>
  <c r="AI25" i="4" s="1"/>
  <c r="O2" i="4"/>
  <c r="N2" i="4"/>
  <c r="N75" i="4"/>
  <c r="J75" i="4"/>
  <c r="J7" i="4"/>
  <c r="AN3" i="4"/>
  <c r="AP3" i="4"/>
  <c r="AO3" i="4"/>
  <c r="J5" i="4"/>
  <c r="J9" i="4"/>
  <c r="N9" i="4"/>
  <c r="N19" i="4"/>
  <c r="AP6" i="4"/>
  <c r="K16" i="4"/>
  <c r="K22" i="4"/>
  <c r="K32" i="4"/>
  <c r="K37" i="4"/>
  <c r="J41" i="4"/>
  <c r="K46" i="4"/>
  <c r="K58" i="4"/>
  <c r="J70" i="4"/>
  <c r="J78" i="4"/>
  <c r="N87" i="4"/>
  <c r="J87" i="4"/>
  <c r="N88" i="4"/>
  <c r="J88" i="4"/>
  <c r="N17" i="4"/>
  <c r="J18" i="4"/>
  <c r="J24" i="4"/>
  <c r="J30" i="4"/>
  <c r="N43" i="4"/>
  <c r="J47" i="4"/>
  <c r="N55" i="4"/>
  <c r="J55" i="4"/>
  <c r="J59" i="4"/>
  <c r="N64" i="4"/>
  <c r="J64" i="4"/>
  <c r="J65" i="4"/>
  <c r="N65" i="4"/>
  <c r="J67" i="4"/>
  <c r="K280" i="4"/>
  <c r="K271" i="4"/>
  <c r="K264" i="4"/>
  <c r="K261" i="4"/>
  <c r="K285" i="4"/>
  <c r="K284" i="4"/>
  <c r="K276" i="4"/>
  <c r="K275" i="4"/>
  <c r="K267" i="4"/>
  <c r="K266" i="4"/>
  <c r="K282" i="4"/>
  <c r="K288" i="4"/>
  <c r="K286" i="4"/>
  <c r="K278" i="4"/>
  <c r="K270" i="4"/>
  <c r="K262" i="4"/>
  <c r="K272" i="4"/>
  <c r="K257" i="4"/>
  <c r="K256" i="4"/>
  <c r="K277" i="4"/>
  <c r="K255" i="4"/>
  <c r="K246" i="4"/>
  <c r="K237" i="4"/>
  <c r="K273" i="4"/>
  <c r="K268" i="4"/>
  <c r="K254" i="4"/>
  <c r="K253" i="4"/>
  <c r="K289" i="4"/>
  <c r="K279" i="4"/>
  <c r="K274" i="4"/>
  <c r="K269" i="4"/>
  <c r="K265" i="4"/>
  <c r="K263" i="4"/>
  <c r="K260" i="4"/>
  <c r="K259" i="4"/>
  <c r="K251" i="4"/>
  <c r="K250" i="4"/>
  <c r="K242" i="4"/>
  <c r="K241" i="4"/>
  <c r="K233" i="4"/>
  <c r="K232" i="4"/>
  <c r="K225" i="4"/>
  <c r="K222" i="4"/>
  <c r="K219" i="4"/>
  <c r="K216" i="4"/>
  <c r="K213" i="4"/>
  <c r="K210" i="4"/>
  <c r="K207" i="4"/>
  <c r="K204" i="4"/>
  <c r="K201" i="4"/>
  <c r="K198" i="4"/>
  <c r="K244" i="4"/>
  <c r="K236" i="4"/>
  <c r="K227" i="4"/>
  <c r="K226" i="4"/>
  <c r="K209" i="4"/>
  <c r="K208" i="4"/>
  <c r="K196" i="4"/>
  <c r="K252" i="4"/>
  <c r="K248" i="4"/>
  <c r="K247" i="4"/>
  <c r="K240" i="4"/>
  <c r="K218" i="4"/>
  <c r="K217" i="4"/>
  <c r="K287" i="4"/>
  <c r="K281" i="4"/>
  <c r="K231" i="4"/>
  <c r="K221" i="4"/>
  <c r="K220" i="4"/>
  <c r="K211" i="4"/>
  <c r="K206" i="4"/>
  <c r="K199" i="4"/>
  <c r="K193" i="4"/>
  <c r="K188" i="4"/>
  <c r="K187" i="4"/>
  <c r="K179" i="4"/>
  <c r="K178" i="4"/>
  <c r="K170" i="4"/>
  <c r="K167" i="4"/>
  <c r="K239" i="4"/>
  <c r="K235" i="4"/>
  <c r="K258" i="4"/>
  <c r="K238" i="4"/>
  <c r="K228" i="4"/>
  <c r="K215" i="4"/>
  <c r="K203" i="4"/>
  <c r="K202" i="4"/>
  <c r="K194" i="4"/>
  <c r="K186" i="4"/>
  <c r="K181" i="4"/>
  <c r="K173" i="4"/>
  <c r="K166" i="4"/>
  <c r="K164" i="4"/>
  <c r="K245" i="4"/>
  <c r="K214" i="4"/>
  <c r="K197" i="4"/>
  <c r="K234" i="4"/>
  <c r="K283" i="4"/>
  <c r="K249" i="4"/>
  <c r="K243" i="4"/>
  <c r="K230" i="4"/>
  <c r="K229" i="4"/>
  <c r="K223" i="4"/>
  <c r="K183" i="4"/>
  <c r="K177" i="4"/>
  <c r="K172" i="4"/>
  <c r="K168" i="4"/>
  <c r="K154" i="4"/>
  <c r="K153" i="4"/>
  <c r="K145" i="4"/>
  <c r="K144" i="4"/>
  <c r="K136" i="4"/>
  <c r="K135" i="4"/>
  <c r="K224" i="4"/>
  <c r="K205" i="4"/>
  <c r="K212" i="4"/>
  <c r="K169" i="4"/>
  <c r="K155" i="4"/>
  <c r="K146" i="4"/>
  <c r="K137" i="4"/>
  <c r="K195" i="4"/>
  <c r="K184" i="4"/>
  <c r="K180" i="4"/>
  <c r="K161" i="4"/>
  <c r="K200" i="4"/>
  <c r="K192" i="4"/>
  <c r="K185" i="4"/>
  <c r="K162" i="4"/>
  <c r="K139" i="4"/>
  <c r="K138" i="4"/>
  <c r="K131" i="4"/>
  <c r="K128" i="4"/>
  <c r="K125" i="4"/>
  <c r="K122" i="4"/>
  <c r="K119" i="4"/>
  <c r="K116" i="4"/>
  <c r="K113" i="4"/>
  <c r="K110" i="4"/>
  <c r="K107" i="4"/>
  <c r="K104" i="4"/>
  <c r="K101" i="4"/>
  <c r="K98" i="4"/>
  <c r="K95" i="4"/>
  <c r="K92" i="4"/>
  <c r="K89" i="4"/>
  <c r="K86" i="4"/>
  <c r="K83" i="4"/>
  <c r="K80" i="4"/>
  <c r="K77" i="4"/>
  <c r="K74" i="4"/>
  <c r="K71" i="4"/>
  <c r="K68" i="4"/>
  <c r="K191" i="4"/>
  <c r="K176" i="4"/>
  <c r="K165" i="4"/>
  <c r="K149" i="4"/>
  <c r="K115" i="4"/>
  <c r="K114" i="4"/>
  <c r="K151" i="4"/>
  <c r="K140" i="4"/>
  <c r="K132" i="4"/>
  <c r="K129" i="4"/>
  <c r="K127" i="4"/>
  <c r="K112" i="4"/>
  <c r="K111" i="4"/>
  <c r="K190" i="4"/>
  <c r="K159" i="4"/>
  <c r="K157" i="4"/>
  <c r="K142" i="4"/>
  <c r="K133" i="4"/>
  <c r="K182" i="4"/>
  <c r="K163" i="4"/>
  <c r="K150" i="4"/>
  <c r="K148" i="4"/>
  <c r="K134" i="4"/>
  <c r="K171" i="4"/>
  <c r="K156" i="4"/>
  <c r="K152" i="4"/>
  <c r="K141" i="4"/>
  <c r="K130" i="4"/>
  <c r="K126" i="4"/>
  <c r="K189" i="4"/>
  <c r="K175" i="4"/>
  <c r="K174" i="4"/>
  <c r="K160" i="4"/>
  <c r="K158" i="4"/>
  <c r="K147" i="4"/>
  <c r="K143" i="4"/>
  <c r="K118" i="4"/>
  <c r="K117" i="4"/>
  <c r="K100" i="4"/>
  <c r="K99" i="4"/>
  <c r="K82" i="4"/>
  <c r="K81" i="4"/>
  <c r="K66" i="4"/>
  <c r="K63" i="4"/>
  <c r="K60" i="4"/>
  <c r="K57" i="4"/>
  <c r="K54" i="4"/>
  <c r="K51" i="4"/>
  <c r="K48" i="4"/>
  <c r="K45" i="4"/>
  <c r="K42" i="4"/>
  <c r="K39" i="4"/>
  <c r="K36" i="4"/>
  <c r="K33" i="4"/>
  <c r="K121" i="4"/>
  <c r="K103" i="4"/>
  <c r="K91" i="4"/>
  <c r="K108" i="4"/>
  <c r="K96" i="4"/>
  <c r="K106" i="4"/>
  <c r="K94" i="4"/>
  <c r="K85" i="4"/>
  <c r="K73" i="4"/>
  <c r="K62" i="4"/>
  <c r="K61" i="4"/>
  <c r="K124" i="4"/>
  <c r="K120" i="4"/>
  <c r="K109" i="4"/>
  <c r="K102" i="4"/>
  <c r="K97" i="4"/>
  <c r="K90" i="4"/>
  <c r="K123" i="4"/>
  <c r="K105" i="4"/>
  <c r="K93" i="4"/>
  <c r="K84" i="4"/>
  <c r="K79" i="4"/>
  <c r="K72" i="4"/>
  <c r="K53" i="4"/>
  <c r="K52" i="4"/>
  <c r="K35" i="4"/>
  <c r="K34" i="4"/>
  <c r="K25" i="4"/>
  <c r="K20" i="4"/>
  <c r="K12" i="4"/>
  <c r="K8" i="4"/>
  <c r="K6" i="4"/>
  <c r="K10" i="4"/>
  <c r="K13" i="4"/>
  <c r="J21" i="4"/>
  <c r="N24" i="4"/>
  <c r="K27" i="4"/>
  <c r="J28" i="4"/>
  <c r="K29" i="4"/>
  <c r="K40" i="4"/>
  <c r="K49" i="4"/>
  <c r="K76" i="4"/>
  <c r="N38" i="4"/>
  <c r="K210" i="2"/>
  <c r="K207" i="2"/>
  <c r="K213" i="2"/>
  <c r="K209" i="2"/>
  <c r="K205" i="2"/>
  <c r="K199" i="2"/>
  <c r="K192" i="2"/>
  <c r="K186" i="2"/>
  <c r="K183" i="2"/>
  <c r="K179" i="2"/>
  <c r="K211" i="2"/>
  <c r="K200" i="2"/>
  <c r="K196" i="2"/>
  <c r="K212" i="2"/>
  <c r="K208" i="2"/>
  <c r="K204" i="2"/>
  <c r="K195" i="2"/>
  <c r="K191" i="2"/>
  <c r="K194" i="2"/>
  <c r="K206" i="2"/>
  <c r="K202" i="2"/>
  <c r="K198" i="2"/>
  <c r="K189" i="2"/>
  <c r="K185" i="2"/>
  <c r="K201" i="2"/>
  <c r="K181" i="2"/>
  <c r="K188" i="2"/>
  <c r="K184" i="2"/>
  <c r="K190" i="2"/>
  <c r="K180" i="2"/>
  <c r="K203" i="2"/>
  <c r="K187" i="2"/>
  <c r="K182" i="2"/>
  <c r="K178" i="2"/>
  <c r="K197" i="2"/>
  <c r="K88" i="2"/>
  <c r="K89" i="2"/>
  <c r="K84" i="2"/>
  <c r="K78" i="2"/>
  <c r="K72" i="2"/>
  <c r="K85" i="2"/>
  <c r="K79" i="2"/>
  <c r="K73" i="2"/>
  <c r="K90" i="2"/>
  <c r="K80" i="2"/>
  <c r="K74" i="2"/>
  <c r="K193" i="2"/>
  <c r="K81" i="2"/>
  <c r="K75" i="2"/>
  <c r="K69" i="2"/>
  <c r="K63" i="2"/>
  <c r="K57" i="2"/>
  <c r="K68" i="2"/>
  <c r="K54" i="2"/>
  <c r="K49" i="2"/>
  <c r="K43" i="2"/>
  <c r="K15" i="2"/>
  <c r="K2" i="2"/>
  <c r="K76" i="2"/>
  <c r="K71" i="2"/>
  <c r="K67" i="2"/>
  <c r="K58" i="2"/>
  <c r="K53" i="2"/>
  <c r="K50" i="2"/>
  <c r="K44" i="2"/>
  <c r="K18" i="2"/>
  <c r="K17" i="2"/>
  <c r="K16" i="2"/>
  <c r="K8" i="2"/>
  <c r="K5" i="2"/>
  <c r="K87" i="2"/>
  <c r="K83" i="2"/>
  <c r="K70" i="2"/>
  <c r="K65" i="2"/>
  <c r="K61" i="2"/>
  <c r="K52" i="2"/>
  <c r="K46" i="2"/>
  <c r="K11" i="2"/>
  <c r="K3" i="2"/>
  <c r="AN2" i="2"/>
  <c r="K86" i="2"/>
  <c r="K60" i="2"/>
  <c r="K56" i="2"/>
  <c r="K47" i="2"/>
  <c r="K41" i="2"/>
  <c r="N6" i="2"/>
  <c r="N10" i="2"/>
  <c r="K45" i="2"/>
  <c r="K59" i="2"/>
  <c r="K64" i="2"/>
  <c r="N113" i="2"/>
  <c r="J113" i="2"/>
  <c r="AM5" i="2"/>
  <c r="K9" i="2"/>
  <c r="K12" i="2"/>
  <c r="K20" i="2"/>
  <c r="K48" i="2"/>
  <c r="K55" i="2"/>
  <c r="K77" i="2"/>
  <c r="AI12" i="2"/>
  <c r="O2" i="2"/>
  <c r="N19" i="2"/>
  <c r="J19" i="2"/>
  <c r="AO2" i="2"/>
  <c r="AI8" i="2" s="1"/>
  <c r="AM3" i="2"/>
  <c r="K4" i="2"/>
  <c r="K7" i="2"/>
  <c r="K13" i="2"/>
  <c r="K14" i="2"/>
  <c r="K51" i="2"/>
  <c r="K66" i="2"/>
  <c r="K82" i="2"/>
  <c r="J93" i="2"/>
  <c r="N93" i="2"/>
  <c r="N108" i="2"/>
  <c r="J108" i="2"/>
  <c r="AI24" i="2"/>
  <c r="K42" i="2"/>
  <c r="K62" i="2"/>
  <c r="N91" i="2"/>
  <c r="J91" i="2"/>
  <c r="K146" i="2"/>
  <c r="K140" i="2"/>
  <c r="K149" i="2"/>
  <c r="K144" i="2"/>
  <c r="K138" i="2"/>
  <c r="K132" i="2"/>
  <c r="K126" i="2"/>
  <c r="K148" i="2"/>
  <c r="K145" i="2"/>
  <c r="K135" i="2"/>
  <c r="K131" i="2"/>
  <c r="K118" i="2"/>
  <c r="K112" i="2"/>
  <c r="K150" i="2"/>
  <c r="K133" i="2"/>
  <c r="K128" i="2"/>
  <c r="K124" i="2"/>
  <c r="K121" i="2"/>
  <c r="K115" i="2"/>
  <c r="K109" i="2"/>
  <c r="K103" i="2"/>
  <c r="K147" i="2"/>
  <c r="K141" i="2"/>
  <c r="K139" i="2"/>
  <c r="K142" i="2"/>
  <c r="K123" i="2"/>
  <c r="K117" i="2"/>
  <c r="K100" i="2"/>
  <c r="K94" i="2"/>
  <c r="K136" i="2"/>
  <c r="K129" i="2"/>
  <c r="K122" i="2"/>
  <c r="K107" i="2"/>
  <c r="K101" i="2"/>
  <c r="K95" i="2"/>
  <c r="K106" i="2"/>
  <c r="K102" i="2"/>
  <c r="K99" i="2"/>
  <c r="K97" i="2"/>
  <c r="K143" i="2"/>
  <c r="K137" i="2"/>
  <c r="K134" i="2"/>
  <c r="K130" i="2"/>
  <c r="K127" i="2"/>
  <c r="K114" i="2"/>
  <c r="K105" i="2"/>
  <c r="K92" i="2"/>
  <c r="K119" i="2"/>
  <c r="K110" i="2"/>
  <c r="K116" i="2"/>
  <c r="K111" i="2"/>
  <c r="K104" i="2"/>
  <c r="K98" i="2"/>
  <c r="K120" i="2"/>
  <c r="K125" i="2"/>
  <c r="K96" i="2"/>
  <c r="AP4" i="2"/>
  <c r="AI22" i="2"/>
  <c r="AI25" i="2" s="1"/>
  <c r="N40" i="4" l="1"/>
  <c r="J40" i="4"/>
  <c r="N25" i="4"/>
  <c r="J25" i="4"/>
  <c r="N62" i="4"/>
  <c r="J62" i="4"/>
  <c r="N57" i="4"/>
  <c r="J57" i="4"/>
  <c r="N130" i="4"/>
  <c r="J130" i="4"/>
  <c r="N129" i="4"/>
  <c r="J129" i="4"/>
  <c r="N92" i="4"/>
  <c r="J92" i="4"/>
  <c r="N192" i="4"/>
  <c r="J192" i="4"/>
  <c r="N229" i="4"/>
  <c r="J229" i="4"/>
  <c r="J170" i="4"/>
  <c r="N170" i="4"/>
  <c r="N227" i="4"/>
  <c r="J227" i="4"/>
  <c r="J251" i="4"/>
  <c r="N251" i="4"/>
  <c r="J288" i="4"/>
  <c r="N288" i="4"/>
  <c r="J8" i="4"/>
  <c r="N8" i="4"/>
  <c r="N105" i="4"/>
  <c r="J105" i="4"/>
  <c r="N94" i="4"/>
  <c r="J94" i="4"/>
  <c r="N48" i="4"/>
  <c r="J48" i="4"/>
  <c r="J118" i="4"/>
  <c r="N118" i="4"/>
  <c r="J156" i="4"/>
  <c r="N156" i="4"/>
  <c r="N111" i="4"/>
  <c r="J111" i="4"/>
  <c r="J191" i="4"/>
  <c r="N191" i="4"/>
  <c r="J101" i="4"/>
  <c r="N101" i="4"/>
  <c r="J119" i="4"/>
  <c r="N119" i="4"/>
  <c r="J180" i="4"/>
  <c r="N180" i="4"/>
  <c r="J169" i="4"/>
  <c r="N169" i="4"/>
  <c r="J177" i="4"/>
  <c r="N177" i="4"/>
  <c r="N249" i="4"/>
  <c r="J249" i="4"/>
  <c r="N164" i="4"/>
  <c r="J164" i="4"/>
  <c r="N202" i="4"/>
  <c r="J202" i="4"/>
  <c r="N187" i="4"/>
  <c r="J187" i="4"/>
  <c r="N220" i="4"/>
  <c r="J220" i="4"/>
  <c r="J218" i="4"/>
  <c r="N218" i="4"/>
  <c r="N208" i="4"/>
  <c r="J208" i="4"/>
  <c r="N198" i="4"/>
  <c r="J198" i="4"/>
  <c r="N216" i="4"/>
  <c r="J216" i="4"/>
  <c r="N241" i="4"/>
  <c r="J241" i="4"/>
  <c r="N263" i="4"/>
  <c r="J263" i="4"/>
  <c r="N253" i="4"/>
  <c r="J253" i="4"/>
  <c r="J255" i="4"/>
  <c r="N255" i="4"/>
  <c r="J270" i="4"/>
  <c r="N270" i="4"/>
  <c r="J267" i="4"/>
  <c r="N267" i="4"/>
  <c r="J264" i="4"/>
  <c r="N264" i="4"/>
  <c r="N76" i="4"/>
  <c r="J76" i="4"/>
  <c r="N12" i="4"/>
  <c r="J12" i="4"/>
  <c r="N53" i="4"/>
  <c r="J53" i="4"/>
  <c r="N123" i="4"/>
  <c r="J123" i="4"/>
  <c r="N124" i="4"/>
  <c r="J124" i="4"/>
  <c r="N106" i="4"/>
  <c r="J106" i="4"/>
  <c r="J33" i="4"/>
  <c r="N33" i="4"/>
  <c r="N51" i="4"/>
  <c r="J51" i="4"/>
  <c r="N81" i="4"/>
  <c r="J81" i="4"/>
  <c r="N143" i="4"/>
  <c r="J143" i="4"/>
  <c r="J189" i="4"/>
  <c r="N189" i="4"/>
  <c r="J171" i="4"/>
  <c r="N171" i="4"/>
  <c r="J133" i="4"/>
  <c r="N133" i="4"/>
  <c r="N112" i="4"/>
  <c r="J112" i="4"/>
  <c r="N114" i="4"/>
  <c r="J114" i="4"/>
  <c r="N68" i="4"/>
  <c r="J68" i="4"/>
  <c r="N86" i="4"/>
  <c r="J86" i="4"/>
  <c r="N104" i="4"/>
  <c r="J104" i="4"/>
  <c r="N122" i="4"/>
  <c r="J122" i="4"/>
  <c r="N162" i="4"/>
  <c r="J162" i="4"/>
  <c r="N184" i="4"/>
  <c r="J184" i="4"/>
  <c r="J212" i="4"/>
  <c r="N212" i="4"/>
  <c r="J145" i="4"/>
  <c r="N145" i="4"/>
  <c r="J183" i="4"/>
  <c r="N183" i="4"/>
  <c r="J283" i="4"/>
  <c r="N283" i="4"/>
  <c r="N166" i="4"/>
  <c r="J166" i="4"/>
  <c r="N203" i="4"/>
  <c r="J203" i="4"/>
  <c r="J239" i="4"/>
  <c r="N239" i="4"/>
  <c r="J188" i="4"/>
  <c r="N188" i="4"/>
  <c r="N221" i="4"/>
  <c r="J221" i="4"/>
  <c r="N240" i="4"/>
  <c r="J240" i="4"/>
  <c r="J209" i="4"/>
  <c r="N209" i="4"/>
  <c r="J201" i="4"/>
  <c r="N201" i="4"/>
  <c r="J219" i="4"/>
  <c r="N219" i="4"/>
  <c r="J242" i="4"/>
  <c r="N242" i="4"/>
  <c r="N265" i="4"/>
  <c r="J265" i="4"/>
  <c r="J254" i="4"/>
  <c r="N254" i="4"/>
  <c r="N277" i="4"/>
  <c r="J277" i="4"/>
  <c r="N278" i="4"/>
  <c r="J278" i="4"/>
  <c r="N275" i="4"/>
  <c r="J275" i="4"/>
  <c r="N271" i="4"/>
  <c r="J271" i="4"/>
  <c r="J13" i="4"/>
  <c r="N13" i="4"/>
  <c r="N97" i="4"/>
  <c r="J97" i="4"/>
  <c r="N39" i="4"/>
  <c r="J39" i="4"/>
  <c r="N158" i="4"/>
  <c r="J158" i="4"/>
  <c r="J157" i="4"/>
  <c r="N157" i="4"/>
  <c r="J74" i="4"/>
  <c r="N74" i="4"/>
  <c r="J128" i="4"/>
  <c r="N128" i="4"/>
  <c r="J224" i="4"/>
  <c r="N224" i="4"/>
  <c r="N181" i="4"/>
  <c r="J181" i="4"/>
  <c r="N199" i="4"/>
  <c r="J199" i="4"/>
  <c r="J248" i="4"/>
  <c r="N248" i="4"/>
  <c r="N225" i="4"/>
  <c r="J225" i="4"/>
  <c r="J273" i="4"/>
  <c r="N273" i="4"/>
  <c r="N27" i="4"/>
  <c r="J27" i="4"/>
  <c r="N52" i="4"/>
  <c r="J52" i="4"/>
  <c r="N120" i="4"/>
  <c r="J120" i="4"/>
  <c r="J121" i="4"/>
  <c r="N121" i="4"/>
  <c r="N66" i="4"/>
  <c r="J66" i="4"/>
  <c r="N175" i="4"/>
  <c r="J175" i="4"/>
  <c r="J182" i="4"/>
  <c r="N182" i="4"/>
  <c r="J151" i="4"/>
  <c r="N151" i="4"/>
  <c r="J83" i="4"/>
  <c r="N83" i="4"/>
  <c r="J139" i="4"/>
  <c r="N139" i="4"/>
  <c r="N144" i="4"/>
  <c r="J144" i="4"/>
  <c r="N235" i="4"/>
  <c r="J235" i="4"/>
  <c r="N46" i="4"/>
  <c r="J46" i="4"/>
  <c r="N49" i="4"/>
  <c r="J49" i="4"/>
  <c r="J20" i="4"/>
  <c r="N20" i="4"/>
  <c r="N72" i="4"/>
  <c r="J72" i="4"/>
  <c r="N90" i="4"/>
  <c r="J90" i="4"/>
  <c r="N61" i="4"/>
  <c r="J61" i="4"/>
  <c r="N96" i="4"/>
  <c r="J96" i="4"/>
  <c r="J36" i="4"/>
  <c r="N36" i="4"/>
  <c r="J54" i="4"/>
  <c r="N54" i="4"/>
  <c r="N82" i="4"/>
  <c r="J82" i="4"/>
  <c r="J147" i="4"/>
  <c r="N147" i="4"/>
  <c r="N126" i="4"/>
  <c r="J126" i="4"/>
  <c r="N134" i="4"/>
  <c r="J134" i="4"/>
  <c r="J142" i="4"/>
  <c r="N142" i="4"/>
  <c r="J127" i="4"/>
  <c r="N127" i="4"/>
  <c r="J115" i="4"/>
  <c r="N115" i="4"/>
  <c r="N71" i="4"/>
  <c r="J71" i="4"/>
  <c r="N89" i="4"/>
  <c r="J89" i="4"/>
  <c r="N107" i="4"/>
  <c r="J107" i="4"/>
  <c r="N125" i="4"/>
  <c r="J125" i="4"/>
  <c r="J185" i="4"/>
  <c r="N185" i="4"/>
  <c r="J195" i="4"/>
  <c r="N195" i="4"/>
  <c r="N205" i="4"/>
  <c r="J205" i="4"/>
  <c r="J153" i="4"/>
  <c r="N153" i="4"/>
  <c r="N223" i="4"/>
  <c r="J223" i="4"/>
  <c r="N234" i="4"/>
  <c r="J234" i="4"/>
  <c r="J173" i="4"/>
  <c r="N173" i="4"/>
  <c r="N215" i="4"/>
  <c r="J215" i="4"/>
  <c r="J167" i="4"/>
  <c r="N167" i="4"/>
  <c r="N193" i="4"/>
  <c r="J193" i="4"/>
  <c r="J231" i="4"/>
  <c r="N231" i="4"/>
  <c r="J247" i="4"/>
  <c r="N247" i="4"/>
  <c r="N226" i="4"/>
  <c r="J226" i="4"/>
  <c r="N204" i="4"/>
  <c r="J204" i="4"/>
  <c r="N222" i="4"/>
  <c r="J222" i="4"/>
  <c r="N250" i="4"/>
  <c r="J250" i="4"/>
  <c r="N269" i="4"/>
  <c r="J269" i="4"/>
  <c r="N268" i="4"/>
  <c r="J268" i="4"/>
  <c r="J256" i="4"/>
  <c r="N256" i="4"/>
  <c r="N286" i="4"/>
  <c r="J286" i="4"/>
  <c r="J276" i="4"/>
  <c r="N276" i="4"/>
  <c r="N280" i="4"/>
  <c r="J280" i="4"/>
  <c r="N37" i="4"/>
  <c r="J37" i="4"/>
  <c r="P3" i="4"/>
  <c r="O3" i="4" s="1"/>
  <c r="X3" i="4"/>
  <c r="AD2" i="4"/>
  <c r="Q3" i="4"/>
  <c r="N79" i="4"/>
  <c r="J79" i="4"/>
  <c r="N108" i="4"/>
  <c r="J108" i="4"/>
  <c r="N99" i="4"/>
  <c r="J99" i="4"/>
  <c r="J148" i="4"/>
  <c r="N148" i="4"/>
  <c r="J149" i="4"/>
  <c r="N149" i="4"/>
  <c r="N110" i="4"/>
  <c r="J110" i="4"/>
  <c r="J137" i="4"/>
  <c r="N137" i="4"/>
  <c r="J154" i="4"/>
  <c r="N154" i="4"/>
  <c r="J197" i="4"/>
  <c r="N197" i="4"/>
  <c r="N228" i="4"/>
  <c r="J228" i="4"/>
  <c r="J281" i="4"/>
  <c r="N281" i="4"/>
  <c r="N207" i="4"/>
  <c r="J207" i="4"/>
  <c r="N274" i="4"/>
  <c r="J274" i="4"/>
  <c r="J257" i="4"/>
  <c r="N257" i="4"/>
  <c r="N284" i="4"/>
  <c r="J284" i="4"/>
  <c r="J32" i="4"/>
  <c r="N32" i="4"/>
  <c r="J29" i="4"/>
  <c r="N29" i="4"/>
  <c r="J10" i="4"/>
  <c r="N10" i="4"/>
  <c r="N34" i="4"/>
  <c r="J34" i="4"/>
  <c r="N84" i="4"/>
  <c r="J84" i="4"/>
  <c r="N102" i="4"/>
  <c r="J102" i="4"/>
  <c r="N73" i="4"/>
  <c r="J73" i="4"/>
  <c r="J91" i="4"/>
  <c r="N91" i="4"/>
  <c r="J42" i="4"/>
  <c r="N42" i="4"/>
  <c r="N60" i="4"/>
  <c r="J60" i="4"/>
  <c r="N100" i="4"/>
  <c r="J100" i="4"/>
  <c r="J160" i="4"/>
  <c r="N160" i="4"/>
  <c r="N141" i="4"/>
  <c r="J141" i="4"/>
  <c r="N150" i="4"/>
  <c r="J150" i="4"/>
  <c r="N159" i="4"/>
  <c r="J159" i="4"/>
  <c r="N132" i="4"/>
  <c r="J132" i="4"/>
  <c r="N165" i="4"/>
  <c r="J165" i="4"/>
  <c r="N77" i="4"/>
  <c r="J77" i="4"/>
  <c r="N95" i="4"/>
  <c r="J95" i="4"/>
  <c r="J113" i="4"/>
  <c r="N113" i="4"/>
  <c r="J131" i="4"/>
  <c r="N131" i="4"/>
  <c r="N200" i="4"/>
  <c r="J200" i="4"/>
  <c r="J146" i="4"/>
  <c r="N146" i="4"/>
  <c r="J135" i="4"/>
  <c r="N135" i="4"/>
  <c r="N168" i="4"/>
  <c r="J168" i="4"/>
  <c r="J230" i="4"/>
  <c r="N230" i="4"/>
  <c r="N214" i="4"/>
  <c r="J214" i="4"/>
  <c r="N186" i="4"/>
  <c r="J186" i="4"/>
  <c r="J238" i="4"/>
  <c r="N238" i="4"/>
  <c r="J178" i="4"/>
  <c r="N178" i="4"/>
  <c r="J206" i="4"/>
  <c r="N206" i="4"/>
  <c r="N287" i="4"/>
  <c r="J287" i="4"/>
  <c r="N252" i="4"/>
  <c r="J252" i="4"/>
  <c r="J236" i="4"/>
  <c r="N236" i="4"/>
  <c r="J210" i="4"/>
  <c r="N210" i="4"/>
  <c r="J232" i="4"/>
  <c r="N232" i="4"/>
  <c r="N259" i="4"/>
  <c r="J259" i="4"/>
  <c r="J279" i="4"/>
  <c r="N279" i="4"/>
  <c r="N237" i="4"/>
  <c r="J237" i="4"/>
  <c r="J272" i="4"/>
  <c r="N272" i="4"/>
  <c r="J282" i="4"/>
  <c r="N282" i="4"/>
  <c r="J285" i="4"/>
  <c r="N285" i="4"/>
  <c r="J22" i="4"/>
  <c r="N22" i="4"/>
  <c r="N6" i="4"/>
  <c r="J6" i="4"/>
  <c r="J35" i="4"/>
  <c r="N35" i="4"/>
  <c r="N93" i="4"/>
  <c r="J93" i="4"/>
  <c r="N109" i="4"/>
  <c r="J109" i="4"/>
  <c r="J85" i="4"/>
  <c r="N85" i="4"/>
  <c r="J103" i="4"/>
  <c r="N103" i="4"/>
  <c r="N45" i="4"/>
  <c r="J45" i="4"/>
  <c r="J63" i="4"/>
  <c r="N63" i="4"/>
  <c r="N117" i="4"/>
  <c r="J117" i="4"/>
  <c r="N174" i="4"/>
  <c r="J174" i="4"/>
  <c r="N152" i="4"/>
  <c r="J152" i="4"/>
  <c r="J163" i="4"/>
  <c r="N163" i="4"/>
  <c r="J190" i="4"/>
  <c r="N190" i="4"/>
  <c r="J140" i="4"/>
  <c r="N140" i="4"/>
  <c r="J176" i="4"/>
  <c r="N176" i="4"/>
  <c r="N80" i="4"/>
  <c r="J80" i="4"/>
  <c r="N98" i="4"/>
  <c r="J98" i="4"/>
  <c r="J116" i="4"/>
  <c r="N116" i="4"/>
  <c r="J138" i="4"/>
  <c r="N138" i="4"/>
  <c r="N161" i="4"/>
  <c r="J161" i="4"/>
  <c r="J155" i="4"/>
  <c r="N155" i="4"/>
  <c r="J136" i="4"/>
  <c r="N136" i="4"/>
  <c r="J172" i="4"/>
  <c r="N172" i="4"/>
  <c r="N243" i="4"/>
  <c r="J243" i="4"/>
  <c r="J245" i="4"/>
  <c r="N245" i="4"/>
  <c r="J194" i="4"/>
  <c r="N194" i="4"/>
  <c r="J258" i="4"/>
  <c r="N258" i="4"/>
  <c r="J179" i="4"/>
  <c r="N179" i="4"/>
  <c r="N211" i="4"/>
  <c r="J211" i="4"/>
  <c r="N217" i="4"/>
  <c r="J217" i="4"/>
  <c r="N196" i="4"/>
  <c r="J196" i="4"/>
  <c r="J244" i="4"/>
  <c r="N244" i="4"/>
  <c r="N213" i="4"/>
  <c r="J213" i="4"/>
  <c r="J233" i="4"/>
  <c r="N233" i="4"/>
  <c r="J260" i="4"/>
  <c r="N260" i="4"/>
  <c r="J289" i="4"/>
  <c r="N289" i="4"/>
  <c r="J246" i="4"/>
  <c r="N246" i="4"/>
  <c r="N262" i="4"/>
  <c r="J262" i="4"/>
  <c r="N266" i="4"/>
  <c r="J266" i="4"/>
  <c r="N261" i="4"/>
  <c r="J261" i="4"/>
  <c r="N58" i="4"/>
  <c r="J58" i="4"/>
  <c r="N16" i="4"/>
  <c r="J16" i="4"/>
  <c r="N20" i="2"/>
  <c r="J20" i="2"/>
  <c r="N18" i="2"/>
  <c r="J18" i="2"/>
  <c r="J79" i="2"/>
  <c r="N79" i="2"/>
  <c r="N199" i="2"/>
  <c r="J199" i="2"/>
  <c r="N106" i="2"/>
  <c r="J106" i="2"/>
  <c r="N118" i="2"/>
  <c r="J118" i="2"/>
  <c r="AD2" i="2"/>
  <c r="Q3" i="2"/>
  <c r="P3" i="2"/>
  <c r="O3" i="2" s="1"/>
  <c r="X3" i="2"/>
  <c r="J56" i="2"/>
  <c r="N56" i="2"/>
  <c r="J87" i="2"/>
  <c r="N87" i="2"/>
  <c r="N76" i="2"/>
  <c r="J76" i="2"/>
  <c r="J85" i="2"/>
  <c r="N85" i="2"/>
  <c r="N190" i="2"/>
  <c r="J190" i="2"/>
  <c r="N195" i="2"/>
  <c r="J195" i="2"/>
  <c r="J211" i="2"/>
  <c r="N211" i="2"/>
  <c r="N98" i="2"/>
  <c r="J98" i="2"/>
  <c r="J137" i="2"/>
  <c r="N137" i="2"/>
  <c r="J94" i="2"/>
  <c r="N94" i="2"/>
  <c r="N141" i="2"/>
  <c r="J141" i="2"/>
  <c r="N124" i="2"/>
  <c r="J124" i="2"/>
  <c r="J131" i="2"/>
  <c r="N131" i="2"/>
  <c r="J138" i="2"/>
  <c r="N138" i="2"/>
  <c r="J42" i="2"/>
  <c r="N42" i="2"/>
  <c r="N82" i="2"/>
  <c r="J82" i="2"/>
  <c r="J4" i="2"/>
  <c r="N4" i="2"/>
  <c r="J9" i="2"/>
  <c r="N9" i="2"/>
  <c r="N45" i="2"/>
  <c r="J45" i="2"/>
  <c r="N60" i="2"/>
  <c r="J60" i="2"/>
  <c r="N52" i="2"/>
  <c r="J52" i="2"/>
  <c r="N5" i="2"/>
  <c r="J5" i="2"/>
  <c r="N50" i="2"/>
  <c r="J50" i="2"/>
  <c r="J2" i="2"/>
  <c r="N2" i="2"/>
  <c r="N57" i="2"/>
  <c r="J57" i="2"/>
  <c r="N74" i="2"/>
  <c r="J74" i="2"/>
  <c r="J72" i="2"/>
  <c r="N72" i="2"/>
  <c r="J178" i="2"/>
  <c r="N178" i="2"/>
  <c r="J184" i="2"/>
  <c r="N184" i="2"/>
  <c r="J198" i="2"/>
  <c r="N198" i="2"/>
  <c r="J204" i="2"/>
  <c r="N204" i="2"/>
  <c r="N179" i="2"/>
  <c r="J179" i="2"/>
  <c r="J209" i="2"/>
  <c r="N209" i="2"/>
  <c r="J125" i="2"/>
  <c r="N125" i="2"/>
  <c r="N129" i="2"/>
  <c r="J129" i="2"/>
  <c r="J112" i="2"/>
  <c r="N112" i="2"/>
  <c r="J64" i="2"/>
  <c r="N64" i="2"/>
  <c r="N11" i="2"/>
  <c r="J11" i="2"/>
  <c r="J54" i="2"/>
  <c r="N54" i="2"/>
  <c r="N180" i="2"/>
  <c r="J180" i="2"/>
  <c r="J185" i="2"/>
  <c r="N185" i="2"/>
  <c r="N134" i="2"/>
  <c r="J134" i="2"/>
  <c r="N121" i="2"/>
  <c r="J121" i="2"/>
  <c r="N7" i="2"/>
  <c r="J7" i="2"/>
  <c r="N12" i="2"/>
  <c r="J12" i="2"/>
  <c r="N46" i="2"/>
  <c r="J46" i="2"/>
  <c r="J44" i="2"/>
  <c r="N44" i="2"/>
  <c r="J68" i="2"/>
  <c r="N68" i="2"/>
  <c r="J197" i="2"/>
  <c r="N197" i="2"/>
  <c r="J189" i="2"/>
  <c r="N189" i="2"/>
  <c r="N205" i="2"/>
  <c r="J205" i="2"/>
  <c r="J92" i="2"/>
  <c r="N92" i="2"/>
  <c r="N95" i="2"/>
  <c r="J95" i="2"/>
  <c r="J104" i="2"/>
  <c r="N104" i="2"/>
  <c r="N105" i="2"/>
  <c r="J105" i="2"/>
  <c r="J143" i="2"/>
  <c r="N143" i="2"/>
  <c r="N101" i="2"/>
  <c r="J101" i="2"/>
  <c r="J100" i="2"/>
  <c r="N100" i="2"/>
  <c r="J147" i="2"/>
  <c r="N147" i="2"/>
  <c r="N128" i="2"/>
  <c r="J128" i="2"/>
  <c r="J135" i="2"/>
  <c r="N135" i="2"/>
  <c r="N144" i="2"/>
  <c r="J144" i="2"/>
  <c r="J62" i="2"/>
  <c r="N62" i="2"/>
  <c r="N66" i="2"/>
  <c r="J66" i="2"/>
  <c r="K37" i="2"/>
  <c r="K31" i="2"/>
  <c r="AO3" i="2"/>
  <c r="K38" i="2"/>
  <c r="K32" i="2"/>
  <c r="K30" i="2"/>
  <c r="K29" i="2"/>
  <c r="AN3" i="2"/>
  <c r="K40" i="2"/>
  <c r="K34" i="2"/>
  <c r="K26" i="2"/>
  <c r="K25" i="2"/>
  <c r="K24" i="2"/>
  <c r="K22" i="2"/>
  <c r="K21" i="2"/>
  <c r="K35" i="2"/>
  <c r="K27" i="2"/>
  <c r="K36" i="2"/>
  <c r="K23" i="2"/>
  <c r="AP3" i="2"/>
  <c r="K39" i="2"/>
  <c r="K33" i="2"/>
  <c r="K28" i="2"/>
  <c r="J77" i="2"/>
  <c r="N77" i="2"/>
  <c r="K289" i="2"/>
  <c r="K283" i="2"/>
  <c r="K277" i="2"/>
  <c r="K271" i="2"/>
  <c r="K284" i="2"/>
  <c r="K278" i="2"/>
  <c r="K272" i="2"/>
  <c r="K285" i="2"/>
  <c r="K279" i="2"/>
  <c r="K273" i="2"/>
  <c r="K267" i="2"/>
  <c r="K286" i="2"/>
  <c r="K280" i="2"/>
  <c r="K274" i="2"/>
  <c r="K268" i="2"/>
  <c r="K263" i="2"/>
  <c r="K257" i="2"/>
  <c r="K251" i="2"/>
  <c r="K288" i="2"/>
  <c r="K266" i="2"/>
  <c r="K262" i="2"/>
  <c r="K249" i="2"/>
  <c r="K287" i="2"/>
  <c r="K265" i="2"/>
  <c r="K261" i="2"/>
  <c r="K282" i="2"/>
  <c r="K276" i="2"/>
  <c r="K270" i="2"/>
  <c r="K281" i="2"/>
  <c r="K275" i="2"/>
  <c r="K269" i="2"/>
  <c r="K264" i="2"/>
  <c r="K254" i="2"/>
  <c r="K247" i="2"/>
  <c r="K241" i="2"/>
  <c r="K235" i="2"/>
  <c r="K229" i="2"/>
  <c r="K258" i="2"/>
  <c r="K238" i="2"/>
  <c r="K234" i="2"/>
  <c r="K222" i="2"/>
  <c r="K216" i="2"/>
  <c r="K250" i="2"/>
  <c r="K230" i="2"/>
  <c r="K225" i="2"/>
  <c r="K221" i="2"/>
  <c r="K245" i="2"/>
  <c r="K231" i="2"/>
  <c r="K227" i="2"/>
  <c r="K224" i="2"/>
  <c r="K242" i="2"/>
  <c r="K219" i="2"/>
  <c r="K215" i="2"/>
  <c r="K259" i="2"/>
  <c r="K248" i="2"/>
  <c r="K246" i="2"/>
  <c r="K243" i="2"/>
  <c r="K239" i="2"/>
  <c r="K232" i="2"/>
  <c r="K255" i="2"/>
  <c r="K253" i="2"/>
  <c r="K236" i="2"/>
  <c r="K256" i="2"/>
  <c r="K237" i="2"/>
  <c r="K218" i="2"/>
  <c r="K214" i="2"/>
  <c r="K173" i="2"/>
  <c r="K240" i="2"/>
  <c r="K252" i="2"/>
  <c r="K233" i="2"/>
  <c r="K228" i="2"/>
  <c r="K223" i="2"/>
  <c r="K244" i="2"/>
  <c r="K226" i="2"/>
  <c r="K220" i="2"/>
  <c r="K177" i="2"/>
  <c r="K171" i="2"/>
  <c r="K165" i="2"/>
  <c r="K159" i="2"/>
  <c r="K153" i="2"/>
  <c r="K176" i="2"/>
  <c r="K166" i="2"/>
  <c r="K161" i="2"/>
  <c r="K157" i="2"/>
  <c r="K260" i="2"/>
  <c r="K174" i="2"/>
  <c r="K169" i="2"/>
  <c r="K160" i="2"/>
  <c r="K217" i="2"/>
  <c r="K175" i="2"/>
  <c r="K172" i="2"/>
  <c r="K164" i="2"/>
  <c r="K170" i="2"/>
  <c r="K167" i="2"/>
  <c r="K163" i="2"/>
  <c r="K154" i="2"/>
  <c r="K162" i="2"/>
  <c r="K158" i="2"/>
  <c r="K155" i="2"/>
  <c r="K156" i="2"/>
  <c r="K152" i="2"/>
  <c r="K151" i="2"/>
  <c r="K168" i="2"/>
  <c r="AP5" i="2"/>
  <c r="AN5" i="2"/>
  <c r="AP6" i="2"/>
  <c r="AO5" i="2"/>
  <c r="J86" i="2"/>
  <c r="N86" i="2"/>
  <c r="N61" i="2"/>
  <c r="J61" i="2"/>
  <c r="N8" i="2"/>
  <c r="J8" i="2"/>
  <c r="N53" i="2"/>
  <c r="J53" i="2"/>
  <c r="J15" i="2"/>
  <c r="N15" i="2"/>
  <c r="J63" i="2"/>
  <c r="N63" i="2"/>
  <c r="N80" i="2"/>
  <c r="J80" i="2"/>
  <c r="J78" i="2"/>
  <c r="N78" i="2"/>
  <c r="N182" i="2"/>
  <c r="J182" i="2"/>
  <c r="N188" i="2"/>
  <c r="J188" i="2"/>
  <c r="N202" i="2"/>
  <c r="J202" i="2"/>
  <c r="J208" i="2"/>
  <c r="N208" i="2"/>
  <c r="N183" i="2"/>
  <c r="J183" i="2"/>
  <c r="N213" i="2"/>
  <c r="J213" i="2"/>
  <c r="N130" i="2"/>
  <c r="J130" i="2"/>
  <c r="N142" i="2"/>
  <c r="J142" i="2"/>
  <c r="N126" i="2"/>
  <c r="J126" i="2"/>
  <c r="N13" i="2"/>
  <c r="J13" i="2"/>
  <c r="J47" i="2"/>
  <c r="N47" i="2"/>
  <c r="N71" i="2"/>
  <c r="J71" i="2"/>
  <c r="J88" i="2"/>
  <c r="N88" i="2"/>
  <c r="J200" i="2"/>
  <c r="N200" i="2"/>
  <c r="J119" i="2"/>
  <c r="N119" i="2"/>
  <c r="J139" i="2"/>
  <c r="N139" i="2"/>
  <c r="J193" i="2"/>
  <c r="N193" i="2"/>
  <c r="J111" i="2"/>
  <c r="N111" i="2"/>
  <c r="N114" i="2"/>
  <c r="J114" i="2"/>
  <c r="N97" i="2"/>
  <c r="J97" i="2"/>
  <c r="N107" i="2"/>
  <c r="J107" i="2"/>
  <c r="J117" i="2"/>
  <c r="N117" i="2"/>
  <c r="J103" i="2"/>
  <c r="N103" i="2"/>
  <c r="N133" i="2"/>
  <c r="J133" i="2"/>
  <c r="J145" i="2"/>
  <c r="N145" i="2"/>
  <c r="N149" i="2"/>
  <c r="J149" i="2"/>
  <c r="N51" i="2"/>
  <c r="J51" i="2"/>
  <c r="J55" i="2"/>
  <c r="N55" i="2"/>
  <c r="N65" i="2"/>
  <c r="J65" i="2"/>
  <c r="N16" i="2"/>
  <c r="J16" i="2"/>
  <c r="J58" i="2"/>
  <c r="N58" i="2"/>
  <c r="J43" i="2"/>
  <c r="N43" i="2"/>
  <c r="N69" i="2"/>
  <c r="J69" i="2"/>
  <c r="N90" i="2"/>
  <c r="J90" i="2"/>
  <c r="J84" i="2"/>
  <c r="N84" i="2"/>
  <c r="N187" i="2"/>
  <c r="J187" i="2"/>
  <c r="J181" i="2"/>
  <c r="N181" i="2"/>
  <c r="N206" i="2"/>
  <c r="J206" i="2"/>
  <c r="N212" i="2"/>
  <c r="J212" i="2"/>
  <c r="J186" i="2"/>
  <c r="N186" i="2"/>
  <c r="N207" i="2"/>
  <c r="J207" i="2"/>
  <c r="N110" i="2"/>
  <c r="J110" i="2"/>
  <c r="N102" i="2"/>
  <c r="J102" i="2"/>
  <c r="N115" i="2"/>
  <c r="J115" i="2"/>
  <c r="N146" i="2"/>
  <c r="J146" i="2"/>
  <c r="J83" i="2"/>
  <c r="N83" i="2"/>
  <c r="N81" i="2"/>
  <c r="J81" i="2"/>
  <c r="J191" i="2"/>
  <c r="N191" i="2"/>
  <c r="N120" i="2"/>
  <c r="J120" i="2"/>
  <c r="J136" i="2"/>
  <c r="N136" i="2"/>
  <c r="N132" i="2"/>
  <c r="J132" i="2"/>
  <c r="N59" i="2"/>
  <c r="J59" i="2"/>
  <c r="N96" i="2"/>
  <c r="J96" i="2"/>
  <c r="N116" i="2"/>
  <c r="J116" i="2"/>
  <c r="J127" i="2"/>
  <c r="N127" i="2"/>
  <c r="J99" i="2"/>
  <c r="N99" i="2"/>
  <c r="N122" i="2"/>
  <c r="J122" i="2"/>
  <c r="N123" i="2"/>
  <c r="J123" i="2"/>
  <c r="J109" i="2"/>
  <c r="N109" i="2"/>
  <c r="J150" i="2"/>
  <c r="N150" i="2"/>
  <c r="N148" i="2"/>
  <c r="J148" i="2"/>
  <c r="N140" i="2"/>
  <c r="J140" i="2"/>
  <c r="J14" i="2"/>
  <c r="N14" i="2"/>
  <c r="J48" i="2"/>
  <c r="N48" i="2"/>
  <c r="J41" i="2"/>
  <c r="N41" i="2"/>
  <c r="N3" i="2"/>
  <c r="J3" i="2"/>
  <c r="N70" i="2"/>
  <c r="J70" i="2"/>
  <c r="N17" i="2"/>
  <c r="J17" i="2"/>
  <c r="J67" i="2"/>
  <c r="N67" i="2"/>
  <c r="J49" i="2"/>
  <c r="N49" i="2"/>
  <c r="N75" i="2"/>
  <c r="J75" i="2"/>
  <c r="J73" i="2"/>
  <c r="N73" i="2"/>
  <c r="J89" i="2"/>
  <c r="N89" i="2"/>
  <c r="N203" i="2"/>
  <c r="J203" i="2"/>
  <c r="N201" i="2"/>
  <c r="J201" i="2"/>
  <c r="N194" i="2"/>
  <c r="J194" i="2"/>
  <c r="J196" i="2"/>
  <c r="N196" i="2"/>
  <c r="J192" i="2"/>
  <c r="N192" i="2"/>
  <c r="J210" i="2"/>
  <c r="N210" i="2"/>
  <c r="M4" i="1"/>
  <c r="M3" i="1" s="1"/>
  <c r="M5" i="1"/>
  <c r="M6" i="1" s="1"/>
  <c r="BI21" i="1"/>
  <c r="BI22" i="1" s="1"/>
  <c r="L4" i="1"/>
  <c r="L3" i="1" s="1"/>
  <c r="Y3" i="1"/>
  <c r="Y4" i="1"/>
  <c r="Y5" i="1"/>
  <c r="Q4" i="4" l="1"/>
  <c r="R3" i="4"/>
  <c r="Y3" i="4"/>
  <c r="S3" i="4"/>
  <c r="Q4" i="2"/>
  <c r="N156" i="2"/>
  <c r="J156" i="2"/>
  <c r="J166" i="2"/>
  <c r="N166" i="2"/>
  <c r="J239" i="2"/>
  <c r="N239" i="2"/>
  <c r="N247" i="2"/>
  <c r="J247" i="2"/>
  <c r="N273" i="2"/>
  <c r="J273" i="2"/>
  <c r="N32" i="2"/>
  <c r="J32" i="2"/>
  <c r="N155" i="2"/>
  <c r="J155" i="2"/>
  <c r="J170" i="2"/>
  <c r="N170" i="2"/>
  <c r="N169" i="2"/>
  <c r="J169" i="2"/>
  <c r="J176" i="2"/>
  <c r="N176" i="2"/>
  <c r="J220" i="2"/>
  <c r="N220" i="2"/>
  <c r="N252" i="2"/>
  <c r="J252" i="2"/>
  <c r="J256" i="2"/>
  <c r="N256" i="2"/>
  <c r="N243" i="2"/>
  <c r="J243" i="2"/>
  <c r="N242" i="2"/>
  <c r="J242" i="2"/>
  <c r="J225" i="2"/>
  <c r="N225" i="2"/>
  <c r="J238" i="2"/>
  <c r="N238" i="2"/>
  <c r="N254" i="2"/>
  <c r="J254" i="2"/>
  <c r="J276" i="2"/>
  <c r="N276" i="2"/>
  <c r="J262" i="2"/>
  <c r="N262" i="2"/>
  <c r="N268" i="2"/>
  <c r="J268" i="2"/>
  <c r="N279" i="2"/>
  <c r="J279" i="2"/>
  <c r="J277" i="2"/>
  <c r="N277" i="2"/>
  <c r="N33" i="2"/>
  <c r="J33" i="2"/>
  <c r="N35" i="2"/>
  <c r="J35" i="2"/>
  <c r="N34" i="2"/>
  <c r="J34" i="2"/>
  <c r="N38" i="2"/>
  <c r="J38" i="2"/>
  <c r="N177" i="2"/>
  <c r="J177" i="2"/>
  <c r="N219" i="2"/>
  <c r="J219" i="2"/>
  <c r="J270" i="2"/>
  <c r="N270" i="2"/>
  <c r="J271" i="2"/>
  <c r="N271" i="2"/>
  <c r="N26" i="2"/>
  <c r="J26" i="2"/>
  <c r="J158" i="2"/>
  <c r="N158" i="2"/>
  <c r="J164" i="2"/>
  <c r="N164" i="2"/>
  <c r="J174" i="2"/>
  <c r="N174" i="2"/>
  <c r="J153" i="2"/>
  <c r="N153" i="2"/>
  <c r="J240" i="2"/>
  <c r="N240" i="2"/>
  <c r="J246" i="2"/>
  <c r="N246" i="2"/>
  <c r="J230" i="2"/>
  <c r="N230" i="2"/>
  <c r="J258" i="2"/>
  <c r="N258" i="2"/>
  <c r="J282" i="2"/>
  <c r="N282" i="2"/>
  <c r="J266" i="2"/>
  <c r="N266" i="2"/>
  <c r="N274" i="2"/>
  <c r="J274" i="2"/>
  <c r="N285" i="2"/>
  <c r="J285" i="2"/>
  <c r="J283" i="2"/>
  <c r="N283" i="2"/>
  <c r="N39" i="2"/>
  <c r="J39" i="2"/>
  <c r="N21" i="2"/>
  <c r="J21" i="2"/>
  <c r="N40" i="2"/>
  <c r="J40" i="2"/>
  <c r="J226" i="2"/>
  <c r="N226" i="2"/>
  <c r="N236" i="2"/>
  <c r="J236" i="2"/>
  <c r="N224" i="2"/>
  <c r="J224" i="2"/>
  <c r="N264" i="2"/>
  <c r="J264" i="2"/>
  <c r="J168" i="2"/>
  <c r="N168" i="2"/>
  <c r="J162" i="2"/>
  <c r="N162" i="2"/>
  <c r="J172" i="2"/>
  <c r="N172" i="2"/>
  <c r="N260" i="2"/>
  <c r="J260" i="2"/>
  <c r="N159" i="2"/>
  <c r="J159" i="2"/>
  <c r="J244" i="2"/>
  <c r="N244" i="2"/>
  <c r="N173" i="2"/>
  <c r="J173" i="2"/>
  <c r="N253" i="2"/>
  <c r="J253" i="2"/>
  <c r="J248" i="2"/>
  <c r="N248" i="2"/>
  <c r="J227" i="2"/>
  <c r="N227" i="2"/>
  <c r="J250" i="2"/>
  <c r="N250" i="2"/>
  <c r="N229" i="2"/>
  <c r="J229" i="2"/>
  <c r="N269" i="2"/>
  <c r="J269" i="2"/>
  <c r="J261" i="2"/>
  <c r="N261" i="2"/>
  <c r="J288" i="2"/>
  <c r="N288" i="2"/>
  <c r="N280" i="2"/>
  <c r="J280" i="2"/>
  <c r="J272" i="2"/>
  <c r="N272" i="2"/>
  <c r="J289" i="2"/>
  <c r="N289" i="2"/>
  <c r="N22" i="2"/>
  <c r="J22" i="2"/>
  <c r="J31" i="2"/>
  <c r="N31" i="2"/>
  <c r="Y3" i="2"/>
  <c r="R3" i="2"/>
  <c r="S3" i="2"/>
  <c r="N167" i="2"/>
  <c r="J167" i="2"/>
  <c r="J233" i="2"/>
  <c r="N233" i="2"/>
  <c r="J221" i="2"/>
  <c r="N221" i="2"/>
  <c r="N249" i="2"/>
  <c r="J249" i="2"/>
  <c r="N28" i="2"/>
  <c r="J28" i="2"/>
  <c r="N151" i="2"/>
  <c r="J151" i="2"/>
  <c r="N154" i="2"/>
  <c r="J154" i="2"/>
  <c r="N175" i="2"/>
  <c r="J175" i="2"/>
  <c r="N157" i="2"/>
  <c r="J157" i="2"/>
  <c r="N165" i="2"/>
  <c r="J165" i="2"/>
  <c r="J223" i="2"/>
  <c r="N223" i="2"/>
  <c r="J214" i="2"/>
  <c r="N214" i="2"/>
  <c r="N255" i="2"/>
  <c r="J255" i="2"/>
  <c r="N259" i="2"/>
  <c r="J259" i="2"/>
  <c r="N231" i="2"/>
  <c r="J231" i="2"/>
  <c r="N216" i="2"/>
  <c r="J216" i="2"/>
  <c r="N235" i="2"/>
  <c r="J235" i="2"/>
  <c r="N275" i="2"/>
  <c r="J275" i="2"/>
  <c r="N265" i="2"/>
  <c r="J265" i="2"/>
  <c r="N251" i="2"/>
  <c r="J251" i="2"/>
  <c r="N286" i="2"/>
  <c r="J286" i="2"/>
  <c r="J278" i="2"/>
  <c r="N278" i="2"/>
  <c r="N23" i="2"/>
  <c r="J23" i="2"/>
  <c r="N24" i="2"/>
  <c r="J24" i="2"/>
  <c r="J29" i="2"/>
  <c r="N29" i="2"/>
  <c r="J37" i="2"/>
  <c r="N37" i="2"/>
  <c r="N160" i="2"/>
  <c r="J160" i="2"/>
  <c r="N237" i="2"/>
  <c r="J237" i="2"/>
  <c r="J234" i="2"/>
  <c r="N234" i="2"/>
  <c r="N263" i="2"/>
  <c r="J263" i="2"/>
  <c r="N27" i="2"/>
  <c r="J27" i="2"/>
  <c r="J152" i="2"/>
  <c r="N152" i="2"/>
  <c r="N163" i="2"/>
  <c r="J163" i="2"/>
  <c r="J217" i="2"/>
  <c r="N217" i="2"/>
  <c r="N161" i="2"/>
  <c r="J161" i="2"/>
  <c r="J171" i="2"/>
  <c r="N171" i="2"/>
  <c r="J228" i="2"/>
  <c r="N228" i="2"/>
  <c r="N218" i="2"/>
  <c r="J218" i="2"/>
  <c r="N232" i="2"/>
  <c r="J232" i="2"/>
  <c r="J215" i="2"/>
  <c r="N215" i="2"/>
  <c r="J245" i="2"/>
  <c r="N245" i="2"/>
  <c r="N222" i="2"/>
  <c r="J222" i="2"/>
  <c r="J241" i="2"/>
  <c r="N241" i="2"/>
  <c r="N281" i="2"/>
  <c r="J281" i="2"/>
  <c r="N287" i="2"/>
  <c r="J287" i="2"/>
  <c r="J257" i="2"/>
  <c r="N257" i="2"/>
  <c r="N267" i="2"/>
  <c r="J267" i="2"/>
  <c r="J284" i="2"/>
  <c r="N284" i="2"/>
  <c r="J36" i="2"/>
  <c r="N36" i="2"/>
  <c r="N25" i="2"/>
  <c r="J25" i="2"/>
  <c r="N30" i="2"/>
  <c r="J30" i="2"/>
  <c r="BI5" i="1"/>
  <c r="BI19" i="1"/>
  <c r="T3" i="4" l="1"/>
  <c r="U3" i="4"/>
  <c r="W11" i="4" s="1"/>
  <c r="V3" i="4"/>
  <c r="Y4" i="4"/>
  <c r="AA3" i="4"/>
  <c r="AB3" i="4"/>
  <c r="AB3" i="2"/>
  <c r="AA3" i="2"/>
  <c r="Y4" i="2"/>
  <c r="T3" i="2"/>
  <c r="V3" i="2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BI17" i="1"/>
  <c r="AG17" i="1"/>
  <c r="BI16" i="1"/>
  <c r="AG16" i="1"/>
  <c r="AG15" i="1"/>
  <c r="AG14" i="1"/>
  <c r="AG13" i="1"/>
  <c r="AG12" i="1"/>
  <c r="AG11" i="1"/>
  <c r="BO10" i="1"/>
  <c r="BN10" i="1"/>
  <c r="AG10" i="1"/>
  <c r="BO9" i="1"/>
  <c r="BN9" i="1"/>
  <c r="AG9" i="1"/>
  <c r="BO8" i="1"/>
  <c r="BN8" i="1"/>
  <c r="AG8" i="1"/>
  <c r="BO7" i="1"/>
  <c r="BN7" i="1"/>
  <c r="AG7" i="1"/>
  <c r="BO6" i="1"/>
  <c r="BN6" i="1"/>
  <c r="AG6" i="1"/>
  <c r="AG5" i="1"/>
  <c r="BO4" i="1"/>
  <c r="BN4" i="1"/>
  <c r="AG4" i="1"/>
  <c r="AP2" i="1"/>
  <c r="AG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AG2" i="1"/>
  <c r="AC3" i="4" l="1"/>
  <c r="Z4" i="4"/>
  <c r="P4" i="4"/>
  <c r="AD3" i="4"/>
  <c r="X4" i="4"/>
  <c r="AE3" i="4"/>
  <c r="Z4" i="2"/>
  <c r="AC3" i="2"/>
  <c r="X4" i="2"/>
  <c r="P4" i="2"/>
  <c r="AD3" i="2"/>
  <c r="U3" i="2"/>
  <c r="W11" i="2" s="1"/>
  <c r="BI2" i="1"/>
  <c r="BI12" i="1" s="1"/>
  <c r="AV2" i="1"/>
  <c r="BC2" i="1" s="1"/>
  <c r="AT3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D2" i="11" l="1"/>
  <c r="D2" i="12"/>
  <c r="G2" i="8"/>
  <c r="AC2" i="1"/>
  <c r="BD2" i="1"/>
  <c r="BI25" i="1"/>
  <c r="BI28" i="1"/>
  <c r="O4" i="4"/>
  <c r="S4" i="4"/>
  <c r="R4" i="4"/>
  <c r="O4" i="2"/>
  <c r="S4" i="2"/>
  <c r="R4" i="2"/>
  <c r="AE3" i="2"/>
  <c r="AI2" i="1"/>
  <c r="BI24" i="1"/>
  <c r="AH91" i="1"/>
  <c r="AD91" i="1"/>
  <c r="AH103" i="1"/>
  <c r="AD103" i="1"/>
  <c r="AH92" i="1"/>
  <c r="AD92" i="1"/>
  <c r="AH98" i="1"/>
  <c r="AD98" i="1"/>
  <c r="AH104" i="1"/>
  <c r="AD104" i="1"/>
  <c r="AD110" i="1"/>
  <c r="AH110" i="1"/>
  <c r="AH97" i="1"/>
  <c r="AD97" i="1"/>
  <c r="AH109" i="1"/>
  <c r="AD109" i="1"/>
  <c r="AH93" i="1"/>
  <c r="AD93" i="1"/>
  <c r="AH99" i="1"/>
  <c r="AD99" i="1"/>
  <c r="AH105" i="1"/>
  <c r="AD105" i="1"/>
  <c r="AH94" i="1"/>
  <c r="AD94" i="1"/>
  <c r="AH100" i="1"/>
  <c r="AD100" i="1"/>
  <c r="AD106" i="1"/>
  <c r="AH106" i="1"/>
  <c r="AH95" i="1"/>
  <c r="AD95" i="1"/>
  <c r="AH101" i="1"/>
  <c r="AD101" i="1"/>
  <c r="AD107" i="1"/>
  <c r="AH107" i="1"/>
  <c r="AH96" i="1"/>
  <c r="AD96" i="1"/>
  <c r="AH102" i="1"/>
  <c r="AD102" i="1"/>
  <c r="AH108" i="1"/>
  <c r="AD108" i="1"/>
  <c r="AK3" i="1" l="1"/>
  <c r="AS3" i="1" s="1"/>
  <c r="AZ2" i="1"/>
  <c r="T4" i="4"/>
  <c r="U4" i="4"/>
  <c r="W12" i="4" s="1"/>
  <c r="V4" i="4"/>
  <c r="AE4" i="4"/>
  <c r="AF4" i="4" s="1"/>
  <c r="AB4" i="4"/>
  <c r="AA4" i="4"/>
  <c r="P5" i="4"/>
  <c r="O5" i="4" s="1"/>
  <c r="Q5" i="4"/>
  <c r="X5" i="2"/>
  <c r="Q5" i="2"/>
  <c r="T4" i="2"/>
  <c r="U4" i="2" s="1"/>
  <c r="W12" i="2" s="1"/>
  <c r="V4" i="2"/>
  <c r="AA4" i="2"/>
  <c r="AB4" i="2"/>
  <c r="Q6" i="4" l="1"/>
  <c r="AB5" i="4"/>
  <c r="Z5" i="4"/>
  <c r="AC4" i="4"/>
  <c r="AA5" i="4"/>
  <c r="V5" i="4"/>
  <c r="X5" i="4"/>
  <c r="S5" i="4"/>
  <c r="Y5" i="4"/>
  <c r="R5" i="4"/>
  <c r="AD4" i="4"/>
  <c r="Y5" i="2"/>
  <c r="AE4" i="2"/>
  <c r="AF4" i="2" s="1"/>
  <c r="Z5" i="2"/>
  <c r="AC4" i="2"/>
  <c r="P5" i="2"/>
  <c r="O5" i="2" s="1"/>
  <c r="AD4" i="2"/>
  <c r="AC5" i="4" l="1"/>
  <c r="Z6" i="4"/>
  <c r="X6" i="4"/>
  <c r="P6" i="4"/>
  <c r="O6" i="4" s="1"/>
  <c r="AD5" i="4"/>
  <c r="T5" i="4"/>
  <c r="S6" i="4"/>
  <c r="R6" i="4"/>
  <c r="Y6" i="4"/>
  <c r="R5" i="2"/>
  <c r="Q6" i="2"/>
  <c r="S5" i="2"/>
  <c r="T6" i="4" l="1"/>
  <c r="U6" i="4"/>
  <c r="W14" i="4" s="1"/>
  <c r="U5" i="4"/>
  <c r="W13" i="4" s="1"/>
  <c r="V6" i="4"/>
  <c r="AB6" i="4"/>
  <c r="Q7" i="4"/>
  <c r="AA6" i="4"/>
  <c r="Y6" i="2"/>
  <c r="AE5" i="2"/>
  <c r="AF5" i="2" s="1"/>
  <c r="AB5" i="2"/>
  <c r="AA5" i="2"/>
  <c r="T5" i="2"/>
  <c r="U5" i="2"/>
  <c r="W13" i="2" s="1"/>
  <c r="V5" i="2"/>
  <c r="Y7" i="4" l="1"/>
  <c r="Z7" i="4"/>
  <c r="AC6" i="4"/>
  <c r="AD6" i="4"/>
  <c r="X7" i="4"/>
  <c r="AE6" i="4"/>
  <c r="AF6" i="4" s="1"/>
  <c r="P7" i="4"/>
  <c r="O7" i="4" s="1"/>
  <c r="AE5" i="4"/>
  <c r="AF5" i="4" s="1"/>
  <c r="Z6" i="2"/>
  <c r="AC5" i="2"/>
  <c r="P6" i="2"/>
  <c r="X6" i="2"/>
  <c r="AD5" i="2"/>
  <c r="Q8" i="4" l="1"/>
  <c r="R7" i="4"/>
  <c r="S7" i="4"/>
  <c r="O6" i="2"/>
  <c r="S6" i="2"/>
  <c r="R6" i="2"/>
  <c r="T7" i="4" l="1"/>
  <c r="U7" i="4" s="1"/>
  <c r="V7" i="4"/>
  <c r="AA7" i="4"/>
  <c r="AB7" i="4"/>
  <c r="Y8" i="4"/>
  <c r="T6" i="2"/>
  <c r="U6" i="2" s="1"/>
  <c r="V6" i="2"/>
  <c r="AB6" i="2"/>
  <c r="AA6" i="2"/>
  <c r="Q7" i="2"/>
  <c r="W15" i="4" l="1"/>
  <c r="AE7" i="4"/>
  <c r="AF7" i="4" s="1"/>
  <c r="Z8" i="4"/>
  <c r="AC7" i="4"/>
  <c r="AD7" i="4"/>
  <c r="X8" i="4"/>
  <c r="P8" i="4"/>
  <c r="W14" i="2"/>
  <c r="AE6" i="2"/>
  <c r="AF6" i="2" s="1"/>
  <c r="AC6" i="2"/>
  <c r="Z7" i="2"/>
  <c r="V7" i="2"/>
  <c r="AB7" i="2"/>
  <c r="AD6" i="2"/>
  <c r="P7" i="2"/>
  <c r="O7" i="2" s="1"/>
  <c r="S7" i="2"/>
  <c r="Y7" i="2"/>
  <c r="R7" i="2"/>
  <c r="X7" i="2"/>
  <c r="O8" i="4" l="1"/>
  <c r="R8" i="4"/>
  <c r="S8" i="4"/>
  <c r="Z8" i="2"/>
  <c r="AC7" i="2"/>
  <c r="AE7" i="2"/>
  <c r="AF7" i="2" s="1"/>
  <c r="P8" i="2"/>
  <c r="O8" i="2" s="1"/>
  <c r="AD7" i="2"/>
  <c r="Q8" i="2"/>
  <c r="X8" i="2"/>
  <c r="AA7" i="2"/>
  <c r="T7" i="2"/>
  <c r="U7" i="2"/>
  <c r="W15" i="2" s="1"/>
  <c r="T8" i="4" l="1"/>
  <c r="U8" i="4"/>
  <c r="W16" i="4" s="1"/>
  <c r="V8" i="4"/>
  <c r="AE8" i="4"/>
  <c r="AF8" i="4" s="1"/>
  <c r="AB8" i="4"/>
  <c r="AA8" i="4"/>
  <c r="Q9" i="4"/>
  <c r="Q9" i="2"/>
  <c r="S8" i="2"/>
  <c r="Y8" i="2"/>
  <c r="R8" i="2"/>
  <c r="AC8" i="4" l="1"/>
  <c r="Z9" i="4"/>
  <c r="AD8" i="4"/>
  <c r="P9" i="4"/>
  <c r="O9" i="4" s="1"/>
  <c r="Y9" i="4"/>
  <c r="R9" i="4"/>
  <c r="S9" i="4"/>
  <c r="X9" i="4"/>
  <c r="AA8" i="2"/>
  <c r="AB8" i="2"/>
  <c r="T8" i="2"/>
  <c r="V8" i="2"/>
  <c r="Y9" i="2"/>
  <c r="T9" i="4" l="1"/>
  <c r="U9" i="4" s="1"/>
  <c r="V9" i="4"/>
  <c r="P10" i="4" s="1"/>
  <c r="O10" i="4" s="1"/>
  <c r="AA9" i="4"/>
  <c r="X10" i="4"/>
  <c r="Q10" i="4"/>
  <c r="AB9" i="4"/>
  <c r="AC8" i="2"/>
  <c r="Z9" i="2"/>
  <c r="X9" i="2"/>
  <c r="AD8" i="2"/>
  <c r="P9" i="2"/>
  <c r="U8" i="2"/>
  <c r="W16" i="2" s="1"/>
  <c r="Q11" i="4" l="1"/>
  <c r="W17" i="4"/>
  <c r="AE9" i="4"/>
  <c r="AF9" i="4" s="1"/>
  <c r="AA10" i="4"/>
  <c r="AC9" i="4"/>
  <c r="Z10" i="4"/>
  <c r="V10" i="4"/>
  <c r="X11" i="4" s="1"/>
  <c r="AD9" i="4"/>
  <c r="S10" i="4"/>
  <c r="AB10" i="4" s="1"/>
  <c r="R10" i="4"/>
  <c r="Y10" i="4"/>
  <c r="O9" i="2"/>
  <c r="S9" i="2"/>
  <c r="R9" i="2"/>
  <c r="AE8" i="2"/>
  <c r="AF8" i="2" s="1"/>
  <c r="Z11" i="4" l="1"/>
  <c r="AC10" i="4"/>
  <c r="AD10" i="4"/>
  <c r="Y11" i="4"/>
  <c r="R11" i="4"/>
  <c r="V11" i="4" s="1"/>
  <c r="T10" i="4"/>
  <c r="U10" i="4" s="1"/>
  <c r="P11" i="4"/>
  <c r="O11" i="4" s="1"/>
  <c r="T9" i="2"/>
  <c r="U9" i="2"/>
  <c r="W17" i="2" s="1"/>
  <c r="V9" i="2"/>
  <c r="AE9" i="2"/>
  <c r="AF9" i="2" s="1"/>
  <c r="AB9" i="2"/>
  <c r="AA9" i="2"/>
  <c r="Q10" i="2"/>
  <c r="X10" i="2"/>
  <c r="W18" i="4" l="1"/>
  <c r="AE10" i="4"/>
  <c r="AF10" i="4" s="1"/>
  <c r="Z12" i="4"/>
  <c r="X12" i="4"/>
  <c r="P12" i="4"/>
  <c r="O12" i="4"/>
  <c r="Q12" i="4"/>
  <c r="S11" i="4"/>
  <c r="Y10" i="2"/>
  <c r="AC9" i="2"/>
  <c r="Z10" i="2"/>
  <c r="AD9" i="2"/>
  <c r="P10" i="2"/>
  <c r="O10" i="2" s="1"/>
  <c r="Q13" i="4" l="1"/>
  <c r="AE11" i="4"/>
  <c r="AF11" i="4" s="1"/>
  <c r="AB11" i="4"/>
  <c r="AA11" i="4"/>
  <c r="T11" i="4"/>
  <c r="U11" i="4" s="1"/>
  <c r="W19" i="4" s="1"/>
  <c r="R12" i="4"/>
  <c r="S12" i="4"/>
  <c r="Y12" i="4"/>
  <c r="Q11" i="2"/>
  <c r="R10" i="2"/>
  <c r="S10" i="2"/>
  <c r="T12" i="4" l="1"/>
  <c r="U12" i="4" s="1"/>
  <c r="W20" i="4" s="1"/>
  <c r="V12" i="4"/>
  <c r="Y13" i="4"/>
  <c r="AA12" i="4"/>
  <c r="AB12" i="4"/>
  <c r="AD11" i="4"/>
  <c r="AC11" i="4"/>
  <c r="T10" i="2"/>
  <c r="U10" i="2" s="1"/>
  <c r="W18" i="2" s="1"/>
  <c r="V10" i="2"/>
  <c r="Y11" i="2"/>
  <c r="AA10" i="2"/>
  <c r="AB10" i="2"/>
  <c r="Z13" i="4" l="1"/>
  <c r="AC12" i="4"/>
  <c r="AD12" i="4"/>
  <c r="X13" i="4"/>
  <c r="P13" i="4"/>
  <c r="AE12" i="4"/>
  <c r="AF12" i="4" s="1"/>
  <c r="AC10" i="2"/>
  <c r="Z11" i="2"/>
  <c r="X11" i="2"/>
  <c r="P11" i="2"/>
  <c r="AD10" i="2"/>
  <c r="AE10" i="2"/>
  <c r="AF10" i="2" s="1"/>
  <c r="O13" i="4" l="1"/>
  <c r="S13" i="4"/>
  <c r="R13" i="4"/>
  <c r="O11" i="2"/>
  <c r="S11" i="2"/>
  <c r="R11" i="2"/>
  <c r="AB13" i="4" l="1"/>
  <c r="AA13" i="4"/>
  <c r="T13" i="4"/>
  <c r="V13" i="4"/>
  <c r="Q14" i="4"/>
  <c r="T11" i="2"/>
  <c r="U11" i="2" s="1"/>
  <c r="V11" i="2"/>
  <c r="AA11" i="2"/>
  <c r="AB11" i="2"/>
  <c r="X12" i="2"/>
  <c r="Q12" i="2"/>
  <c r="Z14" i="4" l="1"/>
  <c r="AC13" i="4"/>
  <c r="U13" i="4"/>
  <c r="W21" i="4" s="1"/>
  <c r="Y14" i="4"/>
  <c r="AD13" i="4"/>
  <c r="P14" i="4"/>
  <c r="O14" i="4" s="1"/>
  <c r="X14" i="4"/>
  <c r="W19" i="2"/>
  <c r="AE11" i="2"/>
  <c r="AF11" i="2" s="1"/>
  <c r="AD11" i="2"/>
  <c r="Y12" i="2"/>
  <c r="Z12" i="2"/>
  <c r="AC11" i="2"/>
  <c r="P12" i="2"/>
  <c r="O12" i="2" s="1"/>
  <c r="Q15" i="4" l="1"/>
  <c r="R14" i="4"/>
  <c r="S14" i="4"/>
  <c r="AE13" i="4"/>
  <c r="AF13" i="4" s="1"/>
  <c r="Q13" i="2"/>
  <c r="S12" i="2"/>
  <c r="R12" i="2"/>
  <c r="T14" i="4" l="1"/>
  <c r="U14" i="4" s="1"/>
  <c r="V14" i="4"/>
  <c r="AB14" i="4"/>
  <c r="AA14" i="4"/>
  <c r="Y15" i="4"/>
  <c r="AB12" i="2"/>
  <c r="AA12" i="2"/>
  <c r="Y13" i="2"/>
  <c r="T12" i="2"/>
  <c r="V12" i="2"/>
  <c r="W22" i="4" l="1"/>
  <c r="AE14" i="4"/>
  <c r="AF14" i="4" s="1"/>
  <c r="Z15" i="4"/>
  <c r="AC14" i="4"/>
  <c r="X15" i="4"/>
  <c r="P15" i="4"/>
  <c r="AD14" i="4"/>
  <c r="Z13" i="2"/>
  <c r="AC12" i="2"/>
  <c r="P13" i="2"/>
  <c r="X13" i="2"/>
  <c r="AD12" i="2"/>
  <c r="U12" i="2"/>
  <c r="W20" i="2" s="1"/>
  <c r="O15" i="4" l="1"/>
  <c r="R15" i="4"/>
  <c r="S15" i="4"/>
  <c r="O13" i="2"/>
  <c r="S13" i="2"/>
  <c r="R13" i="2"/>
  <c r="AE12" i="2"/>
  <c r="AF12" i="2" s="1"/>
  <c r="AB15" i="4" l="1"/>
  <c r="AA15" i="4"/>
  <c r="T15" i="4"/>
  <c r="AE15" i="4" s="1"/>
  <c r="AF15" i="4" s="1"/>
  <c r="U15" i="4"/>
  <c r="W23" i="4" s="1"/>
  <c r="V15" i="4"/>
  <c r="Q16" i="4"/>
  <c r="T13" i="2"/>
  <c r="U13" i="2" s="1"/>
  <c r="V13" i="2"/>
  <c r="P14" i="2" s="1"/>
  <c r="O14" i="2" s="1"/>
  <c r="AA13" i="2"/>
  <c r="AB13" i="2"/>
  <c r="Q14" i="2"/>
  <c r="X14" i="2"/>
  <c r="Y16" i="4" l="1"/>
  <c r="AC15" i="4"/>
  <c r="Z16" i="4"/>
  <c r="X16" i="4"/>
  <c r="AD15" i="4"/>
  <c r="P16" i="4"/>
  <c r="O16" i="4" s="1"/>
  <c r="Q15" i="2"/>
  <c r="W21" i="2"/>
  <c r="AE13" i="2"/>
  <c r="AF13" i="2" s="1"/>
  <c r="AD13" i="2"/>
  <c r="Z14" i="2"/>
  <c r="AA14" i="2"/>
  <c r="AC13" i="2"/>
  <c r="Y14" i="2"/>
  <c r="S14" i="2"/>
  <c r="R14" i="2"/>
  <c r="S16" i="4" l="1"/>
  <c r="Q17" i="4"/>
  <c r="R16" i="4"/>
  <c r="T14" i="2"/>
  <c r="U14" i="2"/>
  <c r="W22" i="2" s="1"/>
  <c r="V14" i="2"/>
  <c r="Y15" i="2"/>
  <c r="AB14" i="2"/>
  <c r="Y17" i="4" l="1"/>
  <c r="T16" i="4"/>
  <c r="V16" i="4"/>
  <c r="AA16" i="4"/>
  <c r="AB16" i="4"/>
  <c r="AC14" i="2"/>
  <c r="Z15" i="2"/>
  <c r="X15" i="2"/>
  <c r="P15" i="2"/>
  <c r="AD14" i="2"/>
  <c r="AE14" i="2"/>
  <c r="AF14" i="2" s="1"/>
  <c r="Z17" i="4" l="1"/>
  <c r="AC16" i="4"/>
  <c r="AD16" i="4"/>
  <c r="X17" i="4"/>
  <c r="P17" i="4"/>
  <c r="U16" i="4"/>
  <c r="W24" i="4" s="1"/>
  <c r="O15" i="2"/>
  <c r="R15" i="2"/>
  <c r="S15" i="2"/>
  <c r="O17" i="4" l="1"/>
  <c r="S17" i="4"/>
  <c r="R17" i="4"/>
  <c r="AE16" i="4"/>
  <c r="AF16" i="4" s="1"/>
  <c r="AB15" i="2"/>
  <c r="AA15" i="2"/>
  <c r="T15" i="2"/>
  <c r="V15" i="2"/>
  <c r="P16" i="2" s="1"/>
  <c r="O16" i="2" s="1"/>
  <c r="Q16" i="2"/>
  <c r="T17" i="4" l="1"/>
  <c r="U17" i="4"/>
  <c r="W25" i="4" s="1"/>
  <c r="V17" i="4"/>
  <c r="AE17" i="4"/>
  <c r="AF17" i="4" s="1"/>
  <c r="AA17" i="4"/>
  <c r="AB17" i="4"/>
  <c r="P18" i="4"/>
  <c r="O18" i="4" s="1"/>
  <c r="Q18" i="4"/>
  <c r="X18" i="4"/>
  <c r="Q17" i="2"/>
  <c r="AE15" i="2"/>
  <c r="AF15" i="2" s="1"/>
  <c r="AC15" i="2"/>
  <c r="Z16" i="2"/>
  <c r="AA16" i="2"/>
  <c r="U15" i="2"/>
  <c r="W23" i="2" s="1"/>
  <c r="AB16" i="2"/>
  <c r="Y16" i="2"/>
  <c r="S16" i="2"/>
  <c r="R16" i="2"/>
  <c r="X16" i="2"/>
  <c r="AD15" i="2"/>
  <c r="Q19" i="4" l="1"/>
  <c r="S18" i="4"/>
  <c r="Y18" i="4"/>
  <c r="R18" i="4"/>
  <c r="V18" i="4"/>
  <c r="X19" i="4" s="1"/>
  <c r="AC17" i="4"/>
  <c r="Z18" i="4"/>
  <c r="AD17" i="4"/>
  <c r="T16" i="2"/>
  <c r="U16" i="2" s="1"/>
  <c r="W24" i="2" s="1"/>
  <c r="Y17" i="2"/>
  <c r="V16" i="2"/>
  <c r="P19" i="4" l="1"/>
  <c r="O19" i="4" s="1"/>
  <c r="AB18" i="4"/>
  <c r="AB19" i="4" s="1"/>
  <c r="T18" i="4"/>
  <c r="U18" i="4" s="1"/>
  <c r="W26" i="4" s="1"/>
  <c r="AC18" i="4"/>
  <c r="Z19" i="4"/>
  <c r="V19" i="4"/>
  <c r="AA18" i="4"/>
  <c r="AD18" i="4"/>
  <c r="Y19" i="4"/>
  <c r="R19" i="4"/>
  <c r="S19" i="4"/>
  <c r="AE16" i="2"/>
  <c r="AF16" i="2" s="1"/>
  <c r="Z17" i="2"/>
  <c r="AC16" i="2"/>
  <c r="X17" i="2"/>
  <c r="P17" i="2"/>
  <c r="AD16" i="2"/>
  <c r="AC19" i="4" l="1"/>
  <c r="Z20" i="4"/>
  <c r="AE18" i="4"/>
  <c r="AF18" i="4" s="1"/>
  <c r="T19" i="4"/>
  <c r="AA19" i="4"/>
  <c r="X20" i="4"/>
  <c r="Q20" i="4"/>
  <c r="P20" i="4"/>
  <c r="AD19" i="4"/>
  <c r="O17" i="2"/>
  <c r="R17" i="2"/>
  <c r="S17" i="2"/>
  <c r="U19" i="4" l="1"/>
  <c r="W27" i="4" s="1"/>
  <c r="R20" i="4"/>
  <c r="S20" i="4"/>
  <c r="Y20" i="4"/>
  <c r="O20" i="4"/>
  <c r="T17" i="2"/>
  <c r="U17" i="2" s="1"/>
  <c r="V17" i="2"/>
  <c r="AB17" i="2"/>
  <c r="AA17" i="2"/>
  <c r="P18" i="2"/>
  <c r="O18" i="2" s="1"/>
  <c r="Q18" i="2"/>
  <c r="Q21" i="4" l="1"/>
  <c r="P21" i="4"/>
  <c r="O21" i="4" s="1"/>
  <c r="T20" i="4"/>
  <c r="U20" i="4" s="1"/>
  <c r="W28" i="4" s="1"/>
  <c r="V20" i="4"/>
  <c r="AA20" i="4"/>
  <c r="AB20" i="4"/>
  <c r="AE19" i="4"/>
  <c r="AF19" i="4" s="1"/>
  <c r="Q19" i="2"/>
  <c r="W25" i="2"/>
  <c r="AE17" i="2"/>
  <c r="AF17" i="2" s="1"/>
  <c r="Y18" i="2"/>
  <c r="S18" i="2"/>
  <c r="R18" i="2"/>
  <c r="V18" i="2"/>
  <c r="P19" i="2" s="1"/>
  <c r="O19" i="2" s="1"/>
  <c r="AA18" i="2"/>
  <c r="Z18" i="2"/>
  <c r="AC17" i="2"/>
  <c r="AB18" i="2"/>
  <c r="AD17" i="2"/>
  <c r="X18" i="2"/>
  <c r="Q22" i="4" l="1"/>
  <c r="Z21" i="4"/>
  <c r="AC20" i="4"/>
  <c r="AE20" i="4"/>
  <c r="AF20" i="4" s="1"/>
  <c r="S21" i="4"/>
  <c r="Y21" i="4"/>
  <c r="R21" i="4"/>
  <c r="X21" i="4"/>
  <c r="AD20" i="4"/>
  <c r="Q20" i="2"/>
  <c r="U18" i="2"/>
  <c r="W26" i="2" s="1"/>
  <c r="T18" i="2"/>
  <c r="AE18" i="2" s="1"/>
  <c r="AF18" i="2" s="1"/>
  <c r="X19" i="2"/>
  <c r="Z19" i="2"/>
  <c r="AA19" i="2"/>
  <c r="AC18" i="2"/>
  <c r="Y19" i="2"/>
  <c r="S19" i="2"/>
  <c r="AB19" i="2" s="1"/>
  <c r="R19" i="2"/>
  <c r="AD18" i="2"/>
  <c r="Y22" i="4" l="1"/>
  <c r="AB21" i="4"/>
  <c r="T21" i="4"/>
  <c r="U21" i="4" s="1"/>
  <c r="W29" i="4" s="1"/>
  <c r="V21" i="4"/>
  <c r="AA21" i="4"/>
  <c r="T19" i="2"/>
  <c r="U19" i="2"/>
  <c r="W27" i="2" s="1"/>
  <c r="V19" i="2"/>
  <c r="AE19" i="2"/>
  <c r="AF19" i="2" s="1"/>
  <c r="Y20" i="2"/>
  <c r="AE21" i="4" l="1"/>
  <c r="AF21" i="4" s="1"/>
  <c r="AC21" i="4"/>
  <c r="Z22" i="4"/>
  <c r="P22" i="4"/>
  <c r="AD21" i="4"/>
  <c r="X22" i="4"/>
  <c r="Z20" i="2"/>
  <c r="AC19" i="2"/>
  <c r="AD19" i="2"/>
  <c r="P20" i="2"/>
  <c r="X20" i="2"/>
  <c r="O22" i="4" l="1"/>
  <c r="R22" i="4"/>
  <c r="S22" i="4"/>
  <c r="O20" i="2"/>
  <c r="S20" i="2"/>
  <c r="R20" i="2"/>
  <c r="AB22" i="4" l="1"/>
  <c r="AA22" i="4"/>
  <c r="T22" i="4"/>
  <c r="V22" i="4"/>
  <c r="Q23" i="4"/>
  <c r="AB20" i="2"/>
  <c r="AA20" i="2"/>
  <c r="T20" i="2"/>
  <c r="V20" i="2"/>
  <c r="Q21" i="2"/>
  <c r="Y23" i="4" l="1"/>
  <c r="R23" i="4"/>
  <c r="Z23" i="4"/>
  <c r="AC22" i="4"/>
  <c r="X23" i="4"/>
  <c r="U22" i="4"/>
  <c r="W30" i="4" s="1"/>
  <c r="AD22" i="4"/>
  <c r="P23" i="4"/>
  <c r="O23" i="4" s="1"/>
  <c r="Z21" i="2"/>
  <c r="AC20" i="2"/>
  <c r="AD20" i="2"/>
  <c r="P21" i="2"/>
  <c r="O21" i="2" s="1"/>
  <c r="U20" i="2"/>
  <c r="W28" i="2" s="1"/>
  <c r="Y21" i="2"/>
  <c r="X21" i="2"/>
  <c r="S23" i="4" l="1"/>
  <c r="Q24" i="4"/>
  <c r="V23" i="4"/>
  <c r="AE22" i="4"/>
  <c r="AF22" i="4" s="1"/>
  <c r="S21" i="2"/>
  <c r="R21" i="2"/>
  <c r="V21" i="2" s="1"/>
  <c r="X22" i="2" s="1"/>
  <c r="T21" i="2"/>
  <c r="Q22" i="2"/>
  <c r="P22" i="2"/>
  <c r="O22" i="2" s="1"/>
  <c r="AA21" i="2"/>
  <c r="AB21" i="2"/>
  <c r="AC21" i="2" s="1"/>
  <c r="AE20" i="2"/>
  <c r="AF20" i="2" s="1"/>
  <c r="AA23" i="4" l="1"/>
  <c r="AB23" i="4"/>
  <c r="Y24" i="4"/>
  <c r="R24" i="4"/>
  <c r="Z24" i="4"/>
  <c r="P24" i="4"/>
  <c r="O24" i="4" s="1"/>
  <c r="T23" i="4"/>
  <c r="U23" i="4" s="1"/>
  <c r="W31" i="4" s="1"/>
  <c r="X24" i="4"/>
  <c r="U21" i="2"/>
  <c r="W29" i="2" s="1"/>
  <c r="Z22" i="2"/>
  <c r="AD21" i="2"/>
  <c r="Q23" i="2"/>
  <c r="AB22" i="2"/>
  <c r="R22" i="2"/>
  <c r="S22" i="2"/>
  <c r="Y22" i="2"/>
  <c r="AD23" i="4" l="1"/>
  <c r="S24" i="4"/>
  <c r="Q25" i="4"/>
  <c r="AC23" i="4"/>
  <c r="V24" i="4"/>
  <c r="AE23" i="4"/>
  <c r="AF23" i="4" s="1"/>
  <c r="AE21" i="2"/>
  <c r="AF21" i="2" s="1"/>
  <c r="AA22" i="2"/>
  <c r="T22" i="2"/>
  <c r="V22" i="2"/>
  <c r="Y23" i="2"/>
  <c r="Z25" i="4" l="1"/>
  <c r="X25" i="4"/>
  <c r="AE24" i="4"/>
  <c r="AF24" i="4" s="1"/>
  <c r="AA24" i="4"/>
  <c r="P25" i="4"/>
  <c r="O25" i="4" s="1"/>
  <c r="T24" i="4"/>
  <c r="U24" i="4" s="1"/>
  <c r="W32" i="4" s="1"/>
  <c r="R25" i="4"/>
  <c r="V25" i="4" s="1"/>
  <c r="S25" i="4"/>
  <c r="Y25" i="4"/>
  <c r="AB24" i="4"/>
  <c r="Z23" i="2"/>
  <c r="AC22" i="2"/>
  <c r="P23" i="2"/>
  <c r="X23" i="2"/>
  <c r="AD22" i="2"/>
  <c r="U22" i="2"/>
  <c r="W30" i="2" s="1"/>
  <c r="Z26" i="4" l="1"/>
  <c r="AB25" i="4"/>
  <c r="AD25" i="4" s="1"/>
  <c r="AA25" i="4"/>
  <c r="T25" i="4"/>
  <c r="U25" i="4" s="1"/>
  <c r="X26" i="4"/>
  <c r="Q26" i="4"/>
  <c r="P26" i="4"/>
  <c r="AD24" i="4"/>
  <c r="AC24" i="4"/>
  <c r="O23" i="2"/>
  <c r="S23" i="2"/>
  <c r="R23" i="2"/>
  <c r="AE22" i="2"/>
  <c r="AF22" i="2" s="1"/>
  <c r="W33" i="4" l="1"/>
  <c r="AE25" i="4"/>
  <c r="AF25" i="4" s="1"/>
  <c r="S26" i="4"/>
  <c r="R26" i="4"/>
  <c r="Y26" i="4"/>
  <c r="AB26" i="4"/>
  <c r="AC25" i="4"/>
  <c r="O26" i="4"/>
  <c r="T23" i="2"/>
  <c r="U23" i="2"/>
  <c r="W31" i="2" s="1"/>
  <c r="V23" i="2"/>
  <c r="X24" i="2" s="1"/>
  <c r="AE23" i="2"/>
  <c r="AF23" i="2" s="1"/>
  <c r="AA23" i="2"/>
  <c r="AB23" i="2"/>
  <c r="Q24" i="2"/>
  <c r="Q27" i="4" l="1"/>
  <c r="X27" i="4"/>
  <c r="P27" i="4"/>
  <c r="O27" i="4" s="1"/>
  <c r="T26" i="4"/>
  <c r="U26" i="4" s="1"/>
  <c r="V26" i="4"/>
  <c r="AA26" i="4"/>
  <c r="P24" i="2"/>
  <c r="O24" i="2" s="1"/>
  <c r="Q25" i="2"/>
  <c r="AB24" i="2"/>
  <c r="AD23" i="2"/>
  <c r="R24" i="2"/>
  <c r="S24" i="2"/>
  <c r="Y24" i="2"/>
  <c r="AA24" i="2"/>
  <c r="Z24" i="2"/>
  <c r="AC23" i="2"/>
  <c r="V24" i="2"/>
  <c r="X25" i="2" s="1"/>
  <c r="W34" i="4" l="1"/>
  <c r="AE26" i="4"/>
  <c r="AF26" i="4" s="1"/>
  <c r="Q28" i="4"/>
  <c r="X28" i="4"/>
  <c r="P28" i="4"/>
  <c r="O28" i="4" s="1"/>
  <c r="Z27" i="4"/>
  <c r="V27" i="4"/>
  <c r="AD27" i="4" s="1"/>
  <c r="AA27" i="4"/>
  <c r="AC26" i="4"/>
  <c r="Y27" i="4"/>
  <c r="R27" i="4"/>
  <c r="S27" i="4"/>
  <c r="AD26" i="4"/>
  <c r="AB27" i="4"/>
  <c r="P25" i="2"/>
  <c r="O25" i="2" s="1"/>
  <c r="Q26" i="2"/>
  <c r="AB25" i="2"/>
  <c r="AD24" i="2"/>
  <c r="R25" i="2"/>
  <c r="V25" i="2" s="1"/>
  <c r="S25" i="2"/>
  <c r="Y25" i="2"/>
  <c r="AA25" i="2"/>
  <c r="Z25" i="2"/>
  <c r="AC24" i="2"/>
  <c r="T24" i="2"/>
  <c r="U24" i="2" s="1"/>
  <c r="W32" i="2" s="1"/>
  <c r="Q29" i="4" l="1"/>
  <c r="AB28" i="4"/>
  <c r="Y28" i="4"/>
  <c r="S28" i="4"/>
  <c r="R28" i="4"/>
  <c r="AA28" i="4"/>
  <c r="AC27" i="4"/>
  <c r="Z28" i="4"/>
  <c r="T27" i="4"/>
  <c r="AE27" i="4" s="1"/>
  <c r="AF27" i="4" s="1"/>
  <c r="U27" i="4"/>
  <c r="W35" i="4" s="1"/>
  <c r="AD25" i="2"/>
  <c r="P26" i="2"/>
  <c r="O26" i="2" s="1"/>
  <c r="Q27" i="2" s="1"/>
  <c r="AE24" i="2"/>
  <c r="AF24" i="2" s="1"/>
  <c r="Z26" i="2"/>
  <c r="AC25" i="2"/>
  <c r="X26" i="2"/>
  <c r="R26" i="2"/>
  <c r="V26" i="2" s="1"/>
  <c r="X27" i="2" s="1"/>
  <c r="Y26" i="2"/>
  <c r="S26" i="2"/>
  <c r="AB26" i="2" s="1"/>
  <c r="T25" i="2"/>
  <c r="Y29" i="4" l="1"/>
  <c r="T28" i="4"/>
  <c r="V28" i="4"/>
  <c r="U25" i="2"/>
  <c r="W33" i="2" s="1"/>
  <c r="Y27" i="2"/>
  <c r="AC26" i="2"/>
  <c r="Z27" i="2"/>
  <c r="AD26" i="2"/>
  <c r="T26" i="2"/>
  <c r="U26" i="2" s="1"/>
  <c r="AA26" i="2"/>
  <c r="P27" i="2"/>
  <c r="O27" i="2" s="1"/>
  <c r="U28" i="4" l="1"/>
  <c r="W36" i="4" s="1"/>
  <c r="AC28" i="4"/>
  <c r="Z29" i="4"/>
  <c r="X29" i="4"/>
  <c r="P29" i="4"/>
  <c r="AD28" i="4"/>
  <c r="R27" i="2"/>
  <c r="W34" i="2"/>
  <c r="AE26" i="2"/>
  <c r="S27" i="2"/>
  <c r="T27" i="2" s="1"/>
  <c r="U27" i="2" s="1"/>
  <c r="W35" i="2" s="1"/>
  <c r="Q28" i="2"/>
  <c r="V27" i="2"/>
  <c r="AE25" i="2"/>
  <c r="AF25" i="2" s="1"/>
  <c r="O29" i="4" l="1"/>
  <c r="S29" i="4"/>
  <c r="R29" i="4"/>
  <c r="AE28" i="4"/>
  <c r="AF28" i="4" s="1"/>
  <c r="Z28" i="2"/>
  <c r="X28" i="2"/>
  <c r="Y28" i="2"/>
  <c r="R28" i="2"/>
  <c r="AE27" i="2"/>
  <c r="AA27" i="2"/>
  <c r="AB27" i="2"/>
  <c r="AF26" i="2"/>
  <c r="P28" i="2"/>
  <c r="O28" i="2" s="1"/>
  <c r="T29" i="4" l="1"/>
  <c r="U29" i="4" s="1"/>
  <c r="V29" i="4"/>
  <c r="X30" i="4" s="1"/>
  <c r="AB29" i="4"/>
  <c r="AD29" i="4" s="1"/>
  <c r="AA29" i="4"/>
  <c r="Q30" i="4"/>
  <c r="S28" i="2"/>
  <c r="AA28" i="2" s="1"/>
  <c r="AB28" i="2"/>
  <c r="AF27" i="2"/>
  <c r="T28" i="2"/>
  <c r="AC27" i="2"/>
  <c r="AD27" i="2"/>
  <c r="Q29" i="2"/>
  <c r="V28" i="2"/>
  <c r="AD28" i="2" s="1"/>
  <c r="W37" i="4" l="1"/>
  <c r="AE29" i="4"/>
  <c r="AF29" i="4" s="1"/>
  <c r="Y30" i="4"/>
  <c r="Z30" i="4"/>
  <c r="AC29" i="4"/>
  <c r="P30" i="4"/>
  <c r="O30" i="4" s="1"/>
  <c r="U28" i="2"/>
  <c r="W36" i="2" s="1"/>
  <c r="AC28" i="2"/>
  <c r="Z29" i="2"/>
  <c r="Y29" i="2"/>
  <c r="S29" i="2"/>
  <c r="P29" i="2"/>
  <c r="O29" i="2" s="1"/>
  <c r="X29" i="2"/>
  <c r="R30" i="4" l="1"/>
  <c r="Q31" i="4"/>
  <c r="S30" i="4"/>
  <c r="AE28" i="2"/>
  <c r="AF28" i="2" s="1"/>
  <c r="AB29" i="2"/>
  <c r="Q30" i="2"/>
  <c r="AA29" i="2"/>
  <c r="R29" i="2"/>
  <c r="Y31" i="4" l="1"/>
  <c r="AE30" i="4"/>
  <c r="AF30" i="4" s="1"/>
  <c r="AA30" i="4"/>
  <c r="AB30" i="4"/>
  <c r="T30" i="4"/>
  <c r="U30" i="4"/>
  <c r="W38" i="4" s="1"/>
  <c r="V30" i="4"/>
  <c r="T29" i="2"/>
  <c r="V29" i="2"/>
  <c r="Y30" i="2"/>
  <c r="Z31" i="4" l="1"/>
  <c r="AC30" i="4"/>
  <c r="X31" i="4"/>
  <c r="P31" i="4"/>
  <c r="AD30" i="4"/>
  <c r="AC29" i="2"/>
  <c r="Z30" i="2"/>
  <c r="X30" i="2"/>
  <c r="P30" i="2"/>
  <c r="AD29" i="2"/>
  <c r="U29" i="2"/>
  <c r="W37" i="2" s="1"/>
  <c r="O31" i="4" l="1"/>
  <c r="S31" i="4"/>
  <c r="R31" i="4"/>
  <c r="O30" i="2"/>
  <c r="R30" i="2"/>
  <c r="S30" i="2"/>
  <c r="AE29" i="2"/>
  <c r="AF29" i="2" s="1"/>
  <c r="T31" i="4" l="1"/>
  <c r="U31" i="4"/>
  <c r="W39" i="4" s="1"/>
  <c r="V31" i="4"/>
  <c r="AE31" i="4"/>
  <c r="AF31" i="4" s="1"/>
  <c r="AB31" i="4"/>
  <c r="AA31" i="4"/>
  <c r="Q32" i="4"/>
  <c r="X32" i="4"/>
  <c r="AB30" i="2"/>
  <c r="AA30" i="2"/>
  <c r="T30" i="2"/>
  <c r="V30" i="2"/>
  <c r="Q31" i="2"/>
  <c r="Z32" i="4" l="1"/>
  <c r="AC31" i="4"/>
  <c r="AD31" i="4"/>
  <c r="Y32" i="4"/>
  <c r="P32" i="4"/>
  <c r="O32" i="4" s="1"/>
  <c r="Z31" i="2"/>
  <c r="AC30" i="2"/>
  <c r="AD30" i="2"/>
  <c r="P31" i="2"/>
  <c r="O31" i="2" s="1"/>
  <c r="U30" i="2"/>
  <c r="W38" i="2" s="1"/>
  <c r="R31" i="2"/>
  <c r="Y31" i="2"/>
  <c r="X31" i="2"/>
  <c r="S32" i="4" l="1"/>
  <c r="Q33" i="4"/>
  <c r="R32" i="4"/>
  <c r="S31" i="2"/>
  <c r="T31" i="2"/>
  <c r="U31" i="2" s="1"/>
  <c r="X32" i="2"/>
  <c r="P32" i="2"/>
  <c r="Q32" i="2"/>
  <c r="AA31" i="2"/>
  <c r="V31" i="2"/>
  <c r="AB31" i="2"/>
  <c r="AE30" i="2"/>
  <c r="AF30" i="2" s="1"/>
  <c r="Y33" i="4" l="1"/>
  <c r="T32" i="4"/>
  <c r="AE32" i="4" s="1"/>
  <c r="AF32" i="4" s="1"/>
  <c r="U32" i="4"/>
  <c r="W40" i="4" s="1"/>
  <c r="V32" i="4"/>
  <c r="AB32" i="4"/>
  <c r="AA32" i="4"/>
  <c r="O32" i="2"/>
  <c r="Q33" i="2"/>
  <c r="W39" i="2"/>
  <c r="AE31" i="2"/>
  <c r="AF31" i="2" s="1"/>
  <c r="Y32" i="2"/>
  <c r="S32" i="2"/>
  <c r="AB32" i="2" s="1"/>
  <c r="R32" i="2"/>
  <c r="AC31" i="2"/>
  <c r="Z32" i="2"/>
  <c r="AD31" i="2"/>
  <c r="Z33" i="4" l="1"/>
  <c r="AC32" i="4"/>
  <c r="P33" i="4"/>
  <c r="AD32" i="4"/>
  <c r="X33" i="4"/>
  <c r="T32" i="2"/>
  <c r="Y33" i="2"/>
  <c r="AA32" i="2"/>
  <c r="V32" i="2"/>
  <c r="O33" i="4" l="1"/>
  <c r="R33" i="4"/>
  <c r="S33" i="4"/>
  <c r="U32" i="2"/>
  <c r="W40" i="2" s="1"/>
  <c r="Z33" i="2"/>
  <c r="AC32" i="2"/>
  <c r="AD32" i="2"/>
  <c r="P33" i="2"/>
  <c r="X33" i="2"/>
  <c r="AA33" i="4" l="1"/>
  <c r="AB33" i="4"/>
  <c r="T33" i="4"/>
  <c r="AE33" i="4" s="1"/>
  <c r="AF33" i="4" s="1"/>
  <c r="U33" i="4"/>
  <c r="W41" i="4" s="1"/>
  <c r="V33" i="4"/>
  <c r="Q34" i="4"/>
  <c r="O33" i="2"/>
  <c r="S33" i="2"/>
  <c r="R33" i="2"/>
  <c r="AE32" i="2"/>
  <c r="AF32" i="2" s="1"/>
  <c r="Z34" i="4" l="1"/>
  <c r="AC33" i="4"/>
  <c r="S34" i="4"/>
  <c r="R34" i="4"/>
  <c r="Y34" i="4"/>
  <c r="P34" i="4"/>
  <c r="O34" i="4" s="1"/>
  <c r="X34" i="4"/>
  <c r="AD33" i="4"/>
  <c r="T33" i="2"/>
  <c r="U33" i="2"/>
  <c r="W41" i="2" s="1"/>
  <c r="V33" i="2"/>
  <c r="P34" i="2" s="1"/>
  <c r="O34" i="2" s="1"/>
  <c r="AE33" i="2"/>
  <c r="AF33" i="2" s="1"/>
  <c r="AB33" i="2"/>
  <c r="AA33" i="2"/>
  <c r="Q34" i="2"/>
  <c r="AA34" i="4" l="1"/>
  <c r="T34" i="4"/>
  <c r="AE34" i="4" s="1"/>
  <c r="AF34" i="4" s="1"/>
  <c r="U34" i="4"/>
  <c r="W42" i="4" s="1"/>
  <c r="V34" i="4"/>
  <c r="AB34" i="4"/>
  <c r="Q35" i="4"/>
  <c r="Q35" i="2"/>
  <c r="AB34" i="2"/>
  <c r="AD33" i="2"/>
  <c r="R34" i="2"/>
  <c r="Y34" i="2"/>
  <c r="S34" i="2"/>
  <c r="AA34" i="2"/>
  <c r="Z34" i="2"/>
  <c r="AC33" i="2"/>
  <c r="V34" i="2"/>
  <c r="X35" i="2" s="1"/>
  <c r="X34" i="2"/>
  <c r="Y35" i="4" l="1"/>
  <c r="Z35" i="4"/>
  <c r="AC34" i="4"/>
  <c r="X35" i="4"/>
  <c r="AD34" i="4"/>
  <c r="P35" i="4"/>
  <c r="O35" i="4" s="1"/>
  <c r="Y35" i="2"/>
  <c r="R35" i="2"/>
  <c r="AD34" i="2"/>
  <c r="AC34" i="2"/>
  <c r="Z35" i="2"/>
  <c r="T34" i="2"/>
  <c r="U34" i="2" s="1"/>
  <c r="P35" i="2"/>
  <c r="O35" i="2" s="1"/>
  <c r="Q36" i="4" l="1"/>
  <c r="R35" i="4"/>
  <c r="S35" i="4"/>
  <c r="S35" i="2"/>
  <c r="W42" i="2"/>
  <c r="AE34" i="2"/>
  <c r="AF34" i="2" s="1"/>
  <c r="T35" i="2"/>
  <c r="U35" i="2" s="1"/>
  <c r="AA35" i="2"/>
  <c r="Q36" i="2"/>
  <c r="V35" i="2"/>
  <c r="P36" i="2" s="1"/>
  <c r="AB35" i="2"/>
  <c r="T35" i="4" l="1"/>
  <c r="U35" i="4"/>
  <c r="W43" i="4" s="1"/>
  <c r="V35" i="4"/>
  <c r="Y36" i="4"/>
  <c r="AB35" i="4"/>
  <c r="AA35" i="4"/>
  <c r="O36" i="2"/>
  <c r="Q37" i="2"/>
  <c r="W43" i="2"/>
  <c r="AE35" i="2"/>
  <c r="AF35" i="2" s="1"/>
  <c r="X36" i="2"/>
  <c r="Z36" i="2"/>
  <c r="AC35" i="2"/>
  <c r="AD35" i="2"/>
  <c r="Y36" i="2"/>
  <c r="S36" i="2"/>
  <c r="AA36" i="2" s="1"/>
  <c r="R36" i="2"/>
  <c r="Z36" i="4" l="1"/>
  <c r="AC35" i="4"/>
  <c r="X36" i="4"/>
  <c r="AD35" i="4"/>
  <c r="P36" i="4"/>
  <c r="AE35" i="4"/>
  <c r="AF35" i="4" s="1"/>
  <c r="T36" i="2"/>
  <c r="U36" i="2"/>
  <c r="W44" i="2" s="1"/>
  <c r="Y37" i="2"/>
  <c r="AE36" i="2"/>
  <c r="AF36" i="2" s="1"/>
  <c r="V36" i="2"/>
  <c r="AB36" i="2"/>
  <c r="O36" i="4" l="1"/>
  <c r="R36" i="4"/>
  <c r="S36" i="4"/>
  <c r="AC36" i="2"/>
  <c r="Z37" i="2"/>
  <c r="X37" i="2"/>
  <c r="P37" i="2"/>
  <c r="AD36" i="2"/>
  <c r="AB36" i="4" l="1"/>
  <c r="AA36" i="4"/>
  <c r="T36" i="4"/>
  <c r="V36" i="4"/>
  <c r="X37" i="4" s="1"/>
  <c r="Q37" i="4"/>
  <c r="O37" i="2"/>
  <c r="R37" i="2"/>
  <c r="S37" i="2"/>
  <c r="U36" i="4" l="1"/>
  <c r="W44" i="4" s="1"/>
  <c r="Z37" i="4"/>
  <c r="AC36" i="4"/>
  <c r="P37" i="4"/>
  <c r="O37" i="4" s="1"/>
  <c r="Y37" i="4"/>
  <c r="R37" i="4"/>
  <c r="S37" i="4"/>
  <c r="AB37" i="4" s="1"/>
  <c r="AD36" i="4"/>
  <c r="AB37" i="2"/>
  <c r="AA37" i="2"/>
  <c r="T37" i="2"/>
  <c r="V37" i="2"/>
  <c r="Q38" i="2"/>
  <c r="AA37" i="4" l="1"/>
  <c r="T37" i="4"/>
  <c r="AE37" i="4" s="1"/>
  <c r="AF37" i="4" s="1"/>
  <c r="U37" i="4"/>
  <c r="W45" i="4" s="1"/>
  <c r="Q38" i="4"/>
  <c r="V37" i="4"/>
  <c r="AE36" i="4"/>
  <c r="AF36" i="4" s="1"/>
  <c r="AC37" i="2"/>
  <c r="Z38" i="2"/>
  <c r="Y38" i="2"/>
  <c r="X38" i="2"/>
  <c r="U37" i="2"/>
  <c r="W45" i="2" s="1"/>
  <c r="P38" i="2"/>
  <c r="O38" i="2" s="1"/>
  <c r="AD37" i="2"/>
  <c r="Z38" i="4" l="1"/>
  <c r="AC37" i="4"/>
  <c r="P38" i="4"/>
  <c r="O38" i="4" s="1"/>
  <c r="X38" i="4"/>
  <c r="AD37" i="4"/>
  <c r="Y38" i="4"/>
  <c r="Q39" i="2"/>
  <c r="R38" i="2"/>
  <c r="S38" i="2"/>
  <c r="AE37" i="2"/>
  <c r="AF37" i="2" s="1"/>
  <c r="S38" i="4" l="1"/>
  <c r="Q39" i="4"/>
  <c r="R38" i="4"/>
  <c r="T38" i="2"/>
  <c r="U38" i="2" s="1"/>
  <c r="W46" i="2" s="1"/>
  <c r="V38" i="2"/>
  <c r="Y39" i="2"/>
  <c r="AA38" i="2"/>
  <c r="AB38" i="2"/>
  <c r="Y39" i="4" l="1"/>
  <c r="T38" i="4"/>
  <c r="V38" i="4"/>
  <c r="AA38" i="4"/>
  <c r="AB38" i="4"/>
  <c r="Z39" i="2"/>
  <c r="AC38" i="2"/>
  <c r="AD38" i="2"/>
  <c r="P39" i="2"/>
  <c r="X39" i="2"/>
  <c r="AE38" i="2"/>
  <c r="AF38" i="2" s="1"/>
  <c r="Z39" i="4" l="1"/>
  <c r="AC38" i="4"/>
  <c r="X39" i="4"/>
  <c r="P39" i="4"/>
  <c r="AD38" i="4"/>
  <c r="U38" i="4"/>
  <c r="W46" i="4" s="1"/>
  <c r="O39" i="2"/>
  <c r="S39" i="2"/>
  <c r="R39" i="2"/>
  <c r="O39" i="4" l="1"/>
  <c r="R39" i="4"/>
  <c r="S39" i="4"/>
  <c r="AE38" i="4"/>
  <c r="AF38" i="4" s="1"/>
  <c r="T39" i="2"/>
  <c r="U39" i="2"/>
  <c r="W47" i="2" s="1"/>
  <c r="V39" i="2"/>
  <c r="P40" i="2" s="1"/>
  <c r="O40" i="2" s="1"/>
  <c r="AE39" i="2"/>
  <c r="AF39" i="2" s="1"/>
  <c r="AB39" i="2"/>
  <c r="AD39" i="2" s="1"/>
  <c r="AA39" i="2"/>
  <c r="Q40" i="2"/>
  <c r="T39" i="4" l="1"/>
  <c r="U39" i="4" s="1"/>
  <c r="V39" i="4"/>
  <c r="X40" i="4" s="1"/>
  <c r="AB39" i="4"/>
  <c r="AA39" i="4"/>
  <c r="Q40" i="4"/>
  <c r="P40" i="4"/>
  <c r="O40" i="4" s="1"/>
  <c r="Q41" i="2"/>
  <c r="R40" i="2"/>
  <c r="S40" i="2"/>
  <c r="Y40" i="2"/>
  <c r="AB40" i="2"/>
  <c r="AA40" i="2"/>
  <c r="Z40" i="2"/>
  <c r="AC39" i="2"/>
  <c r="X40" i="2"/>
  <c r="Q41" i="4" l="1"/>
  <c r="W47" i="4"/>
  <c r="AE39" i="4"/>
  <c r="AF39" i="4" s="1"/>
  <c r="S40" i="4"/>
  <c r="R40" i="4"/>
  <c r="Y40" i="4"/>
  <c r="AB40" i="4"/>
  <c r="Z40" i="4"/>
  <c r="AA40" i="4"/>
  <c r="AC39" i="4"/>
  <c r="AD39" i="4"/>
  <c r="Y41" i="2"/>
  <c r="T40" i="2"/>
  <c r="V40" i="2"/>
  <c r="T40" i="4" l="1"/>
  <c r="U40" i="4"/>
  <c r="W48" i="4" s="1"/>
  <c r="Y41" i="4"/>
  <c r="V40" i="4"/>
  <c r="U40" i="2"/>
  <c r="W48" i="2" s="1"/>
  <c r="AC40" i="2"/>
  <c r="Z41" i="2"/>
  <c r="P41" i="2"/>
  <c r="X41" i="2"/>
  <c r="AD40" i="2"/>
  <c r="Z41" i="4" l="1"/>
  <c r="AC40" i="4"/>
  <c r="P41" i="4"/>
  <c r="AD40" i="4"/>
  <c r="X41" i="4"/>
  <c r="AE40" i="4"/>
  <c r="AF40" i="4" s="1"/>
  <c r="O41" i="2"/>
  <c r="S41" i="2"/>
  <c r="R41" i="2"/>
  <c r="AE40" i="2"/>
  <c r="AF40" i="2" s="1"/>
  <c r="O41" i="4" l="1"/>
  <c r="R41" i="4"/>
  <c r="S41" i="4"/>
  <c r="T41" i="2"/>
  <c r="U41" i="2" s="1"/>
  <c r="V41" i="2"/>
  <c r="AB41" i="2"/>
  <c r="AA41" i="2"/>
  <c r="Q42" i="2"/>
  <c r="X42" i="2"/>
  <c r="T41" i="4" l="1"/>
  <c r="U41" i="4" s="1"/>
  <c r="V41" i="4"/>
  <c r="AB41" i="4"/>
  <c r="AA41" i="4"/>
  <c r="Q42" i="4"/>
  <c r="W49" i="2"/>
  <c r="AE41" i="2"/>
  <c r="AF41" i="2" s="1"/>
  <c r="Z42" i="2"/>
  <c r="AC41" i="2"/>
  <c r="AD41" i="2"/>
  <c r="P42" i="2"/>
  <c r="O42" i="2" s="1"/>
  <c r="Y42" i="2"/>
  <c r="W49" i="4" l="1"/>
  <c r="AE41" i="4"/>
  <c r="AF41" i="4" s="1"/>
  <c r="Y42" i="4"/>
  <c r="AD41" i="4"/>
  <c r="Z42" i="4"/>
  <c r="AC41" i="4"/>
  <c r="P42" i="4"/>
  <c r="O42" i="4" s="1"/>
  <c r="X42" i="4"/>
  <c r="R42" i="2"/>
  <c r="S42" i="2"/>
  <c r="T42" i="2"/>
  <c r="U42" i="2"/>
  <c r="W50" i="2" s="1"/>
  <c r="V42" i="2"/>
  <c r="X43" i="2" s="1"/>
  <c r="Q43" i="2"/>
  <c r="AB42" i="2"/>
  <c r="AA42" i="2"/>
  <c r="Q43" i="4" l="1"/>
  <c r="S42" i="4"/>
  <c r="R42" i="4"/>
  <c r="Y43" i="2"/>
  <c r="AC42" i="2"/>
  <c r="Z43" i="2"/>
  <c r="AD42" i="2"/>
  <c r="AE42" i="2"/>
  <c r="AF42" i="2" s="1"/>
  <c r="P43" i="2"/>
  <c r="O43" i="2" s="1"/>
  <c r="AA42" i="4" l="1"/>
  <c r="AB42" i="4"/>
  <c r="Y43" i="4"/>
  <c r="T42" i="4"/>
  <c r="V42" i="4"/>
  <c r="Q44" i="2"/>
  <c r="S43" i="2"/>
  <c r="R43" i="2"/>
  <c r="Z43" i="4" l="1"/>
  <c r="AC42" i="4"/>
  <c r="AD42" i="4"/>
  <c r="X43" i="4"/>
  <c r="P43" i="4"/>
  <c r="U42" i="4"/>
  <c r="W50" i="4" s="1"/>
  <c r="AB43" i="2"/>
  <c r="AA43" i="2"/>
  <c r="Y44" i="2"/>
  <c r="T43" i="2"/>
  <c r="V43" i="2"/>
  <c r="O43" i="4" l="1"/>
  <c r="S43" i="4"/>
  <c r="R43" i="4"/>
  <c r="AE42" i="4"/>
  <c r="AF42" i="4" s="1"/>
  <c r="AC43" i="2"/>
  <c r="Z44" i="2"/>
  <c r="AD43" i="2"/>
  <c r="X44" i="2"/>
  <c r="P44" i="2"/>
  <c r="U43" i="2"/>
  <c r="W51" i="2" s="1"/>
  <c r="AB43" i="4" l="1"/>
  <c r="AA43" i="4"/>
  <c r="T43" i="4"/>
  <c r="AE43" i="4" s="1"/>
  <c r="AF43" i="4" s="1"/>
  <c r="U43" i="4"/>
  <c r="W51" i="4" s="1"/>
  <c r="V43" i="4"/>
  <c r="Q44" i="4"/>
  <c r="O44" i="2"/>
  <c r="S44" i="2"/>
  <c r="R44" i="2"/>
  <c r="AE43" i="2"/>
  <c r="AF43" i="2" s="1"/>
  <c r="Y44" i="4" l="1"/>
  <c r="Z44" i="4"/>
  <c r="AC43" i="4"/>
  <c r="X44" i="4"/>
  <c r="AD43" i="4"/>
  <c r="P44" i="4"/>
  <c r="O44" i="4" s="1"/>
  <c r="T44" i="2"/>
  <c r="U44" i="2" s="1"/>
  <c r="V44" i="2"/>
  <c r="X45" i="2" s="1"/>
  <c r="AB44" i="2"/>
  <c r="AA44" i="2"/>
  <c r="Q45" i="2"/>
  <c r="P45" i="2"/>
  <c r="R44" i="4" l="1"/>
  <c r="Q45" i="4"/>
  <c r="S44" i="4"/>
  <c r="O45" i="2"/>
  <c r="Q46" i="2"/>
  <c r="W52" i="2"/>
  <c r="AE44" i="2"/>
  <c r="AF44" i="2" s="1"/>
  <c r="Z45" i="2"/>
  <c r="AC44" i="2"/>
  <c r="Y45" i="2"/>
  <c r="S45" i="2"/>
  <c r="AA45" i="2" s="1"/>
  <c r="R45" i="2"/>
  <c r="AD44" i="2"/>
  <c r="Y45" i="4" l="1"/>
  <c r="AE44" i="4"/>
  <c r="AF44" i="4" s="1"/>
  <c r="AA44" i="4"/>
  <c r="AB44" i="4"/>
  <c r="T44" i="4"/>
  <c r="U44" i="4"/>
  <c r="W52" i="4" s="1"/>
  <c r="V44" i="4"/>
  <c r="T45" i="2"/>
  <c r="U45" i="2"/>
  <c r="W53" i="2" s="1"/>
  <c r="Y46" i="2"/>
  <c r="AE45" i="2"/>
  <c r="AF45" i="2" s="1"/>
  <c r="AB45" i="2"/>
  <c r="V45" i="2"/>
  <c r="AC44" i="4" l="1"/>
  <c r="Z45" i="4"/>
  <c r="AD44" i="4"/>
  <c r="X45" i="4"/>
  <c r="P45" i="4"/>
  <c r="Z46" i="2"/>
  <c r="AC45" i="2"/>
  <c r="X46" i="2"/>
  <c r="AD45" i="2"/>
  <c r="P46" i="2"/>
  <c r="O45" i="4" l="1"/>
  <c r="R45" i="4"/>
  <c r="S45" i="4"/>
  <c r="O46" i="2"/>
  <c r="S46" i="2"/>
  <c r="R46" i="2"/>
  <c r="T45" i="4" l="1"/>
  <c r="U45" i="4" s="1"/>
  <c r="V45" i="4"/>
  <c r="AB45" i="4"/>
  <c r="AA45" i="4"/>
  <c r="Q46" i="4"/>
  <c r="X46" i="4"/>
  <c r="P46" i="4"/>
  <c r="O46" i="4" s="1"/>
  <c r="T46" i="2"/>
  <c r="U46" i="2" s="1"/>
  <c r="V46" i="2"/>
  <c r="AA46" i="2"/>
  <c r="AB46" i="2"/>
  <c r="X47" i="2"/>
  <c r="Q47" i="2"/>
  <c r="Q47" i="4" l="1"/>
  <c r="W53" i="4"/>
  <c r="AE45" i="4"/>
  <c r="AF45" i="4" s="1"/>
  <c r="S46" i="4"/>
  <c r="AB46" i="4" s="1"/>
  <c r="R46" i="4"/>
  <c r="Y46" i="4"/>
  <c r="Z46" i="4"/>
  <c r="AC45" i="4"/>
  <c r="AD45" i="4"/>
  <c r="W54" i="2"/>
  <c r="AE46" i="2"/>
  <c r="AF46" i="2" s="1"/>
  <c r="Y47" i="2"/>
  <c r="AD46" i="2"/>
  <c r="AC46" i="2"/>
  <c r="Z47" i="2"/>
  <c r="P47" i="2"/>
  <c r="O47" i="2" s="1"/>
  <c r="T46" i="4" l="1"/>
  <c r="U46" i="4"/>
  <c r="W54" i="4" s="1"/>
  <c r="Y47" i="4"/>
  <c r="AA46" i="4"/>
  <c r="V46" i="4"/>
  <c r="Q48" i="2"/>
  <c r="R47" i="2"/>
  <c r="S47" i="2"/>
  <c r="AC46" i="4" l="1"/>
  <c r="Z47" i="4"/>
  <c r="P47" i="4"/>
  <c r="AD46" i="4"/>
  <c r="X47" i="4"/>
  <c r="AE46" i="4"/>
  <c r="AF46" i="4" s="1"/>
  <c r="T47" i="2"/>
  <c r="U47" i="2" s="1"/>
  <c r="V47" i="2"/>
  <c r="AA47" i="2"/>
  <c r="AB47" i="2"/>
  <c r="Y48" i="2"/>
  <c r="O47" i="4" l="1"/>
  <c r="S47" i="4"/>
  <c r="R47" i="4"/>
  <c r="W55" i="2"/>
  <c r="AE47" i="2"/>
  <c r="AF47" i="2" s="1"/>
  <c r="Z48" i="2"/>
  <c r="AC47" i="2"/>
  <c r="AD47" i="2"/>
  <c r="X48" i="2"/>
  <c r="P48" i="2"/>
  <c r="T47" i="4" l="1"/>
  <c r="U47" i="4" s="1"/>
  <c r="V47" i="4"/>
  <c r="AA47" i="4"/>
  <c r="AB47" i="4"/>
  <c r="Q48" i="4"/>
  <c r="P48" i="4"/>
  <c r="O48" i="4"/>
  <c r="O48" i="2"/>
  <c r="S48" i="2"/>
  <c r="R48" i="2"/>
  <c r="W55" i="4" l="1"/>
  <c r="AE47" i="4"/>
  <c r="AF47" i="4" s="1"/>
  <c r="R48" i="4"/>
  <c r="S48" i="4"/>
  <c r="Y48" i="4"/>
  <c r="Q49" i="4"/>
  <c r="AD47" i="4"/>
  <c r="AC47" i="4"/>
  <c r="Z48" i="4"/>
  <c r="V48" i="4"/>
  <c r="X48" i="4"/>
  <c r="T48" i="2"/>
  <c r="U48" i="2"/>
  <c r="W56" i="2" s="1"/>
  <c r="V48" i="2"/>
  <c r="P49" i="2" s="1"/>
  <c r="O49" i="2" s="1"/>
  <c r="AE48" i="2"/>
  <c r="AF48" i="2" s="1"/>
  <c r="AB48" i="2"/>
  <c r="AA48" i="2"/>
  <c r="Q49" i="2"/>
  <c r="AB48" i="4" l="1"/>
  <c r="Z49" i="4"/>
  <c r="V49" i="4"/>
  <c r="AC48" i="4"/>
  <c r="P49" i="4"/>
  <c r="O49" i="4" s="1"/>
  <c r="AA48" i="4"/>
  <c r="T48" i="4"/>
  <c r="X49" i="4"/>
  <c r="S49" i="4"/>
  <c r="AA49" i="4" s="1"/>
  <c r="R49" i="4"/>
  <c r="Y49" i="4"/>
  <c r="AD48" i="4"/>
  <c r="Q50" i="2"/>
  <c r="AD48" i="2"/>
  <c r="AC48" i="2"/>
  <c r="AA49" i="2"/>
  <c r="Z49" i="2"/>
  <c r="R49" i="2"/>
  <c r="Y49" i="2"/>
  <c r="S49" i="2"/>
  <c r="AB49" i="2" s="1"/>
  <c r="X49" i="2"/>
  <c r="U48" i="4" l="1"/>
  <c r="W56" i="4" s="1"/>
  <c r="AB49" i="4"/>
  <c r="Z50" i="4"/>
  <c r="T49" i="4"/>
  <c r="AE49" i="4" s="1"/>
  <c r="U49" i="4"/>
  <c r="W57" i="4" s="1"/>
  <c r="P50" i="4"/>
  <c r="O50" i="4" s="1"/>
  <c r="X50" i="4"/>
  <c r="Q50" i="4"/>
  <c r="T49" i="2"/>
  <c r="U49" i="2" s="1"/>
  <c r="V49" i="2"/>
  <c r="Y50" i="2"/>
  <c r="Q51" i="4" l="1"/>
  <c r="AF49" i="4"/>
  <c r="S50" i="4"/>
  <c r="R50" i="4"/>
  <c r="Y50" i="4"/>
  <c r="AB50" i="4"/>
  <c r="AD49" i="4"/>
  <c r="AC49" i="4"/>
  <c r="AE48" i="4"/>
  <c r="AF48" i="4" s="1"/>
  <c r="W57" i="2"/>
  <c r="AE49" i="2"/>
  <c r="AF49" i="2" s="1"/>
  <c r="AC49" i="2"/>
  <c r="Z50" i="2"/>
  <c r="AD49" i="2"/>
  <c r="X50" i="2"/>
  <c r="P50" i="2"/>
  <c r="Y51" i="4" l="1"/>
  <c r="T50" i="4"/>
  <c r="V50" i="4"/>
  <c r="AA50" i="4"/>
  <c r="O50" i="2"/>
  <c r="R50" i="2"/>
  <c r="S50" i="2"/>
  <c r="U50" i="4" l="1"/>
  <c r="W58" i="4" s="1"/>
  <c r="Z51" i="4"/>
  <c r="AC50" i="4"/>
  <c r="X51" i="4"/>
  <c r="AD50" i="4"/>
  <c r="P51" i="4"/>
  <c r="AB50" i="2"/>
  <c r="AA50" i="2"/>
  <c r="T50" i="2"/>
  <c r="V50" i="2"/>
  <c r="Q51" i="2"/>
  <c r="O51" i="4" l="1"/>
  <c r="R51" i="4"/>
  <c r="S51" i="4"/>
  <c r="AE50" i="4"/>
  <c r="AF50" i="4" s="1"/>
  <c r="U50" i="2"/>
  <c r="W58" i="2" s="1"/>
  <c r="Z51" i="2"/>
  <c r="AC50" i="2"/>
  <c r="X51" i="2"/>
  <c r="P51" i="2"/>
  <c r="O51" i="2" s="1"/>
  <c r="Y51" i="2"/>
  <c r="AD50" i="2"/>
  <c r="AB51" i="4" l="1"/>
  <c r="AA51" i="4"/>
  <c r="T51" i="4"/>
  <c r="AE51" i="4" s="1"/>
  <c r="AF51" i="4" s="1"/>
  <c r="U51" i="4"/>
  <c r="W59" i="4" s="1"/>
  <c r="V51" i="4"/>
  <c r="Q52" i="4"/>
  <c r="R51" i="2"/>
  <c r="S51" i="2"/>
  <c r="AB51" i="2"/>
  <c r="AA51" i="2"/>
  <c r="T51" i="2"/>
  <c r="U51" i="2"/>
  <c r="W59" i="2" s="1"/>
  <c r="V51" i="2"/>
  <c r="Q52" i="2"/>
  <c r="AE50" i="2"/>
  <c r="AF50" i="2" s="1"/>
  <c r="Z52" i="4" l="1"/>
  <c r="AC51" i="4"/>
  <c r="X52" i="4"/>
  <c r="AB52" i="4"/>
  <c r="P52" i="4"/>
  <c r="O52" i="4" s="1"/>
  <c r="S52" i="4"/>
  <c r="R52" i="4"/>
  <c r="Y52" i="4"/>
  <c r="AD51" i="4"/>
  <c r="AE51" i="2"/>
  <c r="AF51" i="2" s="1"/>
  <c r="Y52" i="2"/>
  <c r="Z52" i="2"/>
  <c r="AC51" i="2"/>
  <c r="P52" i="2"/>
  <c r="O52" i="2" s="1"/>
  <c r="AD51" i="2"/>
  <c r="X52" i="2"/>
  <c r="AA52" i="4" l="1"/>
  <c r="T52" i="4"/>
  <c r="AE52" i="4" s="1"/>
  <c r="AF52" i="4" s="1"/>
  <c r="U52" i="4"/>
  <c r="W60" i="4" s="1"/>
  <c r="V52" i="4"/>
  <c r="AD52" i="4" s="1"/>
  <c r="Q53" i="4"/>
  <c r="Q53" i="2"/>
  <c r="S52" i="2"/>
  <c r="R52" i="2"/>
  <c r="Z53" i="4" l="1"/>
  <c r="AC52" i="4"/>
  <c r="X53" i="4"/>
  <c r="Y53" i="4"/>
  <c r="P53" i="4"/>
  <c r="O53" i="4" s="1"/>
  <c r="AA52" i="2"/>
  <c r="AB52" i="2"/>
  <c r="Y53" i="2"/>
  <c r="T52" i="2"/>
  <c r="V52" i="2"/>
  <c r="Q54" i="4" l="1"/>
  <c r="R53" i="4"/>
  <c r="S53" i="4"/>
  <c r="Z53" i="2"/>
  <c r="AC52" i="2"/>
  <c r="X53" i="2"/>
  <c r="AD52" i="2"/>
  <c r="P53" i="2"/>
  <c r="U52" i="2"/>
  <c r="W60" i="2" s="1"/>
  <c r="T53" i="4" l="1"/>
  <c r="U53" i="4" s="1"/>
  <c r="W61" i="4" s="1"/>
  <c r="V53" i="4"/>
  <c r="Y54" i="4"/>
  <c r="AA53" i="4"/>
  <c r="AB53" i="4"/>
  <c r="O53" i="2"/>
  <c r="R53" i="2"/>
  <c r="S53" i="2"/>
  <c r="AE52" i="2"/>
  <c r="AF52" i="2" s="1"/>
  <c r="Z54" i="4" l="1"/>
  <c r="AC53" i="4"/>
  <c r="X54" i="4"/>
  <c r="P54" i="4"/>
  <c r="AD53" i="4"/>
  <c r="AE53" i="4"/>
  <c r="AF53" i="4" s="1"/>
  <c r="T53" i="2"/>
  <c r="U53" i="2"/>
  <c r="W61" i="2" s="1"/>
  <c r="V53" i="2"/>
  <c r="P54" i="2" s="1"/>
  <c r="O54" i="2" s="1"/>
  <c r="AE53" i="2"/>
  <c r="AF53" i="2" s="1"/>
  <c r="AB53" i="2"/>
  <c r="AD53" i="2" s="1"/>
  <c r="AA53" i="2"/>
  <c r="Q54" i="2"/>
  <c r="X54" i="2"/>
  <c r="O54" i="4" l="1"/>
  <c r="S54" i="4"/>
  <c r="R54" i="4"/>
  <c r="Q55" i="2"/>
  <c r="S54" i="2"/>
  <c r="AB54" i="2" s="1"/>
  <c r="Y54" i="2"/>
  <c r="R54" i="2"/>
  <c r="V54" i="2" s="1"/>
  <c r="AD54" i="2" s="1"/>
  <c r="AA54" i="2"/>
  <c r="Z54" i="2"/>
  <c r="AC53" i="2"/>
  <c r="AB54" i="4" l="1"/>
  <c r="AA54" i="4"/>
  <c r="T54" i="4"/>
  <c r="V54" i="4"/>
  <c r="Q55" i="4"/>
  <c r="T54" i="2"/>
  <c r="U54" i="2" s="1"/>
  <c r="Y55" i="2"/>
  <c r="R55" i="2"/>
  <c r="S55" i="2"/>
  <c r="AC54" i="2"/>
  <c r="Z55" i="2"/>
  <c r="X55" i="2"/>
  <c r="P55" i="2"/>
  <c r="O55" i="2" s="1"/>
  <c r="Z55" i="4" l="1"/>
  <c r="AC54" i="4"/>
  <c r="P55" i="4"/>
  <c r="O55" i="4" s="1"/>
  <c r="U54" i="4"/>
  <c r="W62" i="4" s="1"/>
  <c r="Y55" i="4"/>
  <c r="X55" i="4"/>
  <c r="AD54" i="4"/>
  <c r="W62" i="2"/>
  <c r="AE54" i="2"/>
  <c r="AF54" i="2" s="1"/>
  <c r="T55" i="2"/>
  <c r="U55" i="2" s="1"/>
  <c r="W63" i="2" s="1"/>
  <c r="AA55" i="2"/>
  <c r="Q56" i="2"/>
  <c r="V55" i="2"/>
  <c r="X56" i="2" s="1"/>
  <c r="AB55" i="2"/>
  <c r="Q56" i="4" l="1"/>
  <c r="S55" i="4"/>
  <c r="R55" i="4"/>
  <c r="AE54" i="4"/>
  <c r="AF54" i="4" s="1"/>
  <c r="AD55" i="2"/>
  <c r="AE55" i="2"/>
  <c r="AF55" i="2" s="1"/>
  <c r="P56" i="2"/>
  <c r="O56" i="2" s="1"/>
  <c r="AC55" i="2"/>
  <c r="Z56" i="2"/>
  <c r="Y56" i="2"/>
  <c r="AB55" i="4" l="1"/>
  <c r="AA55" i="4"/>
  <c r="Y56" i="4"/>
  <c r="T55" i="4"/>
  <c r="AE55" i="4" s="1"/>
  <c r="AF55" i="4" s="1"/>
  <c r="U55" i="4"/>
  <c r="W63" i="4" s="1"/>
  <c r="V55" i="4"/>
  <c r="R56" i="2"/>
  <c r="V56" i="2"/>
  <c r="S56" i="2"/>
  <c r="X57" i="2"/>
  <c r="Q57" i="2"/>
  <c r="P57" i="2"/>
  <c r="Z56" i="4" l="1"/>
  <c r="AC55" i="4"/>
  <c r="P56" i="4"/>
  <c r="AD55" i="4"/>
  <c r="X56" i="4"/>
  <c r="O57" i="2"/>
  <c r="Q58" i="2"/>
  <c r="AA56" i="2"/>
  <c r="AB56" i="2"/>
  <c r="AC56" i="2"/>
  <c r="V57" i="2"/>
  <c r="P58" i="2" s="1"/>
  <c r="O58" i="2" s="1"/>
  <c r="Z57" i="2"/>
  <c r="R57" i="2"/>
  <c r="S57" i="2"/>
  <c r="AA57" i="2" s="1"/>
  <c r="Y57" i="2"/>
  <c r="AD56" i="2"/>
  <c r="T56" i="2"/>
  <c r="U56" i="2" s="1"/>
  <c r="W64" i="2" s="1"/>
  <c r="O56" i="4" l="1"/>
  <c r="R56" i="4"/>
  <c r="S56" i="4"/>
  <c r="Q59" i="2"/>
  <c r="Y58" i="2"/>
  <c r="S58" i="2"/>
  <c r="AA58" i="2" s="1"/>
  <c r="R58" i="2"/>
  <c r="V58" i="2" s="1"/>
  <c r="P59" i="2" s="1"/>
  <c r="O59" i="2" s="1"/>
  <c r="AE56" i="2"/>
  <c r="AF56" i="2" s="1"/>
  <c r="Z58" i="2"/>
  <c r="X58" i="2"/>
  <c r="AB57" i="2"/>
  <c r="AB58" i="2" s="1"/>
  <c r="T57" i="2"/>
  <c r="U57" i="2" s="1"/>
  <c r="W65" i="2" s="1"/>
  <c r="AA56" i="4" l="1"/>
  <c r="AB56" i="4"/>
  <c r="T56" i="4"/>
  <c r="AE56" i="4" s="1"/>
  <c r="AF56" i="4" s="1"/>
  <c r="U56" i="4"/>
  <c r="W64" i="4" s="1"/>
  <c r="V56" i="4"/>
  <c r="Q57" i="4"/>
  <c r="Q60" i="2"/>
  <c r="AE57" i="2"/>
  <c r="AF57" i="2" s="1"/>
  <c r="Z59" i="2"/>
  <c r="AC58" i="2"/>
  <c r="AA59" i="2"/>
  <c r="T58" i="2"/>
  <c r="U58" i="2" s="1"/>
  <c r="W66" i="2" s="1"/>
  <c r="Y59" i="2"/>
  <c r="R59" i="2"/>
  <c r="S59" i="2"/>
  <c r="AB59" i="2" s="1"/>
  <c r="AC57" i="2"/>
  <c r="AD58" i="2"/>
  <c r="AD57" i="2"/>
  <c r="X59" i="2"/>
  <c r="AC56" i="4" l="1"/>
  <c r="Z57" i="4"/>
  <c r="AD56" i="4"/>
  <c r="AB57" i="4"/>
  <c r="P57" i="4"/>
  <c r="O57" i="4" s="1"/>
  <c r="R57" i="4"/>
  <c r="Y57" i="4"/>
  <c r="S57" i="4"/>
  <c r="X57" i="4"/>
  <c r="Y60" i="2"/>
  <c r="T59" i="2"/>
  <c r="V59" i="2"/>
  <c r="AE58" i="2"/>
  <c r="AF58" i="2" s="1"/>
  <c r="T57" i="4" l="1"/>
  <c r="U57" i="4" s="1"/>
  <c r="V57" i="4"/>
  <c r="AA57" i="4"/>
  <c r="Q58" i="4"/>
  <c r="P58" i="4"/>
  <c r="O58" i="4"/>
  <c r="U59" i="2"/>
  <c r="W67" i="2" s="1"/>
  <c r="AC59" i="2"/>
  <c r="Z60" i="2"/>
  <c r="X60" i="2"/>
  <c r="P60" i="2"/>
  <c r="AD59" i="2"/>
  <c r="W65" i="4" l="1"/>
  <c r="AE57" i="4"/>
  <c r="AF57" i="4" s="1"/>
  <c r="Q59" i="4"/>
  <c r="S58" i="4"/>
  <c r="R58" i="4"/>
  <c r="V58" i="4" s="1"/>
  <c r="Y58" i="4"/>
  <c r="Z58" i="4"/>
  <c r="AA58" i="4"/>
  <c r="AC57" i="4"/>
  <c r="X58" i="4"/>
  <c r="AD57" i="4"/>
  <c r="AB58" i="4"/>
  <c r="O60" i="2"/>
  <c r="S60" i="2"/>
  <c r="R60" i="2"/>
  <c r="AE59" i="2"/>
  <c r="AF59" i="2" s="1"/>
  <c r="Z59" i="4" l="1"/>
  <c r="AC58" i="4"/>
  <c r="X59" i="4"/>
  <c r="P59" i="4"/>
  <c r="O59" i="4" s="1"/>
  <c r="AD58" i="4"/>
  <c r="Y59" i="4"/>
  <c r="T58" i="4"/>
  <c r="U58" i="4" s="1"/>
  <c r="W66" i="4" s="1"/>
  <c r="AB60" i="2"/>
  <c r="AA60" i="2"/>
  <c r="T60" i="2"/>
  <c r="V60" i="2"/>
  <c r="Q61" i="2"/>
  <c r="Q60" i="4" l="1"/>
  <c r="S59" i="4"/>
  <c r="R59" i="4"/>
  <c r="AE58" i="4"/>
  <c r="AF58" i="4" s="1"/>
  <c r="Y61" i="2"/>
  <c r="Z61" i="2"/>
  <c r="AC60" i="2"/>
  <c r="X61" i="2"/>
  <c r="U60" i="2"/>
  <c r="W68" i="2" s="1"/>
  <c r="AD60" i="2"/>
  <c r="P61" i="2"/>
  <c r="O61" i="2" s="1"/>
  <c r="AB59" i="4" l="1"/>
  <c r="AA59" i="4"/>
  <c r="Y60" i="4"/>
  <c r="T59" i="4"/>
  <c r="V59" i="4"/>
  <c r="R61" i="2"/>
  <c r="V61" i="2" s="1"/>
  <c r="Z62" i="2"/>
  <c r="S61" i="2"/>
  <c r="Q62" i="2"/>
  <c r="X62" i="2"/>
  <c r="P62" i="2"/>
  <c r="O62" i="2" s="1"/>
  <c r="AE60" i="2"/>
  <c r="AF60" i="2" s="1"/>
  <c r="Z60" i="4" l="1"/>
  <c r="AC59" i="4"/>
  <c r="X60" i="4"/>
  <c r="AD59" i="4"/>
  <c r="P60" i="4"/>
  <c r="U59" i="4"/>
  <c r="W67" i="4" s="1"/>
  <c r="Q63" i="2"/>
  <c r="Y62" i="2"/>
  <c r="R62" i="2"/>
  <c r="S62" i="2"/>
  <c r="AA61" i="2"/>
  <c r="AB61" i="2"/>
  <c r="T61" i="2"/>
  <c r="U61" i="2" s="1"/>
  <c r="W69" i="2" s="1"/>
  <c r="O60" i="4" l="1"/>
  <c r="S60" i="4"/>
  <c r="R60" i="4"/>
  <c r="AE59" i="4"/>
  <c r="AF59" i="4" s="1"/>
  <c r="AB62" i="2"/>
  <c r="AC61" i="2"/>
  <c r="AD61" i="2"/>
  <c r="Y63" i="2"/>
  <c r="AE61" i="2"/>
  <c r="AF61" i="2" s="1"/>
  <c r="AA62" i="2"/>
  <c r="T62" i="2"/>
  <c r="V62" i="2"/>
  <c r="AA60" i="4" l="1"/>
  <c r="AB60" i="4"/>
  <c r="T60" i="4"/>
  <c r="AE60" i="4" s="1"/>
  <c r="AF60" i="4" s="1"/>
  <c r="U60" i="4"/>
  <c r="W68" i="4" s="1"/>
  <c r="V60" i="4"/>
  <c r="Q61" i="4"/>
  <c r="AC62" i="2"/>
  <c r="Z63" i="2"/>
  <c r="X63" i="2"/>
  <c r="AD62" i="2"/>
  <c r="P63" i="2"/>
  <c r="U62" i="2"/>
  <c r="W70" i="2" s="1"/>
  <c r="Z61" i="4" l="1"/>
  <c r="AC60" i="4"/>
  <c r="X61" i="4"/>
  <c r="S61" i="4"/>
  <c r="Y61" i="4"/>
  <c r="P61" i="4"/>
  <c r="O61" i="4" s="1"/>
  <c r="AD60" i="4"/>
  <c r="O63" i="2"/>
  <c r="R63" i="2"/>
  <c r="S63" i="2"/>
  <c r="AE62" i="2"/>
  <c r="AF62" i="2" s="1"/>
  <c r="Q62" i="4" l="1"/>
  <c r="AA61" i="4"/>
  <c r="AB61" i="4"/>
  <c r="R61" i="4"/>
  <c r="AB63" i="2"/>
  <c r="AA63" i="2"/>
  <c r="T63" i="2"/>
  <c r="U63" i="2" s="1"/>
  <c r="W71" i="2" s="1"/>
  <c r="V63" i="2"/>
  <c r="P64" i="2" s="1"/>
  <c r="O64" i="2" s="1"/>
  <c r="Q64" i="2"/>
  <c r="Y62" i="4" l="1"/>
  <c r="T61" i="4"/>
  <c r="V61" i="4"/>
  <c r="AE63" i="2"/>
  <c r="AF63" i="2" s="1"/>
  <c r="Q65" i="2"/>
  <c r="AA64" i="2"/>
  <c r="AC63" i="2"/>
  <c r="Z64" i="2"/>
  <c r="Y64" i="2"/>
  <c r="S64" i="2"/>
  <c r="R64" i="2"/>
  <c r="X64" i="2"/>
  <c r="AD63" i="2"/>
  <c r="Z62" i="4" l="1"/>
  <c r="AC61" i="4"/>
  <c r="P62" i="4"/>
  <c r="AD61" i="4"/>
  <c r="X62" i="4"/>
  <c r="U61" i="4"/>
  <c r="W69" i="4" s="1"/>
  <c r="T64" i="2"/>
  <c r="Y65" i="2"/>
  <c r="AB64" i="2"/>
  <c r="V64" i="2"/>
  <c r="O62" i="4" l="1"/>
  <c r="S62" i="4"/>
  <c r="R62" i="4"/>
  <c r="AE61" i="4"/>
  <c r="AF61" i="4" s="1"/>
  <c r="Z65" i="2"/>
  <c r="AC64" i="2"/>
  <c r="X65" i="2"/>
  <c r="AD64" i="2"/>
  <c r="P65" i="2"/>
  <c r="U64" i="2"/>
  <c r="W72" i="2" s="1"/>
  <c r="AB62" i="4" l="1"/>
  <c r="AA62" i="4"/>
  <c r="T62" i="4"/>
  <c r="V62" i="4"/>
  <c r="P63" i="4" s="1"/>
  <c r="O63" i="4" s="1"/>
  <c r="Q63" i="4"/>
  <c r="O65" i="2"/>
  <c r="R65" i="2"/>
  <c r="S65" i="2"/>
  <c r="AE64" i="2"/>
  <c r="AF64" i="2" s="1"/>
  <c r="Q64" i="4" l="1"/>
  <c r="AE62" i="4"/>
  <c r="AF62" i="4" s="1"/>
  <c r="R63" i="4"/>
  <c r="S63" i="4"/>
  <c r="Y63" i="4"/>
  <c r="Z63" i="4"/>
  <c r="V63" i="4"/>
  <c r="AC62" i="4"/>
  <c r="U62" i="4"/>
  <c r="W70" i="4" s="1"/>
  <c r="AD62" i="4"/>
  <c r="AB63" i="4"/>
  <c r="X63" i="4"/>
  <c r="AA65" i="2"/>
  <c r="AB65" i="2"/>
  <c r="T65" i="2"/>
  <c r="V65" i="2"/>
  <c r="X66" i="2" s="1"/>
  <c r="Q66" i="2"/>
  <c r="Z64" i="4" l="1"/>
  <c r="AC63" i="4"/>
  <c r="Y64" i="4"/>
  <c r="R64" i="4"/>
  <c r="X64" i="4"/>
  <c r="P64" i="4"/>
  <c r="O64" i="4" s="1"/>
  <c r="AA63" i="4"/>
  <c r="T63" i="4"/>
  <c r="U63" i="4" s="1"/>
  <c r="AD63" i="4"/>
  <c r="Y66" i="2"/>
  <c r="AC65" i="2"/>
  <c r="Z66" i="2"/>
  <c r="P66" i="2"/>
  <c r="O66" i="2" s="1"/>
  <c r="U65" i="2"/>
  <c r="W73" i="2" s="1"/>
  <c r="AD65" i="2"/>
  <c r="W71" i="4" l="1"/>
  <c r="AE63" i="4"/>
  <c r="AF63" i="4" s="1"/>
  <c r="Q65" i="4"/>
  <c r="X65" i="4"/>
  <c r="V64" i="4"/>
  <c r="S64" i="4"/>
  <c r="T64" i="4" s="1"/>
  <c r="U64" i="4" s="1"/>
  <c r="W72" i="4" s="1"/>
  <c r="Q67" i="2"/>
  <c r="R66" i="2"/>
  <c r="S66" i="2"/>
  <c r="AE65" i="2"/>
  <c r="AF65" i="2" s="1"/>
  <c r="Y65" i="4" l="1"/>
  <c r="AE64" i="4"/>
  <c r="AF64" i="4" s="1"/>
  <c r="AB64" i="4"/>
  <c r="AA64" i="4"/>
  <c r="Z65" i="4"/>
  <c r="P65" i="4"/>
  <c r="O65" i="4" s="1"/>
  <c r="T66" i="2"/>
  <c r="U66" i="2" s="1"/>
  <c r="W74" i="2" s="1"/>
  <c r="V66" i="2"/>
  <c r="Y67" i="2"/>
  <c r="AB66" i="2"/>
  <c r="AA66" i="2"/>
  <c r="AD64" i="4" l="1"/>
  <c r="R65" i="4"/>
  <c r="Q66" i="4"/>
  <c r="S65" i="4"/>
  <c r="AC64" i="4"/>
  <c r="AC66" i="2"/>
  <c r="Z67" i="2"/>
  <c r="P67" i="2"/>
  <c r="X67" i="2"/>
  <c r="AD66" i="2"/>
  <c r="AE66" i="2"/>
  <c r="AF66" i="2" s="1"/>
  <c r="Y66" i="4" l="1"/>
  <c r="AA65" i="4"/>
  <c r="U65" i="4"/>
  <c r="W73" i="4" s="1"/>
  <c r="T65" i="4"/>
  <c r="V65" i="4"/>
  <c r="AB65" i="4"/>
  <c r="O67" i="2"/>
  <c r="S67" i="2"/>
  <c r="R67" i="2"/>
  <c r="AE65" i="4" l="1"/>
  <c r="AF65" i="4" s="1"/>
  <c r="AC65" i="4"/>
  <c r="Z66" i="4"/>
  <c r="X66" i="4"/>
  <c r="AD65" i="4"/>
  <c r="P66" i="4"/>
  <c r="T67" i="2"/>
  <c r="U67" i="2"/>
  <c r="W75" i="2" s="1"/>
  <c r="V67" i="2"/>
  <c r="X68" i="2" s="1"/>
  <c r="AE67" i="2"/>
  <c r="AF67" i="2" s="1"/>
  <c r="AB67" i="2"/>
  <c r="AD67" i="2" s="1"/>
  <c r="AA67" i="2"/>
  <c r="Q68" i="2"/>
  <c r="P68" i="2"/>
  <c r="O68" i="2" s="1"/>
  <c r="O66" i="4" l="1"/>
  <c r="R66" i="4"/>
  <c r="S66" i="4"/>
  <c r="Q69" i="2"/>
  <c r="AB68" i="2"/>
  <c r="Z68" i="2"/>
  <c r="V68" i="2"/>
  <c r="P69" i="2" s="1"/>
  <c r="O69" i="2" s="1"/>
  <c r="AC67" i="2"/>
  <c r="S68" i="2"/>
  <c r="AA68" i="2" s="1"/>
  <c r="Y68" i="2"/>
  <c r="R68" i="2"/>
  <c r="AB66" i="4" l="1"/>
  <c r="AA66" i="4"/>
  <c r="T66" i="4"/>
  <c r="V66" i="4"/>
  <c r="Q67" i="4"/>
  <c r="Q70" i="2"/>
  <c r="R69" i="2"/>
  <c r="Y69" i="2"/>
  <c r="S69" i="2"/>
  <c r="AB69" i="2" s="1"/>
  <c r="AD68" i="2"/>
  <c r="AC68" i="2"/>
  <c r="Z69" i="2"/>
  <c r="T68" i="2"/>
  <c r="U68" i="2" s="1"/>
  <c r="W76" i="2" s="1"/>
  <c r="X69" i="2"/>
  <c r="Y67" i="4" l="1"/>
  <c r="U66" i="4"/>
  <c r="W74" i="4" s="1"/>
  <c r="Z67" i="4"/>
  <c r="AC66" i="4"/>
  <c r="P67" i="4"/>
  <c r="O67" i="4" s="1"/>
  <c r="X67" i="4"/>
  <c r="AD66" i="4"/>
  <c r="AA69" i="2"/>
  <c r="T69" i="2"/>
  <c r="U69" i="2" s="1"/>
  <c r="W77" i="2" s="1"/>
  <c r="AE68" i="2"/>
  <c r="AF68" i="2" s="1"/>
  <c r="Y70" i="2"/>
  <c r="V69" i="2"/>
  <c r="R67" i="4" l="1"/>
  <c r="Q68" i="4"/>
  <c r="S67" i="4"/>
  <c r="AE66" i="4"/>
  <c r="AF66" i="4" s="1"/>
  <c r="Z70" i="2"/>
  <c r="AC69" i="2"/>
  <c r="AD69" i="2"/>
  <c r="P70" i="2"/>
  <c r="X70" i="2"/>
  <c r="AE69" i="2"/>
  <c r="AF69" i="2" s="1"/>
  <c r="Y68" i="4" l="1"/>
  <c r="AE67" i="4"/>
  <c r="AF67" i="4" s="1"/>
  <c r="AA67" i="4"/>
  <c r="AB67" i="4"/>
  <c r="T67" i="4"/>
  <c r="U67" i="4"/>
  <c r="W75" i="4" s="1"/>
  <c r="V67" i="4"/>
  <c r="O70" i="2"/>
  <c r="R70" i="2"/>
  <c r="S70" i="2"/>
  <c r="Z68" i="4" l="1"/>
  <c r="AC67" i="4"/>
  <c r="P68" i="4"/>
  <c r="X68" i="4"/>
  <c r="AD67" i="4"/>
  <c r="AA70" i="2"/>
  <c r="AB70" i="2"/>
  <c r="T70" i="2"/>
  <c r="V70" i="2"/>
  <c r="AD70" i="2" s="1"/>
  <c r="Q71" i="2"/>
  <c r="O68" i="4" l="1"/>
  <c r="R68" i="4"/>
  <c r="S68" i="4"/>
  <c r="Z71" i="2"/>
  <c r="AC70" i="2"/>
  <c r="X71" i="2"/>
  <c r="U70" i="2"/>
  <c r="W78" i="2" s="1"/>
  <c r="P71" i="2"/>
  <c r="O71" i="2" s="1"/>
  <c r="Y71" i="2"/>
  <c r="T68" i="4" l="1"/>
  <c r="U68" i="4" s="1"/>
  <c r="V68" i="4"/>
  <c r="X69" i="4" s="1"/>
  <c r="AB68" i="4"/>
  <c r="AA68" i="4"/>
  <c r="Q69" i="4"/>
  <c r="P69" i="4"/>
  <c r="O69" i="4" s="1"/>
  <c r="Q72" i="2"/>
  <c r="S71" i="2"/>
  <c r="R71" i="2"/>
  <c r="AE70" i="2"/>
  <c r="AF70" i="2" s="1"/>
  <c r="Q70" i="4" l="1"/>
  <c r="W76" i="4"/>
  <c r="AE68" i="4"/>
  <c r="AF68" i="4" s="1"/>
  <c r="R69" i="4"/>
  <c r="Y69" i="4"/>
  <c r="S69" i="4"/>
  <c r="Z69" i="4"/>
  <c r="AC68" i="4"/>
  <c r="AD68" i="4"/>
  <c r="Y72" i="2"/>
  <c r="AB71" i="2"/>
  <c r="AA71" i="2"/>
  <c r="T71" i="2"/>
  <c r="AE71" i="2" s="1"/>
  <c r="AF71" i="2" s="1"/>
  <c r="U71" i="2"/>
  <c r="W79" i="2" s="1"/>
  <c r="V71" i="2"/>
  <c r="Y70" i="4" l="1"/>
  <c r="AA69" i="4"/>
  <c r="T69" i="4"/>
  <c r="U69" i="4" s="1"/>
  <c r="W77" i="4" s="1"/>
  <c r="AB69" i="4"/>
  <c r="V69" i="4"/>
  <c r="AC71" i="2"/>
  <c r="Z72" i="2"/>
  <c r="X72" i="2"/>
  <c r="P72" i="2"/>
  <c r="AD71" i="2"/>
  <c r="AE69" i="4" l="1"/>
  <c r="AF69" i="4" s="1"/>
  <c r="Z70" i="4"/>
  <c r="AC69" i="4"/>
  <c r="P70" i="4"/>
  <c r="AD69" i="4"/>
  <c r="X70" i="4"/>
  <c r="O72" i="2"/>
  <c r="R72" i="2"/>
  <c r="S72" i="2"/>
  <c r="O70" i="4" l="1"/>
  <c r="R70" i="4"/>
  <c r="S70" i="4"/>
  <c r="AB72" i="2"/>
  <c r="AA72" i="2"/>
  <c r="T72" i="2"/>
  <c r="V72" i="2"/>
  <c r="Q73" i="2"/>
  <c r="AB70" i="4" l="1"/>
  <c r="AA70" i="4"/>
  <c r="T70" i="4"/>
  <c r="V70" i="4"/>
  <c r="Q71" i="4"/>
  <c r="AC72" i="2"/>
  <c r="Z73" i="2"/>
  <c r="Y73" i="2"/>
  <c r="X73" i="2"/>
  <c r="P73" i="2"/>
  <c r="O73" i="2" s="1"/>
  <c r="U72" i="2"/>
  <c r="W80" i="2" s="1"/>
  <c r="AD72" i="2"/>
  <c r="Z71" i="4" l="1"/>
  <c r="AC70" i="4"/>
  <c r="R71" i="4"/>
  <c r="Y71" i="4"/>
  <c r="P71" i="4"/>
  <c r="O71" i="4" s="1"/>
  <c r="AD70" i="4"/>
  <c r="U70" i="4"/>
  <c r="W78" i="4" s="1"/>
  <c r="X71" i="4"/>
  <c r="Q74" i="2"/>
  <c r="R73" i="2"/>
  <c r="S73" i="2"/>
  <c r="AE72" i="2"/>
  <c r="AF72" i="2" s="1"/>
  <c r="Q72" i="4" l="1"/>
  <c r="X72" i="4"/>
  <c r="V71" i="4"/>
  <c r="P72" i="4" s="1"/>
  <c r="O72" i="4" s="1"/>
  <c r="S71" i="4"/>
  <c r="AE70" i="4"/>
  <c r="AF70" i="4" s="1"/>
  <c r="T73" i="2"/>
  <c r="U73" i="2"/>
  <c r="W81" i="2" s="1"/>
  <c r="V73" i="2"/>
  <c r="Y74" i="2"/>
  <c r="AA73" i="2"/>
  <c r="AB73" i="2"/>
  <c r="Q73" i="4" l="1"/>
  <c r="X73" i="4"/>
  <c r="Y72" i="4"/>
  <c r="S72" i="4"/>
  <c r="R72" i="4"/>
  <c r="AA71" i="4"/>
  <c r="AB71" i="4"/>
  <c r="AB72" i="4" s="1"/>
  <c r="Z72" i="4"/>
  <c r="V72" i="4"/>
  <c r="AD72" i="4" s="1"/>
  <c r="AA72" i="4"/>
  <c r="T71" i="4"/>
  <c r="U71" i="4" s="1"/>
  <c r="W79" i="4" s="1"/>
  <c r="AD71" i="4"/>
  <c r="Z74" i="2"/>
  <c r="AC73" i="2"/>
  <c r="AD73" i="2"/>
  <c r="X74" i="2"/>
  <c r="P74" i="2"/>
  <c r="AE73" i="2"/>
  <c r="AF73" i="2" s="1"/>
  <c r="AE71" i="4" l="1"/>
  <c r="AF71" i="4" s="1"/>
  <c r="T72" i="4"/>
  <c r="U72" i="4"/>
  <c r="W80" i="4" s="1"/>
  <c r="Y73" i="4"/>
  <c r="S73" i="4"/>
  <c r="AC72" i="4"/>
  <c r="Z73" i="4"/>
  <c r="AC71" i="4"/>
  <c r="P73" i="4"/>
  <c r="O73" i="4" s="1"/>
  <c r="O74" i="2"/>
  <c r="R74" i="2"/>
  <c r="S74" i="2"/>
  <c r="Q74" i="4" l="1"/>
  <c r="AA73" i="4"/>
  <c r="AB73" i="4"/>
  <c r="AE72" i="4"/>
  <c r="AF72" i="4" s="1"/>
  <c r="R73" i="4"/>
  <c r="AB74" i="2"/>
  <c r="AA74" i="2"/>
  <c r="T74" i="2"/>
  <c r="U74" i="2"/>
  <c r="W82" i="2" s="1"/>
  <c r="V74" i="2"/>
  <c r="Q75" i="2"/>
  <c r="T73" i="4" l="1"/>
  <c r="U73" i="4"/>
  <c r="W81" i="4" s="1"/>
  <c r="V73" i="4"/>
  <c r="Y74" i="4"/>
  <c r="AE74" i="2"/>
  <c r="AF74" i="2" s="1"/>
  <c r="Y75" i="2"/>
  <c r="Z75" i="2"/>
  <c r="AC74" i="2"/>
  <c r="P75" i="2"/>
  <c r="O75" i="2" s="1"/>
  <c r="X75" i="2"/>
  <c r="AD74" i="2"/>
  <c r="AC73" i="4" l="1"/>
  <c r="Z74" i="4"/>
  <c r="X74" i="4"/>
  <c r="AD73" i="4"/>
  <c r="P74" i="4"/>
  <c r="AE73" i="4"/>
  <c r="AF73" i="4" s="1"/>
  <c r="S75" i="2"/>
  <c r="Q76" i="2"/>
  <c r="R75" i="2"/>
  <c r="O74" i="4" l="1"/>
  <c r="S74" i="4"/>
  <c r="R74" i="4"/>
  <c r="Y76" i="2"/>
  <c r="T75" i="2"/>
  <c r="V75" i="2"/>
  <c r="AA75" i="2"/>
  <c r="AB75" i="2"/>
  <c r="AB74" i="4" l="1"/>
  <c r="AA74" i="4"/>
  <c r="T74" i="4"/>
  <c r="AE74" i="4" s="1"/>
  <c r="AF74" i="4" s="1"/>
  <c r="U74" i="4"/>
  <c r="W82" i="4" s="1"/>
  <c r="V74" i="4"/>
  <c r="P75" i="4" s="1"/>
  <c r="O75" i="4" s="1"/>
  <c r="Q75" i="4"/>
  <c r="Z76" i="2"/>
  <c r="AC75" i="2"/>
  <c r="AD75" i="2"/>
  <c r="P76" i="2"/>
  <c r="X76" i="2"/>
  <c r="U75" i="2"/>
  <c r="W83" i="2" s="1"/>
  <c r="Q76" i="4" l="1"/>
  <c r="S75" i="4"/>
  <c r="R75" i="4"/>
  <c r="Y75" i="4"/>
  <c r="Z75" i="4"/>
  <c r="V75" i="4"/>
  <c r="AC74" i="4"/>
  <c r="X75" i="4"/>
  <c r="AD74" i="4"/>
  <c r="O76" i="2"/>
  <c r="S76" i="2"/>
  <c r="R76" i="2"/>
  <c r="AE75" i="2"/>
  <c r="AF75" i="2" s="1"/>
  <c r="Z76" i="4" l="1"/>
  <c r="AE75" i="4"/>
  <c r="AF75" i="4" s="1"/>
  <c r="X76" i="4"/>
  <c r="Y76" i="4"/>
  <c r="AB75" i="4"/>
  <c r="AA75" i="4"/>
  <c r="T75" i="4"/>
  <c r="U75" i="4"/>
  <c r="W83" i="4" s="1"/>
  <c r="P76" i="4"/>
  <c r="O76" i="4" s="1"/>
  <c r="AB76" i="2"/>
  <c r="AA76" i="2"/>
  <c r="T76" i="2"/>
  <c r="V76" i="2"/>
  <c r="Q77" i="2"/>
  <c r="R76" i="4" l="1"/>
  <c r="AD75" i="4"/>
  <c r="AC75" i="4"/>
  <c r="Q77" i="4"/>
  <c r="S76" i="4"/>
  <c r="Z77" i="2"/>
  <c r="AC76" i="2"/>
  <c r="X77" i="2"/>
  <c r="AD76" i="2"/>
  <c r="U76" i="2"/>
  <c r="W84" i="2" s="1"/>
  <c r="P77" i="2"/>
  <c r="O77" i="2" s="1"/>
  <c r="Y77" i="2"/>
  <c r="AA76" i="4" l="1"/>
  <c r="AB76" i="4"/>
  <c r="Y77" i="4"/>
  <c r="T76" i="4"/>
  <c r="V76" i="4"/>
  <c r="Q78" i="2"/>
  <c r="R77" i="2"/>
  <c r="S77" i="2"/>
  <c r="AE76" i="2"/>
  <c r="AF76" i="2" s="1"/>
  <c r="AC76" i="4" l="1"/>
  <c r="Z77" i="4"/>
  <c r="P77" i="4"/>
  <c r="X77" i="4"/>
  <c r="AD76" i="4"/>
  <c r="U76" i="4"/>
  <c r="W84" i="4" s="1"/>
  <c r="T77" i="2"/>
  <c r="U77" i="2" s="1"/>
  <c r="W85" i="2" s="1"/>
  <c r="V77" i="2"/>
  <c r="Y78" i="2"/>
  <c r="AB77" i="2"/>
  <c r="AA77" i="2"/>
  <c r="O77" i="4" l="1"/>
  <c r="R77" i="4"/>
  <c r="S77" i="4"/>
  <c r="AE76" i="4"/>
  <c r="AF76" i="4" s="1"/>
  <c r="AC77" i="2"/>
  <c r="Z78" i="2"/>
  <c r="X78" i="2"/>
  <c r="P78" i="2"/>
  <c r="AD77" i="2"/>
  <c r="AE77" i="2"/>
  <c r="AF77" i="2" s="1"/>
  <c r="AA77" i="4" l="1"/>
  <c r="AB77" i="4"/>
  <c r="T77" i="4"/>
  <c r="V77" i="4"/>
  <c r="P78" i="4" s="1"/>
  <c r="O78" i="4" s="1"/>
  <c r="Q78" i="4"/>
  <c r="O78" i="2"/>
  <c r="R78" i="2"/>
  <c r="S78" i="2"/>
  <c r="Q79" i="4" l="1"/>
  <c r="AE77" i="4"/>
  <c r="AF77" i="4" s="1"/>
  <c r="U77" i="4"/>
  <c r="W85" i="4" s="1"/>
  <c r="Z78" i="4"/>
  <c r="AC77" i="4"/>
  <c r="AA78" i="4"/>
  <c r="X78" i="4"/>
  <c r="Y78" i="4"/>
  <c r="R78" i="4"/>
  <c r="S78" i="4"/>
  <c r="AD77" i="4"/>
  <c r="AB78" i="2"/>
  <c r="AA78" i="2"/>
  <c r="T78" i="2"/>
  <c r="V78" i="2"/>
  <c r="Q79" i="2"/>
  <c r="T78" i="4" l="1"/>
  <c r="AE78" i="4" s="1"/>
  <c r="AF78" i="4" s="1"/>
  <c r="U78" i="4"/>
  <c r="W86" i="4" s="1"/>
  <c r="Y79" i="4"/>
  <c r="V78" i="4"/>
  <c r="AB78" i="4"/>
  <c r="Y79" i="2"/>
  <c r="U78" i="2"/>
  <c r="W86" i="2" s="1"/>
  <c r="AC78" i="2"/>
  <c r="Z79" i="2"/>
  <c r="P79" i="2"/>
  <c r="O79" i="2" s="1"/>
  <c r="X79" i="2"/>
  <c r="AD78" i="2"/>
  <c r="AC78" i="4" l="1"/>
  <c r="Z79" i="4"/>
  <c r="P79" i="4"/>
  <c r="AD78" i="4"/>
  <c r="X79" i="4"/>
  <c r="Q80" i="2"/>
  <c r="R79" i="2"/>
  <c r="S79" i="2"/>
  <c r="AE78" i="2"/>
  <c r="AF78" i="2" s="1"/>
  <c r="O79" i="4" l="1"/>
  <c r="S79" i="4"/>
  <c r="R79" i="4"/>
  <c r="T79" i="2"/>
  <c r="U79" i="2" s="1"/>
  <c r="W87" i="2" s="1"/>
  <c r="V79" i="2"/>
  <c r="Y80" i="2"/>
  <c r="AA79" i="2"/>
  <c r="AB79" i="2"/>
  <c r="AB79" i="4" l="1"/>
  <c r="AA79" i="4"/>
  <c r="T79" i="4"/>
  <c r="AE79" i="4" s="1"/>
  <c r="AF79" i="4" s="1"/>
  <c r="U79" i="4"/>
  <c r="W87" i="4" s="1"/>
  <c r="V79" i="4"/>
  <c r="Q80" i="4"/>
  <c r="Z80" i="2"/>
  <c r="AC79" i="2"/>
  <c r="AD79" i="2"/>
  <c r="X80" i="2"/>
  <c r="P80" i="2"/>
  <c r="AE79" i="2"/>
  <c r="AF79" i="2" s="1"/>
  <c r="Z80" i="4" l="1"/>
  <c r="AC79" i="4"/>
  <c r="P80" i="4"/>
  <c r="O80" i="4" s="1"/>
  <c r="AD79" i="4"/>
  <c r="Y80" i="4"/>
  <c r="X80" i="4"/>
  <c r="O80" i="2"/>
  <c r="R80" i="2"/>
  <c r="S80" i="2"/>
  <c r="Q81" i="4" l="1"/>
  <c r="S80" i="4"/>
  <c r="R80" i="4"/>
  <c r="AB80" i="2"/>
  <c r="AA80" i="2"/>
  <c r="T80" i="2"/>
  <c r="U80" i="2"/>
  <c r="W88" i="2" s="1"/>
  <c r="V80" i="2"/>
  <c r="Q81" i="2"/>
  <c r="Y81" i="4" l="1"/>
  <c r="AE80" i="4"/>
  <c r="AF80" i="4" s="1"/>
  <c r="AB80" i="4"/>
  <c r="AA80" i="4"/>
  <c r="T80" i="4"/>
  <c r="U80" i="4"/>
  <c r="W88" i="4" s="1"/>
  <c r="V80" i="4"/>
  <c r="AE80" i="2"/>
  <c r="AF80" i="2" s="1"/>
  <c r="Z81" i="2"/>
  <c r="AC80" i="2"/>
  <c r="Y81" i="2"/>
  <c r="P81" i="2"/>
  <c r="O81" i="2" s="1"/>
  <c r="X81" i="2"/>
  <c r="AD80" i="2"/>
  <c r="Z81" i="4" l="1"/>
  <c r="AC80" i="4"/>
  <c r="AD80" i="4"/>
  <c r="X81" i="4"/>
  <c r="P81" i="4"/>
  <c r="Q82" i="2"/>
  <c r="R81" i="2"/>
  <c r="S81" i="2"/>
  <c r="O81" i="4" l="1"/>
  <c r="S81" i="4"/>
  <c r="R81" i="4"/>
  <c r="Y82" i="2"/>
  <c r="T81" i="2"/>
  <c r="V81" i="2"/>
  <c r="AA81" i="2"/>
  <c r="AB81" i="2"/>
  <c r="T81" i="4" l="1"/>
  <c r="U81" i="4"/>
  <c r="W89" i="4" s="1"/>
  <c r="V81" i="4"/>
  <c r="AE81" i="4"/>
  <c r="AF81" i="4" s="1"/>
  <c r="AB81" i="4"/>
  <c r="AA81" i="4"/>
  <c r="Q82" i="4"/>
  <c r="X82" i="4"/>
  <c r="Z82" i="2"/>
  <c r="AC81" i="2"/>
  <c r="P82" i="2"/>
  <c r="AD81" i="2"/>
  <c r="X82" i="2"/>
  <c r="U81" i="2"/>
  <c r="W89" i="2" s="1"/>
  <c r="Z82" i="4" l="1"/>
  <c r="AC81" i="4"/>
  <c r="AD81" i="4"/>
  <c r="Y82" i="4"/>
  <c r="P82" i="4"/>
  <c r="O82" i="4" s="1"/>
  <c r="O82" i="2"/>
  <c r="S82" i="2"/>
  <c r="R82" i="2"/>
  <c r="AE81" i="2"/>
  <c r="AF81" i="2" s="1"/>
  <c r="Q83" i="4" l="1"/>
  <c r="R82" i="4"/>
  <c r="S82" i="4"/>
  <c r="T82" i="2"/>
  <c r="U82" i="2" s="1"/>
  <c r="V82" i="2"/>
  <c r="AB82" i="2"/>
  <c r="AA82" i="2"/>
  <c r="Q83" i="2"/>
  <c r="X83" i="2"/>
  <c r="T82" i="4" l="1"/>
  <c r="U82" i="4" s="1"/>
  <c r="W90" i="4" s="1"/>
  <c r="V82" i="4"/>
  <c r="Y83" i="4"/>
  <c r="AB82" i="4"/>
  <c r="AA82" i="4"/>
  <c r="W90" i="2"/>
  <c r="AE82" i="2"/>
  <c r="AF82" i="2" s="1"/>
  <c r="AD82" i="2"/>
  <c r="AA83" i="2"/>
  <c r="Z83" i="2"/>
  <c r="AC82" i="2"/>
  <c r="P83" i="2"/>
  <c r="O83" i="2" s="1"/>
  <c r="S83" i="2"/>
  <c r="R83" i="2"/>
  <c r="V83" i="2" s="1"/>
  <c r="Y83" i="2"/>
  <c r="Z83" i="4" l="1"/>
  <c r="AC82" i="4"/>
  <c r="X83" i="4"/>
  <c r="AD82" i="4"/>
  <c r="P83" i="4"/>
  <c r="AE82" i="4"/>
  <c r="AF82" i="4" s="1"/>
  <c r="Z84" i="2"/>
  <c r="T83" i="2"/>
  <c r="U83" i="2" s="1"/>
  <c r="W91" i="2" s="1"/>
  <c r="X84" i="2"/>
  <c r="Q84" i="2"/>
  <c r="P84" i="2"/>
  <c r="O84" i="2" s="1"/>
  <c r="AB83" i="2"/>
  <c r="AD83" i="2" s="1"/>
  <c r="O83" i="4" l="1"/>
  <c r="R83" i="4"/>
  <c r="S83" i="4"/>
  <c r="AE83" i="2"/>
  <c r="AF83" i="2" s="1"/>
  <c r="Q85" i="2"/>
  <c r="R84" i="2"/>
  <c r="Y84" i="2"/>
  <c r="S84" i="2"/>
  <c r="AB84" i="2"/>
  <c r="AC83" i="2"/>
  <c r="AA83" i="4" l="1"/>
  <c r="AB83" i="4"/>
  <c r="T83" i="4"/>
  <c r="V83" i="4"/>
  <c r="P84" i="4" s="1"/>
  <c r="O84" i="4" s="1"/>
  <c r="Q84" i="4"/>
  <c r="AA84" i="2"/>
  <c r="Y85" i="2"/>
  <c r="T84" i="2"/>
  <c r="U84" i="2" s="1"/>
  <c r="W92" i="2" s="1"/>
  <c r="V84" i="2"/>
  <c r="Q85" i="4" l="1"/>
  <c r="AE83" i="4"/>
  <c r="AF83" i="4" s="1"/>
  <c r="Y84" i="4"/>
  <c r="R84" i="4"/>
  <c r="S84" i="4"/>
  <c r="U83" i="4"/>
  <c r="W91" i="4" s="1"/>
  <c r="Z84" i="4"/>
  <c r="AC83" i="4"/>
  <c r="V84" i="4"/>
  <c r="AB84" i="4"/>
  <c r="X84" i="4"/>
  <c r="AD83" i="4"/>
  <c r="Z85" i="2"/>
  <c r="AC84" i="2"/>
  <c r="X85" i="2"/>
  <c r="P85" i="2"/>
  <c r="AD84" i="2"/>
  <c r="AE84" i="2"/>
  <c r="AF84" i="2" s="1"/>
  <c r="AD84" i="4" l="1"/>
  <c r="AC84" i="4"/>
  <c r="Z85" i="4"/>
  <c r="X85" i="4"/>
  <c r="Y85" i="4"/>
  <c r="R85" i="4"/>
  <c r="S85" i="4"/>
  <c r="T84" i="4"/>
  <c r="U84" i="4" s="1"/>
  <c r="W92" i="4" s="1"/>
  <c r="AA84" i="4"/>
  <c r="P85" i="4"/>
  <c r="O85" i="4" s="1"/>
  <c r="O85" i="2"/>
  <c r="S85" i="2"/>
  <c r="R85" i="2"/>
  <c r="T85" i="4" l="1"/>
  <c r="U85" i="4" s="1"/>
  <c r="AA85" i="4"/>
  <c r="AE84" i="4"/>
  <c r="AF84" i="4" s="1"/>
  <c r="X86" i="4"/>
  <c r="Q86" i="4"/>
  <c r="V85" i="4"/>
  <c r="AB85" i="4"/>
  <c r="AA85" i="2"/>
  <c r="AB85" i="2"/>
  <c r="T85" i="2"/>
  <c r="V85" i="2"/>
  <c r="Q86" i="2"/>
  <c r="W93" i="4" l="1"/>
  <c r="AE85" i="4"/>
  <c r="AF85" i="4" s="1"/>
  <c r="AC85" i="4"/>
  <c r="Z86" i="4"/>
  <c r="P86" i="4"/>
  <c r="O86" i="4" s="1"/>
  <c r="AD85" i="4"/>
  <c r="R86" i="4"/>
  <c r="Y86" i="4"/>
  <c r="S86" i="4"/>
  <c r="AA86" i="4" s="1"/>
  <c r="U85" i="2"/>
  <c r="W93" i="2" s="1"/>
  <c r="Y86" i="2"/>
  <c r="Z86" i="2"/>
  <c r="AC85" i="2"/>
  <c r="AD85" i="2"/>
  <c r="X86" i="2"/>
  <c r="P86" i="2"/>
  <c r="O86" i="2" s="1"/>
  <c r="T86" i="4" l="1"/>
  <c r="U86" i="4"/>
  <c r="W94" i="4" s="1"/>
  <c r="V86" i="4"/>
  <c r="X87" i="4"/>
  <c r="Q87" i="4"/>
  <c r="AE86" i="4"/>
  <c r="AF86" i="4" s="1"/>
  <c r="AB86" i="4"/>
  <c r="S86" i="2"/>
  <c r="AB86" i="2" s="1"/>
  <c r="R86" i="2"/>
  <c r="V86" i="2" s="1"/>
  <c r="AC86" i="2" s="1"/>
  <c r="Z87" i="2"/>
  <c r="T86" i="2"/>
  <c r="U86" i="2" s="1"/>
  <c r="W94" i="2" s="1"/>
  <c r="AA86" i="2"/>
  <c r="Q87" i="2"/>
  <c r="X87" i="2"/>
  <c r="P87" i="2"/>
  <c r="O87" i="2" s="1"/>
  <c r="AD86" i="2"/>
  <c r="AE85" i="2"/>
  <c r="AF85" i="2" s="1"/>
  <c r="Y87" i="4" l="1"/>
  <c r="AD86" i="4"/>
  <c r="Z87" i="4"/>
  <c r="AC86" i="4"/>
  <c r="P87" i="4"/>
  <c r="O87" i="4" s="1"/>
  <c r="Q88" i="2"/>
  <c r="S87" i="2"/>
  <c r="R87" i="2"/>
  <c r="Y87" i="2"/>
  <c r="AE86" i="2"/>
  <c r="AF86" i="2" s="1"/>
  <c r="Q88" i="4" l="1"/>
  <c r="R87" i="4"/>
  <c r="S87" i="4"/>
  <c r="AA87" i="2"/>
  <c r="AB87" i="2"/>
  <c r="Y88" i="2"/>
  <c r="T87" i="2"/>
  <c r="V87" i="2"/>
  <c r="T87" i="4" l="1"/>
  <c r="U87" i="4"/>
  <c r="W95" i="4" s="1"/>
  <c r="V87" i="4"/>
  <c r="Y88" i="4"/>
  <c r="AB87" i="4"/>
  <c r="AA87" i="4"/>
  <c r="AC87" i="2"/>
  <c r="Z88" i="2"/>
  <c r="X88" i="2"/>
  <c r="P88" i="2"/>
  <c r="AD87" i="2"/>
  <c r="U87" i="2"/>
  <c r="W95" i="2" s="1"/>
  <c r="Z88" i="4" l="1"/>
  <c r="AC87" i="4"/>
  <c r="P88" i="4"/>
  <c r="AD87" i="4"/>
  <c r="X88" i="4"/>
  <c r="AE87" i="4"/>
  <c r="AF87" i="4" s="1"/>
  <c r="O88" i="2"/>
  <c r="S88" i="2"/>
  <c r="R88" i="2"/>
  <c r="AE87" i="2"/>
  <c r="AF87" i="2" s="1"/>
  <c r="O88" i="4" l="1"/>
  <c r="S88" i="4"/>
  <c r="R88" i="4"/>
  <c r="T88" i="2"/>
  <c r="U88" i="2" s="1"/>
  <c r="V88" i="2"/>
  <c r="X89" i="2" s="1"/>
  <c r="AA88" i="2"/>
  <c r="AB88" i="2"/>
  <c r="Q89" i="2"/>
  <c r="P89" i="2"/>
  <c r="O89" i="2" s="1"/>
  <c r="T88" i="4" l="1"/>
  <c r="U88" i="4" s="1"/>
  <c r="V88" i="4"/>
  <c r="AB88" i="4"/>
  <c r="AA88" i="4"/>
  <c r="Q89" i="4"/>
  <c r="Q90" i="2"/>
  <c r="W96" i="2"/>
  <c r="AE88" i="2"/>
  <c r="AF88" i="2" s="1"/>
  <c r="Y89" i="2"/>
  <c r="S89" i="2"/>
  <c r="R89" i="2"/>
  <c r="AC88" i="2"/>
  <c r="Z89" i="2"/>
  <c r="AD88" i="2"/>
  <c r="W96" i="4" l="1"/>
  <c r="AE88" i="4"/>
  <c r="AF88" i="4" s="1"/>
  <c r="Y89" i="4"/>
  <c r="AD88" i="4"/>
  <c r="Z89" i="4"/>
  <c r="AC88" i="4"/>
  <c r="P89" i="4"/>
  <c r="O89" i="4" s="1"/>
  <c r="X89" i="4"/>
  <c r="T89" i="2"/>
  <c r="U89" i="2" s="1"/>
  <c r="W97" i="2" s="1"/>
  <c r="V89" i="2"/>
  <c r="Y90" i="2"/>
  <c r="AB89" i="2"/>
  <c r="AA89" i="2"/>
  <c r="R89" i="4" l="1"/>
  <c r="Q90" i="4"/>
  <c r="S89" i="4"/>
  <c r="AE89" i="2"/>
  <c r="AF89" i="2" s="1"/>
  <c r="Z90" i="2"/>
  <c r="AC89" i="2"/>
  <c r="AD89" i="2"/>
  <c r="P90" i="2"/>
  <c r="X90" i="2"/>
  <c r="Y90" i="4" l="1"/>
  <c r="AA89" i="4"/>
  <c r="AB89" i="4"/>
  <c r="T89" i="4"/>
  <c r="U89" i="4" s="1"/>
  <c r="V89" i="4"/>
  <c r="O90" i="2"/>
  <c r="R90" i="2"/>
  <c r="S90" i="2"/>
  <c r="W97" i="4" l="1"/>
  <c r="AE89" i="4"/>
  <c r="AF89" i="4" s="1"/>
  <c r="Z90" i="4"/>
  <c r="AC89" i="4"/>
  <c r="P90" i="4"/>
  <c r="AD89" i="4"/>
  <c r="X90" i="4"/>
  <c r="AA90" i="2"/>
  <c r="AB90" i="2"/>
  <c r="T90" i="2"/>
  <c r="U90" i="2"/>
  <c r="W98" i="2" s="1"/>
  <c r="V90" i="2"/>
  <c r="P91" i="2" s="1"/>
  <c r="O91" i="2" s="1"/>
  <c r="Q91" i="2"/>
  <c r="O90" i="4" l="1"/>
  <c r="S90" i="4"/>
  <c r="R90" i="4"/>
  <c r="AE90" i="2"/>
  <c r="AF90" i="2" s="1"/>
  <c r="Q92" i="2"/>
  <c r="Z91" i="2"/>
  <c r="AC90" i="2"/>
  <c r="V91" i="2"/>
  <c r="X92" i="2" s="1"/>
  <c r="X91" i="2"/>
  <c r="AD90" i="2"/>
  <c r="R91" i="2"/>
  <c r="Y91" i="2"/>
  <c r="S91" i="2"/>
  <c r="AB91" i="2" s="1"/>
  <c r="AA90" i="4" l="1"/>
  <c r="AB90" i="4"/>
  <c r="T90" i="4"/>
  <c r="V90" i="4"/>
  <c r="X91" i="4" s="1"/>
  <c r="Q91" i="4"/>
  <c r="Z92" i="2"/>
  <c r="AC91" i="2"/>
  <c r="AA91" i="2"/>
  <c r="AD91" i="2"/>
  <c r="S92" i="2"/>
  <c r="AB92" i="2" s="1"/>
  <c r="Y92" i="2"/>
  <c r="T91" i="2"/>
  <c r="P92" i="2"/>
  <c r="O92" i="2" s="1"/>
  <c r="U90" i="4" l="1"/>
  <c r="W98" i="4" s="1"/>
  <c r="Z91" i="4"/>
  <c r="AC90" i="4"/>
  <c r="AD90" i="4"/>
  <c r="Y91" i="4"/>
  <c r="P91" i="4"/>
  <c r="O91" i="4" s="1"/>
  <c r="U91" i="2"/>
  <c r="W99" i="2" s="1"/>
  <c r="R92" i="2"/>
  <c r="T92" i="2"/>
  <c r="AA92" i="2"/>
  <c r="V92" i="2"/>
  <c r="Q93" i="2"/>
  <c r="R91" i="4" l="1"/>
  <c r="Q92" i="4"/>
  <c r="S91" i="4"/>
  <c r="AE90" i="4"/>
  <c r="AF90" i="4" s="1"/>
  <c r="AE91" i="2"/>
  <c r="AF91" i="2" s="1"/>
  <c r="Z93" i="2"/>
  <c r="AC92" i="2"/>
  <c r="X93" i="2"/>
  <c r="AD92" i="2"/>
  <c r="U92" i="2"/>
  <c r="W100" i="2" s="1"/>
  <c r="P93" i="2"/>
  <c r="O93" i="2" s="1"/>
  <c r="Y93" i="2"/>
  <c r="Y92" i="4" l="1"/>
  <c r="AE91" i="4"/>
  <c r="AF91" i="4" s="1"/>
  <c r="AB91" i="4"/>
  <c r="AA91" i="4"/>
  <c r="T91" i="4"/>
  <c r="U91" i="4"/>
  <c r="W99" i="4" s="1"/>
  <c r="V91" i="4"/>
  <c r="Q94" i="2"/>
  <c r="R93" i="2"/>
  <c r="S93" i="2"/>
  <c r="AE92" i="2"/>
  <c r="AF92" i="2" s="1"/>
  <c r="AC91" i="4" l="1"/>
  <c r="Z92" i="4"/>
  <c r="X92" i="4"/>
  <c r="P92" i="4"/>
  <c r="AD91" i="4"/>
  <c r="Y94" i="2"/>
  <c r="T93" i="2"/>
  <c r="V93" i="2"/>
  <c r="AB93" i="2"/>
  <c r="AA93" i="2"/>
  <c r="O92" i="4" l="1"/>
  <c r="R92" i="4"/>
  <c r="S92" i="4"/>
  <c r="U93" i="2"/>
  <c r="W101" i="2" s="1"/>
  <c r="AC93" i="2"/>
  <c r="Z94" i="2"/>
  <c r="X94" i="2"/>
  <c r="P94" i="2"/>
  <c r="AD93" i="2"/>
  <c r="T92" i="4" l="1"/>
  <c r="U92" i="4" s="1"/>
  <c r="V92" i="4"/>
  <c r="AB92" i="4"/>
  <c r="AA92" i="4"/>
  <c r="Q93" i="4"/>
  <c r="X93" i="4"/>
  <c r="P93" i="4"/>
  <c r="O93" i="4" s="1"/>
  <c r="O94" i="2"/>
  <c r="R94" i="2"/>
  <c r="S94" i="2"/>
  <c r="AE93" i="2"/>
  <c r="AF93" i="2" s="1"/>
  <c r="Q94" i="4" l="1"/>
  <c r="W100" i="4"/>
  <c r="AE92" i="4"/>
  <c r="AF92" i="4" s="1"/>
  <c r="S93" i="4"/>
  <c r="R93" i="4"/>
  <c r="Y93" i="4"/>
  <c r="AB93" i="4"/>
  <c r="Z93" i="4"/>
  <c r="AC92" i="4"/>
  <c r="AA93" i="4"/>
  <c r="AD92" i="4"/>
  <c r="AB94" i="2"/>
  <c r="AA94" i="2"/>
  <c r="T94" i="2"/>
  <c r="V94" i="2"/>
  <c r="Q95" i="2"/>
  <c r="Y94" i="4" l="1"/>
  <c r="T93" i="4"/>
  <c r="U93" i="4" s="1"/>
  <c r="W101" i="4" s="1"/>
  <c r="V93" i="4"/>
  <c r="AC94" i="2"/>
  <c r="Z95" i="2"/>
  <c r="P95" i="2"/>
  <c r="O95" i="2" s="1"/>
  <c r="Y95" i="2"/>
  <c r="U94" i="2"/>
  <c r="W102" i="2" s="1"/>
  <c r="X95" i="2"/>
  <c r="AD94" i="2"/>
  <c r="AC93" i="4" l="1"/>
  <c r="Z94" i="4"/>
  <c r="P94" i="4"/>
  <c r="X94" i="4"/>
  <c r="AD93" i="4"/>
  <c r="AE93" i="4"/>
  <c r="AF93" i="4" s="1"/>
  <c r="Q96" i="2"/>
  <c r="R95" i="2"/>
  <c r="S95" i="2"/>
  <c r="AE94" i="2"/>
  <c r="AF94" i="2" s="1"/>
  <c r="O94" i="4" l="1"/>
  <c r="S94" i="4"/>
  <c r="R94" i="4"/>
  <c r="T95" i="2"/>
  <c r="U95" i="2" s="1"/>
  <c r="W103" i="2" s="1"/>
  <c r="V95" i="2"/>
  <c r="Y96" i="2"/>
  <c r="AB95" i="2"/>
  <c r="AA95" i="2"/>
  <c r="AB94" i="4" l="1"/>
  <c r="AA94" i="4"/>
  <c r="T94" i="4"/>
  <c r="V94" i="4"/>
  <c r="P95" i="4" s="1"/>
  <c r="O95" i="4" s="1"/>
  <c r="Q95" i="4"/>
  <c r="Z96" i="2"/>
  <c r="AC95" i="2"/>
  <c r="AD95" i="2"/>
  <c r="X96" i="2"/>
  <c r="P96" i="2"/>
  <c r="AE95" i="2"/>
  <c r="AF95" i="2" s="1"/>
  <c r="Q96" i="4" l="1"/>
  <c r="AE94" i="4"/>
  <c r="AF94" i="4" s="1"/>
  <c r="AD94" i="4"/>
  <c r="AC94" i="4"/>
  <c r="AA95" i="4"/>
  <c r="Z95" i="4"/>
  <c r="V95" i="4"/>
  <c r="X96" i="4" s="1"/>
  <c r="U94" i="4"/>
  <c r="W102" i="4" s="1"/>
  <c r="R95" i="4"/>
  <c r="S95" i="4"/>
  <c r="AB95" i="4" s="1"/>
  <c r="Y95" i="4"/>
  <c r="X95" i="4"/>
  <c r="O96" i="2"/>
  <c r="S96" i="2"/>
  <c r="R96" i="2"/>
  <c r="Z96" i="4" l="1"/>
  <c r="AC95" i="4"/>
  <c r="P96" i="4"/>
  <c r="O96" i="4" s="1"/>
  <c r="Y96" i="4"/>
  <c r="T95" i="4"/>
  <c r="AD95" i="4"/>
  <c r="T96" i="2"/>
  <c r="U96" i="2"/>
  <c r="W104" i="2" s="1"/>
  <c r="V96" i="2"/>
  <c r="AE96" i="2"/>
  <c r="AF96" i="2" s="1"/>
  <c r="AB96" i="2"/>
  <c r="AA96" i="2"/>
  <c r="Q97" i="2"/>
  <c r="X97" i="2"/>
  <c r="U95" i="4" l="1"/>
  <c r="W103" i="4" s="1"/>
  <c r="Q97" i="4"/>
  <c r="R96" i="4"/>
  <c r="S96" i="4"/>
  <c r="AD96" i="2"/>
  <c r="P97" i="2"/>
  <c r="O97" i="2" s="1"/>
  <c r="Q98" i="2"/>
  <c r="Z97" i="2"/>
  <c r="AC96" i="2"/>
  <c r="S97" i="2"/>
  <c r="R97" i="2"/>
  <c r="Y97" i="2"/>
  <c r="AB96" i="4" l="1"/>
  <c r="AA96" i="4"/>
  <c r="T96" i="4"/>
  <c r="AE96" i="4" s="1"/>
  <c r="AF96" i="4" s="1"/>
  <c r="U96" i="4"/>
  <c r="W104" i="4" s="1"/>
  <c r="V96" i="4"/>
  <c r="Y97" i="4"/>
  <c r="AE95" i="4"/>
  <c r="AF95" i="4" s="1"/>
  <c r="T97" i="2"/>
  <c r="V97" i="2"/>
  <c r="AB97" i="2"/>
  <c r="Y98" i="2"/>
  <c r="AA97" i="2"/>
  <c r="AC96" i="4" l="1"/>
  <c r="Z97" i="4"/>
  <c r="X97" i="4"/>
  <c r="AD96" i="4"/>
  <c r="P97" i="4"/>
  <c r="AC97" i="2"/>
  <c r="Z98" i="2"/>
  <c r="P98" i="2"/>
  <c r="AD97" i="2"/>
  <c r="X98" i="2"/>
  <c r="U97" i="2"/>
  <c r="W105" i="2" s="1"/>
  <c r="O97" i="4" l="1"/>
  <c r="S97" i="4"/>
  <c r="R97" i="4"/>
  <c r="O98" i="2"/>
  <c r="R98" i="2"/>
  <c r="S98" i="2"/>
  <c r="AE97" i="2"/>
  <c r="AF97" i="2" s="1"/>
  <c r="T97" i="4" l="1"/>
  <c r="U97" i="4"/>
  <c r="W105" i="4" s="1"/>
  <c r="V97" i="4"/>
  <c r="AE97" i="4"/>
  <c r="AF97" i="4" s="1"/>
  <c r="AA97" i="4"/>
  <c r="AB97" i="4"/>
  <c r="AD97" i="4" s="1"/>
  <c r="Q98" i="4"/>
  <c r="P98" i="4"/>
  <c r="O98" i="4" s="1"/>
  <c r="AB98" i="2"/>
  <c r="AA98" i="2"/>
  <c r="T98" i="2"/>
  <c r="V98" i="2"/>
  <c r="Q99" i="2"/>
  <c r="Q99" i="4" l="1"/>
  <c r="AB98" i="4"/>
  <c r="Z98" i="4"/>
  <c r="AC97" i="4"/>
  <c r="R98" i="4"/>
  <c r="Y98" i="4"/>
  <c r="S98" i="4"/>
  <c r="X98" i="4"/>
  <c r="U98" i="2"/>
  <c r="W106" i="2" s="1"/>
  <c r="Z99" i="2"/>
  <c r="AC98" i="2"/>
  <c r="X99" i="2"/>
  <c r="AD98" i="2"/>
  <c r="P99" i="2"/>
  <c r="O99" i="2" s="1"/>
  <c r="Y99" i="2"/>
  <c r="T98" i="4" l="1"/>
  <c r="U98" i="4"/>
  <c r="W106" i="4" s="1"/>
  <c r="V98" i="4"/>
  <c r="Y99" i="4"/>
  <c r="AE98" i="4"/>
  <c r="AF98" i="4" s="1"/>
  <c r="AA98" i="4"/>
  <c r="Q100" i="2"/>
  <c r="S99" i="2"/>
  <c r="R99" i="2"/>
  <c r="AE98" i="2"/>
  <c r="AF98" i="2" s="1"/>
  <c r="Z99" i="4" l="1"/>
  <c r="AC98" i="4"/>
  <c r="AD98" i="4"/>
  <c r="P99" i="4"/>
  <c r="X99" i="4"/>
  <c r="AA99" i="2"/>
  <c r="AB99" i="2"/>
  <c r="Y100" i="2"/>
  <c r="T99" i="2"/>
  <c r="U99" i="2"/>
  <c r="W107" i="2" s="1"/>
  <c r="V99" i="2"/>
  <c r="O99" i="4" l="1"/>
  <c r="R99" i="4"/>
  <c r="S99" i="4"/>
  <c r="AE99" i="2"/>
  <c r="AF99" i="2" s="1"/>
  <c r="AC99" i="2"/>
  <c r="Z100" i="2"/>
  <c r="X100" i="2"/>
  <c r="AD99" i="2"/>
  <c r="P100" i="2"/>
  <c r="T99" i="4" l="1"/>
  <c r="U99" i="4"/>
  <c r="W107" i="4" s="1"/>
  <c r="V99" i="4"/>
  <c r="AE99" i="4"/>
  <c r="AF99" i="4" s="1"/>
  <c r="AB99" i="4"/>
  <c r="AA99" i="4"/>
  <c r="Q100" i="4"/>
  <c r="O100" i="2"/>
  <c r="R100" i="2"/>
  <c r="S100" i="2"/>
  <c r="Z100" i="4" l="1"/>
  <c r="AC99" i="4"/>
  <c r="Y100" i="4"/>
  <c r="X100" i="4"/>
  <c r="AD99" i="4"/>
  <c r="P100" i="4"/>
  <c r="O100" i="4" s="1"/>
  <c r="AB100" i="2"/>
  <c r="AA100" i="2"/>
  <c r="T100" i="2"/>
  <c r="V100" i="2"/>
  <c r="Q101" i="2"/>
  <c r="Q101" i="4" l="1"/>
  <c r="S100" i="4"/>
  <c r="R100" i="4"/>
  <c r="U100" i="2"/>
  <c r="W108" i="2" s="1"/>
  <c r="AC100" i="2"/>
  <c r="Z101" i="2"/>
  <c r="P101" i="2"/>
  <c r="O101" i="2" s="1"/>
  <c r="Y101" i="2"/>
  <c r="X101" i="2"/>
  <c r="AD100" i="2"/>
  <c r="Y101" i="4" l="1"/>
  <c r="AB100" i="4"/>
  <c r="AA100" i="4"/>
  <c r="T100" i="4"/>
  <c r="U100" i="4" s="1"/>
  <c r="V100" i="4"/>
  <c r="R101" i="2"/>
  <c r="S101" i="2"/>
  <c r="Q102" i="2"/>
  <c r="P102" i="2"/>
  <c r="O102" i="2" s="1"/>
  <c r="X102" i="2"/>
  <c r="T101" i="2"/>
  <c r="V101" i="2"/>
  <c r="AE100" i="2"/>
  <c r="AF100" i="2" s="1"/>
  <c r="W108" i="4" l="1"/>
  <c r="AE100" i="4"/>
  <c r="AF100" i="4" s="1"/>
  <c r="Z101" i="4"/>
  <c r="AC100" i="4"/>
  <c r="X101" i="4"/>
  <c r="P101" i="4"/>
  <c r="AD100" i="4"/>
  <c r="AB101" i="2"/>
  <c r="AA101" i="2"/>
  <c r="AD101" i="2"/>
  <c r="Q103" i="2"/>
  <c r="U101" i="2"/>
  <c r="W109" i="2" s="1"/>
  <c r="V102" i="2"/>
  <c r="Z102" i="2"/>
  <c r="AC101" i="2"/>
  <c r="S102" i="2"/>
  <c r="R102" i="2"/>
  <c r="Y102" i="2"/>
  <c r="O101" i="4" l="1"/>
  <c r="R101" i="4"/>
  <c r="S101" i="4"/>
  <c r="Z103" i="2"/>
  <c r="P103" i="2"/>
  <c r="O103" i="2" s="1"/>
  <c r="X103" i="2"/>
  <c r="AB102" i="2"/>
  <c r="Y103" i="2"/>
  <c r="AA102" i="2"/>
  <c r="T102" i="2"/>
  <c r="AE101" i="2"/>
  <c r="AF101" i="2" s="1"/>
  <c r="AB101" i="4" l="1"/>
  <c r="AA101" i="4"/>
  <c r="T101" i="4"/>
  <c r="V101" i="4"/>
  <c r="Q102" i="4"/>
  <c r="Q104" i="2"/>
  <c r="R103" i="2"/>
  <c r="S103" i="2"/>
  <c r="AB103" i="2"/>
  <c r="AD102" i="2"/>
  <c r="U102" i="2"/>
  <c r="W110" i="2" s="1"/>
  <c r="AC102" i="2"/>
  <c r="Z102" i="4" l="1"/>
  <c r="AC101" i="4"/>
  <c r="Y102" i="4"/>
  <c r="U101" i="4"/>
  <c r="W109" i="4" s="1"/>
  <c r="P102" i="4"/>
  <c r="O102" i="4" s="1"/>
  <c r="X102" i="4"/>
  <c r="AD101" i="4"/>
  <c r="Y104" i="2"/>
  <c r="AA103" i="2"/>
  <c r="T103" i="2"/>
  <c r="AE103" i="2" s="1"/>
  <c r="AF103" i="2" s="1"/>
  <c r="U103" i="2"/>
  <c r="W111" i="2" s="1"/>
  <c r="V103" i="2"/>
  <c r="AE102" i="2"/>
  <c r="AF102" i="2" s="1"/>
  <c r="S102" i="4" l="1"/>
  <c r="R102" i="4"/>
  <c r="Q103" i="4"/>
  <c r="AE101" i="4"/>
  <c r="AF101" i="4" s="1"/>
  <c r="AC103" i="2"/>
  <c r="Z104" i="2"/>
  <c r="X104" i="2"/>
  <c r="P104" i="2"/>
  <c r="AD103" i="2"/>
  <c r="Y103" i="4" l="1"/>
  <c r="T102" i="4"/>
  <c r="V102" i="4"/>
  <c r="AA102" i="4"/>
  <c r="AB102" i="4"/>
  <c r="O104" i="2"/>
  <c r="R104" i="2"/>
  <c r="S104" i="2"/>
  <c r="AE102" i="4" l="1"/>
  <c r="AF102" i="4" s="1"/>
  <c r="Z103" i="4"/>
  <c r="AC102" i="4"/>
  <c r="P103" i="4"/>
  <c r="AD102" i="4"/>
  <c r="X103" i="4"/>
  <c r="U102" i="4"/>
  <c r="W110" i="4" s="1"/>
  <c r="AA104" i="2"/>
  <c r="AB104" i="2"/>
  <c r="T104" i="2"/>
  <c r="V104" i="2"/>
  <c r="AD104" i="2" s="1"/>
  <c r="Q105" i="2"/>
  <c r="O103" i="4" l="1"/>
  <c r="R103" i="4"/>
  <c r="S103" i="4"/>
  <c r="Y105" i="2"/>
  <c r="Z105" i="2"/>
  <c r="AC104" i="2"/>
  <c r="X105" i="2"/>
  <c r="U104" i="2"/>
  <c r="W112" i="2" s="1"/>
  <c r="P105" i="2"/>
  <c r="O105" i="2" s="1"/>
  <c r="AB103" i="4" l="1"/>
  <c r="AA103" i="4"/>
  <c r="T103" i="4"/>
  <c r="AE103" i="4" s="1"/>
  <c r="AF103" i="4" s="1"/>
  <c r="U103" i="4"/>
  <c r="W111" i="4" s="1"/>
  <c r="V103" i="4"/>
  <c r="Q104" i="4"/>
  <c r="R105" i="2"/>
  <c r="Q106" i="2"/>
  <c r="S105" i="2"/>
  <c r="AE104" i="2"/>
  <c r="AF104" i="2" s="1"/>
  <c r="Y104" i="4" l="1"/>
  <c r="AC103" i="4"/>
  <c r="Z104" i="4"/>
  <c r="AD103" i="4"/>
  <c r="P104" i="4"/>
  <c r="O104" i="4" s="1"/>
  <c r="X104" i="4"/>
  <c r="Y106" i="2"/>
  <c r="AA105" i="2"/>
  <c r="AB105" i="2"/>
  <c r="T105" i="2"/>
  <c r="AE105" i="2" s="1"/>
  <c r="AF105" i="2" s="1"/>
  <c r="U105" i="2"/>
  <c r="W113" i="2" s="1"/>
  <c r="V105" i="2"/>
  <c r="Q105" i="4" l="1"/>
  <c r="S104" i="4"/>
  <c r="R104" i="4"/>
  <c r="AC105" i="2"/>
  <c r="Z106" i="2"/>
  <c r="AD105" i="2"/>
  <c r="X106" i="2"/>
  <c r="P106" i="2"/>
  <c r="AA104" i="4" l="1"/>
  <c r="AB104" i="4"/>
  <c r="Y105" i="4"/>
  <c r="T104" i="4"/>
  <c r="V104" i="4"/>
  <c r="O106" i="2"/>
  <c r="S106" i="2"/>
  <c r="R106" i="2"/>
  <c r="Z105" i="4" l="1"/>
  <c r="AC104" i="4"/>
  <c r="AD104" i="4"/>
  <c r="P105" i="4"/>
  <c r="X105" i="4"/>
  <c r="U104" i="4"/>
  <c r="W112" i="4" s="1"/>
  <c r="T106" i="2"/>
  <c r="U106" i="2" s="1"/>
  <c r="V106" i="2"/>
  <c r="AA106" i="2"/>
  <c r="AB106" i="2"/>
  <c r="Q107" i="2"/>
  <c r="X107" i="2"/>
  <c r="O105" i="4" l="1"/>
  <c r="S105" i="4"/>
  <c r="R105" i="4"/>
  <c r="AE104" i="4"/>
  <c r="AF104" i="4" s="1"/>
  <c r="W114" i="2"/>
  <c r="AE106" i="2"/>
  <c r="AF106" i="2" s="1"/>
  <c r="AD106" i="2"/>
  <c r="Y107" i="2"/>
  <c r="AC106" i="2"/>
  <c r="Z107" i="2"/>
  <c r="P107" i="2"/>
  <c r="O107" i="2" s="1"/>
  <c r="T105" i="4" l="1"/>
  <c r="U105" i="4"/>
  <c r="W113" i="4" s="1"/>
  <c r="V105" i="4"/>
  <c r="AE105" i="4"/>
  <c r="AF105" i="4" s="1"/>
  <c r="AA105" i="4"/>
  <c r="AB105" i="4"/>
  <c r="X106" i="4"/>
  <c r="Q106" i="4"/>
  <c r="Q108" i="2"/>
  <c r="S107" i="2"/>
  <c r="R107" i="2"/>
  <c r="Y106" i="4" l="1"/>
  <c r="AD105" i="4"/>
  <c r="AC105" i="4"/>
  <c r="Z106" i="4"/>
  <c r="P106" i="4"/>
  <c r="O106" i="4" s="1"/>
  <c r="AB107" i="2"/>
  <c r="AA107" i="2"/>
  <c r="T107" i="2"/>
  <c r="V107" i="2"/>
  <c r="Y108" i="2"/>
  <c r="Q107" i="4" l="1"/>
  <c r="S106" i="4"/>
  <c r="R106" i="4"/>
  <c r="Z108" i="2"/>
  <c r="AC107" i="2"/>
  <c r="AD107" i="2"/>
  <c r="X108" i="2"/>
  <c r="P108" i="2"/>
  <c r="U107" i="2"/>
  <c r="W115" i="2" s="1"/>
  <c r="AA106" i="4" l="1"/>
  <c r="AB106" i="4"/>
  <c r="Y107" i="4"/>
  <c r="T106" i="4"/>
  <c r="V106" i="4"/>
  <c r="O108" i="2"/>
  <c r="S108" i="2"/>
  <c r="R108" i="2"/>
  <c r="AE107" i="2"/>
  <c r="AF107" i="2" s="1"/>
  <c r="AC106" i="4" l="1"/>
  <c r="Z107" i="4"/>
  <c r="X107" i="4"/>
  <c r="AD106" i="4"/>
  <c r="P107" i="4"/>
  <c r="U106" i="4"/>
  <c r="W114" i="4" s="1"/>
  <c r="T108" i="2"/>
  <c r="U108" i="2"/>
  <c r="W116" i="2" s="1"/>
  <c r="V108" i="2"/>
  <c r="P109" i="2" s="1"/>
  <c r="O109" i="2" s="1"/>
  <c r="AE108" i="2"/>
  <c r="AF108" i="2" s="1"/>
  <c r="AA108" i="2"/>
  <c r="AB108" i="2"/>
  <c r="Q109" i="2"/>
  <c r="O107" i="4" l="1"/>
  <c r="R107" i="4"/>
  <c r="S107" i="4"/>
  <c r="AE106" i="4"/>
  <c r="AF106" i="4" s="1"/>
  <c r="Q110" i="2"/>
  <c r="R109" i="2"/>
  <c r="S109" i="2"/>
  <c r="AA109" i="2" s="1"/>
  <c r="Y109" i="2"/>
  <c r="AD108" i="2"/>
  <c r="AC108" i="2"/>
  <c r="Z109" i="2"/>
  <c r="V109" i="2"/>
  <c r="X110" i="2" s="1"/>
  <c r="X109" i="2"/>
  <c r="AB107" i="4" l="1"/>
  <c r="AA107" i="4"/>
  <c r="T107" i="4"/>
  <c r="V107" i="4"/>
  <c r="P108" i="4" s="1"/>
  <c r="O108" i="4" s="1"/>
  <c r="Q108" i="4"/>
  <c r="AB109" i="2"/>
  <c r="Y110" i="2"/>
  <c r="AC109" i="2"/>
  <c r="Z110" i="2"/>
  <c r="AD109" i="2"/>
  <c r="T109" i="2"/>
  <c r="P110" i="2"/>
  <c r="O110" i="2" s="1"/>
  <c r="Q109" i="4" l="1"/>
  <c r="AE107" i="4"/>
  <c r="AF107" i="4" s="1"/>
  <c r="Y108" i="4"/>
  <c r="S108" i="4"/>
  <c r="R108" i="4"/>
  <c r="U107" i="4"/>
  <c r="W115" i="4" s="1"/>
  <c r="AB108" i="4"/>
  <c r="Z108" i="4"/>
  <c r="AC107" i="4"/>
  <c r="AA108" i="4"/>
  <c r="X108" i="4"/>
  <c r="AD107" i="4"/>
  <c r="R110" i="2"/>
  <c r="V110" i="2" s="1"/>
  <c r="S110" i="2"/>
  <c r="Z111" i="2"/>
  <c r="U109" i="2"/>
  <c r="W117" i="2" s="1"/>
  <c r="T110" i="2"/>
  <c r="U110" i="2" s="1"/>
  <c r="Q111" i="2"/>
  <c r="P111" i="2"/>
  <c r="O111" i="2" s="1"/>
  <c r="X111" i="2"/>
  <c r="Y109" i="4" l="1"/>
  <c r="T108" i="4"/>
  <c r="AE108" i="4" s="1"/>
  <c r="AF108" i="4" s="1"/>
  <c r="U108" i="4"/>
  <c r="W116" i="4" s="1"/>
  <c r="V108" i="4"/>
  <c r="AA110" i="2"/>
  <c r="AB110" i="2"/>
  <c r="Q112" i="2"/>
  <c r="W118" i="2"/>
  <c r="AE110" i="2"/>
  <c r="R111" i="2"/>
  <c r="Y111" i="2"/>
  <c r="S111" i="2"/>
  <c r="AE109" i="2"/>
  <c r="AF109" i="2" s="1"/>
  <c r="AC108" i="4" l="1"/>
  <c r="Z109" i="4"/>
  <c r="P109" i="4"/>
  <c r="X109" i="4"/>
  <c r="AD108" i="4"/>
  <c r="AD110" i="2"/>
  <c r="AC110" i="2"/>
  <c r="AF110" i="2"/>
  <c r="Y112" i="2"/>
  <c r="AE111" i="2"/>
  <c r="AF111" i="2" s="1"/>
  <c r="AB111" i="2"/>
  <c r="AA111" i="2"/>
  <c r="T111" i="2"/>
  <c r="U111" i="2"/>
  <c r="W119" i="2" s="1"/>
  <c r="V111" i="2"/>
  <c r="O109" i="4" l="1"/>
  <c r="S109" i="4"/>
  <c r="R109" i="4"/>
  <c r="AC111" i="2"/>
  <c r="Z112" i="2"/>
  <c r="AD111" i="2"/>
  <c r="P112" i="2"/>
  <c r="X112" i="2"/>
  <c r="T109" i="4" l="1"/>
  <c r="U109" i="4" s="1"/>
  <c r="V109" i="4"/>
  <c r="AD109" i="4" s="1"/>
  <c r="AB109" i="4"/>
  <c r="AA109" i="4"/>
  <c r="Q110" i="4"/>
  <c r="P110" i="4"/>
  <c r="O110" i="4" s="1"/>
  <c r="O112" i="2"/>
  <c r="S112" i="2"/>
  <c r="R112" i="2"/>
  <c r="Q111" i="4" l="1"/>
  <c r="W117" i="4"/>
  <c r="AE109" i="4"/>
  <c r="AF109" i="4" s="1"/>
  <c r="R110" i="4"/>
  <c r="S110" i="4"/>
  <c r="Y110" i="4"/>
  <c r="AC109" i="4"/>
  <c r="Z110" i="4"/>
  <c r="X110" i="4"/>
  <c r="T112" i="2"/>
  <c r="U112" i="2" s="1"/>
  <c r="V112" i="2"/>
  <c r="P113" i="2" s="1"/>
  <c r="AB112" i="2"/>
  <c r="AA112" i="2"/>
  <c r="X113" i="2"/>
  <c r="Q113" i="2"/>
  <c r="T110" i="4" l="1"/>
  <c r="AB110" i="4"/>
  <c r="Y111" i="4"/>
  <c r="V110" i="4"/>
  <c r="AA110" i="4"/>
  <c r="O113" i="2"/>
  <c r="Q114" i="2"/>
  <c r="W120" i="2"/>
  <c r="AE112" i="2"/>
  <c r="AF112" i="2" s="1"/>
  <c r="Y113" i="2"/>
  <c r="S113" i="2"/>
  <c r="R113" i="2"/>
  <c r="V113" i="2"/>
  <c r="AC112" i="2"/>
  <c r="Z113" i="2"/>
  <c r="AD112" i="2"/>
  <c r="U110" i="4" l="1"/>
  <c r="W118" i="4" s="1"/>
  <c r="Z111" i="4"/>
  <c r="AC110" i="4"/>
  <c r="AD110" i="4"/>
  <c r="X111" i="4"/>
  <c r="P111" i="4"/>
  <c r="Z114" i="2"/>
  <c r="T113" i="2"/>
  <c r="AA113" i="2"/>
  <c r="AB113" i="2"/>
  <c r="AD113" i="2" s="1"/>
  <c r="X114" i="2"/>
  <c r="P114" i="2"/>
  <c r="O114" i="2" s="1"/>
  <c r="Y114" i="2"/>
  <c r="O111" i="4" l="1"/>
  <c r="R111" i="4"/>
  <c r="S111" i="4"/>
  <c r="AE110" i="4"/>
  <c r="AF110" i="4" s="1"/>
  <c r="Q115" i="2"/>
  <c r="U113" i="2"/>
  <c r="W121" i="2" s="1"/>
  <c r="AC113" i="2"/>
  <c r="R114" i="2"/>
  <c r="S114" i="2"/>
  <c r="AB114" i="2" s="1"/>
  <c r="T111" i="4" l="1"/>
  <c r="U111" i="4"/>
  <c r="W119" i="4" s="1"/>
  <c r="V111" i="4"/>
  <c r="AE111" i="4"/>
  <c r="AF111" i="4" s="1"/>
  <c r="AA111" i="4"/>
  <c r="AB111" i="4"/>
  <c r="AD111" i="4" s="1"/>
  <c r="Q112" i="4"/>
  <c r="X112" i="4"/>
  <c r="T114" i="2"/>
  <c r="U114" i="2" s="1"/>
  <c r="V114" i="2"/>
  <c r="AA114" i="2"/>
  <c r="Y115" i="2"/>
  <c r="AE113" i="2"/>
  <c r="AF113" i="2" s="1"/>
  <c r="Z112" i="4" l="1"/>
  <c r="AC111" i="4"/>
  <c r="S112" i="4"/>
  <c r="Y112" i="4"/>
  <c r="P112" i="4"/>
  <c r="O112" i="4" s="1"/>
  <c r="W122" i="2"/>
  <c r="AE114" i="2"/>
  <c r="AF114" i="2"/>
  <c r="AC114" i="2"/>
  <c r="Z115" i="2"/>
  <c r="X115" i="2"/>
  <c r="P115" i="2"/>
  <c r="AD114" i="2"/>
  <c r="AA112" i="4" l="1"/>
  <c r="R112" i="4"/>
  <c r="Q113" i="4"/>
  <c r="AB112" i="4"/>
  <c r="O115" i="2"/>
  <c r="R115" i="2"/>
  <c r="S115" i="2"/>
  <c r="Y113" i="4" l="1"/>
  <c r="T112" i="4"/>
  <c r="U112" i="4"/>
  <c r="W120" i="4" s="1"/>
  <c r="V112" i="4"/>
  <c r="AA115" i="2"/>
  <c r="AB115" i="2"/>
  <c r="T115" i="2"/>
  <c r="V115" i="2"/>
  <c r="Q116" i="2"/>
  <c r="D111" i="10" l="1"/>
  <c r="AE112" i="4"/>
  <c r="AF112" i="4" s="1"/>
  <c r="Z113" i="4"/>
  <c r="AC112" i="4"/>
  <c r="P113" i="4"/>
  <c r="X113" i="4"/>
  <c r="AD112" i="4"/>
  <c r="Y116" i="2"/>
  <c r="U115" i="2"/>
  <c r="W123" i="2" s="1"/>
  <c r="Z116" i="2"/>
  <c r="AC115" i="2"/>
  <c r="X116" i="2"/>
  <c r="AD115" i="2"/>
  <c r="P116" i="2"/>
  <c r="O116" i="2" s="1"/>
  <c r="O113" i="4" l="1"/>
  <c r="R113" i="4"/>
  <c r="S113" i="4"/>
  <c r="S116" i="2"/>
  <c r="AB116" i="2" s="1"/>
  <c r="R116" i="2"/>
  <c r="V116" i="2" s="1"/>
  <c r="Z117" i="2"/>
  <c r="AC116" i="2"/>
  <c r="T116" i="2"/>
  <c r="AA116" i="2"/>
  <c r="Q117" i="2"/>
  <c r="AD116" i="2"/>
  <c r="P117" i="2"/>
  <c r="O117" i="2" s="1"/>
  <c r="X117" i="2"/>
  <c r="AE115" i="2"/>
  <c r="AF115" i="2" s="1"/>
  <c r="AB113" i="4" l="1"/>
  <c r="AA113" i="4"/>
  <c r="T113" i="4"/>
  <c r="AE113" i="4" s="1"/>
  <c r="AF113" i="4" s="1"/>
  <c r="U113" i="4"/>
  <c r="W121" i="4" s="1"/>
  <c r="V113" i="4"/>
  <c r="P114" i="4" s="1"/>
  <c r="O114" i="4" s="1"/>
  <c r="Q114" i="4"/>
  <c r="Q118" i="2"/>
  <c r="U116" i="2"/>
  <c r="W124" i="2" s="1"/>
  <c r="S117" i="2"/>
  <c r="R117" i="2"/>
  <c r="Y117" i="2"/>
  <c r="D112" i="10" l="1"/>
  <c r="Q115" i="4"/>
  <c r="AB114" i="4"/>
  <c r="Z114" i="4"/>
  <c r="V114" i="4"/>
  <c r="AC113" i="4"/>
  <c r="S114" i="4"/>
  <c r="Y114" i="4"/>
  <c r="R114" i="4"/>
  <c r="X114" i="4"/>
  <c r="AD113" i="4"/>
  <c r="Y118" i="2"/>
  <c r="T117" i="2"/>
  <c r="U117" i="2"/>
  <c r="W125" i="2" s="1"/>
  <c r="V117" i="2"/>
  <c r="AB117" i="2"/>
  <c r="AA117" i="2"/>
  <c r="AE116" i="2"/>
  <c r="AF116" i="2" s="1"/>
  <c r="D113" i="10" l="1"/>
  <c r="Y115" i="4"/>
  <c r="Z115" i="4"/>
  <c r="AC114" i="4"/>
  <c r="AE114" i="4"/>
  <c r="AF114" i="4" s="1"/>
  <c r="AD114" i="4"/>
  <c r="X115" i="4"/>
  <c r="AA114" i="4"/>
  <c r="T114" i="4"/>
  <c r="U114" i="4"/>
  <c r="W122" i="4" s="1"/>
  <c r="P115" i="4"/>
  <c r="O115" i="4" s="1"/>
  <c r="AE117" i="2"/>
  <c r="AF117" i="2" s="1"/>
  <c r="AC117" i="2"/>
  <c r="Z118" i="2"/>
  <c r="P118" i="2"/>
  <c r="X118" i="2"/>
  <c r="AD117" i="2"/>
  <c r="Q116" i="4" l="1"/>
  <c r="R115" i="4"/>
  <c r="S115" i="4"/>
  <c r="O118" i="2"/>
  <c r="R118" i="2"/>
  <c r="S118" i="2"/>
  <c r="T115" i="4" l="1"/>
  <c r="U115" i="4"/>
  <c r="W123" i="4" s="1"/>
  <c r="V115" i="4"/>
  <c r="Y116" i="4"/>
  <c r="AB115" i="4"/>
  <c r="AA115" i="4"/>
  <c r="AA118" i="2"/>
  <c r="AB118" i="2"/>
  <c r="T118" i="2"/>
  <c r="U118" i="2" s="1"/>
  <c r="V118" i="2"/>
  <c r="AD118" i="2"/>
  <c r="Q119" i="2"/>
  <c r="D114" i="10" l="1"/>
  <c r="Z116" i="4"/>
  <c r="AC115" i="4"/>
  <c r="X116" i="4"/>
  <c r="P116" i="4"/>
  <c r="AD115" i="4"/>
  <c r="AE115" i="4"/>
  <c r="AF115" i="4" s="1"/>
  <c r="W126" i="2"/>
  <c r="AE118" i="2"/>
  <c r="AF118" i="2" s="1"/>
  <c r="Z119" i="2"/>
  <c r="AC118" i="2"/>
  <c r="X119" i="2"/>
  <c r="Y119" i="2"/>
  <c r="P119" i="2"/>
  <c r="O119" i="2" s="1"/>
  <c r="O116" i="4" l="1"/>
  <c r="R116" i="4"/>
  <c r="S116" i="4"/>
  <c r="Q120" i="2"/>
  <c r="R119" i="2"/>
  <c r="S119" i="2"/>
  <c r="AB116" i="4" l="1"/>
  <c r="AA116" i="4"/>
  <c r="T116" i="4"/>
  <c r="AE116" i="4" s="1"/>
  <c r="AF116" i="4" s="1"/>
  <c r="U116" i="4"/>
  <c r="W124" i="4" s="1"/>
  <c r="V116" i="4"/>
  <c r="P117" i="4" s="1"/>
  <c r="O117" i="4" s="1"/>
  <c r="Q117" i="4"/>
  <c r="T119" i="2"/>
  <c r="U119" i="2" s="1"/>
  <c r="V119" i="2"/>
  <c r="AB119" i="2"/>
  <c r="AA119" i="2"/>
  <c r="Y120" i="2"/>
  <c r="D115" i="10" l="1"/>
  <c r="Q118" i="4"/>
  <c r="AB117" i="4"/>
  <c r="Z117" i="4"/>
  <c r="AC116" i="4"/>
  <c r="Y117" i="4"/>
  <c r="R117" i="4"/>
  <c r="S117" i="4"/>
  <c r="AA117" i="4" s="1"/>
  <c r="X117" i="4"/>
  <c r="AD116" i="4"/>
  <c r="W127" i="2"/>
  <c r="AE119" i="2"/>
  <c r="AF119" i="2" s="1"/>
  <c r="Z120" i="2"/>
  <c r="AC119" i="2"/>
  <c r="AD119" i="2"/>
  <c r="P120" i="2"/>
  <c r="X120" i="2"/>
  <c r="T117" i="4" l="1"/>
  <c r="U117" i="4"/>
  <c r="W125" i="4" s="1"/>
  <c r="Y118" i="4"/>
  <c r="V117" i="4"/>
  <c r="O120" i="2"/>
  <c r="S120" i="2"/>
  <c r="R120" i="2"/>
  <c r="AE117" i="4" l="1"/>
  <c r="AF117" i="4" s="1"/>
  <c r="Z118" i="4"/>
  <c r="AC117" i="4"/>
  <c r="P118" i="4"/>
  <c r="AD117" i="4"/>
  <c r="X118" i="4"/>
  <c r="T120" i="2"/>
  <c r="U120" i="2" s="1"/>
  <c r="W128" i="2" s="1"/>
  <c r="V120" i="2"/>
  <c r="P121" i="2" s="1"/>
  <c r="O121" i="2" s="1"/>
  <c r="AB120" i="2"/>
  <c r="AD120" i="2" s="1"/>
  <c r="AA120" i="2"/>
  <c r="Q121" i="2"/>
  <c r="D116" i="10" l="1"/>
  <c r="O118" i="4"/>
  <c r="R118" i="4"/>
  <c r="S118" i="4"/>
  <c r="AE120" i="2"/>
  <c r="AF120" i="2" s="1"/>
  <c r="Q122" i="2"/>
  <c r="AB121" i="2"/>
  <c r="R121" i="2"/>
  <c r="Y121" i="2"/>
  <c r="S121" i="2"/>
  <c r="AA121" i="2"/>
  <c r="AC120" i="2"/>
  <c r="Z121" i="2"/>
  <c r="V121" i="2"/>
  <c r="X122" i="2" s="1"/>
  <c r="X121" i="2"/>
  <c r="AB118" i="4" l="1"/>
  <c r="AA118" i="4"/>
  <c r="T118" i="4"/>
  <c r="AE118" i="4" s="1"/>
  <c r="AF118" i="4" s="1"/>
  <c r="U118" i="4"/>
  <c r="W126" i="4" s="1"/>
  <c r="V118" i="4"/>
  <c r="AD118" i="4" s="1"/>
  <c r="Q119" i="4"/>
  <c r="P122" i="2"/>
  <c r="O122" i="2" s="1"/>
  <c r="Q123" i="2"/>
  <c r="Y122" i="2"/>
  <c r="R122" i="2"/>
  <c r="S122" i="2"/>
  <c r="AB122" i="2" s="1"/>
  <c r="AD121" i="2"/>
  <c r="Z122" i="2"/>
  <c r="AC121" i="2"/>
  <c r="T121" i="2"/>
  <c r="U121" i="2" s="1"/>
  <c r="Z119" i="4" l="1"/>
  <c r="AC118" i="4"/>
  <c r="P119" i="4"/>
  <c r="O119" i="4" s="1"/>
  <c r="Y119" i="4"/>
  <c r="X119" i="4"/>
  <c r="W129" i="2"/>
  <c r="AE121" i="2"/>
  <c r="AF121" i="2" s="1"/>
  <c r="Y123" i="2"/>
  <c r="AA122" i="2"/>
  <c r="T122" i="2"/>
  <c r="U122" i="2"/>
  <c r="W130" i="2" s="1"/>
  <c r="V122" i="2"/>
  <c r="D117" i="10" l="1"/>
  <c r="Q120" i="4"/>
  <c r="S119" i="4"/>
  <c r="R119" i="4"/>
  <c r="AC122" i="2"/>
  <c r="Z123" i="2"/>
  <c r="AD122" i="2"/>
  <c r="P123" i="2"/>
  <c r="X123" i="2"/>
  <c r="AE122" i="2"/>
  <c r="AF122" i="2" s="1"/>
  <c r="Y120" i="4" l="1"/>
  <c r="AB119" i="4"/>
  <c r="AA119" i="4"/>
  <c r="T119" i="4"/>
  <c r="U119" i="4" s="1"/>
  <c r="V119" i="4"/>
  <c r="O123" i="2"/>
  <c r="R123" i="2"/>
  <c r="S123" i="2"/>
  <c r="W127" i="4" l="1"/>
  <c r="AE119" i="4"/>
  <c r="AF119" i="4" s="1"/>
  <c r="Z120" i="4"/>
  <c r="AC119" i="4"/>
  <c r="AD119" i="4"/>
  <c r="X120" i="4"/>
  <c r="P120" i="4"/>
  <c r="AA123" i="2"/>
  <c r="AB123" i="2"/>
  <c r="T123" i="2"/>
  <c r="V123" i="2"/>
  <c r="AD123" i="2" s="1"/>
  <c r="Q124" i="2"/>
  <c r="D118" i="10" l="1"/>
  <c r="O120" i="4"/>
  <c r="S120" i="4"/>
  <c r="R120" i="4"/>
  <c r="U123" i="2"/>
  <c r="W131" i="2" s="1"/>
  <c r="Z124" i="2"/>
  <c r="AC123" i="2"/>
  <c r="X124" i="2"/>
  <c r="Y124" i="2"/>
  <c r="P124" i="2"/>
  <c r="O124" i="2" s="1"/>
  <c r="AA120" i="4" l="1"/>
  <c r="AB120" i="4"/>
  <c r="T120" i="4"/>
  <c r="V120" i="4"/>
  <c r="Q121" i="4"/>
  <c r="Q125" i="2"/>
  <c r="R124" i="2"/>
  <c r="S124" i="2"/>
  <c r="AE123" i="2"/>
  <c r="AF123" i="2" s="1"/>
  <c r="Y121" i="4" l="1"/>
  <c r="R121" i="4"/>
  <c r="S121" i="4"/>
  <c r="V121" i="4"/>
  <c r="Z121" i="4"/>
  <c r="AC120" i="4"/>
  <c r="AD120" i="4"/>
  <c r="U120" i="4"/>
  <c r="W128" i="4" s="1"/>
  <c r="AB121" i="4"/>
  <c r="X121" i="4"/>
  <c r="P121" i="4"/>
  <c r="O121" i="4" s="1"/>
  <c r="T124" i="2"/>
  <c r="U124" i="2"/>
  <c r="W132" i="2" s="1"/>
  <c r="V124" i="2"/>
  <c r="AE124" i="2"/>
  <c r="AF124" i="2" s="1"/>
  <c r="AA124" i="2"/>
  <c r="AB124" i="2"/>
  <c r="Y125" i="2"/>
  <c r="D119" i="10" l="1"/>
  <c r="T121" i="4"/>
  <c r="U121" i="4" s="1"/>
  <c r="AA121" i="4"/>
  <c r="Z122" i="4"/>
  <c r="AC121" i="4"/>
  <c r="X122" i="4"/>
  <c r="P122" i="4"/>
  <c r="O122" i="4" s="1"/>
  <c r="AD121" i="4"/>
  <c r="Q122" i="4"/>
  <c r="AE120" i="4"/>
  <c r="AF120" i="4" s="1"/>
  <c r="AC124" i="2"/>
  <c r="Z125" i="2"/>
  <c r="AD124" i="2"/>
  <c r="P125" i="2"/>
  <c r="X125" i="2"/>
  <c r="D120" i="10" l="1"/>
  <c r="Q123" i="4"/>
  <c r="W129" i="4"/>
  <c r="AE121" i="4"/>
  <c r="AF121" i="4" s="1"/>
  <c r="R122" i="4"/>
  <c r="Y122" i="4"/>
  <c r="S122" i="4"/>
  <c r="O125" i="2"/>
  <c r="R125" i="2"/>
  <c r="S125" i="2"/>
  <c r="Y123" i="4" l="1"/>
  <c r="AB122" i="4"/>
  <c r="AA122" i="4"/>
  <c r="T122" i="4"/>
  <c r="U122" i="4" s="1"/>
  <c r="V122" i="4"/>
  <c r="AB125" i="2"/>
  <c r="AA125" i="2"/>
  <c r="T125" i="2"/>
  <c r="V125" i="2"/>
  <c r="Q126" i="2"/>
  <c r="W130" i="4" l="1"/>
  <c r="AE122" i="4"/>
  <c r="AF122" i="4" s="1"/>
  <c r="Z123" i="4"/>
  <c r="AC122" i="4"/>
  <c r="AD122" i="4"/>
  <c r="X123" i="4"/>
  <c r="P123" i="4"/>
  <c r="Y126" i="2"/>
  <c r="AC125" i="2"/>
  <c r="Z126" i="2"/>
  <c r="AD125" i="2"/>
  <c r="U125" i="2"/>
  <c r="W133" i="2" s="1"/>
  <c r="P126" i="2"/>
  <c r="O126" i="2" s="1"/>
  <c r="X126" i="2"/>
  <c r="D121" i="10" l="1"/>
  <c r="O123" i="4"/>
  <c r="R123" i="4"/>
  <c r="S123" i="4"/>
  <c r="R126" i="2"/>
  <c r="Q127" i="2"/>
  <c r="S126" i="2"/>
  <c r="AE125" i="2"/>
  <c r="AF125" i="2" s="1"/>
  <c r="Q124" i="4" l="1"/>
  <c r="AE123" i="4"/>
  <c r="AF123" i="4" s="1"/>
  <c r="AA123" i="4"/>
  <c r="AB123" i="4"/>
  <c r="T123" i="4"/>
  <c r="U123" i="4"/>
  <c r="W131" i="4" s="1"/>
  <c r="V123" i="4"/>
  <c r="Y127" i="2"/>
  <c r="AA126" i="2"/>
  <c r="AB126" i="2"/>
  <c r="T126" i="2"/>
  <c r="U126" i="2" s="1"/>
  <c r="W134" i="2" s="1"/>
  <c r="V126" i="2"/>
  <c r="AC123" i="4" l="1"/>
  <c r="Z124" i="4"/>
  <c r="AD123" i="4"/>
  <c r="Y124" i="4"/>
  <c r="X124" i="4"/>
  <c r="P124" i="4"/>
  <c r="O124" i="4" s="1"/>
  <c r="AE126" i="2"/>
  <c r="AF126" i="2" s="1"/>
  <c r="Z127" i="2"/>
  <c r="AC126" i="2"/>
  <c r="AD126" i="2"/>
  <c r="X127" i="2"/>
  <c r="P127" i="2"/>
  <c r="D122" i="10" l="1"/>
  <c r="Q125" i="4"/>
  <c r="R124" i="4"/>
  <c r="S124" i="4"/>
  <c r="O127" i="2"/>
  <c r="S127" i="2"/>
  <c r="R127" i="2"/>
  <c r="T124" i="4" l="1"/>
  <c r="U124" i="4" s="1"/>
  <c r="W132" i="4" s="1"/>
  <c r="V124" i="4"/>
  <c r="Y125" i="4"/>
  <c r="AA124" i="4"/>
  <c r="AB124" i="4"/>
  <c r="T127" i="2"/>
  <c r="U127" i="2" s="1"/>
  <c r="V127" i="2"/>
  <c r="X128" i="2" s="1"/>
  <c r="AA127" i="2"/>
  <c r="AB127" i="2"/>
  <c r="Q128" i="2"/>
  <c r="AC124" i="4" l="1"/>
  <c r="Z125" i="4"/>
  <c r="X125" i="4"/>
  <c r="AD124" i="4"/>
  <c r="P125" i="4"/>
  <c r="AE124" i="4"/>
  <c r="AF124" i="4" s="1"/>
  <c r="W135" i="2"/>
  <c r="AE127" i="2"/>
  <c r="AF127" i="2" s="1"/>
  <c r="Y128" i="2"/>
  <c r="AD127" i="2"/>
  <c r="Z128" i="2"/>
  <c r="AC127" i="2"/>
  <c r="P128" i="2"/>
  <c r="O128" i="2" s="1"/>
  <c r="D123" i="10" l="1"/>
  <c r="O125" i="4"/>
  <c r="R125" i="4"/>
  <c r="S125" i="4"/>
  <c r="R128" i="2"/>
  <c r="Q129" i="2"/>
  <c r="S128" i="2"/>
  <c r="AB125" i="4" l="1"/>
  <c r="AA125" i="4"/>
  <c r="T125" i="4"/>
  <c r="V125" i="4"/>
  <c r="X126" i="4" s="1"/>
  <c r="Q126" i="4"/>
  <c r="Y129" i="2"/>
  <c r="AB128" i="2"/>
  <c r="AA128" i="2"/>
  <c r="T128" i="2"/>
  <c r="V128" i="2"/>
  <c r="AC125" i="4" l="1"/>
  <c r="Z126" i="4"/>
  <c r="AA126" i="4"/>
  <c r="P126" i="4"/>
  <c r="O126" i="4" s="1"/>
  <c r="U125" i="4"/>
  <c r="W133" i="4" s="1"/>
  <c r="Y126" i="4"/>
  <c r="S126" i="4"/>
  <c r="R126" i="4"/>
  <c r="AD125" i="4"/>
  <c r="U128" i="2"/>
  <c r="W136" i="2" s="1"/>
  <c r="Z129" i="2"/>
  <c r="AC128" i="2"/>
  <c r="AD128" i="2"/>
  <c r="X129" i="2"/>
  <c r="P129" i="2"/>
  <c r="D124" i="10" l="1"/>
  <c r="T126" i="4"/>
  <c r="U126" i="4"/>
  <c r="W134" i="4" s="1"/>
  <c r="AE126" i="4"/>
  <c r="AB126" i="4"/>
  <c r="V126" i="4"/>
  <c r="X127" i="4" s="1"/>
  <c r="Q127" i="4"/>
  <c r="AE125" i="4"/>
  <c r="AF125" i="4" s="1"/>
  <c r="AE128" i="2"/>
  <c r="AF128" i="2" s="1"/>
  <c r="O129" i="2"/>
  <c r="S129" i="2"/>
  <c r="R129" i="2"/>
  <c r="D125" i="10" l="1"/>
  <c r="AC126" i="4"/>
  <c r="Z127" i="4"/>
  <c r="AD126" i="4"/>
  <c r="AF126" i="4"/>
  <c r="Y127" i="4"/>
  <c r="P127" i="4"/>
  <c r="O127" i="4" s="1"/>
  <c r="T129" i="2"/>
  <c r="U129" i="2" s="1"/>
  <c r="V129" i="2"/>
  <c r="AB129" i="2"/>
  <c r="AA129" i="2"/>
  <c r="Q130" i="2"/>
  <c r="Q128" i="4" l="1"/>
  <c r="R127" i="4"/>
  <c r="S127" i="4"/>
  <c r="AD129" i="2"/>
  <c r="W137" i="2"/>
  <c r="AE129" i="2"/>
  <c r="AF129" i="2" s="1"/>
  <c r="Y130" i="2"/>
  <c r="AC129" i="2"/>
  <c r="Z130" i="2"/>
  <c r="X130" i="2"/>
  <c r="P130" i="2"/>
  <c r="O130" i="2" s="1"/>
  <c r="T127" i="4" l="1"/>
  <c r="U127" i="4" s="1"/>
  <c r="V127" i="4"/>
  <c r="AB127" i="4"/>
  <c r="AA127" i="4"/>
  <c r="Y128" i="4"/>
  <c r="Q131" i="2"/>
  <c r="S130" i="2"/>
  <c r="R130" i="2"/>
  <c r="D126" i="10" l="1"/>
  <c r="W135" i="4"/>
  <c r="AE127" i="4"/>
  <c r="AF127" i="4" s="1"/>
  <c r="Z128" i="4"/>
  <c r="AC127" i="4"/>
  <c r="X128" i="4"/>
  <c r="P128" i="4"/>
  <c r="AD127" i="4"/>
  <c r="AB130" i="2"/>
  <c r="AA130" i="2"/>
  <c r="T130" i="2"/>
  <c r="U130" i="2"/>
  <c r="W138" i="2" s="1"/>
  <c r="V130" i="2"/>
  <c r="Y131" i="2"/>
  <c r="O128" i="4" l="1"/>
  <c r="R128" i="4"/>
  <c r="S128" i="4"/>
  <c r="AE130" i="2"/>
  <c r="AF130" i="2" s="1"/>
  <c r="Z131" i="2"/>
  <c r="AC130" i="2"/>
  <c r="P131" i="2"/>
  <c r="X131" i="2"/>
  <c r="AD130" i="2"/>
  <c r="AB128" i="4" l="1"/>
  <c r="AA128" i="4"/>
  <c r="T128" i="4"/>
  <c r="V128" i="4"/>
  <c r="P129" i="4" s="1"/>
  <c r="O129" i="4" s="1"/>
  <c r="Q129" i="4"/>
  <c r="O131" i="2"/>
  <c r="S131" i="2"/>
  <c r="R131" i="2"/>
  <c r="D127" i="10" l="1"/>
  <c r="Q130" i="4"/>
  <c r="AC128" i="4"/>
  <c r="Z129" i="4"/>
  <c r="AA129" i="4"/>
  <c r="U128" i="4"/>
  <c r="W136" i="4" s="1"/>
  <c r="X129" i="4"/>
  <c r="Y129" i="4"/>
  <c r="S129" i="4"/>
  <c r="R129" i="4"/>
  <c r="AD128" i="4"/>
  <c r="T131" i="2"/>
  <c r="U131" i="2" s="1"/>
  <c r="V131" i="2"/>
  <c r="AA131" i="2"/>
  <c r="AB131" i="2"/>
  <c r="Q132" i="2"/>
  <c r="P132" i="2"/>
  <c r="O132" i="2" s="1"/>
  <c r="T129" i="4" l="1"/>
  <c r="U129" i="4"/>
  <c r="W137" i="4" s="1"/>
  <c r="Y130" i="4"/>
  <c r="AE128" i="4"/>
  <c r="AF128" i="4" s="1"/>
  <c r="V129" i="4"/>
  <c r="AE129" i="4"/>
  <c r="AB129" i="4"/>
  <c r="Q133" i="2"/>
  <c r="W139" i="2"/>
  <c r="AE131" i="2"/>
  <c r="AF131" i="2" s="1"/>
  <c r="R132" i="2"/>
  <c r="V132" i="2" s="1"/>
  <c r="Y132" i="2"/>
  <c r="S132" i="2"/>
  <c r="AB132" i="2" s="1"/>
  <c r="AD131" i="2"/>
  <c r="AC131" i="2"/>
  <c r="Z132" i="2"/>
  <c r="X132" i="2"/>
  <c r="D128" i="10" l="1"/>
  <c r="AF129" i="4"/>
  <c r="Z130" i="4"/>
  <c r="AC129" i="4"/>
  <c r="AD129" i="4"/>
  <c r="P130" i="4"/>
  <c r="X130" i="4"/>
  <c r="Z133" i="2"/>
  <c r="AC132" i="2"/>
  <c r="AD132" i="2"/>
  <c r="P133" i="2"/>
  <c r="O133" i="2" s="1"/>
  <c r="X133" i="2"/>
  <c r="AA132" i="2"/>
  <c r="T132" i="2"/>
  <c r="U132" i="2" s="1"/>
  <c r="Y133" i="2"/>
  <c r="O130" i="4" l="1"/>
  <c r="S130" i="4"/>
  <c r="R130" i="4"/>
  <c r="W140" i="2"/>
  <c r="AE132" i="2"/>
  <c r="AF132" i="2" s="1"/>
  <c r="Q134" i="2"/>
  <c r="R133" i="2"/>
  <c r="S133" i="2"/>
  <c r="U130" i="4" l="1"/>
  <c r="W138" i="4" s="1"/>
  <c r="T130" i="4"/>
  <c r="V130" i="4"/>
  <c r="AB130" i="4"/>
  <c r="AA130" i="4"/>
  <c r="X131" i="4"/>
  <c r="Q131" i="4"/>
  <c r="Y134" i="2"/>
  <c r="AB133" i="2"/>
  <c r="AA133" i="2"/>
  <c r="T133" i="2"/>
  <c r="AE133" i="2" s="1"/>
  <c r="AF133" i="2" s="1"/>
  <c r="U133" i="2"/>
  <c r="W141" i="2" s="1"/>
  <c r="V133" i="2"/>
  <c r="D129" i="10" l="1"/>
  <c r="AE130" i="4"/>
  <c r="AF130" i="4" s="1"/>
  <c r="Z131" i="4"/>
  <c r="AC130" i="4"/>
  <c r="AD130" i="4"/>
  <c r="P131" i="4"/>
  <c r="O131" i="4" s="1"/>
  <c r="Y131" i="4"/>
  <c r="R131" i="4"/>
  <c r="S131" i="4"/>
  <c r="AB131" i="4" s="1"/>
  <c r="Z134" i="2"/>
  <c r="AC133" i="2"/>
  <c r="X134" i="2"/>
  <c r="P134" i="2"/>
  <c r="AD133" i="2"/>
  <c r="D130" i="10" l="1"/>
  <c r="Q132" i="4"/>
  <c r="T131" i="4"/>
  <c r="AA131" i="4"/>
  <c r="V131" i="4"/>
  <c r="O134" i="2"/>
  <c r="S134" i="2"/>
  <c r="R134" i="2"/>
  <c r="AC131" i="4" l="1"/>
  <c r="Z132" i="4"/>
  <c r="R132" i="4"/>
  <c r="Y132" i="4"/>
  <c r="AD131" i="4"/>
  <c r="U131" i="4"/>
  <c r="W139" i="4" s="1"/>
  <c r="P132" i="4"/>
  <c r="O132" i="4" s="1"/>
  <c r="X132" i="4"/>
  <c r="T134" i="2"/>
  <c r="U134" i="2"/>
  <c r="W142" i="2" s="1"/>
  <c r="V134" i="2"/>
  <c r="X135" i="2" s="1"/>
  <c r="AE134" i="2"/>
  <c r="AF134" i="2" s="1"/>
  <c r="AB134" i="2"/>
  <c r="AA134" i="2"/>
  <c r="Q135" i="2"/>
  <c r="V132" i="4" l="1"/>
  <c r="Q133" i="4"/>
  <c r="X133" i="4"/>
  <c r="S132" i="4"/>
  <c r="T132" i="4" s="1"/>
  <c r="U132" i="4" s="1"/>
  <c r="W140" i="4" s="1"/>
  <c r="AE131" i="4"/>
  <c r="AF131" i="4" s="1"/>
  <c r="Y135" i="2"/>
  <c r="AD134" i="2"/>
  <c r="Z135" i="2"/>
  <c r="AC134" i="2"/>
  <c r="P135" i="2"/>
  <c r="O135" i="2" s="1"/>
  <c r="D131" i="10" l="1"/>
  <c r="Y133" i="4"/>
  <c r="AE132" i="4"/>
  <c r="AF132" i="4" s="1"/>
  <c r="AB132" i="4"/>
  <c r="AD132" i="4" s="1"/>
  <c r="AA132" i="4"/>
  <c r="Z133" i="4"/>
  <c r="P133" i="4"/>
  <c r="O133" i="4" s="1"/>
  <c r="Q136" i="2"/>
  <c r="S135" i="2"/>
  <c r="R135" i="2"/>
  <c r="Q134" i="4" l="1"/>
  <c r="AB133" i="4"/>
  <c r="R133" i="4"/>
  <c r="S133" i="4"/>
  <c r="AC132" i="4"/>
  <c r="AB135" i="2"/>
  <c r="AA135" i="2"/>
  <c r="Y136" i="2"/>
  <c r="T135" i="2"/>
  <c r="V135" i="2"/>
  <c r="Y134" i="4" l="1"/>
  <c r="AA133" i="4"/>
  <c r="T133" i="4"/>
  <c r="U133" i="4" s="1"/>
  <c r="V133" i="4"/>
  <c r="AC135" i="2"/>
  <c r="Z136" i="2"/>
  <c r="P136" i="2"/>
  <c r="X136" i="2"/>
  <c r="AD135" i="2"/>
  <c r="U135" i="2"/>
  <c r="W143" i="2" s="1"/>
  <c r="D132" i="10" l="1"/>
  <c r="W141" i="4"/>
  <c r="AE133" i="4"/>
  <c r="AF133" i="4" s="1"/>
  <c r="AC133" i="4"/>
  <c r="Z134" i="4"/>
  <c r="P134" i="4"/>
  <c r="X134" i="4"/>
  <c r="AD133" i="4"/>
  <c r="O136" i="2"/>
  <c r="R136" i="2"/>
  <c r="S136" i="2"/>
  <c r="AE135" i="2"/>
  <c r="AF135" i="2" s="1"/>
  <c r="D133" i="10" l="1"/>
  <c r="O134" i="4"/>
  <c r="S134" i="4"/>
  <c r="R134" i="4"/>
  <c r="AA136" i="2"/>
  <c r="AB136" i="2"/>
  <c r="T136" i="2"/>
  <c r="V136" i="2"/>
  <c r="Q137" i="2"/>
  <c r="T134" i="4" l="1"/>
  <c r="U134" i="4" s="1"/>
  <c r="V134" i="4"/>
  <c r="AA134" i="4"/>
  <c r="AB134" i="4"/>
  <c r="Q135" i="4"/>
  <c r="AC136" i="2"/>
  <c r="Z137" i="2"/>
  <c r="AD136" i="2"/>
  <c r="U136" i="2"/>
  <c r="W144" i="2" s="1"/>
  <c r="P137" i="2"/>
  <c r="O137" i="2" s="1"/>
  <c r="X137" i="2"/>
  <c r="Y137" i="2"/>
  <c r="W142" i="4" l="1"/>
  <c r="AE134" i="4"/>
  <c r="AF134" i="4" s="1"/>
  <c r="AB135" i="4"/>
  <c r="AA135" i="4"/>
  <c r="Z135" i="4"/>
  <c r="V135" i="4"/>
  <c r="AC134" i="4"/>
  <c r="X135" i="4"/>
  <c r="S135" i="4"/>
  <c r="R135" i="4"/>
  <c r="Y135" i="4"/>
  <c r="AD134" i="4"/>
  <c r="P135" i="4"/>
  <c r="O135" i="4" s="1"/>
  <c r="R137" i="2"/>
  <c r="V137" i="2"/>
  <c r="Q138" i="2"/>
  <c r="S137" i="2"/>
  <c r="AE136" i="2"/>
  <c r="AF136" i="2" s="1"/>
  <c r="D134" i="10" l="1"/>
  <c r="T135" i="4"/>
  <c r="U135" i="4" s="1"/>
  <c r="W143" i="4" s="1"/>
  <c r="Z136" i="4"/>
  <c r="AC135" i="4"/>
  <c r="Q136" i="4"/>
  <c r="X136" i="4"/>
  <c r="AD135" i="4"/>
  <c r="P136" i="4"/>
  <c r="Z138" i="2"/>
  <c r="X138" i="2"/>
  <c r="P138" i="2"/>
  <c r="O138" i="2" s="1"/>
  <c r="AB137" i="2"/>
  <c r="AA137" i="2"/>
  <c r="Y138" i="2"/>
  <c r="T137" i="2"/>
  <c r="U137" i="2" s="1"/>
  <c r="W145" i="2" s="1"/>
  <c r="D135" i="10" l="1"/>
  <c r="S136" i="4"/>
  <c r="Y136" i="4"/>
  <c r="R136" i="4"/>
  <c r="O136" i="4"/>
  <c r="AE135" i="4"/>
  <c r="AF135" i="4" s="1"/>
  <c r="S138" i="2"/>
  <c r="Q139" i="2"/>
  <c r="R138" i="2"/>
  <c r="AB138" i="2"/>
  <c r="AE137" i="2"/>
  <c r="AF137" i="2" s="1"/>
  <c r="AD137" i="2"/>
  <c r="AC137" i="2"/>
  <c r="Q137" i="4" l="1"/>
  <c r="P137" i="4"/>
  <c r="O137" i="4" s="1"/>
  <c r="U136" i="4"/>
  <c r="W144" i="4" s="1"/>
  <c r="T136" i="4"/>
  <c r="V136" i="4"/>
  <c r="AB136" i="4"/>
  <c r="AA136" i="4"/>
  <c r="Y139" i="2"/>
  <c r="T138" i="2"/>
  <c r="V138" i="2"/>
  <c r="AA138" i="2"/>
  <c r="Q138" i="4" l="1"/>
  <c r="AB137" i="4"/>
  <c r="AD136" i="4"/>
  <c r="Y137" i="4"/>
  <c r="S137" i="4"/>
  <c r="R137" i="4"/>
  <c r="V137" i="4" s="1"/>
  <c r="AE136" i="4"/>
  <c r="AF136" i="4" s="1"/>
  <c r="AC136" i="4"/>
  <c r="Z137" i="4"/>
  <c r="AA137" i="4"/>
  <c r="X137" i="4"/>
  <c r="U138" i="2"/>
  <c r="W146" i="2" s="1"/>
  <c r="AC138" i="2"/>
  <c r="Z139" i="2"/>
  <c r="P139" i="2"/>
  <c r="X139" i="2"/>
  <c r="AD138" i="2"/>
  <c r="D136" i="10" l="1"/>
  <c r="Z138" i="4"/>
  <c r="AC137" i="4"/>
  <c r="AD137" i="4"/>
  <c r="P138" i="4"/>
  <c r="O138" i="4" s="1"/>
  <c r="X138" i="4"/>
  <c r="T137" i="4"/>
  <c r="Y138" i="4"/>
  <c r="O139" i="2"/>
  <c r="R139" i="2"/>
  <c r="S139" i="2"/>
  <c r="AE138" i="2"/>
  <c r="AF138" i="2" s="1"/>
  <c r="U137" i="4" l="1"/>
  <c r="W145" i="4" s="1"/>
  <c r="Q139" i="4"/>
  <c r="S138" i="4"/>
  <c r="R138" i="4"/>
  <c r="AB139" i="2"/>
  <c r="AA139" i="2"/>
  <c r="T139" i="2"/>
  <c r="U139" i="2"/>
  <c r="W147" i="2" s="1"/>
  <c r="V139" i="2"/>
  <c r="Q140" i="2"/>
  <c r="T138" i="4" l="1"/>
  <c r="U138" i="4" s="1"/>
  <c r="W146" i="4" s="1"/>
  <c r="V138" i="4"/>
  <c r="Y139" i="4"/>
  <c r="AA138" i="4"/>
  <c r="AB138" i="4"/>
  <c r="AE137" i="4"/>
  <c r="AF137" i="4" s="1"/>
  <c r="AE139" i="2"/>
  <c r="AF139" i="2" s="1"/>
  <c r="Y140" i="2"/>
  <c r="Z140" i="2"/>
  <c r="AC139" i="2"/>
  <c r="AD139" i="2"/>
  <c r="P140" i="2"/>
  <c r="O140" i="2" s="1"/>
  <c r="X140" i="2"/>
  <c r="D137" i="10" l="1"/>
  <c r="Z139" i="4"/>
  <c r="AC138" i="4"/>
  <c r="X139" i="4"/>
  <c r="P139" i="4"/>
  <c r="AD138" i="4"/>
  <c r="AE138" i="4"/>
  <c r="AF138" i="4" s="1"/>
  <c r="Q141" i="2"/>
  <c r="S140" i="2"/>
  <c r="R140" i="2"/>
  <c r="O139" i="4" l="1"/>
  <c r="S139" i="4"/>
  <c r="R139" i="4"/>
  <c r="Y141" i="2"/>
  <c r="AA140" i="2"/>
  <c r="AB140" i="2"/>
  <c r="T140" i="2"/>
  <c r="V140" i="2"/>
  <c r="D138" i="10" l="1"/>
  <c r="T139" i="4"/>
  <c r="U139" i="4"/>
  <c r="W147" i="4" s="1"/>
  <c r="V139" i="4"/>
  <c r="AE139" i="4"/>
  <c r="AF139" i="4" s="1"/>
  <c r="AA139" i="4"/>
  <c r="AB139" i="4"/>
  <c r="X140" i="4"/>
  <c r="Q140" i="4"/>
  <c r="U140" i="2"/>
  <c r="W148" i="2" s="1"/>
  <c r="AC140" i="2"/>
  <c r="Z141" i="2"/>
  <c r="AD140" i="2"/>
  <c r="X141" i="2"/>
  <c r="P141" i="2"/>
  <c r="AD139" i="4" l="1"/>
  <c r="Y140" i="4"/>
  <c r="AC139" i="4"/>
  <c r="Z140" i="4"/>
  <c r="P140" i="4"/>
  <c r="O140" i="4" s="1"/>
  <c r="AE140" i="2"/>
  <c r="AF140" i="2" s="1"/>
  <c r="O141" i="2"/>
  <c r="S141" i="2"/>
  <c r="R141" i="2"/>
  <c r="R140" i="4" l="1"/>
  <c r="Q141" i="4"/>
  <c r="S140" i="4"/>
  <c r="T141" i="2"/>
  <c r="U141" i="2" s="1"/>
  <c r="V141" i="2"/>
  <c r="X142" i="2" s="1"/>
  <c r="AB141" i="2"/>
  <c r="AA141" i="2"/>
  <c r="Q142" i="2"/>
  <c r="D139" i="10" l="1"/>
  <c r="Y141" i="4"/>
  <c r="AE140" i="4"/>
  <c r="AF140" i="4" s="1"/>
  <c r="AB140" i="4"/>
  <c r="AA140" i="4"/>
  <c r="T140" i="4"/>
  <c r="U140" i="4"/>
  <c r="W148" i="4" s="1"/>
  <c r="V140" i="4"/>
  <c r="W149" i="2"/>
  <c r="AE141" i="2"/>
  <c r="AF141" i="2" s="1"/>
  <c r="Y142" i="2"/>
  <c r="AD141" i="2"/>
  <c r="Z142" i="2"/>
  <c r="AC141" i="2"/>
  <c r="P142" i="2"/>
  <c r="O142" i="2" s="1"/>
  <c r="AC140" i="4" l="1"/>
  <c r="Z141" i="4"/>
  <c r="P141" i="4"/>
  <c r="AD140" i="4"/>
  <c r="X141" i="4"/>
  <c r="Q143" i="2"/>
  <c r="S142" i="2"/>
  <c r="R142" i="2"/>
  <c r="O141" i="4" l="1"/>
  <c r="R141" i="4"/>
  <c r="S141" i="4"/>
  <c r="AA142" i="2"/>
  <c r="AB142" i="2"/>
  <c r="Y143" i="2"/>
  <c r="T142" i="2"/>
  <c r="U142" i="2" s="1"/>
  <c r="W150" i="2" s="1"/>
  <c r="V142" i="2"/>
  <c r="D140" i="10" l="1"/>
  <c r="AA141" i="4"/>
  <c r="AB141" i="4"/>
  <c r="T141" i="4"/>
  <c r="V141" i="4"/>
  <c r="Q142" i="4"/>
  <c r="AE142" i="2"/>
  <c r="AF142" i="2" s="1"/>
  <c r="Z143" i="2"/>
  <c r="AC142" i="2"/>
  <c r="AD142" i="2"/>
  <c r="P143" i="2"/>
  <c r="X143" i="2"/>
  <c r="AC141" i="4" l="1"/>
  <c r="Z142" i="4"/>
  <c r="P142" i="4"/>
  <c r="O142" i="4" s="1"/>
  <c r="AD141" i="4"/>
  <c r="X142" i="4"/>
  <c r="U141" i="4"/>
  <c r="W149" i="4" s="1"/>
  <c r="Y142" i="4"/>
  <c r="O143" i="2"/>
  <c r="R143" i="2"/>
  <c r="S143" i="2"/>
  <c r="S142" i="4" l="1"/>
  <c r="Q143" i="4"/>
  <c r="R142" i="4"/>
  <c r="AE141" i="4"/>
  <c r="AF141" i="4" s="1"/>
  <c r="T143" i="2"/>
  <c r="U143" i="2" s="1"/>
  <c r="V143" i="2"/>
  <c r="AA143" i="2"/>
  <c r="AB143" i="2"/>
  <c r="AD143" i="2" s="1"/>
  <c r="Q144" i="2"/>
  <c r="D141" i="10" l="1"/>
  <c r="Y143" i="4"/>
  <c r="T142" i="4"/>
  <c r="V142" i="4"/>
  <c r="AA142" i="4"/>
  <c r="AB142" i="4"/>
  <c r="W151" i="2"/>
  <c r="AE143" i="2"/>
  <c r="AF143" i="2" s="1"/>
  <c r="Y144" i="2"/>
  <c r="AC143" i="2"/>
  <c r="Z144" i="2"/>
  <c r="X144" i="2"/>
  <c r="P144" i="2"/>
  <c r="O144" i="2" s="1"/>
  <c r="AC142" i="4" l="1"/>
  <c r="Z143" i="4"/>
  <c r="X143" i="4"/>
  <c r="P143" i="4"/>
  <c r="AD142" i="4"/>
  <c r="U142" i="4"/>
  <c r="W150" i="4" s="1"/>
  <c r="Q145" i="2"/>
  <c r="S144" i="2"/>
  <c r="R144" i="2"/>
  <c r="D142" i="10" l="1"/>
  <c r="O143" i="4"/>
  <c r="R143" i="4"/>
  <c r="S143" i="4"/>
  <c r="AE142" i="4"/>
  <c r="AF142" i="4" s="1"/>
  <c r="AA144" i="2"/>
  <c r="AB144" i="2"/>
  <c r="T144" i="2"/>
  <c r="V144" i="2"/>
  <c r="Y145" i="2"/>
  <c r="AA143" i="4" l="1"/>
  <c r="AB143" i="4"/>
  <c r="T143" i="4"/>
  <c r="AE143" i="4" s="1"/>
  <c r="AF143" i="4" s="1"/>
  <c r="U143" i="4"/>
  <c r="W151" i="4" s="1"/>
  <c r="V143" i="4"/>
  <c r="Q144" i="4"/>
  <c r="AC144" i="2"/>
  <c r="Z145" i="2"/>
  <c r="X145" i="2"/>
  <c r="P145" i="2"/>
  <c r="AD144" i="2"/>
  <c r="U144" i="2"/>
  <c r="W152" i="2" s="1"/>
  <c r="Z144" i="4" l="1"/>
  <c r="AC143" i="4"/>
  <c r="P144" i="4"/>
  <c r="O144" i="4" s="1"/>
  <c r="S144" i="4"/>
  <c r="Y144" i="4"/>
  <c r="AD143" i="4"/>
  <c r="X144" i="4"/>
  <c r="O145" i="2"/>
  <c r="S145" i="2"/>
  <c r="R145" i="2"/>
  <c r="AE144" i="2"/>
  <c r="AF144" i="2" s="1"/>
  <c r="D143" i="10" l="1"/>
  <c r="AB144" i="4"/>
  <c r="Q145" i="4"/>
  <c r="R144" i="4"/>
  <c r="AA144" i="4"/>
  <c r="T145" i="2"/>
  <c r="U145" i="2"/>
  <c r="W153" i="2" s="1"/>
  <c r="V145" i="2"/>
  <c r="P146" i="2" s="1"/>
  <c r="O146" i="2" s="1"/>
  <c r="AE145" i="2"/>
  <c r="AF145" i="2" s="1"/>
  <c r="AA145" i="2"/>
  <c r="AB145" i="2"/>
  <c r="AD145" i="2" s="1"/>
  <c r="Q146" i="2"/>
  <c r="T144" i="4" l="1"/>
  <c r="V144" i="4"/>
  <c r="Y145" i="4"/>
  <c r="Q147" i="2"/>
  <c r="R146" i="2"/>
  <c r="S146" i="2"/>
  <c r="Y146" i="2"/>
  <c r="AB146" i="2"/>
  <c r="AC145" i="2"/>
  <c r="Z146" i="2"/>
  <c r="AA146" i="2"/>
  <c r="X146" i="2"/>
  <c r="Z145" i="4" l="1"/>
  <c r="AC144" i="4"/>
  <c r="X145" i="4"/>
  <c r="P145" i="4"/>
  <c r="AD144" i="4"/>
  <c r="U144" i="4"/>
  <c r="W152" i="4" s="1"/>
  <c r="Y147" i="2"/>
  <c r="T146" i="2"/>
  <c r="U146" i="2"/>
  <c r="W154" i="2" s="1"/>
  <c r="V146" i="2"/>
  <c r="D144" i="10" l="1"/>
  <c r="O145" i="4"/>
  <c r="S145" i="4"/>
  <c r="R145" i="4"/>
  <c r="AE144" i="4"/>
  <c r="AF144" i="4" s="1"/>
  <c r="AE146" i="2"/>
  <c r="AF146" i="2" s="1"/>
  <c r="Z147" i="2"/>
  <c r="AC146" i="2"/>
  <c r="AD146" i="2"/>
  <c r="P147" i="2"/>
  <c r="X147" i="2"/>
  <c r="Q146" i="4" l="1"/>
  <c r="P146" i="4"/>
  <c r="O146" i="4" s="1"/>
  <c r="T145" i="4"/>
  <c r="U145" i="4" s="1"/>
  <c r="W153" i="4" s="1"/>
  <c r="V145" i="4"/>
  <c r="AB145" i="4"/>
  <c r="AD145" i="4" s="1"/>
  <c r="AA145" i="4"/>
  <c r="O147" i="2"/>
  <c r="R147" i="2"/>
  <c r="S147" i="2"/>
  <c r="Q147" i="4" l="1"/>
  <c r="AB146" i="4"/>
  <c r="Y146" i="4"/>
  <c r="S146" i="4"/>
  <c r="R146" i="4"/>
  <c r="AE145" i="4"/>
  <c r="AF145" i="4" s="1"/>
  <c r="AC145" i="4"/>
  <c r="Z146" i="4"/>
  <c r="X146" i="4"/>
  <c r="AA147" i="2"/>
  <c r="AB147" i="2"/>
  <c r="T147" i="2"/>
  <c r="V147" i="2"/>
  <c r="Q148" i="2"/>
  <c r="D145" i="10" l="1"/>
  <c r="T146" i="4"/>
  <c r="U146" i="4"/>
  <c r="W154" i="4" s="1"/>
  <c r="Y147" i="4"/>
  <c r="V146" i="4"/>
  <c r="AE146" i="4"/>
  <c r="AF146" i="4" s="1"/>
  <c r="AA146" i="4"/>
  <c r="Z148" i="2"/>
  <c r="AC147" i="2"/>
  <c r="X148" i="2"/>
  <c r="U147" i="2"/>
  <c r="W155" i="2" s="1"/>
  <c r="AD147" i="2"/>
  <c r="Y148" i="2"/>
  <c r="P148" i="2"/>
  <c r="O148" i="2" s="1"/>
  <c r="AC146" i="4" l="1"/>
  <c r="Z147" i="4"/>
  <c r="P147" i="4"/>
  <c r="X147" i="4"/>
  <c r="AD146" i="4"/>
  <c r="R148" i="2"/>
  <c r="S148" i="2"/>
  <c r="AA148" i="2" s="1"/>
  <c r="T148" i="2"/>
  <c r="U148" i="2"/>
  <c r="W156" i="2" s="1"/>
  <c r="AE148" i="2"/>
  <c r="AB148" i="2"/>
  <c r="V148" i="2"/>
  <c r="Q149" i="2"/>
  <c r="AE147" i="2"/>
  <c r="AF147" i="2" s="1"/>
  <c r="O147" i="4" l="1"/>
  <c r="S147" i="4"/>
  <c r="R147" i="4"/>
  <c r="AD148" i="2"/>
  <c r="Z149" i="2"/>
  <c r="AC148" i="2"/>
  <c r="P149" i="2"/>
  <c r="O149" i="2" s="1"/>
  <c r="AF148" i="2"/>
  <c r="Y149" i="2"/>
  <c r="X149" i="2"/>
  <c r="D146" i="10" l="1"/>
  <c r="T147" i="4"/>
  <c r="U147" i="4" s="1"/>
  <c r="V147" i="4"/>
  <c r="AB147" i="4"/>
  <c r="AA147" i="4"/>
  <c r="Q148" i="4"/>
  <c r="P148" i="4"/>
  <c r="O148" i="4"/>
  <c r="Q150" i="2"/>
  <c r="S149" i="2"/>
  <c r="R149" i="2"/>
  <c r="W155" i="4" l="1"/>
  <c r="AE147" i="4"/>
  <c r="AF147" i="4" s="1"/>
  <c r="Q149" i="4"/>
  <c r="AD147" i="4"/>
  <c r="AC147" i="4"/>
  <c r="Z148" i="4"/>
  <c r="X148" i="4"/>
  <c r="Y148" i="4"/>
  <c r="R148" i="4"/>
  <c r="S148" i="4"/>
  <c r="Y150" i="2"/>
  <c r="AA149" i="2"/>
  <c r="AB149" i="2"/>
  <c r="T149" i="2"/>
  <c r="AE149" i="2" s="1"/>
  <c r="AF149" i="2" s="1"/>
  <c r="U149" i="2"/>
  <c r="W157" i="2" s="1"/>
  <c r="V149" i="2"/>
  <c r="Y149" i="4" l="1"/>
  <c r="AA148" i="4"/>
  <c r="T148" i="4"/>
  <c r="AB148" i="4"/>
  <c r="V148" i="4"/>
  <c r="AC149" i="2"/>
  <c r="Z150" i="2"/>
  <c r="P150" i="2"/>
  <c r="X150" i="2"/>
  <c r="AD149" i="2"/>
  <c r="D147" i="10" l="1"/>
  <c r="AC148" i="4"/>
  <c r="Z149" i="4"/>
  <c r="X149" i="4"/>
  <c r="P149" i="4"/>
  <c r="AD148" i="4"/>
  <c r="U148" i="4"/>
  <c r="W156" i="4" s="1"/>
  <c r="O150" i="2"/>
  <c r="S150" i="2"/>
  <c r="R150" i="2"/>
  <c r="O149" i="4" l="1"/>
  <c r="R149" i="4"/>
  <c r="S149" i="4"/>
  <c r="AE148" i="4"/>
  <c r="AF148" i="4" s="1"/>
  <c r="T150" i="2"/>
  <c r="U150" i="2" s="1"/>
  <c r="V150" i="2"/>
  <c r="AD150" i="2" s="1"/>
  <c r="AB150" i="2"/>
  <c r="AA150" i="2"/>
  <c r="X151" i="2"/>
  <c r="Q151" i="2"/>
  <c r="D148" i="10" l="1"/>
  <c r="AA149" i="4"/>
  <c r="AB149" i="4"/>
  <c r="T149" i="4"/>
  <c r="V149" i="4"/>
  <c r="Q150" i="4"/>
  <c r="W158" i="2"/>
  <c r="AE150" i="2"/>
  <c r="AF150" i="2" s="1"/>
  <c r="Y151" i="2"/>
  <c r="Z151" i="2"/>
  <c r="AC150" i="2"/>
  <c r="P151" i="2"/>
  <c r="O151" i="2" s="1"/>
  <c r="AC149" i="4" l="1"/>
  <c r="Z150" i="4"/>
  <c r="U149" i="4"/>
  <c r="W157" i="4" s="1"/>
  <c r="S150" i="4"/>
  <c r="Y150" i="4"/>
  <c r="AD149" i="4"/>
  <c r="X150" i="4"/>
  <c r="AB150" i="4"/>
  <c r="P150" i="4"/>
  <c r="O150" i="4" s="1"/>
  <c r="R151" i="2"/>
  <c r="S151" i="2"/>
  <c r="Q152" i="2"/>
  <c r="D149" i="10" l="1"/>
  <c r="AA150" i="4"/>
  <c r="Q151" i="4"/>
  <c r="R150" i="4"/>
  <c r="AE149" i="4"/>
  <c r="AF149" i="4" s="1"/>
  <c r="AA151" i="2"/>
  <c r="AB151" i="2"/>
  <c r="Y152" i="2"/>
  <c r="T151" i="2"/>
  <c r="V151" i="2"/>
  <c r="Y151" i="4" l="1"/>
  <c r="T150" i="4"/>
  <c r="V150" i="4"/>
  <c r="AC151" i="2"/>
  <c r="Z152" i="2"/>
  <c r="AD151" i="2"/>
  <c r="X152" i="2"/>
  <c r="P152" i="2"/>
  <c r="U151" i="2"/>
  <c r="W159" i="2" s="1"/>
  <c r="AC150" i="4" l="1"/>
  <c r="Z151" i="4"/>
  <c r="P151" i="4"/>
  <c r="X151" i="4"/>
  <c r="AD150" i="4"/>
  <c r="AE150" i="4"/>
  <c r="AF150" i="4" s="1"/>
  <c r="U150" i="4"/>
  <c r="W158" i="4" s="1"/>
  <c r="O152" i="2"/>
  <c r="R152" i="2"/>
  <c r="S152" i="2"/>
  <c r="AE151" i="2"/>
  <c r="AF151" i="2" s="1"/>
  <c r="D150" i="10" l="1"/>
  <c r="O151" i="4"/>
  <c r="R151" i="4"/>
  <c r="S151" i="4"/>
  <c r="AB152" i="2"/>
  <c r="AA152" i="2"/>
  <c r="T152" i="2"/>
  <c r="U152" i="2"/>
  <c r="W160" i="2" s="1"/>
  <c r="V152" i="2"/>
  <c r="Q153" i="2"/>
  <c r="T151" i="4" l="1"/>
  <c r="U151" i="4" s="1"/>
  <c r="V151" i="4"/>
  <c r="X152" i="4" s="1"/>
  <c r="AA151" i="4"/>
  <c r="AB151" i="4"/>
  <c r="Q152" i="4"/>
  <c r="P152" i="4"/>
  <c r="O152" i="4" s="1"/>
  <c r="AE152" i="2"/>
  <c r="AF152" i="2" s="1"/>
  <c r="Y153" i="2"/>
  <c r="AC152" i="2"/>
  <c r="Z153" i="2"/>
  <c r="P153" i="2"/>
  <c r="O153" i="2" s="1"/>
  <c r="AD152" i="2"/>
  <c r="X153" i="2"/>
  <c r="D151" i="10" l="1"/>
  <c r="Q153" i="4"/>
  <c r="W159" i="4"/>
  <c r="AE151" i="4"/>
  <c r="AF151" i="4" s="1"/>
  <c r="Y152" i="4"/>
  <c r="S152" i="4"/>
  <c r="R152" i="4"/>
  <c r="AB152" i="4"/>
  <c r="AC151" i="4"/>
  <c r="Z152" i="4"/>
  <c r="AD151" i="4"/>
  <c r="Q154" i="2"/>
  <c r="S153" i="2"/>
  <c r="R153" i="2"/>
  <c r="Y153" i="4" l="1"/>
  <c r="T152" i="4"/>
  <c r="U152" i="4"/>
  <c r="W160" i="4" s="1"/>
  <c r="V152" i="4"/>
  <c r="AA152" i="4"/>
  <c r="AA153" i="2"/>
  <c r="AB153" i="2"/>
  <c r="Y154" i="2"/>
  <c r="T153" i="2"/>
  <c r="V153" i="2"/>
  <c r="D152" i="10" l="1"/>
  <c r="AE152" i="4"/>
  <c r="AF152" i="4" s="1"/>
  <c r="Z153" i="4"/>
  <c r="AC152" i="4"/>
  <c r="AD152" i="4"/>
  <c r="P153" i="4"/>
  <c r="X153" i="4"/>
  <c r="Z154" i="2"/>
  <c r="AC153" i="2"/>
  <c r="AD153" i="2"/>
  <c r="P154" i="2"/>
  <c r="X154" i="2"/>
  <c r="U153" i="2"/>
  <c r="W161" i="2" s="1"/>
  <c r="O153" i="4" l="1"/>
  <c r="R153" i="4"/>
  <c r="S153" i="4"/>
  <c r="O154" i="2"/>
  <c r="S154" i="2"/>
  <c r="R154" i="2"/>
  <c r="AE153" i="2"/>
  <c r="AF153" i="2" s="1"/>
  <c r="AA153" i="4" l="1"/>
  <c r="AB153" i="4"/>
  <c r="T153" i="4"/>
  <c r="V153" i="4"/>
  <c r="Q154" i="4"/>
  <c r="AA154" i="2"/>
  <c r="AB154" i="2"/>
  <c r="T154" i="2"/>
  <c r="U154" i="2"/>
  <c r="W162" i="2" s="1"/>
  <c r="V154" i="2"/>
  <c r="X155" i="2" s="1"/>
  <c r="Q155" i="2"/>
  <c r="D153" i="10" l="1"/>
  <c r="Z154" i="4"/>
  <c r="AC153" i="4"/>
  <c r="AD153" i="4"/>
  <c r="P154" i="4"/>
  <c r="O154" i="4" s="1"/>
  <c r="X154" i="4"/>
  <c r="U153" i="4"/>
  <c r="W161" i="4" s="1"/>
  <c r="S154" i="4"/>
  <c r="R154" i="4"/>
  <c r="Y154" i="4"/>
  <c r="AE154" i="2"/>
  <c r="AF154" i="2" s="1"/>
  <c r="Y155" i="2"/>
  <c r="Z155" i="2"/>
  <c r="AC154" i="2"/>
  <c r="P155" i="2"/>
  <c r="O155" i="2" s="1"/>
  <c r="AD154" i="2"/>
  <c r="T154" i="4" l="1"/>
  <c r="AE154" i="4" s="1"/>
  <c r="AF154" i="4" s="1"/>
  <c r="U154" i="4"/>
  <c r="W162" i="4" s="1"/>
  <c r="V154" i="4"/>
  <c r="X155" i="4"/>
  <c r="Q155" i="4"/>
  <c r="AA154" i="4"/>
  <c r="AB154" i="4"/>
  <c r="AE153" i="4"/>
  <c r="AF153" i="4" s="1"/>
  <c r="Q156" i="2"/>
  <c r="S155" i="2"/>
  <c r="R155" i="2"/>
  <c r="D154" i="10" l="1"/>
  <c r="AC154" i="4"/>
  <c r="Z155" i="4"/>
  <c r="Y155" i="4"/>
  <c r="AD154" i="4"/>
  <c r="P155" i="4"/>
  <c r="O155" i="4" s="1"/>
  <c r="AA155" i="2"/>
  <c r="AB155" i="2"/>
  <c r="Y156" i="2"/>
  <c r="T155" i="2"/>
  <c r="U155" i="2" s="1"/>
  <c r="W163" i="2" s="1"/>
  <c r="V155" i="2"/>
  <c r="R155" i="4" l="1"/>
  <c r="Q156" i="4"/>
  <c r="S155" i="4"/>
  <c r="AE155" i="2"/>
  <c r="AF155" i="2" s="1"/>
  <c r="AC155" i="2"/>
  <c r="Z156" i="2"/>
  <c r="X156" i="2"/>
  <c r="P156" i="2"/>
  <c r="AD155" i="2"/>
  <c r="Y156" i="4" l="1"/>
  <c r="AE155" i="4"/>
  <c r="AF155" i="4" s="1"/>
  <c r="AB155" i="4"/>
  <c r="AA155" i="4"/>
  <c r="T155" i="4"/>
  <c r="U155" i="4"/>
  <c r="W163" i="4" s="1"/>
  <c r="V155" i="4"/>
  <c r="O156" i="2"/>
  <c r="S156" i="2"/>
  <c r="R156" i="2"/>
  <c r="D155" i="10" l="1"/>
  <c r="AC155" i="4"/>
  <c r="Z156" i="4"/>
  <c r="X156" i="4"/>
  <c r="P156" i="4"/>
  <c r="AD155" i="4"/>
  <c r="T156" i="2"/>
  <c r="U156" i="2" s="1"/>
  <c r="V156" i="2"/>
  <c r="AA156" i="2"/>
  <c r="AB156" i="2"/>
  <c r="Q157" i="2"/>
  <c r="O156" i="4" l="1"/>
  <c r="S156" i="4"/>
  <c r="R156" i="4"/>
  <c r="AD156" i="2"/>
  <c r="W164" i="2"/>
  <c r="AE156" i="2"/>
  <c r="AF156" i="2" s="1"/>
  <c r="X157" i="2"/>
  <c r="Y157" i="2"/>
  <c r="Z157" i="2"/>
  <c r="AC156" i="2"/>
  <c r="P157" i="2"/>
  <c r="O157" i="2" s="1"/>
  <c r="U156" i="4" l="1"/>
  <c r="W164" i="4" s="1"/>
  <c r="T156" i="4"/>
  <c r="V156" i="4"/>
  <c r="AA156" i="4"/>
  <c r="AB156" i="4"/>
  <c r="Q157" i="4"/>
  <c r="R157" i="2"/>
  <c r="S157" i="2"/>
  <c r="Q158" i="2"/>
  <c r="D156" i="10" l="1"/>
  <c r="Y157" i="4"/>
  <c r="AD156" i="4"/>
  <c r="AC156" i="4"/>
  <c r="Z157" i="4"/>
  <c r="AE156" i="4"/>
  <c r="AF156" i="4" s="1"/>
  <c r="P157" i="4"/>
  <c r="O157" i="4" s="1"/>
  <c r="X157" i="4"/>
  <c r="AB157" i="2"/>
  <c r="AA157" i="2"/>
  <c r="Y158" i="2"/>
  <c r="T157" i="2"/>
  <c r="V157" i="2"/>
  <c r="Q158" i="4" l="1"/>
  <c r="S157" i="4"/>
  <c r="R157" i="4"/>
  <c r="AC157" i="2"/>
  <c r="Z158" i="2"/>
  <c r="AD157" i="2"/>
  <c r="P158" i="2"/>
  <c r="X158" i="2"/>
  <c r="U157" i="2"/>
  <c r="W165" i="2" s="1"/>
  <c r="D157" i="10" l="1"/>
  <c r="AB157" i="4"/>
  <c r="AA157" i="4"/>
  <c r="Y158" i="4"/>
  <c r="T157" i="4"/>
  <c r="V157" i="4"/>
  <c r="O158" i="2"/>
  <c r="S158" i="2"/>
  <c r="R158" i="2"/>
  <c r="AE157" i="2"/>
  <c r="AF157" i="2" s="1"/>
  <c r="AC157" i="4" l="1"/>
  <c r="Z158" i="4"/>
  <c r="X158" i="4"/>
  <c r="P158" i="4"/>
  <c r="AD157" i="4"/>
  <c r="U157" i="4"/>
  <c r="W165" i="4" s="1"/>
  <c r="T158" i="2"/>
  <c r="U158" i="2"/>
  <c r="W166" i="2" s="1"/>
  <c r="V158" i="2"/>
  <c r="AE158" i="2"/>
  <c r="AF158" i="2" s="1"/>
  <c r="AB158" i="2"/>
  <c r="AA158" i="2"/>
  <c r="Q159" i="2"/>
  <c r="O158" i="4" l="1"/>
  <c r="R158" i="4"/>
  <c r="S158" i="4"/>
  <c r="AE157" i="4"/>
  <c r="AF157" i="4" s="1"/>
  <c r="AD158" i="2"/>
  <c r="Y159" i="2"/>
  <c r="AC158" i="2"/>
  <c r="Z159" i="2"/>
  <c r="P159" i="2"/>
  <c r="O159" i="2" s="1"/>
  <c r="X159" i="2"/>
  <c r="D158" i="10" l="1"/>
  <c r="AB158" i="4"/>
  <c r="AA158" i="4"/>
  <c r="T158" i="4"/>
  <c r="V158" i="4"/>
  <c r="Q159" i="4"/>
  <c r="Q160" i="2"/>
  <c r="S159" i="2"/>
  <c r="R159" i="2"/>
  <c r="AC158" i="4" l="1"/>
  <c r="Z159" i="4"/>
  <c r="X159" i="4"/>
  <c r="Y159" i="4"/>
  <c r="R159" i="4"/>
  <c r="V159" i="4" s="1"/>
  <c r="S159" i="4"/>
  <c r="U158" i="4"/>
  <c r="W166" i="4" s="1"/>
  <c r="AD158" i="4"/>
  <c r="P159" i="4"/>
  <c r="O159" i="4" s="1"/>
  <c r="AB159" i="2"/>
  <c r="AA159" i="2"/>
  <c r="Y160" i="2"/>
  <c r="T159" i="2"/>
  <c r="V159" i="2"/>
  <c r="Z160" i="4" l="1"/>
  <c r="U159" i="4"/>
  <c r="W167" i="4" s="1"/>
  <c r="T159" i="4"/>
  <c r="AA159" i="4"/>
  <c r="Q160" i="4"/>
  <c r="AD159" i="4"/>
  <c r="P160" i="4"/>
  <c r="O160" i="4" s="1"/>
  <c r="X160" i="4"/>
  <c r="AB159" i="4"/>
  <c r="AE158" i="4"/>
  <c r="AF158" i="4" s="1"/>
  <c r="Z160" i="2"/>
  <c r="AC159" i="2"/>
  <c r="AD159" i="2"/>
  <c r="X160" i="2"/>
  <c r="P160" i="2"/>
  <c r="U159" i="2"/>
  <c r="W167" i="2" s="1"/>
  <c r="D159" i="10" l="1"/>
  <c r="Q161" i="4"/>
  <c r="AE159" i="4"/>
  <c r="AF159" i="4" s="1"/>
  <c r="Y160" i="4"/>
  <c r="S160" i="4"/>
  <c r="R160" i="4"/>
  <c r="AB160" i="4"/>
  <c r="AC159" i="4"/>
  <c r="O160" i="2"/>
  <c r="S160" i="2"/>
  <c r="R160" i="2"/>
  <c r="AE159" i="2"/>
  <c r="AF159" i="2" s="1"/>
  <c r="AA160" i="4" l="1"/>
  <c r="Y161" i="4"/>
  <c r="T160" i="4"/>
  <c r="U160" i="4" s="1"/>
  <c r="W168" i="4" s="1"/>
  <c r="V160" i="4"/>
  <c r="T160" i="2"/>
  <c r="U160" i="2" s="1"/>
  <c r="V160" i="2"/>
  <c r="AA160" i="2"/>
  <c r="AB160" i="2"/>
  <c r="AD160" i="2" s="1"/>
  <c r="Q161" i="2"/>
  <c r="P161" i="2"/>
  <c r="O161" i="2" s="1"/>
  <c r="AC160" i="4" l="1"/>
  <c r="Z161" i="4"/>
  <c r="AD160" i="4"/>
  <c r="X161" i="4"/>
  <c r="P161" i="4"/>
  <c r="AE160" i="4"/>
  <c r="AF160" i="4" s="1"/>
  <c r="Q162" i="2"/>
  <c r="W168" i="2"/>
  <c r="AE160" i="2"/>
  <c r="AF160" i="2" s="1"/>
  <c r="S161" i="2"/>
  <c r="Y161" i="2"/>
  <c r="R161" i="2"/>
  <c r="Z161" i="2"/>
  <c r="AC160" i="2"/>
  <c r="X161" i="2"/>
  <c r="D160" i="10" l="1"/>
  <c r="O161" i="4"/>
  <c r="S161" i="4"/>
  <c r="R161" i="4"/>
  <c r="T161" i="2"/>
  <c r="U161" i="2"/>
  <c r="W169" i="2" s="1"/>
  <c r="V161" i="2"/>
  <c r="Y162" i="2"/>
  <c r="AB161" i="2"/>
  <c r="AA161" i="2"/>
  <c r="T161" i="4" l="1"/>
  <c r="U161" i="4"/>
  <c r="W169" i="4" s="1"/>
  <c r="V161" i="4"/>
  <c r="X162" i="4" s="1"/>
  <c r="AE161" i="4"/>
  <c r="AF161" i="4" s="1"/>
  <c r="AA161" i="4"/>
  <c r="AB161" i="4"/>
  <c r="Q162" i="4"/>
  <c r="P162" i="4"/>
  <c r="O162" i="4" s="1"/>
  <c r="AE161" i="2"/>
  <c r="AF161" i="2" s="1"/>
  <c r="AC161" i="2"/>
  <c r="Z162" i="2"/>
  <c r="P162" i="2"/>
  <c r="AD161" i="2"/>
  <c r="X162" i="2"/>
  <c r="Q163" i="4" l="1"/>
  <c r="AB162" i="4"/>
  <c r="Y162" i="4"/>
  <c r="S162" i="4"/>
  <c r="R162" i="4"/>
  <c r="Z162" i="4"/>
  <c r="V162" i="4"/>
  <c r="X163" i="4" s="1"/>
  <c r="AA162" i="4"/>
  <c r="AC161" i="4"/>
  <c r="AD161" i="4"/>
  <c r="O162" i="2"/>
  <c r="S162" i="2"/>
  <c r="R162" i="2"/>
  <c r="D161" i="10" l="1"/>
  <c r="Y163" i="4"/>
  <c r="AD162" i="4"/>
  <c r="Z163" i="4"/>
  <c r="AC162" i="4"/>
  <c r="T162" i="4"/>
  <c r="U162" i="4" s="1"/>
  <c r="P163" i="4"/>
  <c r="O163" i="4" s="1"/>
  <c r="T162" i="2"/>
  <c r="U162" i="2" s="1"/>
  <c r="V162" i="2"/>
  <c r="X163" i="2" s="1"/>
  <c r="AA162" i="2"/>
  <c r="AB162" i="2"/>
  <c r="AD162" i="2" s="1"/>
  <c r="Q163" i="2"/>
  <c r="W170" i="4" l="1"/>
  <c r="AE162" i="4"/>
  <c r="AF162" i="4" s="1"/>
  <c r="S163" i="4"/>
  <c r="Q164" i="4"/>
  <c r="R163" i="4"/>
  <c r="W170" i="2"/>
  <c r="AE162" i="2"/>
  <c r="AF162" i="2" s="1"/>
  <c r="Y163" i="2"/>
  <c r="AC162" i="2"/>
  <c r="Z163" i="2"/>
  <c r="P163" i="2"/>
  <c r="O163" i="2" s="1"/>
  <c r="T163" i="4" l="1"/>
  <c r="U163" i="4"/>
  <c r="W171" i="4" s="1"/>
  <c r="V163" i="4"/>
  <c r="AE163" i="4"/>
  <c r="AF163" i="4" s="1"/>
  <c r="AB163" i="4"/>
  <c r="AA163" i="4"/>
  <c r="Y164" i="4"/>
  <c r="Q164" i="2"/>
  <c r="R163" i="2"/>
  <c r="S163" i="2"/>
  <c r="D162" i="10" l="1"/>
  <c r="AC163" i="4"/>
  <c r="Z164" i="4"/>
  <c r="AD163" i="4"/>
  <c r="X164" i="4"/>
  <c r="P164" i="4"/>
  <c r="T163" i="2"/>
  <c r="U163" i="2" s="1"/>
  <c r="V163" i="2"/>
  <c r="AA163" i="2"/>
  <c r="AB163" i="2"/>
  <c r="Y164" i="2"/>
  <c r="O164" i="4" l="1"/>
  <c r="R164" i="4"/>
  <c r="S164" i="4"/>
  <c r="W171" i="2"/>
  <c r="AE163" i="2"/>
  <c r="AF163" i="2" s="1"/>
  <c r="AC163" i="2"/>
  <c r="Z164" i="2"/>
  <c r="AD163" i="2"/>
  <c r="X164" i="2"/>
  <c r="P164" i="2"/>
  <c r="T164" i="4" l="1"/>
  <c r="U164" i="4" s="1"/>
  <c r="V164" i="4"/>
  <c r="P165" i="4" s="1"/>
  <c r="O165" i="4" s="1"/>
  <c r="AB164" i="4"/>
  <c r="AA164" i="4"/>
  <c r="Q165" i="4"/>
  <c r="X165" i="4"/>
  <c r="O164" i="2"/>
  <c r="S164" i="2"/>
  <c r="R164" i="2"/>
  <c r="D163" i="10" l="1"/>
  <c r="Q166" i="4"/>
  <c r="W172" i="4"/>
  <c r="AE164" i="4"/>
  <c r="AF164" i="4" s="1"/>
  <c r="Y165" i="4"/>
  <c r="R165" i="4"/>
  <c r="S165" i="4"/>
  <c r="Z165" i="4"/>
  <c r="AC164" i="4"/>
  <c r="AD164" i="4"/>
  <c r="T164" i="2"/>
  <c r="U164" i="2" s="1"/>
  <c r="V164" i="2"/>
  <c r="AB164" i="2"/>
  <c r="AA164" i="2"/>
  <c r="Q165" i="2"/>
  <c r="P165" i="2"/>
  <c r="O165" i="2" s="1"/>
  <c r="T165" i="4" l="1"/>
  <c r="AE165" i="4" s="1"/>
  <c r="AF165" i="4" s="1"/>
  <c r="U165" i="4"/>
  <c r="W173" i="4" s="1"/>
  <c r="AB165" i="4"/>
  <c r="Y166" i="4"/>
  <c r="V165" i="4"/>
  <c r="AA165" i="4"/>
  <c r="AD164" i="2"/>
  <c r="Q166" i="2"/>
  <c r="W172" i="2"/>
  <c r="AE164" i="2"/>
  <c r="AF164" i="2" s="1"/>
  <c r="R165" i="2"/>
  <c r="V165" i="2" s="1"/>
  <c r="S165" i="2"/>
  <c r="AB165" i="2" s="1"/>
  <c r="Y165" i="2"/>
  <c r="AC164" i="2"/>
  <c r="Z165" i="2"/>
  <c r="X165" i="2"/>
  <c r="D164" i="10" l="1"/>
  <c r="Z166" i="4"/>
  <c r="AC165" i="4"/>
  <c r="P166" i="4"/>
  <c r="AD165" i="4"/>
  <c r="X166" i="4"/>
  <c r="Z166" i="2"/>
  <c r="AC165" i="2"/>
  <c r="X166" i="2"/>
  <c r="P166" i="2"/>
  <c r="O166" i="2" s="1"/>
  <c r="Y166" i="2"/>
  <c r="S166" i="2"/>
  <c r="AA166" i="2" s="1"/>
  <c r="T165" i="2"/>
  <c r="U165" i="2" s="1"/>
  <c r="W173" i="2" s="1"/>
  <c r="AA165" i="2"/>
  <c r="AD165" i="2"/>
  <c r="O166" i="4" l="1"/>
  <c r="R166" i="4"/>
  <c r="S166" i="4"/>
  <c r="AE165" i="2"/>
  <c r="AF165" i="2" s="1"/>
  <c r="R166" i="2"/>
  <c r="V166" i="2" s="1"/>
  <c r="Z167" i="2"/>
  <c r="T166" i="2"/>
  <c r="X167" i="2"/>
  <c r="Q167" i="2"/>
  <c r="P167" i="2"/>
  <c r="O167" i="2" s="1"/>
  <c r="AB166" i="2"/>
  <c r="AD166" i="2" s="1"/>
  <c r="AB166" i="4" l="1"/>
  <c r="AA166" i="4"/>
  <c r="T166" i="4"/>
  <c r="V166" i="4"/>
  <c r="AD166" i="4" s="1"/>
  <c r="Q167" i="4"/>
  <c r="AC166" i="2"/>
  <c r="Q168" i="2"/>
  <c r="AE166" i="2"/>
  <c r="AF166" i="2" s="1"/>
  <c r="Y167" i="2"/>
  <c r="S167" i="2"/>
  <c r="AB167" i="2" s="1"/>
  <c r="R167" i="2"/>
  <c r="U166" i="2"/>
  <c r="W174" i="2" s="1"/>
  <c r="D165" i="10" l="1"/>
  <c r="Y167" i="4"/>
  <c r="P167" i="4"/>
  <c r="O167" i="4" s="1"/>
  <c r="Z167" i="4"/>
  <c r="AC166" i="4"/>
  <c r="U166" i="4"/>
  <c r="W174" i="4" s="1"/>
  <c r="X167" i="4"/>
  <c r="T167" i="2"/>
  <c r="U167" i="2"/>
  <c r="W175" i="2" s="1"/>
  <c r="V167" i="2"/>
  <c r="Y168" i="2"/>
  <c r="AA167" i="2"/>
  <c r="Q168" i="4" l="1"/>
  <c r="S167" i="4"/>
  <c r="R167" i="4"/>
  <c r="AE166" i="4"/>
  <c r="AF166" i="4" s="1"/>
  <c r="Z168" i="2"/>
  <c r="AC167" i="2"/>
  <c r="AD167" i="2"/>
  <c r="P168" i="2"/>
  <c r="X168" i="2"/>
  <c r="AE167" i="2"/>
  <c r="AF167" i="2" s="1"/>
  <c r="D166" i="10" l="1"/>
  <c r="AA167" i="4"/>
  <c r="AB167" i="4"/>
  <c r="Y168" i="4"/>
  <c r="T167" i="4"/>
  <c r="AE167" i="4" s="1"/>
  <c r="AF167" i="4" s="1"/>
  <c r="U167" i="4"/>
  <c r="W175" i="4" s="1"/>
  <c r="V167" i="4"/>
  <c r="O168" i="2"/>
  <c r="R168" i="2"/>
  <c r="S168" i="2"/>
  <c r="Z168" i="4" l="1"/>
  <c r="AC167" i="4"/>
  <c r="AD167" i="4"/>
  <c r="X168" i="4"/>
  <c r="P168" i="4"/>
  <c r="AA168" i="2"/>
  <c r="AB168" i="2"/>
  <c r="T168" i="2"/>
  <c r="V168" i="2"/>
  <c r="X169" i="2" s="1"/>
  <c r="Q169" i="2"/>
  <c r="O168" i="4" l="1"/>
  <c r="R168" i="4"/>
  <c r="S168" i="4"/>
  <c r="Y169" i="2"/>
  <c r="Z169" i="2"/>
  <c r="AC168" i="2"/>
  <c r="U168" i="2"/>
  <c r="W176" i="2" s="1"/>
  <c r="AD168" i="2"/>
  <c r="P169" i="2"/>
  <c r="O169" i="2" s="1"/>
  <c r="D167" i="10" l="1"/>
  <c r="AB168" i="4"/>
  <c r="AA168" i="4"/>
  <c r="T168" i="4"/>
  <c r="AE168" i="4" s="1"/>
  <c r="AF168" i="4" s="1"/>
  <c r="U168" i="4"/>
  <c r="W176" i="4" s="1"/>
  <c r="V168" i="4"/>
  <c r="X169" i="4" s="1"/>
  <c r="Q169" i="4"/>
  <c r="Q170" i="2"/>
  <c r="R169" i="2"/>
  <c r="S169" i="2"/>
  <c r="AE168" i="2"/>
  <c r="AF168" i="2" s="1"/>
  <c r="Z169" i="4" l="1"/>
  <c r="AC168" i="4"/>
  <c r="AD168" i="4"/>
  <c r="Y169" i="4"/>
  <c r="P169" i="4"/>
  <c r="O169" i="4" s="1"/>
  <c r="Y170" i="2"/>
  <c r="T169" i="2"/>
  <c r="V169" i="2"/>
  <c r="AB169" i="2"/>
  <c r="AA169" i="2"/>
  <c r="D168" i="10" l="1"/>
  <c r="Q170" i="4"/>
  <c r="S169" i="4"/>
  <c r="R169" i="4"/>
  <c r="Z170" i="2"/>
  <c r="AC169" i="2"/>
  <c r="P170" i="2"/>
  <c r="AD169" i="2"/>
  <c r="X170" i="2"/>
  <c r="U169" i="2"/>
  <c r="W177" i="2" s="1"/>
  <c r="AB169" i="4" l="1"/>
  <c r="AA169" i="4"/>
  <c r="T169" i="4"/>
  <c r="V169" i="4"/>
  <c r="Y170" i="4"/>
  <c r="O170" i="2"/>
  <c r="R170" i="2"/>
  <c r="S170" i="2"/>
  <c r="AE169" i="2"/>
  <c r="AF169" i="2" s="1"/>
  <c r="Z170" i="4" l="1"/>
  <c r="AC169" i="4"/>
  <c r="P170" i="4"/>
  <c r="AD169" i="4"/>
  <c r="X170" i="4"/>
  <c r="U169" i="4"/>
  <c r="W177" i="4" s="1"/>
  <c r="AA170" i="2"/>
  <c r="AB170" i="2"/>
  <c r="T170" i="2"/>
  <c r="V170" i="2"/>
  <c r="X171" i="2" s="1"/>
  <c r="Q171" i="2"/>
  <c r="D169" i="10" l="1"/>
  <c r="O170" i="4"/>
  <c r="S170" i="4"/>
  <c r="R170" i="4"/>
  <c r="AE169" i="4"/>
  <c r="AF169" i="4" s="1"/>
  <c r="Y171" i="2"/>
  <c r="AC170" i="2"/>
  <c r="Z171" i="2"/>
  <c r="AD170" i="2"/>
  <c r="U170" i="2"/>
  <c r="W178" i="2" s="1"/>
  <c r="P171" i="2"/>
  <c r="O171" i="2" s="1"/>
  <c r="T170" i="4" l="1"/>
  <c r="U170" i="4" s="1"/>
  <c r="V170" i="4"/>
  <c r="AA170" i="4"/>
  <c r="AB170" i="4"/>
  <c r="Q171" i="4"/>
  <c r="Q172" i="2"/>
  <c r="S171" i="2"/>
  <c r="R171" i="2"/>
  <c r="AE170" i="2"/>
  <c r="AF170" i="2" s="1"/>
  <c r="W178" i="4" l="1"/>
  <c r="AE170" i="4"/>
  <c r="AF170" i="4" s="1"/>
  <c r="AC170" i="4"/>
  <c r="Z171" i="4"/>
  <c r="Y171" i="4"/>
  <c r="P171" i="4"/>
  <c r="O171" i="4" s="1"/>
  <c r="AD170" i="4"/>
  <c r="X171" i="4"/>
  <c r="AA171" i="2"/>
  <c r="AB171" i="2"/>
  <c r="T171" i="2"/>
  <c r="V171" i="2"/>
  <c r="Y172" i="2"/>
  <c r="D170" i="10" l="1"/>
  <c r="R171" i="4"/>
  <c r="Q172" i="4"/>
  <c r="S171" i="4"/>
  <c r="AC171" i="2"/>
  <c r="Z172" i="2"/>
  <c r="AD171" i="2"/>
  <c r="X172" i="2"/>
  <c r="P172" i="2"/>
  <c r="U171" i="2"/>
  <c r="W179" i="2" s="1"/>
  <c r="Y172" i="4" l="1"/>
  <c r="AB171" i="4"/>
  <c r="AA171" i="4"/>
  <c r="T171" i="4"/>
  <c r="U171" i="4" s="1"/>
  <c r="V171" i="4"/>
  <c r="O172" i="2"/>
  <c r="S172" i="2"/>
  <c r="R172" i="2"/>
  <c r="AE171" i="2"/>
  <c r="AF171" i="2" s="1"/>
  <c r="W179" i="4" l="1"/>
  <c r="AE171" i="4"/>
  <c r="AF171" i="4" s="1"/>
  <c r="AC171" i="4"/>
  <c r="Z172" i="4"/>
  <c r="X172" i="4"/>
  <c r="P172" i="4"/>
  <c r="AD171" i="4"/>
  <c r="T172" i="2"/>
  <c r="U172" i="2" s="1"/>
  <c r="V172" i="2"/>
  <c r="AA172" i="2"/>
  <c r="AB172" i="2"/>
  <c r="AD172" i="2" s="1"/>
  <c r="Q173" i="2"/>
  <c r="P173" i="2"/>
  <c r="O173" i="2" s="1"/>
  <c r="D171" i="10" l="1"/>
  <c r="O172" i="4"/>
  <c r="S172" i="4"/>
  <c r="R172" i="4"/>
  <c r="W180" i="2"/>
  <c r="AE172" i="2"/>
  <c r="AF172" i="2" s="1"/>
  <c r="R173" i="2"/>
  <c r="S173" i="2"/>
  <c r="Y173" i="2"/>
  <c r="Q174" i="2"/>
  <c r="AC172" i="2"/>
  <c r="Z173" i="2"/>
  <c r="X173" i="2"/>
  <c r="AB172" i="4" l="1"/>
  <c r="AA172" i="4"/>
  <c r="T172" i="4"/>
  <c r="V172" i="4"/>
  <c r="Q173" i="4"/>
  <c r="T173" i="2"/>
  <c r="U173" i="2"/>
  <c r="W181" i="2" s="1"/>
  <c r="V173" i="2"/>
  <c r="Y174" i="2"/>
  <c r="AB173" i="2"/>
  <c r="AA173" i="2"/>
  <c r="D172" i="10" l="1"/>
  <c r="Z173" i="4"/>
  <c r="AC172" i="4"/>
  <c r="P173" i="4"/>
  <c r="O173" i="4" s="1"/>
  <c r="AD172" i="4"/>
  <c r="U172" i="4"/>
  <c r="W180" i="4" s="1"/>
  <c r="X173" i="4"/>
  <c r="Y173" i="4"/>
  <c r="Z174" i="2"/>
  <c r="AC173" i="2"/>
  <c r="AD173" i="2"/>
  <c r="X174" i="2"/>
  <c r="P174" i="2"/>
  <c r="AE173" i="2"/>
  <c r="AF173" i="2" s="1"/>
  <c r="Q174" i="4" l="1"/>
  <c r="S173" i="4"/>
  <c r="R173" i="4"/>
  <c r="AE172" i="4"/>
  <c r="AF172" i="4" s="1"/>
  <c r="O174" i="2"/>
  <c r="R174" i="2"/>
  <c r="S174" i="2"/>
  <c r="D173" i="10" l="1"/>
  <c r="AB173" i="4"/>
  <c r="AA173" i="4"/>
  <c r="Y174" i="4"/>
  <c r="T173" i="4"/>
  <c r="AE173" i="4" s="1"/>
  <c r="AF173" i="4" s="1"/>
  <c r="U173" i="4"/>
  <c r="W181" i="4" s="1"/>
  <c r="V173" i="4"/>
  <c r="AA174" i="2"/>
  <c r="AB174" i="2"/>
  <c r="T174" i="2"/>
  <c r="V174" i="2"/>
  <c r="Q175" i="2"/>
  <c r="AC173" i="4" l="1"/>
  <c r="Z174" i="4"/>
  <c r="P174" i="4"/>
  <c r="AD173" i="4"/>
  <c r="X174" i="4"/>
  <c r="Z175" i="2"/>
  <c r="AC174" i="2"/>
  <c r="U174" i="2"/>
  <c r="W182" i="2" s="1"/>
  <c r="Y175" i="2"/>
  <c r="S175" i="2"/>
  <c r="AA175" i="2" s="1"/>
  <c r="X175" i="2"/>
  <c r="AD174" i="2"/>
  <c r="P175" i="2"/>
  <c r="O175" i="2" s="1"/>
  <c r="D174" i="10" l="1"/>
  <c r="O174" i="4"/>
  <c r="S174" i="4"/>
  <c r="R174" i="4"/>
  <c r="AB175" i="2"/>
  <c r="R175" i="2"/>
  <c r="T175" i="2"/>
  <c r="U175" i="2"/>
  <c r="W183" i="2" s="1"/>
  <c r="AE175" i="2"/>
  <c r="V175" i="2"/>
  <c r="Q176" i="2"/>
  <c r="AE174" i="2"/>
  <c r="AF174" i="2" s="1"/>
  <c r="T174" i="4" l="1"/>
  <c r="U174" i="4" s="1"/>
  <c r="V174" i="4"/>
  <c r="AB174" i="4"/>
  <c r="AA174" i="4"/>
  <c r="Q175" i="4"/>
  <c r="P175" i="4"/>
  <c r="O175" i="4" s="1"/>
  <c r="X175" i="4"/>
  <c r="Z176" i="2"/>
  <c r="AC175" i="2"/>
  <c r="X176" i="2"/>
  <c r="AF175" i="2"/>
  <c r="AD175" i="2"/>
  <c r="P176" i="2"/>
  <c r="O176" i="2" s="1"/>
  <c r="Y176" i="2"/>
  <c r="Q176" i="4" l="1"/>
  <c r="P176" i="4"/>
  <c r="O176" i="4" s="1"/>
  <c r="X176" i="4"/>
  <c r="W182" i="4"/>
  <c r="AE174" i="4"/>
  <c r="AF174" i="4" s="1"/>
  <c r="R175" i="4"/>
  <c r="S175" i="4"/>
  <c r="Y175" i="4"/>
  <c r="AB175" i="4"/>
  <c r="AD174" i="4"/>
  <c r="V175" i="4"/>
  <c r="AD175" i="4" s="1"/>
  <c r="AC174" i="4"/>
  <c r="Z175" i="4"/>
  <c r="R176" i="2"/>
  <c r="Q177" i="2"/>
  <c r="S176" i="2"/>
  <c r="T176" i="2" s="1"/>
  <c r="U176" i="2" s="1"/>
  <c r="W184" i="2" s="1"/>
  <c r="V176" i="2"/>
  <c r="X177" i="2" s="1"/>
  <c r="D175" i="10" l="1"/>
  <c r="Q177" i="4"/>
  <c r="T175" i="4"/>
  <c r="U175" i="4" s="1"/>
  <c r="AC175" i="4"/>
  <c r="V176" i="4"/>
  <c r="P177" i="4" s="1"/>
  <c r="O177" i="4" s="1"/>
  <c r="AA176" i="4"/>
  <c r="Z176" i="4"/>
  <c r="AA175" i="4"/>
  <c r="Y176" i="4"/>
  <c r="R176" i="4"/>
  <c r="S176" i="4"/>
  <c r="AB176" i="4" s="1"/>
  <c r="Z177" i="2"/>
  <c r="P177" i="2"/>
  <c r="O177" i="2" s="1"/>
  <c r="AE176" i="2"/>
  <c r="AF176" i="2" s="1"/>
  <c r="AA176" i="2"/>
  <c r="AB176" i="2"/>
  <c r="AC176" i="2" s="1"/>
  <c r="Y177" i="2"/>
  <c r="Q178" i="4" l="1"/>
  <c r="W183" i="4"/>
  <c r="AE175" i="4"/>
  <c r="AF175" i="4" s="1"/>
  <c r="AC176" i="4"/>
  <c r="AA177" i="4"/>
  <c r="Z177" i="4"/>
  <c r="V177" i="4"/>
  <c r="X178" i="4" s="1"/>
  <c r="AD176" i="4"/>
  <c r="Y177" i="4"/>
  <c r="S177" i="4"/>
  <c r="R177" i="4"/>
  <c r="U176" i="4"/>
  <c r="W184" i="4" s="1"/>
  <c r="T176" i="4"/>
  <c r="X177" i="4"/>
  <c r="S177" i="2"/>
  <c r="Q178" i="2"/>
  <c r="R177" i="2"/>
  <c r="AA177" i="2"/>
  <c r="AB177" i="2"/>
  <c r="AD176" i="2"/>
  <c r="D176" i="10" l="1"/>
  <c r="T177" i="4"/>
  <c r="U177" i="4"/>
  <c r="W185" i="4" s="1"/>
  <c r="P178" i="4"/>
  <c r="O178" i="4" s="1"/>
  <c r="AD177" i="4"/>
  <c r="S178" i="4"/>
  <c r="R178" i="4"/>
  <c r="Y178" i="4"/>
  <c r="Z178" i="4"/>
  <c r="AC177" i="4"/>
  <c r="AE176" i="4"/>
  <c r="AF176" i="4" s="1"/>
  <c r="AB177" i="4"/>
  <c r="Y178" i="2"/>
  <c r="T177" i="2"/>
  <c r="U177" i="2" s="1"/>
  <c r="W185" i="2" s="1"/>
  <c r="V177" i="2"/>
  <c r="T178" i="4" l="1"/>
  <c r="U178" i="4" s="1"/>
  <c r="AB178" i="4"/>
  <c r="V178" i="4"/>
  <c r="X179" i="4" s="1"/>
  <c r="Q179" i="4"/>
  <c r="AA178" i="4"/>
  <c r="AE177" i="4"/>
  <c r="AF177" i="4" s="1"/>
  <c r="AE177" i="2"/>
  <c r="AF177" i="2" s="1"/>
  <c r="Z178" i="2"/>
  <c r="AC177" i="2"/>
  <c r="AD177" i="2"/>
  <c r="P178" i="2"/>
  <c r="X178" i="2"/>
  <c r="D177" i="10" l="1"/>
  <c r="W186" i="4"/>
  <c r="AE178" i="4"/>
  <c r="AF178" i="4" s="1"/>
  <c r="P179" i="4"/>
  <c r="O179" i="4" s="1"/>
  <c r="S179" i="4"/>
  <c r="R179" i="4"/>
  <c r="Y179" i="4"/>
  <c r="Z179" i="4"/>
  <c r="AC178" i="4"/>
  <c r="AB179" i="4"/>
  <c r="AD178" i="4"/>
  <c r="O178" i="2"/>
  <c r="S178" i="2"/>
  <c r="R178" i="2"/>
  <c r="T179" i="4" l="1"/>
  <c r="AE179" i="4" s="1"/>
  <c r="AF179" i="4" s="1"/>
  <c r="U179" i="4"/>
  <c r="W187" i="4" s="1"/>
  <c r="AA179" i="4"/>
  <c r="Q180" i="4"/>
  <c r="V179" i="4"/>
  <c r="AB178" i="2"/>
  <c r="AA178" i="2"/>
  <c r="T178" i="2"/>
  <c r="V178" i="2"/>
  <c r="Q179" i="2"/>
  <c r="AC179" i="4" l="1"/>
  <c r="Z180" i="4"/>
  <c r="X180" i="4"/>
  <c r="AD179" i="4"/>
  <c r="P180" i="4"/>
  <c r="O180" i="4" s="1"/>
  <c r="Y180" i="4"/>
  <c r="S180" i="4"/>
  <c r="R180" i="4"/>
  <c r="AB180" i="4"/>
  <c r="AC178" i="2"/>
  <c r="Z179" i="2"/>
  <c r="AD178" i="2"/>
  <c r="Y179" i="2"/>
  <c r="U178" i="2"/>
  <c r="W186" i="2" s="1"/>
  <c r="P179" i="2"/>
  <c r="O179" i="2" s="1"/>
  <c r="X179" i="2"/>
  <c r="D178" i="10" l="1"/>
  <c r="T180" i="4"/>
  <c r="V180" i="4"/>
  <c r="AA180" i="4"/>
  <c r="Q181" i="4"/>
  <c r="Q180" i="2"/>
  <c r="S179" i="2"/>
  <c r="R179" i="2"/>
  <c r="AE178" i="2"/>
  <c r="AF178" i="2" s="1"/>
  <c r="AC180" i="4" l="1"/>
  <c r="Z181" i="4"/>
  <c r="V181" i="4"/>
  <c r="AB181" i="4"/>
  <c r="AD180" i="4"/>
  <c r="P181" i="4"/>
  <c r="O181" i="4" s="1"/>
  <c r="Y181" i="4"/>
  <c r="R181" i="4"/>
  <c r="S181" i="4"/>
  <c r="AA181" i="4" s="1"/>
  <c r="U180" i="4"/>
  <c r="W188" i="4" s="1"/>
  <c r="X181" i="4"/>
  <c r="AA179" i="2"/>
  <c r="AB179" i="2"/>
  <c r="Y180" i="2"/>
  <c r="T179" i="2"/>
  <c r="V179" i="2"/>
  <c r="D179" i="10" l="1"/>
  <c r="AC181" i="4"/>
  <c r="Z182" i="4"/>
  <c r="U181" i="4"/>
  <c r="W189" i="4" s="1"/>
  <c r="T181" i="4"/>
  <c r="Q182" i="4"/>
  <c r="X182" i="4"/>
  <c r="P182" i="4"/>
  <c r="O182" i="4" s="1"/>
  <c r="AD181" i="4"/>
  <c r="AE180" i="4"/>
  <c r="AF180" i="4" s="1"/>
  <c r="U179" i="2"/>
  <c r="W187" i="2" s="1"/>
  <c r="AC179" i="2"/>
  <c r="Z180" i="2"/>
  <c r="AD179" i="2"/>
  <c r="X180" i="2"/>
  <c r="P180" i="2"/>
  <c r="Q183" i="4" l="1"/>
  <c r="Y182" i="4"/>
  <c r="R182" i="4"/>
  <c r="S182" i="4"/>
  <c r="AE181" i="4"/>
  <c r="AF181" i="4" s="1"/>
  <c r="AE179" i="2"/>
  <c r="AF179" i="2" s="1"/>
  <c r="O180" i="2"/>
  <c r="R180" i="2"/>
  <c r="S180" i="2"/>
  <c r="Y183" i="4" l="1"/>
  <c r="AE182" i="4"/>
  <c r="AF182" i="4" s="1"/>
  <c r="AA182" i="4"/>
  <c r="AB182" i="4"/>
  <c r="T182" i="4"/>
  <c r="U182" i="4"/>
  <c r="W190" i="4" s="1"/>
  <c r="V182" i="4"/>
  <c r="AA180" i="2"/>
  <c r="AB180" i="2"/>
  <c r="T180" i="2"/>
  <c r="V180" i="2"/>
  <c r="X181" i="2" s="1"/>
  <c r="Q181" i="2"/>
  <c r="D180" i="10" l="1"/>
  <c r="AC182" i="4"/>
  <c r="Z183" i="4"/>
  <c r="AD182" i="4"/>
  <c r="P183" i="4"/>
  <c r="X183" i="4"/>
  <c r="Y181" i="2"/>
  <c r="U180" i="2"/>
  <c r="W188" i="2" s="1"/>
  <c r="AC180" i="2"/>
  <c r="Z181" i="2"/>
  <c r="P181" i="2"/>
  <c r="O181" i="2" s="1"/>
  <c r="AD180" i="2"/>
  <c r="O183" i="4" l="1"/>
  <c r="R183" i="4"/>
  <c r="S183" i="4"/>
  <c r="Q182" i="2"/>
  <c r="R181" i="2"/>
  <c r="S181" i="2"/>
  <c r="AE180" i="2"/>
  <c r="AF180" i="2" s="1"/>
  <c r="D181" i="10" l="1"/>
  <c r="AB183" i="4"/>
  <c r="AA183" i="4"/>
  <c r="T183" i="4"/>
  <c r="V183" i="4"/>
  <c r="Q184" i="4"/>
  <c r="T181" i="2"/>
  <c r="U181" i="2" s="1"/>
  <c r="W189" i="2" s="1"/>
  <c r="V181" i="2"/>
  <c r="Y182" i="2"/>
  <c r="AA181" i="2"/>
  <c r="AB181" i="2"/>
  <c r="AC183" i="4" l="1"/>
  <c r="Z184" i="4"/>
  <c r="AD183" i="4"/>
  <c r="P184" i="4"/>
  <c r="O184" i="4" s="1"/>
  <c r="U183" i="4"/>
  <c r="W191" i="4" s="1"/>
  <c r="R184" i="4"/>
  <c r="Y184" i="4"/>
  <c r="S184" i="4"/>
  <c r="X184" i="4"/>
  <c r="Z182" i="2"/>
  <c r="AC181" i="2"/>
  <c r="P182" i="2"/>
  <c r="AD181" i="2"/>
  <c r="X182" i="2"/>
  <c r="AE181" i="2"/>
  <c r="AF181" i="2" s="1"/>
  <c r="T184" i="4" l="1"/>
  <c r="U184" i="4" s="1"/>
  <c r="AA184" i="4"/>
  <c r="V184" i="4"/>
  <c r="P185" i="4" s="1"/>
  <c r="O185" i="4" s="1"/>
  <c r="AB184" i="4"/>
  <c r="Q185" i="4"/>
  <c r="AE183" i="4"/>
  <c r="AF183" i="4" s="1"/>
  <c r="O182" i="2"/>
  <c r="R182" i="2"/>
  <c r="S182" i="2"/>
  <c r="D182" i="10" l="1"/>
  <c r="Q186" i="4"/>
  <c r="W192" i="4"/>
  <c r="AE184" i="4"/>
  <c r="AF184" i="4" s="1"/>
  <c r="X185" i="4"/>
  <c r="AD184" i="4"/>
  <c r="AC184" i="4"/>
  <c r="Z185" i="4"/>
  <c r="R185" i="4"/>
  <c r="Y185" i="4"/>
  <c r="S185" i="4"/>
  <c r="AB182" i="2"/>
  <c r="AA182" i="2"/>
  <c r="T182" i="2"/>
  <c r="V182" i="2"/>
  <c r="Q183" i="2"/>
  <c r="AB185" i="4" l="1"/>
  <c r="T185" i="4"/>
  <c r="V185" i="4"/>
  <c r="AA185" i="4"/>
  <c r="Y186" i="4"/>
  <c r="Z183" i="2"/>
  <c r="AC182" i="2"/>
  <c r="U182" i="2"/>
  <c r="W190" i="2" s="1"/>
  <c r="AD182" i="2"/>
  <c r="X183" i="2"/>
  <c r="P183" i="2"/>
  <c r="O183" i="2" s="1"/>
  <c r="Y183" i="2"/>
  <c r="AC185" i="4" l="1"/>
  <c r="Z186" i="4"/>
  <c r="AD185" i="4"/>
  <c r="X186" i="4"/>
  <c r="P186" i="4"/>
  <c r="U185" i="4"/>
  <c r="W193" i="4" s="1"/>
  <c r="R183" i="2"/>
  <c r="Q184" i="2"/>
  <c r="S183" i="2"/>
  <c r="V183" i="2"/>
  <c r="X184" i="2" s="1"/>
  <c r="AE182" i="2"/>
  <c r="AF182" i="2" s="1"/>
  <c r="D183" i="10" l="1"/>
  <c r="O186" i="4"/>
  <c r="S186" i="4"/>
  <c r="R186" i="4"/>
  <c r="AE185" i="4"/>
  <c r="AF185" i="4" s="1"/>
  <c r="Y184" i="2"/>
  <c r="Z184" i="2"/>
  <c r="AB183" i="2"/>
  <c r="AC183" i="2" s="1"/>
  <c r="AA183" i="2"/>
  <c r="T183" i="2"/>
  <c r="U183" i="2" s="1"/>
  <c r="W191" i="2" s="1"/>
  <c r="P184" i="2"/>
  <c r="O184" i="2" s="1"/>
  <c r="T186" i="4" l="1"/>
  <c r="U186" i="4" s="1"/>
  <c r="W194" i="4" s="1"/>
  <c r="V186" i="4"/>
  <c r="X187" i="4" s="1"/>
  <c r="AA186" i="4"/>
  <c r="AB186" i="4"/>
  <c r="Q187" i="4"/>
  <c r="Q185" i="2"/>
  <c r="R184" i="2"/>
  <c r="AD183" i="2"/>
  <c r="S184" i="2"/>
  <c r="AE183" i="2"/>
  <c r="AF183" i="2" s="1"/>
  <c r="AD186" i="4" l="1"/>
  <c r="Y187" i="4"/>
  <c r="AE186" i="4"/>
  <c r="AF186" i="4" s="1"/>
  <c r="Z187" i="4"/>
  <c r="AC186" i="4"/>
  <c r="P187" i="4"/>
  <c r="O187" i="4" s="1"/>
  <c r="T184" i="2"/>
  <c r="U184" i="2"/>
  <c r="W192" i="2" s="1"/>
  <c r="V184" i="2"/>
  <c r="AE184" i="2"/>
  <c r="AF184" i="2" s="1"/>
  <c r="AA184" i="2"/>
  <c r="AB184" i="2"/>
  <c r="Y185" i="2"/>
  <c r="D184" i="10" l="1"/>
  <c r="Q188" i="4"/>
  <c r="R187" i="4"/>
  <c r="S187" i="4"/>
  <c r="Z185" i="2"/>
  <c r="AC184" i="2"/>
  <c r="P185" i="2"/>
  <c r="X185" i="2"/>
  <c r="AD184" i="2"/>
  <c r="T187" i="4" l="1"/>
  <c r="U187" i="4" s="1"/>
  <c r="V187" i="4"/>
  <c r="AB187" i="4"/>
  <c r="AA187" i="4"/>
  <c r="Y188" i="4"/>
  <c r="O185" i="2"/>
  <c r="S185" i="2"/>
  <c r="R185" i="2"/>
  <c r="W195" i="4" l="1"/>
  <c r="AE187" i="4"/>
  <c r="AF187" i="4" s="1"/>
  <c r="Z188" i="4"/>
  <c r="AC187" i="4"/>
  <c r="X188" i="4"/>
  <c r="P188" i="4"/>
  <c r="AD187" i="4"/>
  <c r="T185" i="2"/>
  <c r="U185" i="2" s="1"/>
  <c r="V185" i="2"/>
  <c r="AB185" i="2"/>
  <c r="AD185" i="2" s="1"/>
  <c r="AA185" i="2"/>
  <c r="Q186" i="2"/>
  <c r="P186" i="2"/>
  <c r="O186" i="2" s="1"/>
  <c r="D185" i="10" l="1"/>
  <c r="O188" i="4"/>
  <c r="S188" i="4"/>
  <c r="R188" i="4"/>
  <c r="Q187" i="2"/>
  <c r="W193" i="2"/>
  <c r="AE185" i="2"/>
  <c r="AF185" i="2" s="1"/>
  <c r="R186" i="2"/>
  <c r="Y186" i="2"/>
  <c r="S186" i="2"/>
  <c r="AB186" i="2" s="1"/>
  <c r="AC185" i="2"/>
  <c r="Z186" i="2"/>
  <c r="X186" i="2"/>
  <c r="D186" i="10" l="1"/>
  <c r="AB188" i="4"/>
  <c r="AA188" i="4"/>
  <c r="T188" i="4"/>
  <c r="V188" i="4"/>
  <c r="Q189" i="4"/>
  <c r="AA186" i="2"/>
  <c r="Y187" i="2"/>
  <c r="T186" i="2"/>
  <c r="U186" i="2" s="1"/>
  <c r="W194" i="2" s="1"/>
  <c r="V186" i="2"/>
  <c r="AC188" i="4" l="1"/>
  <c r="Z189" i="4"/>
  <c r="P189" i="4"/>
  <c r="O189" i="4" s="1"/>
  <c r="U188" i="4"/>
  <c r="W196" i="4" s="1"/>
  <c r="AD188" i="4"/>
  <c r="Y189" i="4"/>
  <c r="S189" i="4"/>
  <c r="AB189" i="4" s="1"/>
  <c r="R189" i="4"/>
  <c r="X189" i="4"/>
  <c r="AC186" i="2"/>
  <c r="Z187" i="2"/>
  <c r="AD186" i="2"/>
  <c r="P187" i="2"/>
  <c r="X187" i="2"/>
  <c r="AE186" i="2"/>
  <c r="AF186" i="2" s="1"/>
  <c r="T189" i="4" l="1"/>
  <c r="U189" i="4" s="1"/>
  <c r="V189" i="4"/>
  <c r="AA189" i="4"/>
  <c r="Q190" i="4"/>
  <c r="AD189" i="4"/>
  <c r="AE188" i="4"/>
  <c r="AF188" i="4" s="1"/>
  <c r="O187" i="2"/>
  <c r="R187" i="2"/>
  <c r="S187" i="2"/>
  <c r="D187" i="10" l="1"/>
  <c r="W197" i="4"/>
  <c r="AE189" i="4"/>
  <c r="AF189" i="4" s="1"/>
  <c r="AA190" i="4"/>
  <c r="AC189" i="4"/>
  <c r="Z190" i="4"/>
  <c r="V190" i="4"/>
  <c r="P190" i="4"/>
  <c r="O190" i="4" s="1"/>
  <c r="S190" i="4"/>
  <c r="R190" i="4"/>
  <c r="Y190" i="4"/>
  <c r="X190" i="4"/>
  <c r="AB190" i="4"/>
  <c r="AA187" i="2"/>
  <c r="AB187" i="2"/>
  <c r="T187" i="2"/>
  <c r="V187" i="2"/>
  <c r="Q188" i="2"/>
  <c r="AC190" i="4" l="1"/>
  <c r="Z191" i="4"/>
  <c r="U190" i="4"/>
  <c r="W198" i="4" s="1"/>
  <c r="T190" i="4"/>
  <c r="Q191" i="4"/>
  <c r="X191" i="4"/>
  <c r="P191" i="4"/>
  <c r="O191" i="4" s="1"/>
  <c r="AD190" i="4"/>
  <c r="Z188" i="2"/>
  <c r="AC187" i="2"/>
  <c r="P188" i="2"/>
  <c r="O188" i="2" s="1"/>
  <c r="Y188" i="2"/>
  <c r="AD187" i="2"/>
  <c r="U187" i="2"/>
  <c r="W195" i="2" s="1"/>
  <c r="X188" i="2"/>
  <c r="D188" i="10" l="1"/>
  <c r="Q192" i="4"/>
  <c r="R191" i="4"/>
  <c r="S191" i="4"/>
  <c r="Y191" i="4"/>
  <c r="AE190" i="4"/>
  <c r="AF190" i="4" s="1"/>
  <c r="S188" i="2"/>
  <c r="Q189" i="2"/>
  <c r="R188" i="2"/>
  <c r="AE187" i="2"/>
  <c r="AF187" i="2" s="1"/>
  <c r="T191" i="4" l="1"/>
  <c r="U191" i="4"/>
  <c r="W199" i="4" s="1"/>
  <c r="V191" i="4"/>
  <c r="Y192" i="4"/>
  <c r="AB191" i="4"/>
  <c r="AA191" i="4"/>
  <c r="Y189" i="2"/>
  <c r="T188" i="2"/>
  <c r="V188" i="2"/>
  <c r="AB188" i="2"/>
  <c r="AA188" i="2"/>
  <c r="AC191" i="4" l="1"/>
  <c r="Z192" i="4"/>
  <c r="X192" i="4"/>
  <c r="P192" i="4"/>
  <c r="AD191" i="4"/>
  <c r="AE191" i="4"/>
  <c r="AF191" i="4" s="1"/>
  <c r="Z189" i="2"/>
  <c r="AC188" i="2"/>
  <c r="X189" i="2"/>
  <c r="P189" i="2"/>
  <c r="AD188" i="2"/>
  <c r="U188" i="2"/>
  <c r="W196" i="2" s="1"/>
  <c r="D189" i="10" l="1"/>
  <c r="O192" i="4"/>
  <c r="S192" i="4"/>
  <c r="R192" i="4"/>
  <c r="O189" i="2"/>
  <c r="S189" i="2"/>
  <c r="R189" i="2"/>
  <c r="AE188" i="2"/>
  <c r="AF188" i="2" s="1"/>
  <c r="T192" i="4" l="1"/>
  <c r="U192" i="4" s="1"/>
  <c r="W200" i="4" s="1"/>
  <c r="V192" i="4"/>
  <c r="AB192" i="4"/>
  <c r="AA192" i="4"/>
  <c r="O193" i="4"/>
  <c r="P193" i="4"/>
  <c r="Q193" i="4"/>
  <c r="AA189" i="2"/>
  <c r="AB189" i="2"/>
  <c r="T189" i="2"/>
  <c r="V189" i="2"/>
  <c r="AD189" i="2" s="1"/>
  <c r="Q190" i="2"/>
  <c r="D190" i="10" l="1"/>
  <c r="AE192" i="4"/>
  <c r="AF192" i="4" s="1"/>
  <c r="S193" i="4"/>
  <c r="Y193" i="4"/>
  <c r="R193" i="4"/>
  <c r="AB193" i="4"/>
  <c r="AD192" i="4"/>
  <c r="AC192" i="4"/>
  <c r="Z193" i="4"/>
  <c r="X193" i="4"/>
  <c r="Q194" i="4"/>
  <c r="Y190" i="2"/>
  <c r="Z190" i="2"/>
  <c r="AC189" i="2"/>
  <c r="X190" i="2"/>
  <c r="U189" i="2"/>
  <c r="W197" i="2" s="1"/>
  <c r="P190" i="2"/>
  <c r="O190" i="2" s="1"/>
  <c r="Y194" i="4" l="1"/>
  <c r="U193" i="4"/>
  <c r="W201" i="4" s="1"/>
  <c r="T193" i="4"/>
  <c r="AE193" i="4" s="1"/>
  <c r="AF193" i="4" s="1"/>
  <c r="V193" i="4"/>
  <c r="AA193" i="4"/>
  <c r="S190" i="2"/>
  <c r="Q191" i="2"/>
  <c r="R190" i="2"/>
  <c r="AE189" i="2"/>
  <c r="AF189" i="2" s="1"/>
  <c r="AC193" i="4" l="1"/>
  <c r="Z194" i="4"/>
  <c r="P194" i="4"/>
  <c r="AD193" i="4"/>
  <c r="X194" i="4"/>
  <c r="Y191" i="2"/>
  <c r="T190" i="2"/>
  <c r="V190" i="2"/>
  <c r="AA190" i="2"/>
  <c r="AB190" i="2"/>
  <c r="D191" i="10" l="1"/>
  <c r="O194" i="4"/>
  <c r="S194" i="4"/>
  <c r="R194" i="4"/>
  <c r="U190" i="2"/>
  <c r="W198" i="2" s="1"/>
  <c r="AC190" i="2"/>
  <c r="Z191" i="2"/>
  <c r="AD190" i="2"/>
  <c r="X191" i="2"/>
  <c r="P191" i="2"/>
  <c r="T194" i="4" l="1"/>
  <c r="U194" i="4" s="1"/>
  <c r="V194" i="4"/>
  <c r="AB194" i="4"/>
  <c r="AA194" i="4"/>
  <c r="Q195" i="4"/>
  <c r="P195" i="4"/>
  <c r="O195" i="4" s="1"/>
  <c r="O191" i="2"/>
  <c r="S191" i="2"/>
  <c r="R191" i="2"/>
  <c r="AE190" i="2"/>
  <c r="AF190" i="2" s="1"/>
  <c r="Q196" i="4" l="1"/>
  <c r="W202" i="4"/>
  <c r="AE194" i="4"/>
  <c r="AF194" i="4" s="1"/>
  <c r="AD194" i="4"/>
  <c r="AC194" i="4"/>
  <c r="AA195" i="4"/>
  <c r="Z195" i="4"/>
  <c r="X195" i="4"/>
  <c r="Y195" i="4"/>
  <c r="S195" i="4"/>
  <c r="R195" i="4"/>
  <c r="T191" i="2"/>
  <c r="U191" i="2" s="1"/>
  <c r="V191" i="2"/>
  <c r="AA191" i="2"/>
  <c r="AB191" i="2"/>
  <c r="Q192" i="2"/>
  <c r="P192" i="2"/>
  <c r="O192" i="2" s="1"/>
  <c r="D192" i="10" l="1"/>
  <c r="T195" i="4"/>
  <c r="U195" i="4"/>
  <c r="W203" i="4" s="1"/>
  <c r="Y196" i="4"/>
  <c r="AE195" i="4"/>
  <c r="AF195" i="4" s="1"/>
  <c r="AB195" i="4"/>
  <c r="V195" i="4"/>
  <c r="Q193" i="2"/>
  <c r="W199" i="2"/>
  <c r="AE191" i="2"/>
  <c r="AF191" i="2" s="1"/>
  <c r="R192" i="2"/>
  <c r="S192" i="2"/>
  <c r="AB192" i="2" s="1"/>
  <c r="Y192" i="2"/>
  <c r="AD191" i="2"/>
  <c r="AC191" i="2"/>
  <c r="Z192" i="2"/>
  <c r="V192" i="2"/>
  <c r="X193" i="2" s="1"/>
  <c r="X192" i="2"/>
  <c r="Z196" i="4" l="1"/>
  <c r="AC195" i="4"/>
  <c r="P196" i="4"/>
  <c r="X196" i="4"/>
  <c r="AD195" i="4"/>
  <c r="Y193" i="2"/>
  <c r="T192" i="2"/>
  <c r="U192" i="2" s="1"/>
  <c r="AC192" i="2"/>
  <c r="Z193" i="2"/>
  <c r="P193" i="2"/>
  <c r="O193" i="2" s="1"/>
  <c r="AA192" i="2"/>
  <c r="AD192" i="2"/>
  <c r="D193" i="10" l="1"/>
  <c r="O196" i="4"/>
  <c r="R196" i="4"/>
  <c r="S196" i="4"/>
  <c r="W200" i="2"/>
  <c r="AE192" i="2"/>
  <c r="AF192" i="2" s="1"/>
  <c r="Q194" i="2"/>
  <c r="R193" i="2"/>
  <c r="S193" i="2"/>
  <c r="T196" i="4" l="1"/>
  <c r="U196" i="4" s="1"/>
  <c r="V196" i="4"/>
  <c r="X197" i="4" s="1"/>
  <c r="AA196" i="4"/>
  <c r="AB196" i="4"/>
  <c r="AD196" i="4" s="1"/>
  <c r="Q197" i="4"/>
  <c r="AB193" i="2"/>
  <c r="AA193" i="2"/>
  <c r="T193" i="2"/>
  <c r="V193" i="2"/>
  <c r="Y194" i="2"/>
  <c r="D194" i="10" l="1"/>
  <c r="W204" i="4"/>
  <c r="AE196" i="4"/>
  <c r="AF196" i="4" s="1"/>
  <c r="Y197" i="4"/>
  <c r="AC196" i="4"/>
  <c r="Z197" i="4"/>
  <c r="P197" i="4"/>
  <c r="O197" i="4" s="1"/>
  <c r="Z194" i="2"/>
  <c r="AC193" i="2"/>
  <c r="P194" i="2"/>
  <c r="AD193" i="2"/>
  <c r="X194" i="2"/>
  <c r="U193" i="2"/>
  <c r="W201" i="2" s="1"/>
  <c r="Q198" i="4" l="1"/>
  <c r="R197" i="4"/>
  <c r="S197" i="4"/>
  <c r="O194" i="2"/>
  <c r="S194" i="2"/>
  <c r="R194" i="2"/>
  <c r="AE193" i="2"/>
  <c r="AF193" i="2" s="1"/>
  <c r="T197" i="4" l="1"/>
  <c r="U197" i="4" s="1"/>
  <c r="W205" i="4" s="1"/>
  <c r="V197" i="4"/>
  <c r="Y198" i="4"/>
  <c r="AA197" i="4"/>
  <c r="AB197" i="4"/>
  <c r="T194" i="2"/>
  <c r="U194" i="2"/>
  <c r="W202" i="2" s="1"/>
  <c r="V194" i="2"/>
  <c r="X195" i="2" s="1"/>
  <c r="AE194" i="2"/>
  <c r="AF194" i="2" s="1"/>
  <c r="AB194" i="2"/>
  <c r="AA194" i="2"/>
  <c r="Q195" i="2"/>
  <c r="P195" i="2"/>
  <c r="O195" i="2" s="1"/>
  <c r="D195" i="10" l="1"/>
  <c r="Z198" i="4"/>
  <c r="AC197" i="4"/>
  <c r="X198" i="4"/>
  <c r="P198" i="4"/>
  <c r="AD197" i="4"/>
  <c r="AE197" i="4"/>
  <c r="AF197" i="4" s="1"/>
  <c r="Q196" i="2"/>
  <c r="S195" i="2"/>
  <c r="AA195" i="2" s="1"/>
  <c r="Y195" i="2"/>
  <c r="R195" i="2"/>
  <c r="V195" i="2"/>
  <c r="X196" i="2" s="1"/>
  <c r="AC194" i="2"/>
  <c r="Z195" i="2"/>
  <c r="AD194" i="2"/>
  <c r="O198" i="4" l="1"/>
  <c r="R198" i="4"/>
  <c r="S198" i="4"/>
  <c r="AB195" i="2"/>
  <c r="AC195" i="2"/>
  <c r="Z196" i="2"/>
  <c r="S196" i="2"/>
  <c r="AA196" i="2" s="1"/>
  <c r="Y196" i="2"/>
  <c r="T195" i="2"/>
  <c r="P196" i="2"/>
  <c r="O196" i="2" s="1"/>
  <c r="D196" i="10" l="1"/>
  <c r="AB198" i="4"/>
  <c r="AA198" i="4"/>
  <c r="T198" i="4"/>
  <c r="V198" i="4"/>
  <c r="Q199" i="4"/>
  <c r="R196" i="2"/>
  <c r="AB196" i="2"/>
  <c r="U195" i="2"/>
  <c r="W203" i="2" s="1"/>
  <c r="T196" i="2"/>
  <c r="U196" i="2" s="1"/>
  <c r="AD195" i="2"/>
  <c r="V196" i="2"/>
  <c r="P197" i="2" s="1"/>
  <c r="X197" i="2"/>
  <c r="Q197" i="2"/>
  <c r="AD196" i="2"/>
  <c r="Y199" i="4" l="1"/>
  <c r="Z199" i="4"/>
  <c r="AC198" i="4"/>
  <c r="X199" i="4"/>
  <c r="U198" i="4"/>
  <c r="W206" i="4" s="1"/>
  <c r="P199" i="4"/>
  <c r="O199" i="4" s="1"/>
  <c r="AD198" i="4"/>
  <c r="W204" i="2"/>
  <c r="AE196" i="2"/>
  <c r="Y197" i="2"/>
  <c r="R197" i="2"/>
  <c r="V197" i="2" s="1"/>
  <c r="S197" i="2"/>
  <c r="O197" i="2"/>
  <c r="AC196" i="2"/>
  <c r="Z197" i="2"/>
  <c r="AE195" i="2"/>
  <c r="AF195" i="2" s="1"/>
  <c r="AF196" i="2" s="1"/>
  <c r="D197" i="10" l="1"/>
  <c r="Q200" i="4"/>
  <c r="S199" i="4"/>
  <c r="R199" i="4"/>
  <c r="AE198" i="4"/>
  <c r="AF198" i="4" s="1"/>
  <c r="Q198" i="2"/>
  <c r="X198" i="2"/>
  <c r="P198" i="2"/>
  <c r="O198" i="2" s="1"/>
  <c r="Z198" i="2"/>
  <c r="AB197" i="2"/>
  <c r="AD197" i="2" s="1"/>
  <c r="U197" i="2"/>
  <c r="W205" i="2" s="1"/>
  <c r="T197" i="2"/>
  <c r="AA197" i="2"/>
  <c r="AA199" i="4" l="1"/>
  <c r="AB199" i="4"/>
  <c r="Y200" i="4"/>
  <c r="T199" i="4"/>
  <c r="AE199" i="4" s="1"/>
  <c r="AF199" i="4" s="1"/>
  <c r="U199" i="4"/>
  <c r="W207" i="4" s="1"/>
  <c r="V199" i="4"/>
  <c r="Q199" i="2"/>
  <c r="AE197" i="2"/>
  <c r="AF197" i="2" s="1"/>
  <c r="AC197" i="2"/>
  <c r="S198" i="2"/>
  <c r="AB198" i="2" s="1"/>
  <c r="Y198" i="2"/>
  <c r="R198" i="2"/>
  <c r="AC199" i="4" l="1"/>
  <c r="Z200" i="4"/>
  <c r="P200" i="4"/>
  <c r="AD199" i="4"/>
  <c r="X200" i="4"/>
  <c r="T198" i="2"/>
  <c r="U198" i="2" s="1"/>
  <c r="V198" i="2"/>
  <c r="Y199" i="2"/>
  <c r="AA198" i="2"/>
  <c r="D198" i="10" l="1"/>
  <c r="O200" i="4"/>
  <c r="S200" i="4"/>
  <c r="R200" i="4"/>
  <c r="W206" i="2"/>
  <c r="AE198" i="2"/>
  <c r="AF198" i="2" s="1"/>
  <c r="AC198" i="2"/>
  <c r="Z199" i="2"/>
  <c r="X199" i="2"/>
  <c r="P199" i="2"/>
  <c r="AD198" i="2"/>
  <c r="D199" i="10" l="1"/>
  <c r="T200" i="4"/>
  <c r="U200" i="4"/>
  <c r="W208" i="4" s="1"/>
  <c r="V200" i="4"/>
  <c r="AE200" i="4"/>
  <c r="AF200" i="4" s="1"/>
  <c r="AB200" i="4"/>
  <c r="AD200" i="4" s="1"/>
  <c r="AA200" i="4"/>
  <c r="P201" i="4"/>
  <c r="O201" i="4" s="1"/>
  <c r="Q201" i="4"/>
  <c r="O199" i="2"/>
  <c r="S199" i="2"/>
  <c r="R199" i="2"/>
  <c r="Q202" i="4" l="1"/>
  <c r="R201" i="4"/>
  <c r="Y201" i="4"/>
  <c r="S201" i="4"/>
  <c r="AB201" i="4"/>
  <c r="AA201" i="4"/>
  <c r="Z201" i="4"/>
  <c r="AC200" i="4"/>
  <c r="X201" i="4"/>
  <c r="T199" i="2"/>
  <c r="U199" i="2" s="1"/>
  <c r="V199" i="2"/>
  <c r="X200" i="2" s="1"/>
  <c r="AB199" i="2"/>
  <c r="AA199" i="2"/>
  <c r="Q200" i="2"/>
  <c r="P200" i="2"/>
  <c r="O200" i="2" s="1"/>
  <c r="Y202" i="4" l="1"/>
  <c r="T201" i="4"/>
  <c r="V201" i="4"/>
  <c r="Q201" i="2"/>
  <c r="W207" i="2"/>
  <c r="AE199" i="2"/>
  <c r="AF199" i="2" s="1"/>
  <c r="Y200" i="2"/>
  <c r="S200" i="2"/>
  <c r="AB200" i="2" s="1"/>
  <c r="R200" i="2"/>
  <c r="AC199" i="2"/>
  <c r="Z200" i="2"/>
  <c r="AD199" i="2"/>
  <c r="D200" i="10" l="1"/>
  <c r="Z202" i="4"/>
  <c r="AC201" i="4"/>
  <c r="AD201" i="4"/>
  <c r="P202" i="4"/>
  <c r="X202" i="4"/>
  <c r="U201" i="4"/>
  <c r="W209" i="4" s="1"/>
  <c r="AA200" i="2"/>
  <c r="T200" i="2"/>
  <c r="U200" i="2"/>
  <c r="W208" i="2" s="1"/>
  <c r="V200" i="2"/>
  <c r="Y201" i="2"/>
  <c r="AE200" i="2"/>
  <c r="AF200" i="2" s="1"/>
  <c r="AE201" i="4" l="1"/>
  <c r="AF201" i="4" s="1"/>
  <c r="O202" i="4"/>
  <c r="R202" i="4"/>
  <c r="S202" i="4"/>
  <c r="Z201" i="2"/>
  <c r="AC200" i="2"/>
  <c r="X201" i="2"/>
  <c r="P201" i="2"/>
  <c r="AD200" i="2"/>
  <c r="Q203" i="4" l="1"/>
  <c r="AE202" i="4"/>
  <c r="AF202" i="4" s="1"/>
  <c r="AB202" i="4"/>
  <c r="AA202" i="4"/>
  <c r="T202" i="4"/>
  <c r="U202" i="4"/>
  <c r="W210" i="4" s="1"/>
  <c r="V202" i="4"/>
  <c r="AD202" i="4" s="1"/>
  <c r="O201" i="2"/>
  <c r="S201" i="2"/>
  <c r="R201" i="2"/>
  <c r="D201" i="10" l="1"/>
  <c r="Y203" i="4"/>
  <c r="AC202" i="4"/>
  <c r="Z203" i="4"/>
  <c r="X203" i="4"/>
  <c r="P203" i="4"/>
  <c r="O203" i="4" s="1"/>
  <c r="T201" i="2"/>
  <c r="U201" i="2"/>
  <c r="W209" i="2" s="1"/>
  <c r="V201" i="2"/>
  <c r="P202" i="2" s="1"/>
  <c r="O202" i="2" s="1"/>
  <c r="AE201" i="2"/>
  <c r="AF201" i="2" s="1"/>
  <c r="AB201" i="2"/>
  <c r="AD201" i="2" s="1"/>
  <c r="AA201" i="2"/>
  <c r="Q202" i="2"/>
  <c r="R203" i="4" l="1"/>
  <c r="Q204" i="4"/>
  <c r="S203" i="4"/>
  <c r="Q203" i="2"/>
  <c r="Y202" i="2"/>
  <c r="S202" i="2"/>
  <c r="AB202" i="2" s="1"/>
  <c r="R202" i="2"/>
  <c r="V202" i="2" s="1"/>
  <c r="AD202" i="2" s="1"/>
  <c r="AA202" i="2"/>
  <c r="AC201" i="2"/>
  <c r="Z202" i="2"/>
  <c r="X202" i="2"/>
  <c r="Y204" i="4" l="1"/>
  <c r="AA203" i="4"/>
  <c r="AB203" i="4"/>
  <c r="T203" i="4"/>
  <c r="U203" i="4" s="1"/>
  <c r="V203" i="4"/>
  <c r="Z203" i="2"/>
  <c r="AC202" i="2"/>
  <c r="X203" i="2"/>
  <c r="S203" i="2"/>
  <c r="Y203" i="2"/>
  <c r="T202" i="2"/>
  <c r="U202" i="2" s="1"/>
  <c r="P203" i="2"/>
  <c r="O203" i="2" s="1"/>
  <c r="D202" i="10" l="1"/>
  <c r="W211" i="4"/>
  <c r="AE203" i="4"/>
  <c r="AF203" i="4" s="1"/>
  <c r="AC203" i="4"/>
  <c r="Z204" i="4"/>
  <c r="P204" i="4"/>
  <c r="X204" i="4"/>
  <c r="AD203" i="4"/>
  <c r="W210" i="2"/>
  <c r="AE202" i="2"/>
  <c r="AF202" i="2" s="1"/>
  <c r="AB203" i="2"/>
  <c r="AA203" i="2"/>
  <c r="Q204" i="2"/>
  <c r="R203" i="2"/>
  <c r="O204" i="4" l="1"/>
  <c r="R204" i="4"/>
  <c r="S204" i="4"/>
  <c r="T203" i="2"/>
  <c r="U203" i="2"/>
  <c r="W211" i="2" s="1"/>
  <c r="V203" i="2"/>
  <c r="Y204" i="2"/>
  <c r="D203" i="10" l="1"/>
  <c r="AB204" i="4"/>
  <c r="AA204" i="4"/>
  <c r="T204" i="4"/>
  <c r="V204" i="4"/>
  <c r="Q205" i="4"/>
  <c r="AC203" i="2"/>
  <c r="Z204" i="2"/>
  <c r="X204" i="2"/>
  <c r="AD203" i="2"/>
  <c r="P204" i="2"/>
  <c r="AE203" i="2"/>
  <c r="AF203" i="2" s="1"/>
  <c r="Z205" i="4" l="1"/>
  <c r="AC204" i="4"/>
  <c r="P205" i="4"/>
  <c r="O205" i="4" s="1"/>
  <c r="U204" i="4"/>
  <c r="W212" i="4" s="1"/>
  <c r="X205" i="4"/>
  <c r="Y205" i="4"/>
  <c r="S205" i="4"/>
  <c r="AD204" i="4"/>
  <c r="O204" i="2"/>
  <c r="S204" i="2"/>
  <c r="R204" i="2"/>
  <c r="D204" i="10" l="1"/>
  <c r="Q206" i="4"/>
  <c r="R205" i="4"/>
  <c r="AA205" i="4"/>
  <c r="AB205" i="4"/>
  <c r="AE204" i="4"/>
  <c r="AF204" i="4" s="1"/>
  <c r="T204" i="2"/>
  <c r="U204" i="2" s="1"/>
  <c r="V204" i="2"/>
  <c r="X205" i="2" s="1"/>
  <c r="AB204" i="2"/>
  <c r="AA204" i="2"/>
  <c r="Q205" i="2"/>
  <c r="AD204" i="2"/>
  <c r="Y206" i="4" l="1"/>
  <c r="T205" i="4"/>
  <c r="U205" i="4"/>
  <c r="W213" i="4" s="1"/>
  <c r="V205" i="4"/>
  <c r="W212" i="2"/>
  <c r="AE204" i="2"/>
  <c r="AF204" i="2" s="1"/>
  <c r="Y205" i="2"/>
  <c r="AC204" i="2"/>
  <c r="Z205" i="2"/>
  <c r="P205" i="2"/>
  <c r="O205" i="2" s="1"/>
  <c r="AE205" i="4" l="1"/>
  <c r="AF205" i="4" s="1"/>
  <c r="Z206" i="4"/>
  <c r="AC205" i="4"/>
  <c r="AD205" i="4"/>
  <c r="P206" i="4"/>
  <c r="X206" i="4"/>
  <c r="R205" i="2"/>
  <c r="S205" i="2"/>
  <c r="Q206" i="2"/>
  <c r="D205" i="10" l="1"/>
  <c r="O206" i="4"/>
  <c r="S206" i="4"/>
  <c r="R206" i="4"/>
  <c r="AB205" i="2"/>
  <c r="AA205" i="2"/>
  <c r="Y206" i="2"/>
  <c r="T205" i="2"/>
  <c r="V205" i="2"/>
  <c r="T206" i="4" l="1"/>
  <c r="U206" i="4"/>
  <c r="W214" i="4" s="1"/>
  <c r="V206" i="4"/>
  <c r="AE206" i="4"/>
  <c r="AF206" i="4" s="1"/>
  <c r="AB206" i="4"/>
  <c r="AD206" i="4" s="1"/>
  <c r="AA206" i="4"/>
  <c r="Q207" i="4"/>
  <c r="Z206" i="2"/>
  <c r="AC205" i="2"/>
  <c r="X206" i="2"/>
  <c r="P206" i="2"/>
  <c r="AD205" i="2"/>
  <c r="U205" i="2"/>
  <c r="W213" i="2" s="1"/>
  <c r="Y207" i="4" l="1"/>
  <c r="AC206" i="4"/>
  <c r="Z207" i="4"/>
  <c r="P207" i="4"/>
  <c r="O207" i="4" s="1"/>
  <c r="X207" i="4"/>
  <c r="O206" i="2"/>
  <c r="S206" i="2"/>
  <c r="R206" i="2"/>
  <c r="AE205" i="2"/>
  <c r="AF205" i="2" s="1"/>
  <c r="D206" i="10" l="1"/>
  <c r="R207" i="4"/>
  <c r="Q208" i="4"/>
  <c r="S207" i="4"/>
  <c r="T206" i="2"/>
  <c r="U206" i="2"/>
  <c r="W214" i="2" s="1"/>
  <c r="V206" i="2"/>
  <c r="P207" i="2" s="1"/>
  <c r="O207" i="2" s="1"/>
  <c r="AE206" i="2"/>
  <c r="AF206" i="2" s="1"/>
  <c r="AA206" i="2"/>
  <c r="AB206" i="2"/>
  <c r="AD206" i="2" s="1"/>
  <c r="Q207" i="2"/>
  <c r="Y208" i="4" l="1"/>
  <c r="AE207" i="4"/>
  <c r="AF207" i="4" s="1"/>
  <c r="AB207" i="4"/>
  <c r="AA207" i="4"/>
  <c r="T207" i="4"/>
  <c r="U207" i="4"/>
  <c r="W215" i="4" s="1"/>
  <c r="V207" i="4"/>
  <c r="Q208" i="2"/>
  <c r="S207" i="2"/>
  <c r="AB207" i="2" s="1"/>
  <c r="Y207" i="2"/>
  <c r="R207" i="2"/>
  <c r="V207" i="2" s="1"/>
  <c r="X208" i="2" s="1"/>
  <c r="AA207" i="2"/>
  <c r="Z207" i="2"/>
  <c r="AC206" i="2"/>
  <c r="X207" i="2"/>
  <c r="Z208" i="4" l="1"/>
  <c r="AC207" i="4"/>
  <c r="AD207" i="4"/>
  <c r="X208" i="4"/>
  <c r="P208" i="4"/>
  <c r="Y208" i="2"/>
  <c r="T207" i="2"/>
  <c r="U207" i="2" s="1"/>
  <c r="AC207" i="2"/>
  <c r="Z208" i="2"/>
  <c r="AD207" i="2"/>
  <c r="P208" i="2"/>
  <c r="O208" i="2" s="1"/>
  <c r="D207" i="10" l="1"/>
  <c r="O208" i="4"/>
  <c r="S208" i="4"/>
  <c r="R208" i="4"/>
  <c r="S208" i="2"/>
  <c r="R208" i="2"/>
  <c r="W215" i="2"/>
  <c r="AE207" i="2"/>
  <c r="AF207" i="2" s="1"/>
  <c r="T208" i="2"/>
  <c r="AA208" i="2"/>
  <c r="Q209" i="2"/>
  <c r="V208" i="2"/>
  <c r="AB208" i="2"/>
  <c r="T208" i="4" l="1"/>
  <c r="U208" i="4"/>
  <c r="W216" i="4" s="1"/>
  <c r="V208" i="4"/>
  <c r="AD208" i="4" s="1"/>
  <c r="AE208" i="4"/>
  <c r="AF208" i="4" s="1"/>
  <c r="AB208" i="4"/>
  <c r="AA208" i="4"/>
  <c r="Q209" i="4"/>
  <c r="X209" i="4"/>
  <c r="U208" i="2"/>
  <c r="W216" i="2" s="1"/>
  <c r="Z209" i="2"/>
  <c r="AC208" i="2"/>
  <c r="AD208" i="2"/>
  <c r="P209" i="2"/>
  <c r="O209" i="2" s="1"/>
  <c r="X209" i="2"/>
  <c r="Y209" i="2"/>
  <c r="D208" i="10" l="1"/>
  <c r="Z209" i="4"/>
  <c r="AC208" i="4"/>
  <c r="S209" i="4"/>
  <c r="Y209" i="4"/>
  <c r="P209" i="4"/>
  <c r="O209" i="4" s="1"/>
  <c r="AE208" i="2"/>
  <c r="AF208" i="2" s="1"/>
  <c r="Q210" i="2"/>
  <c r="R209" i="2"/>
  <c r="S209" i="2"/>
  <c r="AA209" i="4" l="1"/>
  <c r="Q210" i="4"/>
  <c r="R209" i="4"/>
  <c r="AB209" i="4"/>
  <c r="T209" i="2"/>
  <c r="U209" i="2" s="1"/>
  <c r="W217" i="2" s="1"/>
  <c r="V209" i="2"/>
  <c r="Y210" i="2"/>
  <c r="AB209" i="2"/>
  <c r="AA209" i="2"/>
  <c r="D209" i="10" l="1"/>
  <c r="T209" i="4"/>
  <c r="U209" i="4" s="1"/>
  <c r="W217" i="4" s="1"/>
  <c r="V209" i="4"/>
  <c r="Y210" i="4"/>
  <c r="AC209" i="2"/>
  <c r="Z210" i="2"/>
  <c r="X210" i="2"/>
  <c r="P210" i="2"/>
  <c r="AD209" i="2"/>
  <c r="AE209" i="2"/>
  <c r="AF209" i="2" s="1"/>
  <c r="Z210" i="4" l="1"/>
  <c r="AC209" i="4"/>
  <c r="P210" i="4"/>
  <c r="AD209" i="4"/>
  <c r="X210" i="4"/>
  <c r="AE209" i="4"/>
  <c r="AF209" i="4" s="1"/>
  <c r="O210" i="2"/>
  <c r="S210" i="2"/>
  <c r="R210" i="2"/>
  <c r="O210" i="4" l="1"/>
  <c r="R210" i="4"/>
  <c r="S210" i="4"/>
  <c r="T210" i="2"/>
  <c r="U210" i="2"/>
  <c r="W218" i="2" s="1"/>
  <c r="V210" i="2"/>
  <c r="P211" i="2" s="1"/>
  <c r="O211" i="2" s="1"/>
  <c r="AE210" i="2"/>
  <c r="AF210" i="2" s="1"/>
  <c r="AB210" i="2"/>
  <c r="AA210" i="2"/>
  <c r="Q211" i="2"/>
  <c r="D210" i="10" l="1"/>
  <c r="AA210" i="4"/>
  <c r="AB210" i="4"/>
  <c r="T210" i="4"/>
  <c r="AE210" i="4" s="1"/>
  <c r="AF210" i="4" s="1"/>
  <c r="U210" i="4"/>
  <c r="W218" i="4" s="1"/>
  <c r="V210" i="4"/>
  <c r="Q211" i="4"/>
  <c r="Q212" i="2"/>
  <c r="Y211" i="2"/>
  <c r="S211" i="2"/>
  <c r="AB211" i="2" s="1"/>
  <c r="R211" i="2"/>
  <c r="V211" i="2" s="1"/>
  <c r="X212" i="2" s="1"/>
  <c r="AA211" i="2"/>
  <c r="AC210" i="2"/>
  <c r="Z211" i="2"/>
  <c r="X211" i="2"/>
  <c r="AD210" i="2"/>
  <c r="Z211" i="4" l="1"/>
  <c r="AC210" i="4"/>
  <c r="P211" i="4"/>
  <c r="O211" i="4" s="1"/>
  <c r="Y211" i="4"/>
  <c r="X211" i="4"/>
  <c r="AD210" i="4"/>
  <c r="Z212" i="2"/>
  <c r="AC211" i="2"/>
  <c r="Y212" i="2"/>
  <c r="S212" i="2"/>
  <c r="AA212" i="2" s="1"/>
  <c r="AD211" i="2"/>
  <c r="T211" i="2"/>
  <c r="U211" i="2" s="1"/>
  <c r="P212" i="2"/>
  <c r="O212" i="2" s="1"/>
  <c r="Q212" i="4" l="1"/>
  <c r="S211" i="4"/>
  <c r="R211" i="4"/>
  <c r="W219" i="2"/>
  <c r="AE211" i="2"/>
  <c r="AF211" i="2" s="1"/>
  <c r="Q213" i="2"/>
  <c r="R212" i="2"/>
  <c r="AB212" i="2"/>
  <c r="D211" i="10" l="1"/>
  <c r="AB211" i="4"/>
  <c r="AA211" i="4"/>
  <c r="Y212" i="4"/>
  <c r="T211" i="4"/>
  <c r="AE211" i="4" s="1"/>
  <c r="AF211" i="4" s="1"/>
  <c r="U211" i="4"/>
  <c r="W219" i="4" s="1"/>
  <c r="V211" i="4"/>
  <c r="Y213" i="2"/>
  <c r="T212" i="2"/>
  <c r="U212" i="2" s="1"/>
  <c r="W220" i="2" s="1"/>
  <c r="V212" i="2"/>
  <c r="AC211" i="4" l="1"/>
  <c r="Z212" i="4"/>
  <c r="P212" i="4"/>
  <c r="AD211" i="4"/>
  <c r="X212" i="4"/>
  <c r="AE212" i="2"/>
  <c r="AF212" i="2" s="1"/>
  <c r="Z213" i="2"/>
  <c r="AC212" i="2"/>
  <c r="AD212" i="2"/>
  <c r="X213" i="2"/>
  <c r="P213" i="2"/>
  <c r="O212" i="4" l="1"/>
  <c r="S212" i="4"/>
  <c r="R212" i="4"/>
  <c r="O213" i="2"/>
  <c r="S213" i="2"/>
  <c r="R213" i="2"/>
  <c r="D212" i="10" l="1"/>
  <c r="AB212" i="4"/>
  <c r="AA212" i="4"/>
  <c r="T212" i="4"/>
  <c r="V212" i="4"/>
  <c r="Q213" i="4"/>
  <c r="T213" i="2"/>
  <c r="U213" i="2" s="1"/>
  <c r="V213" i="2"/>
  <c r="X214" i="2" s="1"/>
  <c r="AB213" i="2"/>
  <c r="AA213" i="2"/>
  <c r="Q214" i="2"/>
  <c r="AC212" i="4" l="1"/>
  <c r="Z213" i="4"/>
  <c r="P213" i="4"/>
  <c r="O213" i="4" s="1"/>
  <c r="U212" i="4"/>
  <c r="W220" i="4" s="1"/>
  <c r="AD212" i="4"/>
  <c r="Y213" i="4"/>
  <c r="X213" i="4"/>
  <c r="W221" i="2"/>
  <c r="AE213" i="2"/>
  <c r="AF213" i="2" s="1"/>
  <c r="Y214" i="2"/>
  <c r="AD213" i="2"/>
  <c r="AC213" i="2"/>
  <c r="Z214" i="2"/>
  <c r="P214" i="2"/>
  <c r="O214" i="2" s="1"/>
  <c r="D213" i="10" l="1"/>
  <c r="S213" i="4"/>
  <c r="Q214" i="4"/>
  <c r="R213" i="4"/>
  <c r="AE212" i="4"/>
  <c r="AF212" i="4" s="1"/>
  <c r="R214" i="2"/>
  <c r="Q215" i="2"/>
  <c r="S214" i="2"/>
  <c r="Y214" i="4" l="1"/>
  <c r="T213" i="4"/>
  <c r="V213" i="4"/>
  <c r="AB213" i="4"/>
  <c r="AA213" i="4"/>
  <c r="Y215" i="2"/>
  <c r="AB214" i="2"/>
  <c r="AA214" i="2"/>
  <c r="T214" i="2"/>
  <c r="AE214" i="2" s="1"/>
  <c r="AF214" i="2" s="1"/>
  <c r="U214" i="2"/>
  <c r="W222" i="2" s="1"/>
  <c r="V214" i="2"/>
  <c r="D214" i="10" l="1"/>
  <c r="Z214" i="4"/>
  <c r="AC213" i="4"/>
  <c r="AD213" i="4"/>
  <c r="X214" i="4"/>
  <c r="P214" i="4"/>
  <c r="U213" i="4"/>
  <c r="W221" i="4" s="1"/>
  <c r="Z215" i="2"/>
  <c r="AC214" i="2"/>
  <c r="AD214" i="2"/>
  <c r="X215" i="2"/>
  <c r="P215" i="2"/>
  <c r="O214" i="4" l="1"/>
  <c r="R214" i="4"/>
  <c r="S214" i="4"/>
  <c r="AE213" i="4"/>
  <c r="AF213" i="4" s="1"/>
  <c r="O215" i="2"/>
  <c r="S215" i="2"/>
  <c r="R215" i="2"/>
  <c r="D215" i="10" l="1"/>
  <c r="AA214" i="4"/>
  <c r="AB214" i="4"/>
  <c r="T214" i="4"/>
  <c r="U214" i="4" s="1"/>
  <c r="V214" i="4"/>
  <c r="P215" i="4"/>
  <c r="O215" i="4" s="1"/>
  <c r="Q215" i="4"/>
  <c r="T215" i="2"/>
  <c r="U215" i="2" s="1"/>
  <c r="V215" i="2"/>
  <c r="AB215" i="2"/>
  <c r="AD215" i="2" s="1"/>
  <c r="AA215" i="2"/>
  <c r="Q216" i="2"/>
  <c r="P216" i="2"/>
  <c r="O216" i="2" s="1"/>
  <c r="Q216" i="4" l="1"/>
  <c r="W222" i="4"/>
  <c r="AE214" i="4"/>
  <c r="AF214" i="4" s="1"/>
  <c r="Z215" i="4"/>
  <c r="AC214" i="4"/>
  <c r="AD214" i="4"/>
  <c r="Y215" i="4"/>
  <c r="S215" i="4"/>
  <c r="R215" i="4"/>
  <c r="V215" i="4" s="1"/>
  <c r="X215" i="4"/>
  <c r="Q217" i="2"/>
  <c r="W223" i="2"/>
  <c r="AE215" i="2"/>
  <c r="AF215" i="2" s="1"/>
  <c r="R216" i="2"/>
  <c r="Y216" i="2"/>
  <c r="S216" i="2"/>
  <c r="AA216" i="2" s="1"/>
  <c r="AC215" i="2"/>
  <c r="Z216" i="2"/>
  <c r="X216" i="2"/>
  <c r="D216" i="10" l="1"/>
  <c r="Z216" i="4"/>
  <c r="X216" i="4"/>
  <c r="P216" i="4"/>
  <c r="O216" i="4" s="1"/>
  <c r="Y216" i="4"/>
  <c r="T215" i="4"/>
  <c r="AE215" i="4" s="1"/>
  <c r="AF215" i="4" s="1"/>
  <c r="U215" i="4"/>
  <c r="W223" i="4" s="1"/>
  <c r="AA215" i="4"/>
  <c r="AB215" i="4"/>
  <c r="AC215" i="4" s="1"/>
  <c r="Y217" i="2"/>
  <c r="T216" i="2"/>
  <c r="U216" i="2"/>
  <c r="W224" i="2" s="1"/>
  <c r="V216" i="2"/>
  <c r="AB216" i="2"/>
  <c r="Q217" i="4" l="1"/>
  <c r="S216" i="4"/>
  <c r="R216" i="4"/>
  <c r="AD215" i="4"/>
  <c r="AE216" i="2"/>
  <c r="AF216" i="2" s="1"/>
  <c r="AC216" i="2"/>
  <c r="Z217" i="2"/>
  <c r="X217" i="2"/>
  <c r="P217" i="2"/>
  <c r="AD216" i="2"/>
  <c r="D217" i="10" l="1"/>
  <c r="AA216" i="4"/>
  <c r="Y217" i="4"/>
  <c r="T216" i="4"/>
  <c r="V216" i="4"/>
  <c r="AB216" i="4"/>
  <c r="O217" i="2"/>
  <c r="S217" i="2"/>
  <c r="R217" i="2"/>
  <c r="Z217" i="4" l="1"/>
  <c r="AC216" i="4"/>
  <c r="AD216" i="4"/>
  <c r="X217" i="4"/>
  <c r="P217" i="4"/>
  <c r="U216" i="4"/>
  <c r="W224" i="4" s="1"/>
  <c r="T217" i="2"/>
  <c r="U217" i="2"/>
  <c r="W225" i="2" s="1"/>
  <c r="V217" i="2"/>
  <c r="AE217" i="2"/>
  <c r="AF217" i="2" s="1"/>
  <c r="AB217" i="2"/>
  <c r="AA217" i="2"/>
  <c r="Q218" i="2"/>
  <c r="O217" i="4" l="1"/>
  <c r="S217" i="4"/>
  <c r="R217" i="4"/>
  <c r="AE216" i="4"/>
  <c r="AF216" i="4" s="1"/>
  <c r="Y218" i="2"/>
  <c r="AD217" i="2"/>
  <c r="Z218" i="2"/>
  <c r="AC217" i="2"/>
  <c r="X218" i="2"/>
  <c r="P218" i="2"/>
  <c r="O218" i="2" s="1"/>
  <c r="D218" i="10" l="1"/>
  <c r="AB217" i="4"/>
  <c r="AA217" i="4"/>
  <c r="T217" i="4"/>
  <c r="AE217" i="4" s="1"/>
  <c r="AF217" i="4" s="1"/>
  <c r="U217" i="4"/>
  <c r="W225" i="4" s="1"/>
  <c r="V217" i="4"/>
  <c r="AD217" i="4" s="1"/>
  <c r="Q218" i="4"/>
  <c r="Q219" i="2"/>
  <c r="S218" i="2"/>
  <c r="R218" i="2"/>
  <c r="Y218" i="4" l="1"/>
  <c r="Z218" i="4"/>
  <c r="AC217" i="4"/>
  <c r="X218" i="4"/>
  <c r="P218" i="4"/>
  <c r="O218" i="4" s="1"/>
  <c r="AB218" i="2"/>
  <c r="AA218" i="2"/>
  <c r="Y219" i="2"/>
  <c r="T218" i="2"/>
  <c r="U218" i="2"/>
  <c r="W226" i="2" s="1"/>
  <c r="V218" i="2"/>
  <c r="D219" i="10" l="1"/>
  <c r="Q219" i="4"/>
  <c r="R218" i="4"/>
  <c r="S218" i="4"/>
  <c r="AE218" i="2"/>
  <c r="AF218" i="2" s="1"/>
  <c r="Z219" i="2"/>
  <c r="AC218" i="2"/>
  <c r="X219" i="2"/>
  <c r="AD218" i="2"/>
  <c r="P219" i="2"/>
  <c r="Y219" i="4" l="1"/>
  <c r="T218" i="4"/>
  <c r="V218" i="4"/>
  <c r="AB218" i="4"/>
  <c r="AA218" i="4"/>
  <c r="O219" i="2"/>
  <c r="S219" i="2"/>
  <c r="R219" i="2"/>
  <c r="D220" i="10" l="1"/>
  <c r="Z219" i="4"/>
  <c r="AC218" i="4"/>
  <c r="X219" i="4"/>
  <c r="AD218" i="4"/>
  <c r="P219" i="4"/>
  <c r="U218" i="4"/>
  <c r="W226" i="4" s="1"/>
  <c r="T219" i="2"/>
  <c r="U219" i="2" s="1"/>
  <c r="V219" i="2"/>
  <c r="AD219" i="2" s="1"/>
  <c r="AA219" i="2"/>
  <c r="AB219" i="2"/>
  <c r="Q220" i="2"/>
  <c r="X220" i="2"/>
  <c r="O219" i="4" l="1"/>
  <c r="R219" i="4"/>
  <c r="S219" i="4"/>
  <c r="AE218" i="4"/>
  <c r="AF218" i="4" s="1"/>
  <c r="W227" i="2"/>
  <c r="AE219" i="2"/>
  <c r="AF219" i="2" s="1"/>
  <c r="Y220" i="2"/>
  <c r="AC219" i="2"/>
  <c r="Z220" i="2"/>
  <c r="P220" i="2"/>
  <c r="O220" i="2" s="1"/>
  <c r="AB219" i="4" l="1"/>
  <c r="AA219" i="4"/>
  <c r="T219" i="4"/>
  <c r="V219" i="4"/>
  <c r="P220" i="4" s="1"/>
  <c r="O220" i="4" s="1"/>
  <c r="Q220" i="4"/>
  <c r="R220" i="2"/>
  <c r="S220" i="2"/>
  <c r="Q221" i="2"/>
  <c r="D221" i="10" l="1"/>
  <c r="Q221" i="4"/>
  <c r="AE219" i="4"/>
  <c r="AF219" i="4" s="1"/>
  <c r="U219" i="4"/>
  <c r="W227" i="4" s="1"/>
  <c r="Z220" i="4"/>
  <c r="V220" i="4"/>
  <c r="AC219" i="4"/>
  <c r="AA220" i="4"/>
  <c r="X220" i="4"/>
  <c r="Y220" i="4"/>
  <c r="R220" i="4"/>
  <c r="S220" i="4"/>
  <c r="AB220" i="4" s="1"/>
  <c r="AD219" i="4"/>
  <c r="AB220" i="2"/>
  <c r="AA220" i="2"/>
  <c r="Y221" i="2"/>
  <c r="T220" i="2"/>
  <c r="V220" i="2"/>
  <c r="AD220" i="4" l="1"/>
  <c r="Y221" i="4"/>
  <c r="R221" i="4"/>
  <c r="S221" i="4"/>
  <c r="V221" i="4"/>
  <c r="AC220" i="4"/>
  <c r="Z221" i="4"/>
  <c r="X221" i="4"/>
  <c r="T220" i="4"/>
  <c r="U220" i="4" s="1"/>
  <c r="W228" i="4" s="1"/>
  <c r="P221" i="4"/>
  <c r="O221" i="4" s="1"/>
  <c r="U220" i="2"/>
  <c r="W228" i="2" s="1"/>
  <c r="Z221" i="2"/>
  <c r="AC220" i="2"/>
  <c r="X221" i="2"/>
  <c r="P221" i="2"/>
  <c r="AD220" i="2"/>
  <c r="D222" i="10" l="1"/>
  <c r="AE220" i="4"/>
  <c r="AF220" i="4" s="1"/>
  <c r="X222" i="4"/>
  <c r="Q222" i="4"/>
  <c r="O222" i="4"/>
  <c r="AD221" i="4"/>
  <c r="P222" i="4"/>
  <c r="AA221" i="4"/>
  <c r="Z222" i="4"/>
  <c r="T221" i="4"/>
  <c r="U221" i="4" s="1"/>
  <c r="W229" i="4" s="1"/>
  <c r="AB221" i="4"/>
  <c r="AE220" i="2"/>
  <c r="AF220" i="2" s="1"/>
  <c r="O221" i="2"/>
  <c r="R221" i="2"/>
  <c r="S221" i="2"/>
  <c r="Q223" i="4" l="1"/>
  <c r="AB222" i="4"/>
  <c r="AE221" i="4"/>
  <c r="AF221" i="4" s="1"/>
  <c r="R222" i="4"/>
  <c r="Y222" i="4"/>
  <c r="S222" i="4"/>
  <c r="AC221" i="4"/>
  <c r="T221" i="2"/>
  <c r="U221" i="2" s="1"/>
  <c r="V221" i="2"/>
  <c r="AB221" i="2"/>
  <c r="AA221" i="2"/>
  <c r="Q222" i="2"/>
  <c r="P222" i="2"/>
  <c r="O222" i="2" s="1"/>
  <c r="AA222" i="4" l="1"/>
  <c r="Y223" i="4"/>
  <c r="T222" i="4"/>
  <c r="U222" i="4" s="1"/>
  <c r="W230" i="4" s="1"/>
  <c r="V222" i="4"/>
  <c r="Q223" i="2"/>
  <c r="W229" i="2"/>
  <c r="AE221" i="2"/>
  <c r="AF221" i="2" s="1"/>
  <c r="R222" i="2"/>
  <c r="Y222" i="2"/>
  <c r="S222" i="2"/>
  <c r="AB222" i="2" s="1"/>
  <c r="AD221" i="2"/>
  <c r="AC221" i="2"/>
  <c r="Z222" i="2"/>
  <c r="X222" i="2"/>
  <c r="D223" i="10" l="1"/>
  <c r="Z223" i="4"/>
  <c r="AC222" i="4"/>
  <c r="AD222" i="4"/>
  <c r="X223" i="4"/>
  <c r="P223" i="4"/>
  <c r="AE222" i="4"/>
  <c r="AF222" i="4" s="1"/>
  <c r="Y223" i="2"/>
  <c r="T222" i="2"/>
  <c r="U222" i="2"/>
  <c r="W230" i="2" s="1"/>
  <c r="AA222" i="2"/>
  <c r="V222" i="2"/>
  <c r="D224" i="10" l="1"/>
  <c r="O223" i="4"/>
  <c r="S223" i="4"/>
  <c r="R223" i="4"/>
  <c r="AE222" i="2"/>
  <c r="AF222" i="2" s="1"/>
  <c r="AC222" i="2"/>
  <c r="Z223" i="2"/>
  <c r="AD222" i="2"/>
  <c r="X223" i="2"/>
  <c r="P223" i="2"/>
  <c r="T223" i="4" l="1"/>
  <c r="U223" i="4"/>
  <c r="W231" i="4" s="1"/>
  <c r="V223" i="4"/>
  <c r="AE223" i="4"/>
  <c r="AF223" i="4" s="1"/>
  <c r="AA223" i="4"/>
  <c r="AB223" i="4"/>
  <c r="AD223" i="4" s="1"/>
  <c r="Q224" i="4"/>
  <c r="O223" i="2"/>
  <c r="S223" i="2"/>
  <c r="R223" i="2"/>
  <c r="Y224" i="4" l="1"/>
  <c r="Z224" i="4"/>
  <c r="AC223" i="4"/>
  <c r="X224" i="4"/>
  <c r="P224" i="4"/>
  <c r="O224" i="4" s="1"/>
  <c r="T223" i="2"/>
  <c r="U223" i="2"/>
  <c r="W231" i="2" s="1"/>
  <c r="V223" i="2"/>
  <c r="AE223" i="2"/>
  <c r="AF223" i="2" s="1"/>
  <c r="AB223" i="2"/>
  <c r="AA223" i="2"/>
  <c r="Q224" i="2"/>
  <c r="D225" i="10" l="1"/>
  <c r="R224" i="4"/>
  <c r="Q225" i="4"/>
  <c r="S224" i="4"/>
  <c r="Y224" i="2"/>
  <c r="AD223" i="2"/>
  <c r="Z224" i="2"/>
  <c r="AC223" i="2"/>
  <c r="X224" i="2"/>
  <c r="P224" i="2"/>
  <c r="O224" i="2" s="1"/>
  <c r="Y225" i="4" l="1"/>
  <c r="AE224" i="4"/>
  <c r="AF224" i="4" s="1"/>
  <c r="AB224" i="4"/>
  <c r="AA224" i="4"/>
  <c r="T224" i="4"/>
  <c r="U224" i="4"/>
  <c r="W232" i="4" s="1"/>
  <c r="V224" i="4"/>
  <c r="S224" i="2"/>
  <c r="R224" i="2"/>
  <c r="Q225" i="2"/>
  <c r="AB224" i="2"/>
  <c r="AA224" i="2"/>
  <c r="Z225" i="4" l="1"/>
  <c r="AC224" i="4"/>
  <c r="P225" i="4"/>
  <c r="AD224" i="4"/>
  <c r="X225" i="4"/>
  <c r="Y225" i="2"/>
  <c r="T224" i="2"/>
  <c r="U224" i="2"/>
  <c r="W232" i="2" s="1"/>
  <c r="V224" i="2"/>
  <c r="D226" i="10" l="1"/>
  <c r="O225" i="4"/>
  <c r="R225" i="4"/>
  <c r="S225" i="4"/>
  <c r="Z225" i="2"/>
  <c r="AC224" i="2"/>
  <c r="P225" i="2"/>
  <c r="X225" i="2"/>
  <c r="AD224" i="2"/>
  <c r="AE224" i="2"/>
  <c r="AF224" i="2" s="1"/>
  <c r="AB225" i="4" l="1"/>
  <c r="AA225" i="4"/>
  <c r="T225" i="4"/>
  <c r="AE225" i="4" s="1"/>
  <c r="AF225" i="4" s="1"/>
  <c r="U225" i="4"/>
  <c r="W233" i="4" s="1"/>
  <c r="V225" i="4"/>
  <c r="Q226" i="4"/>
  <c r="O225" i="2"/>
  <c r="S225" i="2"/>
  <c r="R225" i="2"/>
  <c r="D227" i="10" l="1"/>
  <c r="Z226" i="4"/>
  <c r="AC225" i="4"/>
  <c r="S226" i="4"/>
  <c r="AA226" i="4" s="1"/>
  <c r="Y226" i="4"/>
  <c r="X226" i="4"/>
  <c r="P226" i="4"/>
  <c r="O226" i="4" s="1"/>
  <c r="AD225" i="4"/>
  <c r="AA225" i="2"/>
  <c r="AB225" i="2"/>
  <c r="T225" i="2"/>
  <c r="V225" i="2"/>
  <c r="AD225" i="2" s="1"/>
  <c r="Q226" i="2"/>
  <c r="AB226" i="4" l="1"/>
  <c r="Q227" i="4"/>
  <c r="R226" i="4"/>
  <c r="P226" i="2"/>
  <c r="O226" i="2" s="1"/>
  <c r="R226" i="2"/>
  <c r="Y226" i="2"/>
  <c r="Z226" i="2"/>
  <c r="AC225" i="2"/>
  <c r="U225" i="2"/>
  <c r="W233" i="2" s="1"/>
  <c r="X226" i="2"/>
  <c r="Y227" i="4" l="1"/>
  <c r="T226" i="4"/>
  <c r="U226" i="4"/>
  <c r="W234" i="4" s="1"/>
  <c r="V226" i="4"/>
  <c r="Q227" i="2"/>
  <c r="S226" i="2"/>
  <c r="V226" i="2"/>
  <c r="X227" i="2" s="1"/>
  <c r="AE225" i="2"/>
  <c r="AF225" i="2" s="1"/>
  <c r="D228" i="10" l="1"/>
  <c r="Z227" i="4"/>
  <c r="AC226" i="4"/>
  <c r="AD226" i="4"/>
  <c r="X227" i="4"/>
  <c r="P227" i="4"/>
  <c r="AE226" i="4"/>
  <c r="AF226" i="4" s="1"/>
  <c r="Z227" i="2"/>
  <c r="Y227" i="2"/>
  <c r="R227" i="2"/>
  <c r="AB226" i="2"/>
  <c r="AC226" i="2" s="1"/>
  <c r="AA226" i="2"/>
  <c r="T226" i="2"/>
  <c r="U226" i="2" s="1"/>
  <c r="W234" i="2" s="1"/>
  <c r="P227" i="2"/>
  <c r="O227" i="2" s="1"/>
  <c r="O227" i="4" l="1"/>
  <c r="R227" i="4"/>
  <c r="S227" i="4"/>
  <c r="S227" i="2"/>
  <c r="AB227" i="2"/>
  <c r="AA227" i="2"/>
  <c r="AD226" i="2"/>
  <c r="AE226" i="2"/>
  <c r="AF226" i="2" s="1"/>
  <c r="U227" i="2"/>
  <c r="W235" i="2" s="1"/>
  <c r="T227" i="2"/>
  <c r="Q228" i="2"/>
  <c r="AD227" i="2"/>
  <c r="P228" i="2"/>
  <c r="X228" i="2"/>
  <c r="O228" i="2"/>
  <c r="V227" i="2"/>
  <c r="D229" i="10" l="1"/>
  <c r="AA227" i="4"/>
  <c r="AB227" i="4"/>
  <c r="T227" i="4"/>
  <c r="V227" i="4"/>
  <c r="Q228" i="4"/>
  <c r="AE227" i="2"/>
  <c r="AF227" i="2" s="1"/>
  <c r="Q229" i="2"/>
  <c r="Y228" i="2"/>
  <c r="S228" i="2"/>
  <c r="AB228" i="2" s="1"/>
  <c r="R228" i="2"/>
  <c r="V228" i="2" s="1"/>
  <c r="P229" i="2" s="1"/>
  <c r="O229" i="2" s="1"/>
  <c r="AC227" i="2"/>
  <c r="Z228" i="2"/>
  <c r="AC227" i="4" l="1"/>
  <c r="Z228" i="4"/>
  <c r="U227" i="4"/>
  <c r="W235" i="4" s="1"/>
  <c r="AD227" i="4"/>
  <c r="P228" i="4"/>
  <c r="O228" i="4" s="1"/>
  <c r="X228" i="4"/>
  <c r="Y228" i="4"/>
  <c r="S228" i="4"/>
  <c r="AA228" i="4" s="1"/>
  <c r="AA228" i="2"/>
  <c r="Q230" i="2"/>
  <c r="AD228" i="2"/>
  <c r="AC228" i="2"/>
  <c r="Z229" i="2"/>
  <c r="T228" i="2"/>
  <c r="U228" i="2" s="1"/>
  <c r="W236" i="2" s="1"/>
  <c r="R229" i="2"/>
  <c r="V229" i="2" s="1"/>
  <c r="Y229" i="2"/>
  <c r="S229" i="2"/>
  <c r="AB229" i="2" s="1"/>
  <c r="X229" i="2"/>
  <c r="AB228" i="4" l="1"/>
  <c r="Q229" i="4"/>
  <c r="R228" i="4"/>
  <c r="AE227" i="4"/>
  <c r="AF227" i="4" s="1"/>
  <c r="Z230" i="2"/>
  <c r="AC229" i="2"/>
  <c r="Y230" i="2"/>
  <c r="X230" i="2"/>
  <c r="AE228" i="2"/>
  <c r="AF228" i="2" s="1"/>
  <c r="AE229" i="2"/>
  <c r="P230" i="2"/>
  <c r="O230" i="2" s="1"/>
  <c r="AA229" i="2"/>
  <c r="T229" i="2"/>
  <c r="U229" i="2"/>
  <c r="W237" i="2" s="1"/>
  <c r="AD229" i="2"/>
  <c r="D230" i="10" l="1"/>
  <c r="Y229" i="4"/>
  <c r="T228" i="4"/>
  <c r="V228" i="4"/>
  <c r="Q231" i="2"/>
  <c r="S230" i="2"/>
  <c r="AF229" i="2"/>
  <c r="R230" i="2"/>
  <c r="AC228" i="4" l="1"/>
  <c r="Z229" i="4"/>
  <c r="X229" i="4"/>
  <c r="AD228" i="4"/>
  <c r="P229" i="4"/>
  <c r="U228" i="4"/>
  <c r="W236" i="4" s="1"/>
  <c r="Y231" i="2"/>
  <c r="AA230" i="2"/>
  <c r="AB230" i="2"/>
  <c r="T230" i="2"/>
  <c r="U230" i="2" s="1"/>
  <c r="W238" i="2" s="1"/>
  <c r="V230" i="2"/>
  <c r="D231" i="10" l="1"/>
  <c r="AE228" i="4"/>
  <c r="AF228" i="4" s="1"/>
  <c r="O229" i="4"/>
  <c r="R229" i="4"/>
  <c r="S229" i="4"/>
  <c r="Z231" i="2"/>
  <c r="AC230" i="2"/>
  <c r="P231" i="2"/>
  <c r="AD230" i="2"/>
  <c r="X231" i="2"/>
  <c r="AE230" i="2"/>
  <c r="AF230" i="2" s="1"/>
  <c r="Q230" i="4" l="1"/>
  <c r="AA229" i="4"/>
  <c r="AB229" i="4"/>
  <c r="T229" i="4"/>
  <c r="U229" i="4" s="1"/>
  <c r="V229" i="4"/>
  <c r="AD229" i="4" s="1"/>
  <c r="O231" i="2"/>
  <c r="R231" i="2"/>
  <c r="S231" i="2"/>
  <c r="D232" i="10" l="1"/>
  <c r="W237" i="4"/>
  <c r="AE229" i="4"/>
  <c r="AF229" i="4" s="1"/>
  <c r="X230" i="4"/>
  <c r="AC229" i="4"/>
  <c r="V230" i="4"/>
  <c r="Z230" i="4"/>
  <c r="P230" i="4"/>
  <c r="O230" i="4" s="1"/>
  <c r="R230" i="4"/>
  <c r="S230" i="4"/>
  <c r="AB230" i="4" s="1"/>
  <c r="Y230" i="4"/>
  <c r="AB231" i="2"/>
  <c r="AA231" i="2"/>
  <c r="T231" i="2"/>
  <c r="U231" i="2"/>
  <c r="W239" i="2" s="1"/>
  <c r="V231" i="2"/>
  <c r="P232" i="2" s="1"/>
  <c r="Q232" i="2"/>
  <c r="AC230" i="4" l="1"/>
  <c r="Z231" i="4"/>
  <c r="T230" i="4"/>
  <c r="U230" i="4" s="1"/>
  <c r="W238" i="4" s="1"/>
  <c r="P231" i="4"/>
  <c r="Q231" i="4"/>
  <c r="X231" i="4"/>
  <c r="O231" i="4"/>
  <c r="AD230" i="4"/>
  <c r="AA230" i="4"/>
  <c r="O232" i="2"/>
  <c r="AE231" i="2"/>
  <c r="AF231" i="2" s="1"/>
  <c r="Q233" i="2"/>
  <c r="X232" i="2"/>
  <c r="V232" i="2"/>
  <c r="AC231" i="2"/>
  <c r="Z232" i="2"/>
  <c r="Y232" i="2"/>
  <c r="S232" i="2"/>
  <c r="AA232" i="2" s="1"/>
  <c r="R232" i="2"/>
  <c r="AD231" i="2"/>
  <c r="D233" i="10" l="1"/>
  <c r="AE230" i="4"/>
  <c r="AF230" i="4" s="1"/>
  <c r="Q232" i="4"/>
  <c r="Y231" i="4"/>
  <c r="S231" i="4"/>
  <c r="R231" i="4"/>
  <c r="Z233" i="2"/>
  <c r="X233" i="2"/>
  <c r="T232" i="2"/>
  <c r="U232" i="2" s="1"/>
  <c r="W240" i="2" s="1"/>
  <c r="Y233" i="2"/>
  <c r="AB232" i="2"/>
  <c r="AC232" i="2" s="1"/>
  <c r="P233" i="2"/>
  <c r="O233" i="2" s="1"/>
  <c r="Y232" i="4" l="1"/>
  <c r="T231" i="4"/>
  <c r="AE231" i="4" s="1"/>
  <c r="AF231" i="4" s="1"/>
  <c r="U231" i="4"/>
  <c r="W239" i="4" s="1"/>
  <c r="V231" i="4"/>
  <c r="AB231" i="4"/>
  <c r="AA231" i="4"/>
  <c r="AE232" i="2"/>
  <c r="AF232" i="2" s="1"/>
  <c r="AD232" i="2"/>
  <c r="S233" i="2"/>
  <c r="AA233" i="2" s="1"/>
  <c r="Q234" i="2"/>
  <c r="R233" i="2"/>
  <c r="AB233" i="2"/>
  <c r="Z232" i="4" l="1"/>
  <c r="AC231" i="4"/>
  <c r="P232" i="4"/>
  <c r="AD231" i="4"/>
  <c r="X232" i="4"/>
  <c r="T233" i="2"/>
  <c r="U233" i="2"/>
  <c r="W241" i="2" s="1"/>
  <c r="V233" i="2"/>
  <c r="Y234" i="2"/>
  <c r="D234" i="10" l="1"/>
  <c r="O232" i="4"/>
  <c r="S232" i="4"/>
  <c r="R232" i="4"/>
  <c r="Z234" i="2"/>
  <c r="AC233" i="2"/>
  <c r="P234" i="2"/>
  <c r="X234" i="2"/>
  <c r="AD233" i="2"/>
  <c r="AE233" i="2"/>
  <c r="AF233" i="2" s="1"/>
  <c r="AA232" i="4" l="1"/>
  <c r="AB232" i="4"/>
  <c r="T232" i="4"/>
  <c r="V232" i="4"/>
  <c r="Q233" i="4"/>
  <c r="O234" i="2"/>
  <c r="R234" i="2"/>
  <c r="S234" i="2"/>
  <c r="D235" i="10" l="1"/>
  <c r="Z233" i="4"/>
  <c r="AC232" i="4"/>
  <c r="AD232" i="4"/>
  <c r="X233" i="4"/>
  <c r="P233" i="4"/>
  <c r="O233" i="4" s="1"/>
  <c r="U232" i="4"/>
  <c r="W240" i="4" s="1"/>
  <c r="S233" i="4"/>
  <c r="Y233" i="4"/>
  <c r="AB234" i="2"/>
  <c r="AA234" i="2"/>
  <c r="T234" i="2"/>
  <c r="V234" i="2"/>
  <c r="Q235" i="2"/>
  <c r="AA233" i="4" l="1"/>
  <c r="Q234" i="4"/>
  <c r="AB233" i="4"/>
  <c r="R233" i="4"/>
  <c r="AE232" i="4"/>
  <c r="AF232" i="4" s="1"/>
  <c r="AC234" i="2"/>
  <c r="Z235" i="2"/>
  <c r="P235" i="2"/>
  <c r="O235" i="2" s="1"/>
  <c r="AD234" i="2"/>
  <c r="U234" i="2"/>
  <c r="W242" i="2" s="1"/>
  <c r="Y235" i="2"/>
  <c r="X235" i="2"/>
  <c r="D236" i="10" l="1"/>
  <c r="T233" i="4"/>
  <c r="V233" i="4"/>
  <c r="Y234" i="4"/>
  <c r="R235" i="2"/>
  <c r="S235" i="2"/>
  <c r="Q236" i="2"/>
  <c r="AE234" i="2"/>
  <c r="AF234" i="2" s="1"/>
  <c r="AC233" i="4" l="1"/>
  <c r="Z234" i="4"/>
  <c r="P234" i="4"/>
  <c r="AD233" i="4"/>
  <c r="X234" i="4"/>
  <c r="U233" i="4"/>
  <c r="W241" i="4" s="1"/>
  <c r="Y236" i="2"/>
  <c r="AB235" i="2"/>
  <c r="AA235" i="2"/>
  <c r="T235" i="2"/>
  <c r="U235" i="2" s="1"/>
  <c r="V235" i="2"/>
  <c r="O234" i="4" l="1"/>
  <c r="S234" i="4"/>
  <c r="R234" i="4"/>
  <c r="AE233" i="4"/>
  <c r="AF233" i="4" s="1"/>
  <c r="W243" i="2"/>
  <c r="AE235" i="2"/>
  <c r="AF235" i="2" s="1"/>
  <c r="Z236" i="2"/>
  <c r="AC235" i="2"/>
  <c r="P236" i="2"/>
  <c r="AD235" i="2"/>
  <c r="X236" i="2"/>
  <c r="D237" i="10" l="1"/>
  <c r="T234" i="4"/>
  <c r="U234" i="4" s="1"/>
  <c r="V234" i="4"/>
  <c r="X235" i="4" s="1"/>
  <c r="AA234" i="4"/>
  <c r="AB234" i="4"/>
  <c r="Q235" i="4"/>
  <c r="P235" i="4"/>
  <c r="O235" i="4" s="1"/>
  <c r="O236" i="2"/>
  <c r="S236" i="2"/>
  <c r="R236" i="2"/>
  <c r="Q236" i="4" l="1"/>
  <c r="W242" i="4"/>
  <c r="AE234" i="4"/>
  <c r="AF234" i="4" s="1"/>
  <c r="AD234" i="4"/>
  <c r="R235" i="4"/>
  <c r="V235" i="4" s="1"/>
  <c r="Y235" i="4"/>
  <c r="S235" i="4"/>
  <c r="Z235" i="4"/>
  <c r="AC234" i="4"/>
  <c r="AA236" i="2"/>
  <c r="AB236" i="2"/>
  <c r="T236" i="2"/>
  <c r="U236" i="2" s="1"/>
  <c r="V236" i="2"/>
  <c r="Q237" i="2"/>
  <c r="Z236" i="4" l="1"/>
  <c r="X236" i="4"/>
  <c r="P236" i="4"/>
  <c r="O236" i="4" s="1"/>
  <c r="AB235" i="4"/>
  <c r="T235" i="4"/>
  <c r="U235" i="4" s="1"/>
  <c r="W243" i="4" s="1"/>
  <c r="AA235" i="4"/>
  <c r="Y236" i="4"/>
  <c r="W244" i="2"/>
  <c r="AE236" i="2"/>
  <c r="AF236" i="2" s="1"/>
  <c r="Y237" i="2"/>
  <c r="Z237" i="2"/>
  <c r="AC236" i="2"/>
  <c r="AD236" i="2"/>
  <c r="P237" i="2"/>
  <c r="O237" i="2" s="1"/>
  <c r="X237" i="2"/>
  <c r="D238" i="10" l="1"/>
  <c r="AE235" i="4"/>
  <c r="AF235" i="4" s="1"/>
  <c r="Q237" i="4"/>
  <c r="AC235" i="4"/>
  <c r="R236" i="4"/>
  <c r="S236" i="4"/>
  <c r="AD235" i="4"/>
  <c r="Q238" i="2"/>
  <c r="S237" i="2"/>
  <c r="R237" i="2"/>
  <c r="Y237" i="4" l="1"/>
  <c r="AA236" i="4"/>
  <c r="T236" i="4"/>
  <c r="U236" i="4" s="1"/>
  <c r="W244" i="4" s="1"/>
  <c r="V236" i="4"/>
  <c r="AB236" i="4"/>
  <c r="Y238" i="2"/>
  <c r="AB237" i="2"/>
  <c r="AA237" i="2"/>
  <c r="T237" i="2"/>
  <c r="AE237" i="2" s="1"/>
  <c r="AF237" i="2" s="1"/>
  <c r="U237" i="2"/>
  <c r="W245" i="2" s="1"/>
  <c r="V237" i="2"/>
  <c r="AE236" i="4" l="1"/>
  <c r="AF236" i="4" s="1"/>
  <c r="AC236" i="4"/>
  <c r="Z237" i="4"/>
  <c r="AD236" i="4"/>
  <c r="X237" i="4"/>
  <c r="P237" i="4"/>
  <c r="Z238" i="2"/>
  <c r="AC237" i="2"/>
  <c r="X238" i="2"/>
  <c r="P238" i="2"/>
  <c r="AD237" i="2"/>
  <c r="D239" i="10" l="1"/>
  <c r="O237" i="4"/>
  <c r="R237" i="4"/>
  <c r="S237" i="4"/>
  <c r="O238" i="2"/>
  <c r="S238" i="2"/>
  <c r="R238" i="2"/>
  <c r="T237" i="4" l="1"/>
  <c r="U237" i="4"/>
  <c r="W245" i="4" s="1"/>
  <c r="V237" i="4"/>
  <c r="X238" i="4" s="1"/>
  <c r="AE237" i="4"/>
  <c r="AF237" i="4" s="1"/>
  <c r="AB237" i="4"/>
  <c r="AA237" i="4"/>
  <c r="Q238" i="4"/>
  <c r="P238" i="4"/>
  <c r="O238" i="4" s="1"/>
  <c r="T238" i="2"/>
  <c r="U238" i="2" s="1"/>
  <c r="V238" i="2"/>
  <c r="X239" i="2" s="1"/>
  <c r="AB238" i="2"/>
  <c r="AA238" i="2"/>
  <c r="Q239" i="2"/>
  <c r="D240" i="10" l="1"/>
  <c r="Q239" i="4"/>
  <c r="AB238" i="4"/>
  <c r="Y238" i="4"/>
  <c r="R238" i="4"/>
  <c r="S238" i="4"/>
  <c r="AA238" i="4"/>
  <c r="V238" i="4"/>
  <c r="X239" i="4" s="1"/>
  <c r="AC237" i="4"/>
  <c r="Z238" i="4"/>
  <c r="AD237" i="4"/>
  <c r="W246" i="2"/>
  <c r="AE238" i="2"/>
  <c r="AF238" i="2" s="1"/>
  <c r="Y239" i="2"/>
  <c r="AD238" i="2"/>
  <c r="AC238" i="2"/>
  <c r="Z239" i="2"/>
  <c r="P239" i="2"/>
  <c r="O239" i="2" s="1"/>
  <c r="P239" i="4" l="1"/>
  <c r="O239" i="4" s="1"/>
  <c r="AC238" i="4"/>
  <c r="Z239" i="4"/>
  <c r="T238" i="4"/>
  <c r="AD238" i="4"/>
  <c r="Y239" i="4"/>
  <c r="R239" i="4"/>
  <c r="Q240" i="2"/>
  <c r="S239" i="2"/>
  <c r="R239" i="2"/>
  <c r="V239" i="4" l="1"/>
  <c r="P240" i="4"/>
  <c r="O240" i="4" s="1"/>
  <c r="Q240" i="4"/>
  <c r="U238" i="4"/>
  <c r="W246" i="4" s="1"/>
  <c r="S239" i="4"/>
  <c r="T239" i="4" s="1"/>
  <c r="U239" i="4" s="1"/>
  <c r="W247" i="4" s="1"/>
  <c r="AA239" i="2"/>
  <c r="AB239" i="2"/>
  <c r="T239" i="2"/>
  <c r="V239" i="2"/>
  <c r="Y240" i="2"/>
  <c r="D241" i="10" l="1"/>
  <c r="Q241" i="4"/>
  <c r="AE239" i="4"/>
  <c r="AB239" i="4"/>
  <c r="AA239" i="4"/>
  <c r="AC239" i="4"/>
  <c r="AA240" i="4"/>
  <c r="Z240" i="4"/>
  <c r="X240" i="4"/>
  <c r="Y240" i="4"/>
  <c r="S240" i="4"/>
  <c r="R240" i="4"/>
  <c r="AD239" i="4"/>
  <c r="AE238" i="4"/>
  <c r="AF238" i="4" s="1"/>
  <c r="Z240" i="2"/>
  <c r="AC239" i="2"/>
  <c r="X240" i="2"/>
  <c r="P240" i="2"/>
  <c r="AD239" i="2"/>
  <c r="U239" i="2"/>
  <c r="W247" i="2" s="1"/>
  <c r="T240" i="4" l="1"/>
  <c r="U240" i="4"/>
  <c r="W248" i="4" s="1"/>
  <c r="V240" i="4"/>
  <c r="Y241" i="4"/>
  <c r="AF239" i="4"/>
  <c r="AB240" i="4"/>
  <c r="O240" i="2"/>
  <c r="S240" i="2"/>
  <c r="R240" i="2"/>
  <c r="AE239" i="2"/>
  <c r="AF239" i="2" s="1"/>
  <c r="D242" i="10" l="1"/>
  <c r="Z241" i="4"/>
  <c r="AC240" i="4"/>
  <c r="X241" i="4"/>
  <c r="P241" i="4"/>
  <c r="AD240" i="4"/>
  <c r="AE240" i="4"/>
  <c r="AF240" i="4" s="1"/>
  <c r="T240" i="2"/>
  <c r="U240" i="2" s="1"/>
  <c r="V240" i="2"/>
  <c r="AB240" i="2"/>
  <c r="AA240" i="2"/>
  <c r="Q241" i="2"/>
  <c r="P241" i="2"/>
  <c r="O241" i="2" s="1"/>
  <c r="O241" i="4" l="1"/>
  <c r="S241" i="4"/>
  <c r="R241" i="4"/>
  <c r="Q242" i="2"/>
  <c r="W248" i="2"/>
  <c r="AE240" i="2"/>
  <c r="AF240" i="2" s="1"/>
  <c r="R241" i="2"/>
  <c r="S241" i="2"/>
  <c r="Y241" i="2"/>
  <c r="AD240" i="2"/>
  <c r="AC240" i="2"/>
  <c r="Z241" i="2"/>
  <c r="X241" i="2"/>
  <c r="D243" i="10" l="1"/>
  <c r="T241" i="4"/>
  <c r="U241" i="4" s="1"/>
  <c r="V241" i="4"/>
  <c r="AB241" i="4"/>
  <c r="AA241" i="4"/>
  <c r="Q242" i="4"/>
  <c r="X242" i="4"/>
  <c r="P242" i="4"/>
  <c r="O242" i="4" s="1"/>
  <c r="T241" i="2"/>
  <c r="U241" i="2" s="1"/>
  <c r="Y242" i="2"/>
  <c r="AA241" i="2"/>
  <c r="V241" i="2"/>
  <c r="AB241" i="2"/>
  <c r="Q243" i="4" l="1"/>
  <c r="W249" i="4"/>
  <c r="AE241" i="4"/>
  <c r="AF241" i="4" s="1"/>
  <c r="AD241" i="4"/>
  <c r="Z242" i="4"/>
  <c r="AC241" i="4"/>
  <c r="S242" i="4"/>
  <c r="Y242" i="4"/>
  <c r="R242" i="4"/>
  <c r="V242" i="4" s="1"/>
  <c r="W249" i="2"/>
  <c r="AE241" i="2"/>
  <c r="AF241" i="2" s="1"/>
  <c r="AC241" i="2"/>
  <c r="Z242" i="2"/>
  <c r="AD241" i="2"/>
  <c r="X242" i="2"/>
  <c r="P242" i="2"/>
  <c r="AA243" i="4" l="1"/>
  <c r="V243" i="4"/>
  <c r="Z243" i="4"/>
  <c r="AD242" i="4"/>
  <c r="X243" i="4"/>
  <c r="P243" i="4"/>
  <c r="O243" i="4" s="1"/>
  <c r="AB242" i="4"/>
  <c r="AB243" i="4" s="1"/>
  <c r="T242" i="4"/>
  <c r="AE242" i="4" s="1"/>
  <c r="AF242" i="4" s="1"/>
  <c r="U242" i="4"/>
  <c r="W250" i="4" s="1"/>
  <c r="Y243" i="4"/>
  <c r="S243" i="4"/>
  <c r="R243" i="4"/>
  <c r="AA242" i="4"/>
  <c r="O242" i="2"/>
  <c r="R242" i="2"/>
  <c r="S242" i="2"/>
  <c r="D244" i="10" l="1"/>
  <c r="Z244" i="4"/>
  <c r="AC243" i="4"/>
  <c r="U243" i="4"/>
  <c r="W251" i="4" s="1"/>
  <c r="T243" i="4"/>
  <c r="X244" i="4"/>
  <c r="Q244" i="4"/>
  <c r="P244" i="4"/>
  <c r="O244" i="4" s="1"/>
  <c r="AD243" i="4"/>
  <c r="AC242" i="4"/>
  <c r="AA242" i="2"/>
  <c r="AB242" i="2"/>
  <c r="T242" i="2"/>
  <c r="V242" i="2"/>
  <c r="Q243" i="2"/>
  <c r="Q245" i="4" l="1"/>
  <c r="S244" i="4"/>
  <c r="Y244" i="4"/>
  <c r="R244" i="4"/>
  <c r="AE243" i="4"/>
  <c r="AF243" i="4" s="1"/>
  <c r="U242" i="2"/>
  <c r="W250" i="2" s="1"/>
  <c r="Z243" i="2"/>
  <c r="AC242" i="2"/>
  <c r="AD242" i="2"/>
  <c r="P243" i="2"/>
  <c r="O243" i="2" s="1"/>
  <c r="Y243" i="2"/>
  <c r="X243" i="2"/>
  <c r="D245" i="10" l="1"/>
  <c r="AA244" i="4"/>
  <c r="AB244" i="4"/>
  <c r="T244" i="4"/>
  <c r="V244" i="4"/>
  <c r="Y245" i="4"/>
  <c r="S243" i="2"/>
  <c r="AB243" i="2" s="1"/>
  <c r="R243" i="2"/>
  <c r="V243" i="2" s="1"/>
  <c r="X244" i="2" s="1"/>
  <c r="AC243" i="2"/>
  <c r="T243" i="2"/>
  <c r="U243" i="2" s="1"/>
  <c r="W251" i="2" s="1"/>
  <c r="AA243" i="2"/>
  <c r="Q244" i="2"/>
  <c r="P244" i="2"/>
  <c r="AD243" i="2"/>
  <c r="AE242" i="2"/>
  <c r="AF242" i="2" s="1"/>
  <c r="Z245" i="4" l="1"/>
  <c r="AC244" i="4"/>
  <c r="P245" i="4"/>
  <c r="AD244" i="4"/>
  <c r="X245" i="4"/>
  <c r="U244" i="4"/>
  <c r="W252" i="4" s="1"/>
  <c r="O244" i="2"/>
  <c r="Z244" i="2"/>
  <c r="Q245" i="2"/>
  <c r="AE243" i="2"/>
  <c r="AF243" i="2" s="1"/>
  <c r="S244" i="2"/>
  <c r="R244" i="2"/>
  <c r="Y244" i="2"/>
  <c r="O245" i="4" l="1"/>
  <c r="S245" i="4"/>
  <c r="R245" i="4"/>
  <c r="AE244" i="4"/>
  <c r="AF244" i="4" s="1"/>
  <c r="Y245" i="2"/>
  <c r="T244" i="2"/>
  <c r="V244" i="2"/>
  <c r="AB244" i="2"/>
  <c r="AA244" i="2"/>
  <c r="D246" i="10" l="1"/>
  <c r="T245" i="4"/>
  <c r="U245" i="4"/>
  <c r="W253" i="4" s="1"/>
  <c r="V245" i="4"/>
  <c r="AD245" i="4" s="1"/>
  <c r="AE245" i="4"/>
  <c r="AF245" i="4" s="1"/>
  <c r="AB245" i="4"/>
  <c r="AA245" i="4"/>
  <c r="Q246" i="4"/>
  <c r="P246" i="4"/>
  <c r="O246" i="4" s="1"/>
  <c r="X246" i="4"/>
  <c r="U244" i="2"/>
  <c r="W252" i="2" s="1"/>
  <c r="Z245" i="2"/>
  <c r="AC244" i="2"/>
  <c r="P245" i="2"/>
  <c r="X245" i="2"/>
  <c r="AD244" i="2"/>
  <c r="Q247" i="4" l="1"/>
  <c r="AC245" i="4"/>
  <c r="Z246" i="4"/>
  <c r="V246" i="4"/>
  <c r="Y246" i="4"/>
  <c r="S246" i="4"/>
  <c r="R246" i="4"/>
  <c r="O245" i="2"/>
  <c r="S245" i="2"/>
  <c r="R245" i="2"/>
  <c r="AE244" i="2"/>
  <c r="AF244" i="2" s="1"/>
  <c r="Z247" i="4" l="1"/>
  <c r="AA246" i="4"/>
  <c r="Y247" i="4"/>
  <c r="R247" i="4"/>
  <c r="S247" i="4"/>
  <c r="AB246" i="4"/>
  <c r="AB247" i="4" s="1"/>
  <c r="X247" i="4"/>
  <c r="AD246" i="4"/>
  <c r="P247" i="4"/>
  <c r="O247" i="4" s="1"/>
  <c r="T246" i="4"/>
  <c r="U246" i="4" s="1"/>
  <c r="T245" i="2"/>
  <c r="U245" i="2" s="1"/>
  <c r="V245" i="2"/>
  <c r="X246" i="2" s="1"/>
  <c r="AB245" i="2"/>
  <c r="AA245" i="2"/>
  <c r="Q246" i="2"/>
  <c r="P246" i="2"/>
  <c r="O246" i="2" s="1"/>
  <c r="D247" i="10" l="1"/>
  <c r="W254" i="4"/>
  <c r="AE246" i="4"/>
  <c r="AF246" i="4" s="1"/>
  <c r="AC246" i="4"/>
  <c r="T247" i="4"/>
  <c r="V247" i="4"/>
  <c r="Q248" i="4"/>
  <c r="AA247" i="4"/>
  <c r="W253" i="2"/>
  <c r="AE245" i="2"/>
  <c r="AF245" i="2" s="1"/>
  <c r="Q247" i="2"/>
  <c r="AC245" i="2"/>
  <c r="AA246" i="2"/>
  <c r="Z246" i="2"/>
  <c r="AD245" i="2"/>
  <c r="Y246" i="2"/>
  <c r="S246" i="2"/>
  <c r="R246" i="2"/>
  <c r="AC247" i="4" l="1"/>
  <c r="Z248" i="4"/>
  <c r="Y248" i="4"/>
  <c r="AD247" i="4"/>
  <c r="X248" i="4"/>
  <c r="P248" i="4"/>
  <c r="O248" i="4" s="1"/>
  <c r="U247" i="4"/>
  <c r="W255" i="4" s="1"/>
  <c r="Y247" i="2"/>
  <c r="T246" i="2"/>
  <c r="V246" i="2"/>
  <c r="AB246" i="2"/>
  <c r="Q249" i="4" l="1"/>
  <c r="S248" i="4"/>
  <c r="R248" i="4"/>
  <c r="AE247" i="4"/>
  <c r="AF247" i="4" s="1"/>
  <c r="AC246" i="2"/>
  <c r="Z247" i="2"/>
  <c r="AD246" i="2"/>
  <c r="X247" i="2"/>
  <c r="P247" i="2"/>
  <c r="U246" i="2"/>
  <c r="W254" i="2" s="1"/>
  <c r="D248" i="10" l="1"/>
  <c r="Y249" i="4"/>
  <c r="AB248" i="4"/>
  <c r="AA248" i="4"/>
  <c r="T248" i="4"/>
  <c r="U248" i="4" s="1"/>
  <c r="V248" i="4"/>
  <c r="O247" i="2"/>
  <c r="R247" i="2"/>
  <c r="S247" i="2"/>
  <c r="AE246" i="2"/>
  <c r="AF246" i="2" s="1"/>
  <c r="D249" i="10" l="1"/>
  <c r="W256" i="4"/>
  <c r="AE248" i="4"/>
  <c r="AF248" i="4" s="1"/>
  <c r="AC248" i="4"/>
  <c r="Z249" i="4"/>
  <c r="P249" i="4"/>
  <c r="AD248" i="4"/>
  <c r="X249" i="4"/>
  <c r="AA247" i="2"/>
  <c r="AB247" i="2"/>
  <c r="T247" i="2"/>
  <c r="V247" i="2"/>
  <c r="Q248" i="2"/>
  <c r="O249" i="4" l="1"/>
  <c r="S249" i="4"/>
  <c r="R249" i="4"/>
  <c r="AC247" i="2"/>
  <c r="Z248" i="2"/>
  <c r="X248" i="2"/>
  <c r="U247" i="2"/>
  <c r="W255" i="2" s="1"/>
  <c r="P248" i="2"/>
  <c r="O248" i="2" s="1"/>
  <c r="AD247" i="2"/>
  <c r="Y248" i="2"/>
  <c r="D250" i="10" l="1"/>
  <c r="AB249" i="4"/>
  <c r="AA249" i="4"/>
  <c r="T249" i="4"/>
  <c r="AE249" i="4" s="1"/>
  <c r="AF249" i="4" s="1"/>
  <c r="U249" i="4"/>
  <c r="W257" i="4" s="1"/>
  <c r="V249" i="4"/>
  <c r="X250" i="4" s="1"/>
  <c r="Q250" i="4"/>
  <c r="S248" i="2"/>
  <c r="AB248" i="2" s="1"/>
  <c r="AA248" i="2"/>
  <c r="Q249" i="2"/>
  <c r="R248" i="2"/>
  <c r="AE247" i="2"/>
  <c r="AF247" i="2" s="1"/>
  <c r="AC249" i="4" l="1"/>
  <c r="Z250" i="4"/>
  <c r="Y250" i="4"/>
  <c r="AD249" i="4"/>
  <c r="P250" i="4"/>
  <c r="O250" i="4" s="1"/>
  <c r="Y249" i="2"/>
  <c r="T248" i="2"/>
  <c r="V248" i="2"/>
  <c r="D251" i="10" l="1"/>
  <c r="Q251" i="4"/>
  <c r="S250" i="4"/>
  <c r="R250" i="4"/>
  <c r="AC248" i="2"/>
  <c r="Z249" i="2"/>
  <c r="AD248" i="2"/>
  <c r="P249" i="2"/>
  <c r="X249" i="2"/>
  <c r="U248" i="2"/>
  <c r="W256" i="2" s="1"/>
  <c r="AB250" i="4" l="1"/>
  <c r="AA250" i="4"/>
  <c r="T250" i="4"/>
  <c r="U250" i="4" s="1"/>
  <c r="V250" i="4"/>
  <c r="Y251" i="4"/>
  <c r="O249" i="2"/>
  <c r="R249" i="2"/>
  <c r="S249" i="2"/>
  <c r="AE248" i="2"/>
  <c r="AF248" i="2" s="1"/>
  <c r="W258" i="4" l="1"/>
  <c r="AE250" i="4"/>
  <c r="AF250" i="4" s="1"/>
  <c r="AC250" i="4"/>
  <c r="Z251" i="4"/>
  <c r="AD250" i="4"/>
  <c r="P251" i="4"/>
  <c r="X251" i="4"/>
  <c r="AA249" i="2"/>
  <c r="AB249" i="2"/>
  <c r="T249" i="2"/>
  <c r="U249" i="2"/>
  <c r="W257" i="2" s="1"/>
  <c r="V249" i="2"/>
  <c r="P250" i="2" s="1"/>
  <c r="O250" i="2" s="1"/>
  <c r="Q250" i="2"/>
  <c r="D252" i="10" l="1"/>
  <c r="O251" i="4"/>
  <c r="R251" i="4"/>
  <c r="S251" i="4"/>
  <c r="AE249" i="2"/>
  <c r="AF249" i="2" s="1"/>
  <c r="Q251" i="2"/>
  <c r="Z250" i="2"/>
  <c r="AC249" i="2"/>
  <c r="X250" i="2"/>
  <c r="Y250" i="2"/>
  <c r="S250" i="2"/>
  <c r="R250" i="2"/>
  <c r="AD249" i="2"/>
  <c r="AB251" i="4" l="1"/>
  <c r="AA251" i="4"/>
  <c r="T251" i="4"/>
  <c r="V251" i="4"/>
  <c r="P252" i="4" s="1"/>
  <c r="O252" i="4" s="1"/>
  <c r="Q252" i="4"/>
  <c r="AA250" i="2"/>
  <c r="Y251" i="2"/>
  <c r="AB250" i="2"/>
  <c r="T250" i="2"/>
  <c r="V250" i="2"/>
  <c r="Q253" i="4" l="1"/>
  <c r="P253" i="4"/>
  <c r="O253" i="4" s="1"/>
  <c r="AE251" i="4"/>
  <c r="AF251" i="4" s="1"/>
  <c r="AC251" i="4"/>
  <c r="V252" i="4"/>
  <c r="X253" i="4" s="1"/>
  <c r="AA252" i="4"/>
  <c r="Z252" i="4"/>
  <c r="Y252" i="4"/>
  <c r="S252" i="4"/>
  <c r="R252" i="4"/>
  <c r="U251" i="4"/>
  <c r="W259" i="4" s="1"/>
  <c r="X252" i="4"/>
  <c r="AD251" i="4"/>
  <c r="AC250" i="2"/>
  <c r="Z251" i="2"/>
  <c r="X251" i="2"/>
  <c r="AD250" i="2"/>
  <c r="P251" i="2"/>
  <c r="U250" i="2"/>
  <c r="W258" i="2" s="1"/>
  <c r="D253" i="10" l="1"/>
  <c r="Q254" i="4"/>
  <c r="S253" i="4"/>
  <c r="Y253" i="4"/>
  <c r="R253" i="4"/>
  <c r="V253" i="4"/>
  <c r="X254" i="4" s="1"/>
  <c r="AC252" i="4"/>
  <c r="Z253" i="4"/>
  <c r="T252" i="4"/>
  <c r="U252" i="4" s="1"/>
  <c r="AB252" i="4"/>
  <c r="O251" i="2"/>
  <c r="R251" i="2"/>
  <c r="S251" i="2"/>
  <c r="AE250" i="2"/>
  <c r="AF250" i="2" s="1"/>
  <c r="W260" i="4" l="1"/>
  <c r="AE252" i="4"/>
  <c r="AF252" i="4" s="1"/>
  <c r="P254" i="4"/>
  <c r="O254" i="4" s="1"/>
  <c r="AB253" i="4"/>
  <c r="AD252" i="4"/>
  <c r="T253" i="4"/>
  <c r="U253" i="4" s="1"/>
  <c r="Z254" i="4"/>
  <c r="AA253" i="4"/>
  <c r="Y254" i="4"/>
  <c r="R254" i="4"/>
  <c r="AB251" i="2"/>
  <c r="AA251" i="2"/>
  <c r="T251" i="2"/>
  <c r="V251" i="2"/>
  <c r="X252" i="2" s="1"/>
  <c r="Q252" i="2"/>
  <c r="W261" i="4" l="1"/>
  <c r="AE253" i="4"/>
  <c r="AF253" i="4" s="1"/>
  <c r="Q255" i="4"/>
  <c r="S254" i="4"/>
  <c r="AB254" i="4" s="1"/>
  <c r="V254" i="4"/>
  <c r="X255" i="4" s="1"/>
  <c r="AC253" i="4"/>
  <c r="AD253" i="4"/>
  <c r="Y252" i="2"/>
  <c r="AC251" i="2"/>
  <c r="Z252" i="2"/>
  <c r="P252" i="2"/>
  <c r="O252" i="2" s="1"/>
  <c r="U251" i="2"/>
  <c r="W259" i="2" s="1"/>
  <c r="AD251" i="2"/>
  <c r="D254" i="10" l="1"/>
  <c r="Y255" i="4"/>
  <c r="S255" i="4"/>
  <c r="R255" i="4"/>
  <c r="AC254" i="4"/>
  <c r="AA255" i="4"/>
  <c r="Z255" i="4"/>
  <c r="AA254" i="4"/>
  <c r="T254" i="4"/>
  <c r="U254" i="4" s="1"/>
  <c r="W262" i="4" s="1"/>
  <c r="AD254" i="4"/>
  <c r="P255" i="4"/>
  <c r="O255" i="4" s="1"/>
  <c r="R252" i="2"/>
  <c r="Q253" i="2"/>
  <c r="S252" i="2"/>
  <c r="V252" i="2"/>
  <c r="P253" i="2" s="1"/>
  <c r="O253" i="2" s="1"/>
  <c r="AE251" i="2"/>
  <c r="AF251" i="2" s="1"/>
  <c r="T255" i="4" l="1"/>
  <c r="U255" i="4"/>
  <c r="W263" i="4" s="1"/>
  <c r="AE254" i="4"/>
  <c r="AF254" i="4" s="1"/>
  <c r="AE255" i="4"/>
  <c r="V255" i="4"/>
  <c r="P256" i="4" s="1"/>
  <c r="O256" i="4" s="1"/>
  <c r="Q256" i="4"/>
  <c r="AB255" i="4"/>
  <c r="Q254" i="2"/>
  <c r="Y253" i="2"/>
  <c r="R253" i="2"/>
  <c r="S253" i="2"/>
  <c r="AA253" i="2" s="1"/>
  <c r="AB252" i="2"/>
  <c r="AA252" i="2"/>
  <c r="Z253" i="2"/>
  <c r="V253" i="2"/>
  <c r="P254" i="2" s="1"/>
  <c r="O254" i="2" s="1"/>
  <c r="X253" i="2"/>
  <c r="AD252" i="2"/>
  <c r="T252" i="2"/>
  <c r="U252" i="2" s="1"/>
  <c r="W260" i="2" s="1"/>
  <c r="Q257" i="4" l="1"/>
  <c r="AB256" i="4"/>
  <c r="Z256" i="4"/>
  <c r="AC255" i="4"/>
  <c r="AD255" i="4"/>
  <c r="AF255" i="4"/>
  <c r="S256" i="4"/>
  <c r="Y256" i="4"/>
  <c r="R256" i="4"/>
  <c r="X256" i="4"/>
  <c r="AB253" i="2"/>
  <c r="AD253" i="2" s="1"/>
  <c r="Q255" i="2"/>
  <c r="AE252" i="2"/>
  <c r="AF252" i="2" s="1"/>
  <c r="AA254" i="2"/>
  <c r="Z254" i="2"/>
  <c r="AC253" i="2"/>
  <c r="X254" i="2"/>
  <c r="S254" i="2"/>
  <c r="R254" i="2"/>
  <c r="V254" i="2" s="1"/>
  <c r="Y254" i="2"/>
  <c r="AC252" i="2"/>
  <c r="T253" i="2"/>
  <c r="U253" i="2" s="1"/>
  <c r="W261" i="2" s="1"/>
  <c r="D255" i="10" l="1"/>
  <c r="T256" i="4"/>
  <c r="U256" i="4" s="1"/>
  <c r="V256" i="4"/>
  <c r="AA256" i="4"/>
  <c r="Y257" i="4"/>
  <c r="Y255" i="2"/>
  <c r="Z255" i="2"/>
  <c r="AE253" i="2"/>
  <c r="AF253" i="2" s="1"/>
  <c r="X255" i="2"/>
  <c r="T254" i="2"/>
  <c r="U254" i="2" s="1"/>
  <c r="AB254" i="2"/>
  <c r="AD254" i="2" s="1"/>
  <c r="P255" i="2"/>
  <c r="O255" i="2" s="1"/>
  <c r="W264" i="4" l="1"/>
  <c r="AE256" i="4"/>
  <c r="AF256" i="4" s="1"/>
  <c r="Z257" i="4"/>
  <c r="AC256" i="4"/>
  <c r="X257" i="4"/>
  <c r="P257" i="4"/>
  <c r="AD256" i="4"/>
  <c r="S255" i="2"/>
  <c r="AA255" i="2" s="1"/>
  <c r="W262" i="2"/>
  <c r="AE254" i="2"/>
  <c r="AF254" i="2" s="1"/>
  <c r="R255" i="2"/>
  <c r="Q256" i="2"/>
  <c r="AB255" i="2"/>
  <c r="AC254" i="2"/>
  <c r="O257" i="4" l="1"/>
  <c r="S257" i="4"/>
  <c r="R257" i="4"/>
  <c r="Y256" i="2"/>
  <c r="T255" i="2"/>
  <c r="U255" i="2" s="1"/>
  <c r="W263" i="2" s="1"/>
  <c r="V255" i="2"/>
  <c r="D256" i="10" l="1"/>
  <c r="AB257" i="4"/>
  <c r="AA257" i="4"/>
  <c r="T257" i="4"/>
  <c r="U257" i="4" s="1"/>
  <c r="V257" i="4"/>
  <c r="Q258" i="4"/>
  <c r="AE255" i="2"/>
  <c r="AF255" i="2" s="1"/>
  <c r="AC255" i="2"/>
  <c r="Z256" i="2"/>
  <c r="X256" i="2"/>
  <c r="P256" i="2"/>
  <c r="AD255" i="2"/>
  <c r="W265" i="4" l="1"/>
  <c r="AE257" i="4"/>
  <c r="AF257" i="4" s="1"/>
  <c r="AC257" i="4"/>
  <c r="Z258" i="4"/>
  <c r="AD257" i="4"/>
  <c r="X258" i="4"/>
  <c r="P258" i="4"/>
  <c r="O258" i="4" s="1"/>
  <c r="Y258" i="4"/>
  <c r="S258" i="4"/>
  <c r="R258" i="4"/>
  <c r="V258" i="4" s="1"/>
  <c r="AB258" i="4"/>
  <c r="O256" i="2"/>
  <c r="S256" i="2"/>
  <c r="R256" i="2"/>
  <c r="D257" i="10" l="1"/>
  <c r="AC258" i="4"/>
  <c r="Z259" i="4"/>
  <c r="T258" i="4"/>
  <c r="U258" i="4" s="1"/>
  <c r="AA258" i="4"/>
  <c r="X259" i="4"/>
  <c r="Q259" i="4"/>
  <c r="O259" i="4" s="1"/>
  <c r="P259" i="4"/>
  <c r="AD258" i="4"/>
  <c r="T256" i="2"/>
  <c r="U256" i="2" s="1"/>
  <c r="V256" i="2"/>
  <c r="AB256" i="2"/>
  <c r="AA256" i="2"/>
  <c r="P257" i="2"/>
  <c r="Q257" i="2"/>
  <c r="Q260" i="4" l="1"/>
  <c r="W266" i="4"/>
  <c r="AE258" i="4"/>
  <c r="AF258" i="4" s="1"/>
  <c r="S259" i="4"/>
  <c r="Y259" i="4"/>
  <c r="R259" i="4"/>
  <c r="O257" i="2"/>
  <c r="Q258" i="2"/>
  <c r="W264" i="2"/>
  <c r="AE256" i="2"/>
  <c r="AF256" i="2" s="1"/>
  <c r="R257" i="2"/>
  <c r="S257" i="2"/>
  <c r="AB257" i="2" s="1"/>
  <c r="Y257" i="2"/>
  <c r="AD256" i="2"/>
  <c r="AC256" i="2"/>
  <c r="Z257" i="2"/>
  <c r="V257" i="2"/>
  <c r="X258" i="2" s="1"/>
  <c r="X257" i="2"/>
  <c r="AA259" i="4" l="1"/>
  <c r="AB259" i="4"/>
  <c r="T259" i="4"/>
  <c r="V259" i="4"/>
  <c r="Y260" i="4"/>
  <c r="P258" i="2"/>
  <c r="O258" i="2" s="1"/>
  <c r="Y258" i="2"/>
  <c r="S258" i="2"/>
  <c r="AA258" i="2" s="1"/>
  <c r="R258" i="2"/>
  <c r="AA257" i="2"/>
  <c r="T257" i="2"/>
  <c r="U257" i="2"/>
  <c r="W265" i="2" s="1"/>
  <c r="AC257" i="2"/>
  <c r="Z258" i="2"/>
  <c r="AD257" i="2"/>
  <c r="D258" i="10" l="1"/>
  <c r="AC259" i="4"/>
  <c r="Z260" i="4"/>
  <c r="X260" i="4"/>
  <c r="AD259" i="4"/>
  <c r="P260" i="4"/>
  <c r="U259" i="4"/>
  <c r="W267" i="4" s="1"/>
  <c r="AE257" i="2"/>
  <c r="AF257" i="2" s="1"/>
  <c r="T258" i="2"/>
  <c r="U258" i="2"/>
  <c r="W266" i="2" s="1"/>
  <c r="AD258" i="2"/>
  <c r="X259" i="2"/>
  <c r="Q259" i="2"/>
  <c r="V258" i="2"/>
  <c r="AB258" i="2"/>
  <c r="O260" i="4" l="1"/>
  <c r="S260" i="4"/>
  <c r="R260" i="4"/>
  <c r="AE259" i="4"/>
  <c r="AF259" i="4" s="1"/>
  <c r="Z259" i="2"/>
  <c r="AC258" i="2"/>
  <c r="P259" i="2"/>
  <c r="O259" i="2" s="1"/>
  <c r="AE258" i="2"/>
  <c r="AF258" i="2" s="1"/>
  <c r="Y259" i="2"/>
  <c r="D259" i="10" l="1"/>
  <c r="AA260" i="4"/>
  <c r="AB260" i="4"/>
  <c r="T260" i="4"/>
  <c r="V260" i="4"/>
  <c r="P261" i="4" s="1"/>
  <c r="O261" i="4" s="1"/>
  <c r="Q261" i="4"/>
  <c r="Q260" i="2"/>
  <c r="S259" i="2"/>
  <c r="R259" i="2"/>
  <c r="Q262" i="4" l="1"/>
  <c r="P262" i="4"/>
  <c r="O262" i="4"/>
  <c r="X262" i="4"/>
  <c r="AE260" i="4"/>
  <c r="AF260" i="4" s="1"/>
  <c r="AD260" i="4"/>
  <c r="R261" i="4"/>
  <c r="Y261" i="4"/>
  <c r="S261" i="4"/>
  <c r="AA261" i="4"/>
  <c r="AC260" i="4"/>
  <c r="Z261" i="4"/>
  <c r="V261" i="4"/>
  <c r="U260" i="4"/>
  <c r="W268" i="4" s="1"/>
  <c r="AB261" i="4"/>
  <c r="X261" i="4"/>
  <c r="AB259" i="2"/>
  <c r="AA259" i="2"/>
  <c r="Y260" i="2"/>
  <c r="T259" i="2"/>
  <c r="U259" i="2"/>
  <c r="W267" i="2" s="1"/>
  <c r="V259" i="2"/>
  <c r="S262" i="4" l="1"/>
  <c r="R262" i="4"/>
  <c r="Y262" i="4"/>
  <c r="Q263" i="4"/>
  <c r="Z262" i="4"/>
  <c r="AC261" i="4"/>
  <c r="T261" i="4"/>
  <c r="U261" i="4" s="1"/>
  <c r="AD261" i="4"/>
  <c r="AE259" i="2"/>
  <c r="AF259" i="2" s="1"/>
  <c r="AC259" i="2"/>
  <c r="Z260" i="2"/>
  <c r="X260" i="2"/>
  <c r="AD259" i="2"/>
  <c r="P260" i="2"/>
  <c r="D260" i="10" l="1"/>
  <c r="W269" i="4"/>
  <c r="AE261" i="4"/>
  <c r="AF261" i="4" s="1"/>
  <c r="AE262" i="4"/>
  <c r="Y263" i="4"/>
  <c r="T262" i="4"/>
  <c r="U262" i="4"/>
  <c r="W270" i="4" s="1"/>
  <c r="V262" i="4"/>
  <c r="AA262" i="4"/>
  <c r="AB262" i="4"/>
  <c r="O260" i="2"/>
  <c r="R260" i="2"/>
  <c r="S260" i="2"/>
  <c r="D261" i="10" l="1"/>
  <c r="AC262" i="4"/>
  <c r="Z263" i="4"/>
  <c r="X263" i="4"/>
  <c r="P263" i="4"/>
  <c r="AD262" i="4"/>
  <c r="AF262" i="4"/>
  <c r="AB260" i="2"/>
  <c r="AA260" i="2"/>
  <c r="T260" i="2"/>
  <c r="V260" i="2"/>
  <c r="Q261" i="2"/>
  <c r="O263" i="4" l="1"/>
  <c r="R263" i="4"/>
  <c r="S263" i="4"/>
  <c r="AC260" i="2"/>
  <c r="Z261" i="2"/>
  <c r="Y261" i="2"/>
  <c r="R261" i="2"/>
  <c r="AD260" i="2"/>
  <c r="X261" i="2"/>
  <c r="U260" i="2"/>
  <c r="W268" i="2" s="1"/>
  <c r="P261" i="2"/>
  <c r="O261" i="2" s="1"/>
  <c r="AB263" i="4" l="1"/>
  <c r="AA263" i="4"/>
  <c r="T263" i="4"/>
  <c r="V263" i="4"/>
  <c r="Q264" i="4"/>
  <c r="S261" i="2"/>
  <c r="AB261" i="2"/>
  <c r="T261" i="2"/>
  <c r="U261" i="2"/>
  <c r="W269" i="2" s="1"/>
  <c r="V261" i="2"/>
  <c r="X262" i="2" s="1"/>
  <c r="AA261" i="2"/>
  <c r="Q262" i="2"/>
  <c r="AE260" i="2"/>
  <c r="AF260" i="2" s="1"/>
  <c r="D262" i="10" l="1"/>
  <c r="AC263" i="4"/>
  <c r="Z264" i="4"/>
  <c r="P264" i="4"/>
  <c r="O264" i="4" s="1"/>
  <c r="AD263" i="4"/>
  <c r="X264" i="4"/>
  <c r="U263" i="4"/>
  <c r="W271" i="4" s="1"/>
  <c r="Y264" i="4"/>
  <c r="AE261" i="2"/>
  <c r="AF261" i="2" s="1"/>
  <c r="Z262" i="2"/>
  <c r="AC261" i="2"/>
  <c r="P262" i="2"/>
  <c r="O262" i="2" s="1"/>
  <c r="AD261" i="2"/>
  <c r="Y262" i="2"/>
  <c r="R264" i="4" l="1"/>
  <c r="Q265" i="4"/>
  <c r="S264" i="4"/>
  <c r="AE263" i="4"/>
  <c r="AF263" i="4" s="1"/>
  <c r="Q263" i="2"/>
  <c r="R262" i="2"/>
  <c r="S262" i="2"/>
  <c r="D263" i="10" l="1"/>
  <c r="Y265" i="4"/>
  <c r="AB264" i="4"/>
  <c r="AA264" i="4"/>
  <c r="T264" i="4"/>
  <c r="U264" i="4" s="1"/>
  <c r="V264" i="4"/>
  <c r="Y263" i="2"/>
  <c r="T262" i="2"/>
  <c r="V262" i="2"/>
  <c r="AA262" i="2"/>
  <c r="AB262" i="2"/>
  <c r="W272" i="4" l="1"/>
  <c r="AE264" i="4"/>
  <c r="AF264" i="4" s="1"/>
  <c r="AC264" i="4"/>
  <c r="Z265" i="4"/>
  <c r="P265" i="4"/>
  <c r="AD264" i="4"/>
  <c r="X265" i="4"/>
  <c r="AC262" i="2"/>
  <c r="Z263" i="2"/>
  <c r="X263" i="2"/>
  <c r="P263" i="2"/>
  <c r="AD262" i="2"/>
  <c r="U262" i="2"/>
  <c r="W270" i="2" s="1"/>
  <c r="O265" i="4" l="1"/>
  <c r="R265" i="4"/>
  <c r="S265" i="4"/>
  <c r="O263" i="2"/>
  <c r="R263" i="2"/>
  <c r="S263" i="2"/>
  <c r="AE262" i="2"/>
  <c r="AF262" i="2" s="1"/>
  <c r="D264" i="10" l="1"/>
  <c r="AB265" i="4"/>
  <c r="AA265" i="4"/>
  <c r="T265" i="4"/>
  <c r="AE265" i="4" s="1"/>
  <c r="AF265" i="4" s="1"/>
  <c r="U265" i="4"/>
  <c r="W273" i="4" s="1"/>
  <c r="V265" i="4"/>
  <c r="AD265" i="4" s="1"/>
  <c r="Q266" i="4"/>
  <c r="T263" i="2"/>
  <c r="U263" i="2"/>
  <c r="W271" i="2" s="1"/>
  <c r="V263" i="2"/>
  <c r="X264" i="2" s="1"/>
  <c r="AE263" i="2"/>
  <c r="AF263" i="2" s="1"/>
  <c r="AA263" i="2"/>
  <c r="AB263" i="2"/>
  <c r="Q264" i="2"/>
  <c r="P264" i="2"/>
  <c r="O264" i="2" s="1"/>
  <c r="X266" i="4" l="1"/>
  <c r="Y266" i="4"/>
  <c r="Z266" i="4"/>
  <c r="AC265" i="4"/>
  <c r="P266" i="4"/>
  <c r="O266" i="4" s="1"/>
  <c r="Q265" i="2"/>
  <c r="Y264" i="2"/>
  <c r="S264" i="2"/>
  <c r="AA264" i="2" s="1"/>
  <c r="R264" i="2"/>
  <c r="V264" i="2"/>
  <c r="P265" i="2" s="1"/>
  <c r="O265" i="2" s="1"/>
  <c r="Z264" i="2"/>
  <c r="AC263" i="2"/>
  <c r="AD263" i="2"/>
  <c r="S266" i="4" l="1"/>
  <c r="Q267" i="4"/>
  <c r="R266" i="4"/>
  <c r="AB264" i="2"/>
  <c r="Q266" i="2"/>
  <c r="AD264" i="2"/>
  <c r="S265" i="2"/>
  <c r="AB265" i="2" s="1"/>
  <c r="Y265" i="2"/>
  <c r="R265" i="2"/>
  <c r="Z265" i="2"/>
  <c r="AC264" i="2"/>
  <c r="T264" i="2"/>
  <c r="U264" i="2" s="1"/>
  <c r="X265" i="2"/>
  <c r="D265" i="10" l="1"/>
  <c r="Y267" i="4"/>
  <c r="T266" i="4"/>
  <c r="V266" i="4"/>
  <c r="AA266" i="4"/>
  <c r="AB266" i="4"/>
  <c r="W272" i="2"/>
  <c r="AE264" i="2"/>
  <c r="AF264" i="2" s="1"/>
  <c r="T265" i="2"/>
  <c r="Y266" i="2"/>
  <c r="V265" i="2"/>
  <c r="AA265" i="2"/>
  <c r="Z267" i="4" l="1"/>
  <c r="AC266" i="4"/>
  <c r="AD266" i="4"/>
  <c r="P267" i="4"/>
  <c r="X267" i="4"/>
  <c r="U266" i="4"/>
  <c r="W274" i="4" s="1"/>
  <c r="U265" i="2"/>
  <c r="W273" i="2" s="1"/>
  <c r="Z266" i="2"/>
  <c r="AC265" i="2"/>
  <c r="P266" i="2"/>
  <c r="AD265" i="2"/>
  <c r="X266" i="2"/>
  <c r="D266" i="10" l="1"/>
  <c r="O267" i="4"/>
  <c r="S267" i="4"/>
  <c r="R267" i="4"/>
  <c r="AE266" i="4"/>
  <c r="AF266" i="4" s="1"/>
  <c r="AE265" i="2"/>
  <c r="AF265" i="2" s="1"/>
  <c r="O266" i="2"/>
  <c r="S266" i="2"/>
  <c r="R266" i="2"/>
  <c r="AB267" i="4" l="1"/>
  <c r="AA267" i="4"/>
  <c r="T267" i="4"/>
  <c r="V267" i="4"/>
  <c r="Q268" i="4"/>
  <c r="Q267" i="2"/>
  <c r="T266" i="2"/>
  <c r="U266" i="2" s="1"/>
  <c r="W274" i="2" s="1"/>
  <c r="V266" i="2"/>
  <c r="P267" i="2" s="1"/>
  <c r="O267" i="2" s="1"/>
  <c r="AB266" i="2"/>
  <c r="AA266" i="2"/>
  <c r="D267" i="10" l="1"/>
  <c r="AC267" i="4"/>
  <c r="Z268" i="4"/>
  <c r="U267" i="4"/>
  <c r="W275" i="4" s="1"/>
  <c r="P268" i="4"/>
  <c r="O268" i="4" s="1"/>
  <c r="Y268" i="4"/>
  <c r="S268" i="4"/>
  <c r="R268" i="4"/>
  <c r="X268" i="4"/>
  <c r="AD267" i="4"/>
  <c r="AE266" i="2"/>
  <c r="AF266" i="2" s="1"/>
  <c r="Y267" i="2"/>
  <c r="S267" i="2"/>
  <c r="AB267" i="2" s="1"/>
  <c r="R267" i="2"/>
  <c r="Q268" i="2"/>
  <c r="AD266" i="2"/>
  <c r="Z267" i="2"/>
  <c r="AC266" i="2"/>
  <c r="X267" i="2"/>
  <c r="T268" i="4" l="1"/>
  <c r="V268" i="4"/>
  <c r="AD268" i="4" s="1"/>
  <c r="AA268" i="4"/>
  <c r="Q269" i="4"/>
  <c r="AB268" i="4"/>
  <c r="AE267" i="4"/>
  <c r="AF267" i="4" s="1"/>
  <c r="T267" i="2"/>
  <c r="U267" i="2"/>
  <c r="W275" i="2" s="1"/>
  <c r="AE267" i="2"/>
  <c r="AF267" i="2" s="1"/>
  <c r="Y268" i="2"/>
  <c r="V267" i="2"/>
  <c r="AA267" i="2"/>
  <c r="D268" i="10" l="1"/>
  <c r="AE268" i="4"/>
  <c r="AF268" i="4" s="1"/>
  <c r="Y269" i="4"/>
  <c r="U268" i="4"/>
  <c r="W276" i="4" s="1"/>
  <c r="AC268" i="4"/>
  <c r="Z269" i="4"/>
  <c r="P269" i="4"/>
  <c r="O269" i="4" s="1"/>
  <c r="X269" i="4"/>
  <c r="Z268" i="2"/>
  <c r="AC267" i="2"/>
  <c r="AD267" i="2"/>
  <c r="X268" i="2"/>
  <c r="P268" i="2"/>
  <c r="Q270" i="4" l="1"/>
  <c r="R269" i="4"/>
  <c r="S269" i="4"/>
  <c r="O268" i="2"/>
  <c r="R268" i="2"/>
  <c r="S268" i="2"/>
  <c r="T269" i="4" l="1"/>
  <c r="U269" i="4" s="1"/>
  <c r="V269" i="4"/>
  <c r="AB269" i="4"/>
  <c r="AA269" i="4"/>
  <c r="Y270" i="4"/>
  <c r="AA268" i="2"/>
  <c r="AB268" i="2"/>
  <c r="T268" i="2"/>
  <c r="V268" i="2"/>
  <c r="AD268" i="2" s="1"/>
  <c r="Q269" i="2"/>
  <c r="D269" i="10" l="1"/>
  <c r="W277" i="4"/>
  <c r="AE269" i="4"/>
  <c r="AF269" i="4" s="1"/>
  <c r="AC269" i="4"/>
  <c r="Z270" i="4"/>
  <c r="P270" i="4"/>
  <c r="X270" i="4"/>
  <c r="AD269" i="4"/>
  <c r="X269" i="2"/>
  <c r="U268" i="2"/>
  <c r="W276" i="2" s="1"/>
  <c r="Z269" i="2"/>
  <c r="AC268" i="2"/>
  <c r="Y269" i="2"/>
  <c r="P269" i="2"/>
  <c r="O269" i="2" s="1"/>
  <c r="O270" i="4" l="1"/>
  <c r="R270" i="4"/>
  <c r="S270" i="4"/>
  <c r="Q270" i="2"/>
  <c r="R269" i="2"/>
  <c r="S269" i="2"/>
  <c r="AE268" i="2"/>
  <c r="AF268" i="2" s="1"/>
  <c r="AB270" i="4" l="1"/>
  <c r="AA270" i="4"/>
  <c r="T270" i="4"/>
  <c r="V270" i="4"/>
  <c r="Q271" i="4"/>
  <c r="T269" i="2"/>
  <c r="U269" i="2" s="1"/>
  <c r="V269" i="2"/>
  <c r="AB269" i="2"/>
  <c r="AA269" i="2"/>
  <c r="Y270" i="2"/>
  <c r="D270" i="10" l="1"/>
  <c r="U270" i="4"/>
  <c r="W278" i="4" s="1"/>
  <c r="AC270" i="4"/>
  <c r="Z271" i="4"/>
  <c r="X271" i="4"/>
  <c r="P271" i="4"/>
  <c r="O271" i="4" s="1"/>
  <c r="Y271" i="4"/>
  <c r="R271" i="4"/>
  <c r="AD270" i="4"/>
  <c r="W277" i="2"/>
  <c r="AE269" i="2"/>
  <c r="AF269" i="2" s="1"/>
  <c r="Z270" i="2"/>
  <c r="AC269" i="2"/>
  <c r="P270" i="2"/>
  <c r="AD269" i="2"/>
  <c r="X270" i="2"/>
  <c r="Q272" i="4" l="1"/>
  <c r="P272" i="4"/>
  <c r="O272" i="4" s="1"/>
  <c r="T271" i="4"/>
  <c r="U271" i="4" s="1"/>
  <c r="W279" i="4" s="1"/>
  <c r="S271" i="4"/>
  <c r="V271" i="4"/>
  <c r="AE270" i="4"/>
  <c r="AF270" i="4" s="1"/>
  <c r="O270" i="2"/>
  <c r="R270" i="2"/>
  <c r="S270" i="2"/>
  <c r="Q273" i="4" l="1"/>
  <c r="AE271" i="4"/>
  <c r="AF271" i="4" s="1"/>
  <c r="AA271" i="4"/>
  <c r="AB271" i="4"/>
  <c r="Y272" i="4"/>
  <c r="R272" i="4"/>
  <c r="S272" i="4"/>
  <c r="AA272" i="4"/>
  <c r="Z272" i="4"/>
  <c r="X272" i="4"/>
  <c r="AD271" i="4"/>
  <c r="AB270" i="2"/>
  <c r="AA270" i="2"/>
  <c r="T270" i="2"/>
  <c r="V270" i="2"/>
  <c r="Q271" i="2"/>
  <c r="D271" i="10" l="1"/>
  <c r="T272" i="4"/>
  <c r="AB272" i="4"/>
  <c r="AC271" i="4"/>
  <c r="V272" i="4"/>
  <c r="Y273" i="4"/>
  <c r="AC270" i="2"/>
  <c r="Z271" i="2"/>
  <c r="AD270" i="2"/>
  <c r="U270" i="2"/>
  <c r="W278" i="2" s="1"/>
  <c r="P271" i="2"/>
  <c r="O271" i="2" s="1"/>
  <c r="Y271" i="2"/>
  <c r="X271" i="2"/>
  <c r="U272" i="4" l="1"/>
  <c r="W280" i="4" s="1"/>
  <c r="AC272" i="4"/>
  <c r="Z273" i="4"/>
  <c r="X273" i="4"/>
  <c r="AD272" i="4"/>
  <c r="P273" i="4"/>
  <c r="S271" i="2"/>
  <c r="R271" i="2"/>
  <c r="AE270" i="2"/>
  <c r="AF270" i="2" s="1"/>
  <c r="T271" i="2"/>
  <c r="U271" i="2" s="1"/>
  <c r="AA271" i="2"/>
  <c r="V271" i="2"/>
  <c r="Q272" i="2"/>
  <c r="AB271" i="2"/>
  <c r="O273" i="4" l="1"/>
  <c r="R273" i="4"/>
  <c r="S273" i="4"/>
  <c r="AE272" i="4"/>
  <c r="AF272" i="4" s="1"/>
  <c r="W279" i="2"/>
  <c r="AE271" i="2"/>
  <c r="AF271" i="2" s="1"/>
  <c r="AC271" i="2"/>
  <c r="Z272" i="2"/>
  <c r="AD271" i="2"/>
  <c r="P272" i="2"/>
  <c r="O272" i="2" s="1"/>
  <c r="Y272" i="2"/>
  <c r="X272" i="2"/>
  <c r="D272" i="10" l="1"/>
  <c r="T273" i="4"/>
  <c r="U273" i="4" s="1"/>
  <c r="V273" i="4"/>
  <c r="AD273" i="4" s="1"/>
  <c r="AB273" i="4"/>
  <c r="AA273" i="4"/>
  <c r="Q274" i="4"/>
  <c r="X274" i="4"/>
  <c r="R272" i="2"/>
  <c r="Q273" i="2"/>
  <c r="S272" i="2"/>
  <c r="V272" i="2"/>
  <c r="P273" i="2" s="1"/>
  <c r="O273" i="2" s="1"/>
  <c r="W281" i="4" l="1"/>
  <c r="AE273" i="4"/>
  <c r="AF273" i="4" s="1"/>
  <c r="Y274" i="4"/>
  <c r="R274" i="4"/>
  <c r="AC273" i="4"/>
  <c r="Z274" i="4"/>
  <c r="P274" i="4"/>
  <c r="O274" i="4" s="1"/>
  <c r="Q274" i="2"/>
  <c r="AB272" i="2"/>
  <c r="AC272" i="2" s="1"/>
  <c r="AA272" i="2"/>
  <c r="Y273" i="2"/>
  <c r="S273" i="2"/>
  <c r="R273" i="2"/>
  <c r="Z273" i="2"/>
  <c r="T272" i="2"/>
  <c r="U272" i="2" s="1"/>
  <c r="W280" i="2" s="1"/>
  <c r="X273" i="2"/>
  <c r="AD272" i="2"/>
  <c r="Q275" i="4" l="1"/>
  <c r="S274" i="4"/>
  <c r="V274" i="4"/>
  <c r="AE272" i="2"/>
  <c r="AF272" i="2" s="1"/>
  <c r="T273" i="2"/>
  <c r="U273" i="2"/>
  <c r="W281" i="2" s="1"/>
  <c r="Y274" i="2"/>
  <c r="AE273" i="2"/>
  <c r="AF273" i="2" s="1"/>
  <c r="AA273" i="2"/>
  <c r="V273" i="2"/>
  <c r="AB273" i="2"/>
  <c r="D273" i="10" l="1"/>
  <c r="Y275" i="4"/>
  <c r="Z275" i="4"/>
  <c r="P275" i="4"/>
  <c r="O275" i="4" s="1"/>
  <c r="AE274" i="4"/>
  <c r="AF274" i="4" s="1"/>
  <c r="AA274" i="4"/>
  <c r="AB274" i="4"/>
  <c r="AC274" i="4" s="1"/>
  <c r="X275" i="4"/>
  <c r="T274" i="4"/>
  <c r="U274" i="4" s="1"/>
  <c r="W282" i="4" s="1"/>
  <c r="Z274" i="2"/>
  <c r="AC273" i="2"/>
  <c r="X274" i="2"/>
  <c r="P274" i="2"/>
  <c r="AD273" i="2"/>
  <c r="Q276" i="4" l="1"/>
  <c r="R275" i="4"/>
  <c r="AD274" i="4"/>
  <c r="S275" i="4"/>
  <c r="O274" i="2"/>
  <c r="S274" i="2"/>
  <c r="R274" i="2"/>
  <c r="D274" i="10" l="1"/>
  <c r="T275" i="4"/>
  <c r="U275" i="4" s="1"/>
  <c r="V275" i="4"/>
  <c r="AA275" i="4"/>
  <c r="AB275" i="4"/>
  <c r="Y276" i="4"/>
  <c r="T274" i="2"/>
  <c r="U274" i="2" s="1"/>
  <c r="V274" i="2"/>
  <c r="AB274" i="2"/>
  <c r="AA274" i="2"/>
  <c r="X275" i="2"/>
  <c r="Q275" i="2"/>
  <c r="W283" i="4" l="1"/>
  <c r="AE275" i="4"/>
  <c r="AF275" i="4" s="1"/>
  <c r="Z276" i="4"/>
  <c r="AC275" i="4"/>
  <c r="AD275" i="4"/>
  <c r="X276" i="4"/>
  <c r="P276" i="4"/>
  <c r="AD274" i="2"/>
  <c r="W282" i="2"/>
  <c r="AE274" i="2"/>
  <c r="AF274" i="2" s="1"/>
  <c r="Y275" i="2"/>
  <c r="Z275" i="2"/>
  <c r="AC274" i="2"/>
  <c r="P275" i="2"/>
  <c r="O275" i="2" s="1"/>
  <c r="D275" i="10" l="1"/>
  <c r="O276" i="4"/>
  <c r="S276" i="4"/>
  <c r="R276" i="4"/>
  <c r="Q276" i="2"/>
  <c r="R275" i="2"/>
  <c r="S275" i="2"/>
  <c r="T276" i="4" l="1"/>
  <c r="U276" i="4" s="1"/>
  <c r="V276" i="4"/>
  <c r="AA276" i="4"/>
  <c r="AB276" i="4"/>
  <c r="Q277" i="4"/>
  <c r="P277" i="4"/>
  <c r="O277" i="4"/>
  <c r="T275" i="2"/>
  <c r="U275" i="2" s="1"/>
  <c r="V275" i="2"/>
  <c r="AA275" i="2"/>
  <c r="AB275" i="2"/>
  <c r="Y276" i="2"/>
  <c r="D276" i="10" l="1"/>
  <c r="W284" i="4"/>
  <c r="AE276" i="4"/>
  <c r="AF276" i="4" s="1"/>
  <c r="AB277" i="4"/>
  <c r="Q278" i="4"/>
  <c r="AC276" i="4"/>
  <c r="Z277" i="4"/>
  <c r="V277" i="4"/>
  <c r="AA277" i="4"/>
  <c r="Y277" i="4"/>
  <c r="S277" i="4"/>
  <c r="R277" i="4"/>
  <c r="X277" i="4"/>
  <c r="AD276" i="4"/>
  <c r="W283" i="2"/>
  <c r="AE275" i="2"/>
  <c r="AF275" i="2" s="1"/>
  <c r="Z276" i="2"/>
  <c r="AC275" i="2"/>
  <c r="AD275" i="2"/>
  <c r="X276" i="2"/>
  <c r="P276" i="2"/>
  <c r="Y278" i="4" l="1"/>
  <c r="S278" i="4"/>
  <c r="R278" i="4"/>
  <c r="AA278" i="4"/>
  <c r="V278" i="4"/>
  <c r="Z278" i="4"/>
  <c r="AC277" i="4"/>
  <c r="X278" i="4"/>
  <c r="T277" i="4"/>
  <c r="U277" i="4" s="1"/>
  <c r="P278" i="4"/>
  <c r="O278" i="4" s="1"/>
  <c r="AD277" i="4"/>
  <c r="O276" i="2"/>
  <c r="S276" i="2"/>
  <c r="R276" i="2"/>
  <c r="W285" i="4" l="1"/>
  <c r="AE277" i="4"/>
  <c r="AF277" i="4" s="1"/>
  <c r="T278" i="4"/>
  <c r="U278" i="4" s="1"/>
  <c r="W286" i="4" s="1"/>
  <c r="Z279" i="4"/>
  <c r="Q279" i="4"/>
  <c r="X279" i="4"/>
  <c r="P279" i="4"/>
  <c r="O279" i="4" s="1"/>
  <c r="AB278" i="4"/>
  <c r="AB276" i="2"/>
  <c r="AA276" i="2"/>
  <c r="T276" i="2"/>
  <c r="V276" i="2"/>
  <c r="P277" i="2" s="1"/>
  <c r="Q277" i="2"/>
  <c r="D277" i="10" l="1"/>
  <c r="Q280" i="4"/>
  <c r="AB279" i="4"/>
  <c r="S279" i="4"/>
  <c r="Y279" i="4"/>
  <c r="R279" i="4"/>
  <c r="AE278" i="4"/>
  <c r="AF278" i="4" s="1"/>
  <c r="AD278" i="4"/>
  <c r="AC278" i="4"/>
  <c r="O277" i="2"/>
  <c r="Q278" i="2"/>
  <c r="U276" i="2"/>
  <c r="W284" i="2" s="1"/>
  <c r="AC276" i="2"/>
  <c r="V277" i="2"/>
  <c r="X278" i="2" s="1"/>
  <c r="Z277" i="2"/>
  <c r="AD276" i="2"/>
  <c r="R277" i="2"/>
  <c r="S277" i="2"/>
  <c r="AA277" i="2" s="1"/>
  <c r="Y277" i="2"/>
  <c r="X277" i="2"/>
  <c r="Y280" i="4" l="1"/>
  <c r="T279" i="4"/>
  <c r="U279" i="4" s="1"/>
  <c r="W287" i="4" s="1"/>
  <c r="V279" i="4"/>
  <c r="AA279" i="4"/>
  <c r="AE276" i="2"/>
  <c r="AF276" i="2" s="1"/>
  <c r="Y278" i="2"/>
  <c r="T277" i="2"/>
  <c r="AB277" i="2"/>
  <c r="AD277" i="2" s="1"/>
  <c r="Z278" i="2"/>
  <c r="P278" i="2"/>
  <c r="O278" i="2" s="1"/>
  <c r="D278" i="10" l="1"/>
  <c r="AE279" i="4"/>
  <c r="AF279" i="4" s="1"/>
  <c r="AC279" i="4"/>
  <c r="Z280" i="4"/>
  <c r="AD279" i="4"/>
  <c r="P280" i="4"/>
  <c r="X280" i="4"/>
  <c r="AC277" i="2"/>
  <c r="U277" i="2"/>
  <c r="W285" i="2" s="1"/>
  <c r="Q279" i="2"/>
  <c r="S278" i="2"/>
  <c r="R278" i="2"/>
  <c r="AB278" i="2"/>
  <c r="O280" i="4" l="1"/>
  <c r="R280" i="4"/>
  <c r="S280" i="4"/>
  <c r="Y279" i="2"/>
  <c r="T278" i="2"/>
  <c r="V278" i="2"/>
  <c r="AA278" i="2"/>
  <c r="AE277" i="2"/>
  <c r="AF277" i="2" s="1"/>
  <c r="AB280" i="4" l="1"/>
  <c r="AA280" i="4"/>
  <c r="T280" i="4"/>
  <c r="U280" i="4" s="1"/>
  <c r="V280" i="4"/>
  <c r="Q281" i="4"/>
  <c r="U278" i="2"/>
  <c r="W286" i="2" s="1"/>
  <c r="Z279" i="2"/>
  <c r="AC278" i="2"/>
  <c r="AD278" i="2"/>
  <c r="X279" i="2"/>
  <c r="P279" i="2"/>
  <c r="D279" i="10" l="1"/>
  <c r="W288" i="4"/>
  <c r="AE280" i="4"/>
  <c r="AF280" i="4" s="1"/>
  <c r="AC280" i="4"/>
  <c r="Z281" i="4"/>
  <c r="X281" i="4"/>
  <c r="P281" i="4"/>
  <c r="O281" i="4" s="1"/>
  <c r="AD280" i="4"/>
  <c r="Y281" i="4"/>
  <c r="R281" i="4"/>
  <c r="S281" i="4"/>
  <c r="AA281" i="4" s="1"/>
  <c r="O279" i="2"/>
  <c r="R279" i="2"/>
  <c r="S279" i="2"/>
  <c r="AE278" i="2"/>
  <c r="AF278" i="2" s="1"/>
  <c r="T281" i="4" l="1"/>
  <c r="V281" i="4"/>
  <c r="Q282" i="4"/>
  <c r="P282" i="4"/>
  <c r="O282" i="4" s="1"/>
  <c r="AB281" i="4"/>
  <c r="AB279" i="2"/>
  <c r="AA279" i="2"/>
  <c r="T279" i="2"/>
  <c r="U279" i="2"/>
  <c r="W287" i="2" s="1"/>
  <c r="V279" i="2"/>
  <c r="Q280" i="2"/>
  <c r="Q283" i="4" l="1"/>
  <c r="AE281" i="4"/>
  <c r="AF281" i="4" s="1"/>
  <c r="AC281" i="4"/>
  <c r="Z282" i="4"/>
  <c r="AD281" i="4"/>
  <c r="X282" i="4"/>
  <c r="U281" i="4"/>
  <c r="W289" i="4" s="1"/>
  <c r="Y282" i="4"/>
  <c r="R282" i="4"/>
  <c r="S282" i="4"/>
  <c r="AA282" i="4" s="1"/>
  <c r="AE279" i="2"/>
  <c r="AF279" i="2" s="1"/>
  <c r="Y280" i="2"/>
  <c r="Z280" i="2"/>
  <c r="AC279" i="2"/>
  <c r="P280" i="2"/>
  <c r="O280" i="2" s="1"/>
  <c r="X280" i="2"/>
  <c r="AD279" i="2"/>
  <c r="D280" i="10" l="1"/>
  <c r="T282" i="4"/>
  <c r="U282" i="4" s="1"/>
  <c r="AE282" i="4" s="1"/>
  <c r="AF282" i="4" s="1"/>
  <c r="Y283" i="4"/>
  <c r="V282" i="4"/>
  <c r="AB282" i="4"/>
  <c r="S280" i="2"/>
  <c r="Q281" i="2"/>
  <c r="R280" i="2"/>
  <c r="AC282" i="4" l="1"/>
  <c r="Z283" i="4"/>
  <c r="P283" i="4"/>
  <c r="X283" i="4"/>
  <c r="AD282" i="4"/>
  <c r="T280" i="2"/>
  <c r="U280" i="2" s="1"/>
  <c r="V280" i="2"/>
  <c r="AA280" i="2"/>
  <c r="AB280" i="2"/>
  <c r="Y281" i="2"/>
  <c r="D281" i="10" l="1"/>
  <c r="O283" i="4"/>
  <c r="R283" i="4"/>
  <c r="S283" i="4"/>
  <c r="W288" i="2"/>
  <c r="AE280" i="2"/>
  <c r="AF280" i="2" s="1"/>
  <c r="Z281" i="2"/>
  <c r="AC280" i="2"/>
  <c r="P281" i="2"/>
  <c r="AD280" i="2"/>
  <c r="X281" i="2"/>
  <c r="AB283" i="4" l="1"/>
  <c r="AA283" i="4"/>
  <c r="T283" i="4"/>
  <c r="AE283" i="4" s="1"/>
  <c r="AF283" i="4" s="1"/>
  <c r="U283" i="4"/>
  <c r="V283" i="4"/>
  <c r="Q284" i="4"/>
  <c r="O281" i="2"/>
  <c r="S281" i="2"/>
  <c r="R281" i="2"/>
  <c r="Z284" i="4" l="1"/>
  <c r="AC283" i="4"/>
  <c r="S284" i="4"/>
  <c r="AB284" i="4" s="1"/>
  <c r="Y284" i="4"/>
  <c r="X284" i="4"/>
  <c r="AD283" i="4"/>
  <c r="P284" i="4"/>
  <c r="O284" i="4" s="1"/>
  <c r="T281" i="2"/>
  <c r="U281" i="2" s="1"/>
  <c r="V281" i="2"/>
  <c r="AB281" i="2"/>
  <c r="AD281" i="2" s="1"/>
  <c r="AA281" i="2"/>
  <c r="Q282" i="2"/>
  <c r="X282" i="2"/>
  <c r="D282" i="10" l="1"/>
  <c r="Q285" i="4"/>
  <c r="R284" i="4"/>
  <c r="AA284" i="4"/>
  <c r="W289" i="2"/>
  <c r="AE281" i="2"/>
  <c r="AF281" i="2" s="1"/>
  <c r="Z282" i="2"/>
  <c r="AC281" i="2"/>
  <c r="P282" i="2"/>
  <c r="O282" i="2" s="1"/>
  <c r="Y282" i="2"/>
  <c r="Y285" i="4" l="1"/>
  <c r="T284" i="4"/>
  <c r="V284" i="4"/>
  <c r="S282" i="2"/>
  <c r="R282" i="2"/>
  <c r="V282" i="2" s="1"/>
  <c r="AD282" i="2" s="1"/>
  <c r="Z283" i="2"/>
  <c r="X283" i="2"/>
  <c r="Q283" i="2"/>
  <c r="P283" i="2"/>
  <c r="AA282" i="2"/>
  <c r="T282" i="2"/>
  <c r="U282" i="2" s="1"/>
  <c r="AE282" i="2" s="1"/>
  <c r="AF282" i="2" s="1"/>
  <c r="AB282" i="2"/>
  <c r="Z285" i="4" l="1"/>
  <c r="AC284" i="4"/>
  <c r="P285" i="4"/>
  <c r="AD284" i="4"/>
  <c r="X285" i="4"/>
  <c r="U284" i="4"/>
  <c r="AE284" i="4" s="1"/>
  <c r="AF284" i="4" s="1"/>
  <c r="R283" i="2"/>
  <c r="Y283" i="2"/>
  <c r="S283" i="2"/>
  <c r="AB283" i="2"/>
  <c r="O283" i="2"/>
  <c r="AC282" i="2"/>
  <c r="D283" i="10" l="1"/>
  <c r="O285" i="4"/>
  <c r="S285" i="4"/>
  <c r="R285" i="4"/>
  <c r="Q284" i="2"/>
  <c r="AA283" i="2"/>
  <c r="T283" i="2"/>
  <c r="V283" i="2"/>
  <c r="T285" i="4" l="1"/>
  <c r="U285" i="4" s="1"/>
  <c r="AE285" i="4" s="1"/>
  <c r="AF285" i="4" s="1"/>
  <c r="V285" i="4"/>
  <c r="X286" i="4" s="1"/>
  <c r="AA285" i="4"/>
  <c r="AB285" i="4"/>
  <c r="Q286" i="4"/>
  <c r="P286" i="4"/>
  <c r="O286" i="4" s="1"/>
  <c r="AC283" i="2"/>
  <c r="Z284" i="2"/>
  <c r="P284" i="2"/>
  <c r="O284" i="2" s="1"/>
  <c r="U283" i="2"/>
  <c r="AE283" i="2" s="1"/>
  <c r="AF283" i="2" s="1"/>
  <c r="X284" i="2"/>
  <c r="Y284" i="2"/>
  <c r="AD283" i="2"/>
  <c r="Q287" i="4" l="1"/>
  <c r="AB286" i="4"/>
  <c r="Y286" i="4"/>
  <c r="S286" i="4"/>
  <c r="R286" i="4"/>
  <c r="AC285" i="4"/>
  <c r="AA286" i="4"/>
  <c r="V286" i="4"/>
  <c r="Z286" i="4"/>
  <c r="AD285" i="4"/>
  <c r="Q285" i="2"/>
  <c r="R284" i="2"/>
  <c r="S284" i="2"/>
  <c r="D284" i="10" l="1"/>
  <c r="Z287" i="4"/>
  <c r="AC286" i="4"/>
  <c r="P287" i="4"/>
  <c r="O287" i="4" s="1"/>
  <c r="X287" i="4"/>
  <c r="AD286" i="4"/>
  <c r="Y287" i="4"/>
  <c r="U286" i="4"/>
  <c r="AE286" i="4" s="1"/>
  <c r="AF286" i="4" s="1"/>
  <c r="T286" i="4"/>
  <c r="Y285" i="2"/>
  <c r="T284" i="2"/>
  <c r="U284" i="2"/>
  <c r="V284" i="2"/>
  <c r="AA284" i="2"/>
  <c r="AB284" i="2"/>
  <c r="R287" i="4" l="1"/>
  <c r="Q288" i="4"/>
  <c r="S287" i="4"/>
  <c r="AE284" i="2"/>
  <c r="AF284" i="2" s="1"/>
  <c r="Z285" i="2"/>
  <c r="AC284" i="2"/>
  <c r="AD284" i="2"/>
  <c r="X285" i="2"/>
  <c r="P285" i="2"/>
  <c r="Y288" i="4" l="1"/>
  <c r="AA287" i="4"/>
  <c r="AB287" i="4"/>
  <c r="T287" i="4"/>
  <c r="U287" i="4" s="1"/>
  <c r="AE287" i="4" s="1"/>
  <c r="AF287" i="4" s="1"/>
  <c r="V287" i="4"/>
  <c r="O285" i="2"/>
  <c r="S285" i="2"/>
  <c r="R285" i="2"/>
  <c r="D285" i="10" l="1"/>
  <c r="Z288" i="4"/>
  <c r="AC287" i="4"/>
  <c r="AD287" i="4"/>
  <c r="P288" i="4"/>
  <c r="X288" i="4"/>
  <c r="AB285" i="2"/>
  <c r="AA285" i="2"/>
  <c r="T285" i="2"/>
  <c r="U285" i="2"/>
  <c r="V285" i="2"/>
  <c r="Q286" i="2"/>
  <c r="O288" i="4" l="1"/>
  <c r="R288" i="4"/>
  <c r="S288" i="4"/>
  <c r="AE285" i="2"/>
  <c r="AF285" i="2" s="1"/>
  <c r="Y286" i="2"/>
  <c r="Z286" i="2"/>
  <c r="AC285" i="2"/>
  <c r="P286" i="2"/>
  <c r="O286" i="2" s="1"/>
  <c r="X286" i="2"/>
  <c r="AD285" i="2"/>
  <c r="T288" i="4" l="1"/>
  <c r="U288" i="4" s="1"/>
  <c r="AE288" i="4" s="1"/>
  <c r="AF288" i="4" s="1"/>
  <c r="V288" i="4"/>
  <c r="AB288" i="4"/>
  <c r="AD288" i="4" s="1"/>
  <c r="AA288" i="4"/>
  <c r="Q289" i="4"/>
  <c r="X289" i="4"/>
  <c r="P289" i="4"/>
  <c r="O289" i="4" s="1"/>
  <c r="S286" i="2"/>
  <c r="Q287" i="2"/>
  <c r="R286" i="2"/>
  <c r="D286" i="10" l="1"/>
  <c r="AB289" i="4"/>
  <c r="AC288" i="4"/>
  <c r="AA289" i="4"/>
  <c r="Z289" i="4"/>
  <c r="V289" i="4"/>
  <c r="Y289" i="4"/>
  <c r="S289" i="4"/>
  <c r="R289" i="4"/>
  <c r="Y287" i="2"/>
  <c r="T286" i="2"/>
  <c r="V286" i="2"/>
  <c r="AB286" i="2"/>
  <c r="AA286" i="2"/>
  <c r="AC289" i="4" l="1"/>
  <c r="AI29" i="4"/>
  <c r="AI30" i="4" s="1"/>
  <c r="T289" i="4"/>
  <c r="U289" i="4" s="1"/>
  <c r="AE289" i="4" s="1"/>
  <c r="AF289" i="4" s="1"/>
  <c r="AM22" i="4" s="1"/>
  <c r="AD289" i="4"/>
  <c r="Z287" i="2"/>
  <c r="AC286" i="2"/>
  <c r="AD286" i="2"/>
  <c r="X287" i="2"/>
  <c r="P287" i="2"/>
  <c r="U286" i="2"/>
  <c r="AE286" i="2" s="1"/>
  <c r="AF286" i="2" s="1"/>
  <c r="O287" i="2" l="1"/>
  <c r="S287" i="2"/>
  <c r="R287" i="2"/>
  <c r="D287" i="10" l="1"/>
  <c r="AB287" i="2"/>
  <c r="AA287" i="2"/>
  <c r="T287" i="2"/>
  <c r="V287" i="2"/>
  <c r="Q288" i="2"/>
  <c r="D288" i="10" l="1"/>
  <c r="Z288" i="2"/>
  <c r="AC287" i="2"/>
  <c r="X288" i="2"/>
  <c r="U287" i="2"/>
  <c r="AE287" i="2" s="1"/>
  <c r="AF287" i="2" s="1"/>
  <c r="AD287" i="2"/>
  <c r="P288" i="2"/>
  <c r="O288" i="2" s="1"/>
  <c r="Y288" i="2"/>
  <c r="R288" i="2" l="1"/>
  <c r="S288" i="2"/>
  <c r="T288" i="2"/>
  <c r="Q289" i="2"/>
  <c r="AA288" i="2"/>
  <c r="AB288" i="2"/>
  <c r="V288" i="2"/>
  <c r="AC288" i="2" l="1"/>
  <c r="Z289" i="2"/>
  <c r="X289" i="2"/>
  <c r="Y289" i="2"/>
  <c r="AD288" i="2"/>
  <c r="U288" i="2"/>
  <c r="AE288" i="2" s="1"/>
  <c r="AF288" i="2" s="1"/>
  <c r="P289" i="2"/>
  <c r="O289" i="2" s="1"/>
  <c r="D289" i="10" l="1"/>
  <c r="S289" i="2"/>
  <c r="R289" i="2"/>
  <c r="T289" i="2" l="1"/>
  <c r="U289" i="2" s="1"/>
  <c r="AE289" i="2" s="1"/>
  <c r="AF289" i="2" s="1"/>
  <c r="AM22" i="2" s="1"/>
  <c r="V289" i="2"/>
  <c r="AB289" i="2"/>
  <c r="AA289" i="2"/>
  <c r="AC289" i="2" l="1"/>
  <c r="AI29" i="2"/>
  <c r="AI30" i="2" s="1"/>
  <c r="AD289" i="2"/>
  <c r="E199" i="10" l="1"/>
  <c r="BN2" i="9"/>
  <c r="AE71" i="9"/>
  <c r="AH71" i="9" s="1"/>
  <c r="AE89" i="9"/>
  <c r="AD89" i="9" s="1"/>
  <c r="AE84" i="9"/>
  <c r="AH84" i="9" s="1"/>
  <c r="AE15" i="9"/>
  <c r="AH15" i="9" s="1"/>
  <c r="AE76" i="9"/>
  <c r="AE72" i="9"/>
  <c r="AH72" i="9" s="1"/>
  <c r="AE7" i="9"/>
  <c r="AD7" i="9" s="1"/>
  <c r="AE67" i="9"/>
  <c r="AD67" i="9" s="1"/>
  <c r="AE73" i="9"/>
  <c r="AD73" i="9" s="1"/>
  <c r="AE59" i="9"/>
  <c r="AH59" i="9" s="1"/>
  <c r="AE88" i="9"/>
  <c r="AH88" i="9" s="1"/>
  <c r="AE62" i="9"/>
  <c r="AD62" i="9" s="1"/>
  <c r="AE52" i="9"/>
  <c r="AD52" i="9" s="1"/>
  <c r="AE70" i="9"/>
  <c r="AD70" i="9" s="1"/>
  <c r="AE43" i="9"/>
  <c r="AD43" i="9" s="1"/>
  <c r="AE60" i="9"/>
  <c r="AD60" i="9" s="1"/>
  <c r="AE6" i="9"/>
  <c r="AH6" i="9" s="1"/>
  <c r="AE5" i="9"/>
  <c r="AH5" i="9" s="1"/>
  <c r="AE2" i="9"/>
  <c r="AD2" i="9" s="1"/>
  <c r="AE10" i="9"/>
  <c r="AH10" i="9" s="1"/>
  <c r="AE83" i="9"/>
  <c r="AD83" i="9" s="1"/>
  <c r="AE56" i="9"/>
  <c r="AH56" i="9" s="1"/>
  <c r="AE17" i="9"/>
  <c r="AD17" i="9" s="1"/>
  <c r="AE12" i="9"/>
  <c r="AH12" i="9" s="1"/>
  <c r="AE18" i="9"/>
  <c r="AH18" i="9" s="1"/>
  <c r="AE57" i="9"/>
  <c r="AD57" i="9" s="1"/>
  <c r="AE49" i="9"/>
  <c r="AH49" i="9" s="1"/>
  <c r="AE82" i="9"/>
  <c r="AH82" i="9" s="1"/>
  <c r="AE85" i="9"/>
  <c r="AH85" i="9" s="1"/>
  <c r="AE55" i="9"/>
  <c r="AH55" i="9" s="1"/>
  <c r="AE54" i="9"/>
  <c r="AD54" i="9" s="1"/>
  <c r="AE20" i="9"/>
  <c r="AH20" i="9" s="1"/>
  <c r="AE51" i="9"/>
  <c r="AH51" i="9" s="1"/>
  <c r="AE4" i="9"/>
  <c r="AH4" i="9" s="1"/>
  <c r="AE87" i="9"/>
  <c r="AH87" i="9" s="1"/>
  <c r="AE64" i="9"/>
  <c r="AH64" i="9" s="1"/>
  <c r="AE11" i="9"/>
  <c r="AD11" i="9" s="1"/>
  <c r="AE46" i="9"/>
  <c r="AD46" i="9" s="1"/>
  <c r="AE66" i="9"/>
  <c r="AD66" i="9" s="1"/>
  <c r="AE16" i="9"/>
  <c r="AH16" i="9" s="1"/>
  <c r="AE63" i="9"/>
  <c r="AD63" i="9" s="1"/>
  <c r="AE74" i="9"/>
  <c r="AD74" i="9" s="1"/>
  <c r="AE47" i="9"/>
  <c r="AH47" i="9" s="1"/>
  <c r="AE13" i="9"/>
  <c r="AD13" i="9" s="1"/>
  <c r="AE69" i="9"/>
  <c r="AD69" i="9" s="1"/>
  <c r="AE81" i="9"/>
  <c r="AH81" i="9" s="1"/>
  <c r="AE14" i="9"/>
  <c r="AH14" i="9" s="1"/>
  <c r="AE19" i="9"/>
  <c r="AH19" i="9" s="1"/>
  <c r="AE75" i="9"/>
  <c r="AH75" i="9" s="1"/>
  <c r="AE53" i="9"/>
  <c r="AH53" i="9" s="1"/>
  <c r="AE50" i="9"/>
  <c r="AH50" i="9" s="1"/>
  <c r="AE9" i="9"/>
  <c r="AD9" i="9" s="1"/>
  <c r="AE90" i="9"/>
  <c r="AD90" i="9" s="1"/>
  <c r="AE41" i="9"/>
  <c r="AH41" i="9" s="1"/>
  <c r="AE42" i="9"/>
  <c r="AH42" i="9" s="1"/>
  <c r="AE86" i="9"/>
  <c r="AH86" i="9" s="1"/>
  <c r="AE61" i="9"/>
  <c r="AD61" i="9" s="1"/>
  <c r="AE68" i="9"/>
  <c r="AD68" i="9" s="1"/>
  <c r="AE79" i="9"/>
  <c r="AD79" i="9" s="1"/>
  <c r="AE58" i="9"/>
  <c r="AD58" i="9" s="1"/>
  <c r="AE44" i="9"/>
  <c r="AH44" i="9" s="1"/>
  <c r="AE80" i="9"/>
  <c r="AH80" i="9" s="1"/>
  <c r="AE78" i="9"/>
  <c r="AH78" i="9" s="1"/>
  <c r="AE48" i="9"/>
  <c r="AH48" i="9" s="1"/>
  <c r="AE77" i="9"/>
  <c r="AH77" i="9" s="1"/>
  <c r="AE8" i="9"/>
  <c r="AD8" i="9" s="1"/>
  <c r="AE65" i="9"/>
  <c r="AD65" i="9" s="1"/>
  <c r="AE45" i="9"/>
  <c r="AD45" i="9" s="1"/>
  <c r="BO2" i="9"/>
  <c r="BI8" i="9" s="1"/>
  <c r="BM5" i="9"/>
  <c r="BM3" i="9"/>
  <c r="AE30" i="9" s="1"/>
  <c r="AD30" i="9" s="1"/>
  <c r="AE3" i="9"/>
  <c r="AJ3" i="9" s="1"/>
  <c r="AE3" i="1"/>
  <c r="AJ3" i="1" s="1"/>
  <c r="AD78" i="9" l="1"/>
  <c r="AE27" i="9"/>
  <c r="AD85" i="9"/>
  <c r="AH8" i="9"/>
  <c r="AD82" i="9"/>
  <c r="AD55" i="9"/>
  <c r="AD44" i="9"/>
  <c r="AH74" i="9"/>
  <c r="AD49" i="9"/>
  <c r="AH2" i="9"/>
  <c r="AH63" i="9"/>
  <c r="AD86" i="9"/>
  <c r="AD14" i="9"/>
  <c r="AH30" i="9"/>
  <c r="AD88" i="9"/>
  <c r="AD48" i="9"/>
  <c r="AH9" i="9"/>
  <c r="AD81" i="9"/>
  <c r="AD87" i="9"/>
  <c r="AH54" i="9"/>
  <c r="AH83" i="9"/>
  <c r="AD10" i="9"/>
  <c r="AD77" i="9"/>
  <c r="AD19" i="9"/>
  <c r="AD4" i="9"/>
  <c r="AH17" i="9"/>
  <c r="AD80" i="9"/>
  <c r="AH69" i="9"/>
  <c r="AH61" i="9"/>
  <c r="AD64" i="9"/>
  <c r="AH57" i="9"/>
  <c r="AD56" i="9"/>
  <c r="AH60" i="9"/>
  <c r="AD84" i="9"/>
  <c r="AD20" i="9"/>
  <c r="AD18" i="9"/>
  <c r="AH65" i="9"/>
  <c r="AH68" i="9"/>
  <c r="AH90" i="9"/>
  <c r="AD50" i="9"/>
  <c r="AH46" i="9"/>
  <c r="AH11" i="9"/>
  <c r="AD12" i="9"/>
  <c r="AH43" i="9"/>
  <c r="AD59" i="9"/>
  <c r="AD71" i="9"/>
  <c r="AD53" i="9"/>
  <c r="AH13" i="9"/>
  <c r="AD16" i="9"/>
  <c r="AH73" i="9"/>
  <c r="AH58" i="9"/>
  <c r="AD42" i="9"/>
  <c r="AD51" i="9"/>
  <c r="AH70" i="9"/>
  <c r="AH7" i="9"/>
  <c r="AH45" i="9"/>
  <c r="AH79" i="9"/>
  <c r="AD41" i="9"/>
  <c r="AD75" i="9"/>
  <c r="AD47" i="9"/>
  <c r="AH66" i="9"/>
  <c r="AH62" i="9"/>
  <c r="AD72" i="9"/>
  <c r="AL3" i="9"/>
  <c r="AM3" i="9"/>
  <c r="AI3" i="9"/>
  <c r="AL3" i="1"/>
  <c r="AM3" i="1"/>
  <c r="AI3" i="1"/>
  <c r="AH3" i="9"/>
  <c r="AR3" i="9"/>
  <c r="AD3" i="9"/>
  <c r="AR3" i="1"/>
  <c r="AH3" i="1"/>
  <c r="AD3" i="1"/>
  <c r="BN2" i="1"/>
  <c r="AE86" i="1"/>
  <c r="AE53" i="1"/>
  <c r="AE84" i="1"/>
  <c r="AE8" i="1"/>
  <c r="AE5" i="1"/>
  <c r="BO2" i="1"/>
  <c r="BI8" i="1" s="1"/>
  <c r="AE83" i="1"/>
  <c r="AE63" i="1"/>
  <c r="AE12" i="1"/>
  <c r="AE11" i="1"/>
  <c r="AE76" i="1"/>
  <c r="AE80" i="1"/>
  <c r="AE64" i="1"/>
  <c r="AE79" i="1"/>
  <c r="AE6" i="1"/>
  <c r="AE44" i="1"/>
  <c r="AE15" i="1"/>
  <c r="AE13" i="1"/>
  <c r="AE90" i="1"/>
  <c r="AE35" i="1"/>
  <c r="AE55" i="1"/>
  <c r="AE41" i="1"/>
  <c r="AE82" i="1"/>
  <c r="AE17" i="1"/>
  <c r="AE9" i="1"/>
  <c r="AE33" i="1"/>
  <c r="AE66" i="1"/>
  <c r="AE18" i="1"/>
  <c r="AE2" i="1"/>
  <c r="AE48" i="1"/>
  <c r="AE87" i="1"/>
  <c r="AE57" i="1"/>
  <c r="AE68" i="1"/>
  <c r="AE89" i="1"/>
  <c r="AE32" i="1"/>
  <c r="AE37" i="1"/>
  <c r="AE49" i="1"/>
  <c r="AE58" i="1"/>
  <c r="AE85" i="1"/>
  <c r="AE52" i="1"/>
  <c r="AE14" i="1"/>
  <c r="AE46" i="1"/>
  <c r="AE61" i="1"/>
  <c r="AE7" i="1"/>
  <c r="AE19" i="1"/>
  <c r="AE50" i="1"/>
  <c r="AE31" i="1"/>
  <c r="AE65" i="1"/>
  <c r="AE20" i="1"/>
  <c r="AE36" i="1"/>
  <c r="AE60" i="1"/>
  <c r="AE34" i="1"/>
  <c r="AE77" i="1"/>
  <c r="AE43" i="1"/>
  <c r="AE67" i="1"/>
  <c r="AE42" i="1"/>
  <c r="AE39" i="1"/>
  <c r="AE59" i="1"/>
  <c r="AE81" i="1"/>
  <c r="AE40" i="1"/>
  <c r="AE51" i="1"/>
  <c r="AE54" i="1"/>
  <c r="AE88" i="1"/>
  <c r="AE47" i="1"/>
  <c r="AE69" i="1"/>
  <c r="AE10" i="1"/>
  <c r="AE78" i="1"/>
  <c r="AE56" i="1"/>
  <c r="AE62" i="1"/>
  <c r="AE38" i="1"/>
  <c r="AE16" i="1"/>
  <c r="AE75" i="1"/>
  <c r="AE4" i="1"/>
  <c r="AE45" i="1"/>
  <c r="BN3" i="9"/>
  <c r="AE35" i="9"/>
  <c r="AE32" i="9"/>
  <c r="AE23" i="9"/>
  <c r="AE25" i="9"/>
  <c r="BP3" i="9"/>
  <c r="AE29" i="9"/>
  <c r="AE28" i="9"/>
  <c r="AE26" i="9"/>
  <c r="AE37" i="9"/>
  <c r="BP4" i="9"/>
  <c r="AE34" i="9"/>
  <c r="BO3" i="9"/>
  <c r="AE22" i="9"/>
  <c r="AE39" i="9"/>
  <c r="AE36" i="9"/>
  <c r="AE21" i="9"/>
  <c r="AE40" i="9"/>
  <c r="AE24" i="9"/>
  <c r="AE31" i="9"/>
  <c r="AE38" i="9"/>
  <c r="AE33" i="9"/>
  <c r="BP6" i="9"/>
  <c r="BN5" i="9"/>
  <c r="BP5" i="9"/>
  <c r="BO5" i="9"/>
  <c r="AH27" i="9"/>
  <c r="AD27" i="9"/>
  <c r="AD6" i="9"/>
  <c r="AD76" i="9"/>
  <c r="AH76" i="9"/>
  <c r="AH52" i="9"/>
  <c r="AD15" i="9"/>
  <c r="AD5" i="9"/>
  <c r="AH67" i="9"/>
  <c r="AH89" i="9"/>
  <c r="AH77" i="1" l="1"/>
  <c r="AD77" i="1"/>
  <c r="AD19" i="1"/>
  <c r="AH19" i="1"/>
  <c r="AH55" i="1"/>
  <c r="AD55" i="1"/>
  <c r="AD63" i="1"/>
  <c r="AH63" i="1"/>
  <c r="AD40" i="9"/>
  <c r="AH40" i="9"/>
  <c r="AH34" i="9"/>
  <c r="AD34" i="9"/>
  <c r="BO3" i="1"/>
  <c r="AE70" i="1"/>
  <c r="AE72" i="1"/>
  <c r="AE26" i="1"/>
  <c r="AE73" i="1"/>
  <c r="AE71" i="1"/>
  <c r="AE30" i="1"/>
  <c r="AE22" i="1"/>
  <c r="AE27" i="1"/>
  <c r="AE28" i="1"/>
  <c r="AE21" i="1"/>
  <c r="AE24" i="1"/>
  <c r="AE25" i="1"/>
  <c r="AE29" i="1"/>
  <c r="AE23" i="1"/>
  <c r="AE74" i="1"/>
  <c r="AD4" i="1"/>
  <c r="AH4" i="1"/>
  <c r="AD56" i="1"/>
  <c r="AH56" i="1"/>
  <c r="AH54" i="1"/>
  <c r="AD54" i="1"/>
  <c r="AH59" i="1"/>
  <c r="AD59" i="1"/>
  <c r="AD34" i="1"/>
  <c r="AH34" i="1"/>
  <c r="AD20" i="1"/>
  <c r="AH20" i="1"/>
  <c r="AH7" i="1"/>
  <c r="AD7" i="1"/>
  <c r="AH37" i="1"/>
  <c r="AD37" i="1"/>
  <c r="AH87" i="1"/>
  <c r="AD87" i="1"/>
  <c r="AH66" i="1"/>
  <c r="AD66" i="1"/>
  <c r="AH64" i="1"/>
  <c r="AD64" i="1"/>
  <c r="AH84" i="1"/>
  <c r="AD84" i="1"/>
  <c r="AU3" i="1"/>
  <c r="AV3" i="1"/>
  <c r="AH57" i="1"/>
  <c r="AD57" i="1"/>
  <c r="AH79" i="1"/>
  <c r="AD79" i="1"/>
  <c r="AH8" i="1"/>
  <c r="AD8" i="1"/>
  <c r="AD21" i="9"/>
  <c r="AH21" i="9"/>
  <c r="AH25" i="9"/>
  <c r="AD25" i="9"/>
  <c r="BO5" i="1"/>
  <c r="BN5" i="1"/>
  <c r="AD75" i="1"/>
  <c r="AH75" i="1"/>
  <c r="AD78" i="1"/>
  <c r="AH78" i="1"/>
  <c r="AD51" i="1"/>
  <c r="AH51" i="1"/>
  <c r="AH60" i="1"/>
  <c r="AD60" i="1"/>
  <c r="AD65" i="1"/>
  <c r="AH65" i="1"/>
  <c r="AD61" i="1"/>
  <c r="AH61" i="1"/>
  <c r="AH52" i="1"/>
  <c r="AD52" i="1"/>
  <c r="AD48" i="1"/>
  <c r="AH48" i="1"/>
  <c r="AH33" i="1"/>
  <c r="AD33" i="1"/>
  <c r="AD35" i="1"/>
  <c r="AH35" i="1"/>
  <c r="AD15" i="1"/>
  <c r="AH15" i="1"/>
  <c r="AH80" i="1"/>
  <c r="AD80" i="1"/>
  <c r="AD83" i="1"/>
  <c r="AH83" i="1"/>
  <c r="AD53" i="1"/>
  <c r="AH53" i="1"/>
  <c r="AN3" i="1"/>
  <c r="AO3" i="1" s="1"/>
  <c r="AQ10" i="1" s="1"/>
  <c r="AP3" i="1"/>
  <c r="AH24" i="9"/>
  <c r="AD24" i="9"/>
  <c r="AH43" i="1"/>
  <c r="AD43" i="1"/>
  <c r="AH49" i="1"/>
  <c r="AD49" i="1"/>
  <c r="AH18" i="1"/>
  <c r="AD18" i="1"/>
  <c r="AK4" i="1"/>
  <c r="AH33" i="9"/>
  <c r="AD33" i="9"/>
  <c r="AD36" i="9"/>
  <c r="AH36" i="9"/>
  <c r="AH37" i="9"/>
  <c r="AD37" i="9"/>
  <c r="AD23" i="9"/>
  <c r="AH23" i="9"/>
  <c r="AH16" i="1"/>
  <c r="AD16" i="1"/>
  <c r="AH10" i="1"/>
  <c r="AD10" i="1"/>
  <c r="AD40" i="1"/>
  <c r="AH40" i="1"/>
  <c r="AH39" i="1"/>
  <c r="AD39" i="1"/>
  <c r="AD31" i="1"/>
  <c r="AH31" i="1"/>
  <c r="AD32" i="1"/>
  <c r="AH32" i="1"/>
  <c r="AH90" i="1"/>
  <c r="AD90" i="1"/>
  <c r="AD76" i="1"/>
  <c r="AH76" i="1"/>
  <c r="AK4" i="9"/>
  <c r="AD29" i="9"/>
  <c r="AH29" i="9"/>
  <c r="AH88" i="1"/>
  <c r="AD88" i="1"/>
  <c r="AH14" i="1"/>
  <c r="AD14" i="1"/>
  <c r="AD17" i="1"/>
  <c r="AH17" i="1"/>
  <c r="AH38" i="9"/>
  <c r="AD38" i="9"/>
  <c r="AD39" i="9"/>
  <c r="AH39" i="9"/>
  <c r="AH26" i="9"/>
  <c r="AD26" i="9"/>
  <c r="AH32" i="9"/>
  <c r="AD32" i="9"/>
  <c r="AD45" i="1"/>
  <c r="AH45" i="1"/>
  <c r="AH38" i="1"/>
  <c r="AD38" i="1"/>
  <c r="AD69" i="1"/>
  <c r="AH69" i="1"/>
  <c r="AH81" i="1"/>
  <c r="AD81" i="1"/>
  <c r="AD42" i="1"/>
  <c r="AH42" i="1"/>
  <c r="AD36" i="1"/>
  <c r="AH36" i="1"/>
  <c r="AH85" i="1"/>
  <c r="AD85" i="1"/>
  <c r="AD89" i="1"/>
  <c r="AH89" i="1"/>
  <c r="AH9" i="1"/>
  <c r="AD9" i="1"/>
  <c r="AD82" i="1"/>
  <c r="AH82" i="1"/>
  <c r="AD44" i="1"/>
  <c r="AH44" i="1"/>
  <c r="AH11" i="1"/>
  <c r="AD11" i="1"/>
  <c r="AD86" i="1"/>
  <c r="AH86" i="1"/>
  <c r="AU3" i="9"/>
  <c r="AV3" i="9"/>
  <c r="AH31" i="9"/>
  <c r="AD31" i="9"/>
  <c r="AH22" i="9"/>
  <c r="AD22" i="9"/>
  <c r="AD28" i="9"/>
  <c r="AH28" i="9"/>
  <c r="AH35" i="9"/>
  <c r="AD35" i="9"/>
  <c r="AD62" i="1"/>
  <c r="AH62" i="1"/>
  <c r="AD47" i="1"/>
  <c r="AH47" i="1"/>
  <c r="AD67" i="1"/>
  <c r="AH67" i="1"/>
  <c r="AD50" i="1"/>
  <c r="AH50" i="1"/>
  <c r="AH46" i="1"/>
  <c r="AD46" i="1"/>
  <c r="AH58" i="1"/>
  <c r="AD58" i="1"/>
  <c r="AH68" i="1"/>
  <c r="AD68" i="1"/>
  <c r="AD2" i="1"/>
  <c r="AH2" i="1"/>
  <c r="AH41" i="1"/>
  <c r="AD41" i="1"/>
  <c r="AD13" i="1"/>
  <c r="AH13" i="1"/>
  <c r="AD6" i="1"/>
  <c r="AH6" i="1"/>
  <c r="AH12" i="1"/>
  <c r="AD12" i="1"/>
  <c r="AD5" i="1"/>
  <c r="AH5" i="1"/>
  <c r="AN3" i="9"/>
  <c r="AO3" i="9" s="1"/>
  <c r="AP3" i="9"/>
  <c r="AJ4" i="1" l="1"/>
  <c r="BC3" i="1"/>
  <c r="AZ3" i="9"/>
  <c r="BA3" i="1"/>
  <c r="AR4" i="1"/>
  <c r="AI4" i="1"/>
  <c r="AK5" i="1" s="1"/>
  <c r="AQ10" i="9"/>
  <c r="BA3" i="9"/>
  <c r="AD70" i="1"/>
  <c r="AH70" i="1"/>
  <c r="AR4" i="9"/>
  <c r="AH24" i="1"/>
  <c r="AD24" i="1"/>
  <c r="AH30" i="1"/>
  <c r="AD30" i="1"/>
  <c r="AD22" i="1"/>
  <c r="AH22" i="1"/>
  <c r="AS4" i="1"/>
  <c r="AL4" i="1"/>
  <c r="AP4" i="1" s="1"/>
  <c r="AM4" i="1"/>
  <c r="AV4" i="1" s="1"/>
  <c r="AY3" i="1"/>
  <c r="AW3" i="1"/>
  <c r="AT4" i="1"/>
  <c r="BE3" i="1"/>
  <c r="AD21" i="1"/>
  <c r="AH21" i="1"/>
  <c r="AD71" i="1"/>
  <c r="AH71" i="1"/>
  <c r="AT4" i="9"/>
  <c r="AY3" i="9"/>
  <c r="AW3" i="9"/>
  <c r="C60" i="11"/>
  <c r="E60" i="11" s="1"/>
  <c r="BC3" i="9"/>
  <c r="AX3" i="1"/>
  <c r="AH74" i="1"/>
  <c r="AD74" i="1"/>
  <c r="AD73" i="1"/>
  <c r="AH73" i="1"/>
  <c r="AJ4" i="9"/>
  <c r="AI4" i="9" s="1"/>
  <c r="AZ3" i="1"/>
  <c r="AH23" i="1"/>
  <c r="AD23" i="1"/>
  <c r="AH28" i="1"/>
  <c r="AD28" i="1"/>
  <c r="AH26" i="1"/>
  <c r="AD26" i="1"/>
  <c r="AD25" i="1"/>
  <c r="AH25" i="1"/>
  <c r="AX3" i="9"/>
  <c r="AS4" i="9"/>
  <c r="AL4" i="9"/>
  <c r="AD29" i="1"/>
  <c r="AH29" i="1"/>
  <c r="AH27" i="1"/>
  <c r="AD27" i="1"/>
  <c r="AH72" i="1"/>
  <c r="AD72" i="1"/>
  <c r="C3" i="11" l="1"/>
  <c r="BE3" i="9"/>
  <c r="D60" i="11"/>
  <c r="I3" i="11"/>
  <c r="G3" i="11"/>
  <c r="H3" i="11" s="1"/>
  <c r="AJ5" i="1"/>
  <c r="AI5" i="1" s="1"/>
  <c r="AK6" i="1" s="1"/>
  <c r="AU4" i="1"/>
  <c r="AK5" i="9"/>
  <c r="AS5" i="1"/>
  <c r="AT5" i="1"/>
  <c r="AY4" i="1"/>
  <c r="BC4" i="1"/>
  <c r="BE4" i="1" s="1"/>
  <c r="AW4" i="1"/>
  <c r="AR5" i="1"/>
  <c r="AX4" i="1"/>
  <c r="AP4" i="9"/>
  <c r="AR5" i="9" s="1"/>
  <c r="G3" i="8"/>
  <c r="BD3" i="1"/>
  <c r="D3" i="11"/>
  <c r="AC3" i="1"/>
  <c r="D3" i="12"/>
  <c r="AZ4" i="1"/>
  <c r="AM4" i="9"/>
  <c r="AN4" i="9" s="1"/>
  <c r="AO4" i="9" s="1"/>
  <c r="AQ11" i="9" s="1"/>
  <c r="BD3" i="9"/>
  <c r="AC3" i="9"/>
  <c r="H3" i="8"/>
  <c r="E3" i="12"/>
  <c r="AN4" i="1"/>
  <c r="AM5" i="1" l="1"/>
  <c r="AV5" i="1" s="1"/>
  <c r="AL5" i="1"/>
  <c r="AP5" i="1" s="1"/>
  <c r="AT6" i="1" s="1"/>
  <c r="AS5" i="9"/>
  <c r="BA4" i="9"/>
  <c r="BB4" i="9" s="1"/>
  <c r="AV4" i="9"/>
  <c r="AZ4" i="9" s="1"/>
  <c r="AU4" i="9"/>
  <c r="AS6" i="1"/>
  <c r="AC4" i="1"/>
  <c r="BD4" i="1"/>
  <c r="D4" i="12"/>
  <c r="G4" i="8"/>
  <c r="D4" i="11"/>
  <c r="AO4" i="1"/>
  <c r="AQ11" i="1" s="1"/>
  <c r="C61" i="11"/>
  <c r="E61" i="11" s="1"/>
  <c r="AW4" i="9"/>
  <c r="AT5" i="9"/>
  <c r="AJ5" i="9"/>
  <c r="AI5" i="9" s="1"/>
  <c r="AU5" i="1"/>
  <c r="AR6" i="1" l="1"/>
  <c r="D61" i="11"/>
  <c r="AJ6" i="1"/>
  <c r="AI6" i="1" s="1"/>
  <c r="AK7" i="1" s="1"/>
  <c r="AW5" i="1"/>
  <c r="BC4" i="9"/>
  <c r="AN5" i="1"/>
  <c r="AO5" i="1" s="1"/>
  <c r="AQ12" i="1" s="1"/>
  <c r="AM5" i="9"/>
  <c r="AV5" i="9" s="1"/>
  <c r="AY4" i="9"/>
  <c r="AX5" i="1"/>
  <c r="BC5" i="1"/>
  <c r="BE5" i="1" s="1"/>
  <c r="AL5" i="9"/>
  <c r="AZ5" i="1"/>
  <c r="AK6" i="9"/>
  <c r="AY5" i="1"/>
  <c r="AX4" i="9"/>
  <c r="BA4" i="1"/>
  <c r="BB4" i="1" s="1"/>
  <c r="C4" i="11" l="1"/>
  <c r="BE4" i="9"/>
  <c r="AM6" i="1"/>
  <c r="AU6" i="1" s="1"/>
  <c r="AC4" i="9"/>
  <c r="BD4" i="9"/>
  <c r="AL6" i="1"/>
  <c r="AP6" i="1" s="1"/>
  <c r="AT7" i="1" s="1"/>
  <c r="G4" i="11"/>
  <c r="H4" i="11" s="1"/>
  <c r="I4" i="11"/>
  <c r="H4" i="8"/>
  <c r="E4" i="12"/>
  <c r="AU5" i="9"/>
  <c r="BD5" i="1"/>
  <c r="D5" i="12"/>
  <c r="D5" i="11"/>
  <c r="AC5" i="1"/>
  <c r="G5" i="8"/>
  <c r="AS6" i="9"/>
  <c r="AS7" i="1"/>
  <c r="AX5" i="9"/>
  <c r="AN5" i="9"/>
  <c r="AP5" i="9"/>
  <c r="BA5" i="1"/>
  <c r="BB5" i="1" s="1"/>
  <c r="AV6" i="1" l="1"/>
  <c r="BC6" i="1" s="1"/>
  <c r="AW6" i="1"/>
  <c r="AJ7" i="1"/>
  <c r="AI7" i="1" s="1"/>
  <c r="AK8" i="1" s="1"/>
  <c r="AS8" i="1" s="1"/>
  <c r="AN6" i="1"/>
  <c r="AO6" i="1" s="1"/>
  <c r="AQ13" i="1" s="1"/>
  <c r="AR7" i="1"/>
  <c r="AW5" i="9"/>
  <c r="AT6" i="9"/>
  <c r="BC5" i="9"/>
  <c r="C62" i="11"/>
  <c r="E62" i="11" s="1"/>
  <c r="AY5" i="9"/>
  <c r="AR6" i="9"/>
  <c r="AJ6" i="9"/>
  <c r="AZ5" i="9"/>
  <c r="AO5" i="9"/>
  <c r="AQ12" i="9" s="1"/>
  <c r="C5" i="11" l="1"/>
  <c r="BE5" i="9"/>
  <c r="BD6" i="1"/>
  <c r="BE6" i="1"/>
  <c r="AY6" i="1"/>
  <c r="AZ6" i="1"/>
  <c r="AX6" i="1"/>
  <c r="BA6" i="1"/>
  <c r="BB6" i="1" s="1"/>
  <c r="AM7" i="1"/>
  <c r="AU7" i="1" s="1"/>
  <c r="AL7" i="1"/>
  <c r="AP7" i="1" s="1"/>
  <c r="AT8" i="1" s="1"/>
  <c r="G5" i="11"/>
  <c r="H5" i="11" s="1"/>
  <c r="I5" i="11"/>
  <c r="D62" i="11"/>
  <c r="G6" i="8"/>
  <c r="D6" i="11"/>
  <c r="D6" i="12"/>
  <c r="AC6" i="1"/>
  <c r="BA5" i="9"/>
  <c r="BB5" i="9" s="1"/>
  <c r="E5" i="12"/>
  <c r="H5" i="8"/>
  <c r="BD5" i="9"/>
  <c r="AC5" i="9"/>
  <c r="AI6" i="9"/>
  <c r="AM6" i="9"/>
  <c r="AL6" i="9"/>
  <c r="AV7" i="1" l="1"/>
  <c r="AX7" i="1" s="1"/>
  <c r="AR8" i="1"/>
  <c r="AJ8" i="1"/>
  <c r="AL8" i="1" s="1"/>
  <c r="AW7" i="1"/>
  <c r="AN7" i="1"/>
  <c r="AV6" i="9"/>
  <c r="AU6" i="9"/>
  <c r="AK7" i="9"/>
  <c r="AN6" i="9"/>
  <c r="AP6" i="9"/>
  <c r="AJ7" i="9" s="1"/>
  <c r="AZ7" i="1" l="1"/>
  <c r="BC7" i="1"/>
  <c r="G7" i="8" s="1"/>
  <c r="AM8" i="1"/>
  <c r="AU8" i="1" s="1"/>
  <c r="AY7" i="1"/>
  <c r="AI8" i="1"/>
  <c r="AK9" i="1" s="1"/>
  <c r="AC7" i="1"/>
  <c r="AO7" i="1"/>
  <c r="AQ14" i="1" s="1"/>
  <c r="AI7" i="9"/>
  <c r="AK8" i="9" s="1"/>
  <c r="AR7" i="9"/>
  <c r="AO6" i="9"/>
  <c r="AQ13" i="9" s="1"/>
  <c r="AZ6" i="9"/>
  <c r="AP8" i="1"/>
  <c r="AS7" i="9"/>
  <c r="AM7" i="9"/>
  <c r="AV7" i="9" s="1"/>
  <c r="AL7" i="9"/>
  <c r="AP7" i="9" s="1"/>
  <c r="AT7" i="9"/>
  <c r="AY6" i="9"/>
  <c r="C63" i="11"/>
  <c r="E63" i="11" s="1"/>
  <c r="AW6" i="9"/>
  <c r="BC6" i="9"/>
  <c r="AX6" i="9"/>
  <c r="BD7" i="1" l="1"/>
  <c r="AV8" i="1"/>
  <c r="C6" i="11"/>
  <c r="BE6" i="9"/>
  <c r="AN8" i="1"/>
  <c r="AO8" i="1" s="1"/>
  <c r="AQ15" i="1" s="1"/>
  <c r="AJ9" i="1"/>
  <c r="AL9" i="1" s="1"/>
  <c r="AP9" i="1" s="1"/>
  <c r="BA7" i="1"/>
  <c r="BB7" i="1" s="1"/>
  <c r="D7" i="11"/>
  <c r="BE7" i="1"/>
  <c r="D7" i="12"/>
  <c r="AZ8" i="1"/>
  <c r="G6" i="11"/>
  <c r="H6" i="11" s="1"/>
  <c r="I6" i="11"/>
  <c r="D63" i="11"/>
  <c r="AR9" i="1"/>
  <c r="AU7" i="9"/>
  <c r="BA6" i="9"/>
  <c r="BB6" i="9" s="1"/>
  <c r="AX7" i="9"/>
  <c r="AS8" i="9"/>
  <c r="AW7" i="9"/>
  <c r="AT8" i="9"/>
  <c r="BC7" i="9"/>
  <c r="AY7" i="9"/>
  <c r="C64" i="11"/>
  <c r="AR8" i="9"/>
  <c r="AC6" i="9"/>
  <c r="E6" i="12"/>
  <c r="BD6" i="9"/>
  <c r="H6" i="8"/>
  <c r="AN7" i="9"/>
  <c r="AW8" i="1"/>
  <c r="AY8" i="1"/>
  <c r="BC8" i="1"/>
  <c r="BE8" i="1" s="1"/>
  <c r="AT9" i="1"/>
  <c r="AZ7" i="9"/>
  <c r="AX8" i="1"/>
  <c r="AS9" i="1"/>
  <c r="AJ8" i="9"/>
  <c r="AI8" i="9" s="1"/>
  <c r="BA8" i="1" l="1"/>
  <c r="AM9" i="1"/>
  <c r="AU9" i="1" s="1"/>
  <c r="AI9" i="1"/>
  <c r="AK10" i="1" s="1"/>
  <c r="C7" i="11"/>
  <c r="I7" i="11" s="1"/>
  <c r="BE7" i="9"/>
  <c r="BB8" i="1"/>
  <c r="D64" i="11"/>
  <c r="E64" i="11"/>
  <c r="AV9" i="1"/>
  <c r="AX9" i="1" s="1"/>
  <c r="AO7" i="9"/>
  <c r="AQ14" i="9" s="1"/>
  <c r="AS10" i="1"/>
  <c r="AT10" i="1"/>
  <c r="AW9" i="1"/>
  <c r="AL8" i="9"/>
  <c r="AM8" i="9"/>
  <c r="AK9" i="9"/>
  <c r="D8" i="11"/>
  <c r="D8" i="12"/>
  <c r="BD8" i="1"/>
  <c r="AC8" i="1"/>
  <c r="G8" i="8"/>
  <c r="AN9" i="1"/>
  <c r="E7" i="12"/>
  <c r="BD7" i="9"/>
  <c r="AC7" i="9"/>
  <c r="H7" i="8"/>
  <c r="AR10" i="1"/>
  <c r="AJ10" i="1" l="1"/>
  <c r="AI10" i="1" s="1"/>
  <c r="G7" i="11"/>
  <c r="H7" i="11" s="1"/>
  <c r="BC9" i="1"/>
  <c r="AC9" i="1" s="1"/>
  <c r="AY9" i="1"/>
  <c r="AZ9" i="1"/>
  <c r="AL10" i="1"/>
  <c r="AO9" i="1"/>
  <c r="AQ16" i="1" s="1"/>
  <c r="AS9" i="9"/>
  <c r="AM10" i="1"/>
  <c r="AN8" i="9"/>
  <c r="AO8" i="9" s="1"/>
  <c r="AP8" i="9"/>
  <c r="AK11" i="1"/>
  <c r="AV8" i="9"/>
  <c r="AU8" i="9"/>
  <c r="BA7" i="9"/>
  <c r="BB7" i="9" s="1"/>
  <c r="D9" i="12" l="1"/>
  <c r="BE9" i="1"/>
  <c r="BD9" i="1"/>
  <c r="G9" i="8"/>
  <c r="D9" i="11"/>
  <c r="AQ15" i="9"/>
  <c r="BA8" i="9"/>
  <c r="BB8" i="9" s="1"/>
  <c r="C65" i="11"/>
  <c r="AY8" i="9"/>
  <c r="BC8" i="9"/>
  <c r="AW8" i="9"/>
  <c r="AT9" i="9"/>
  <c r="AR9" i="9"/>
  <c r="AJ9" i="9"/>
  <c r="AZ8" i="9"/>
  <c r="AX8" i="9"/>
  <c r="AN10" i="1"/>
  <c r="AO10" i="1" s="1"/>
  <c r="AQ17" i="1" s="1"/>
  <c r="AP10" i="1"/>
  <c r="AS11" i="1"/>
  <c r="AV10" i="1"/>
  <c r="AU10" i="1"/>
  <c r="BA9" i="1"/>
  <c r="BB9" i="1" s="1"/>
  <c r="C8" i="11" l="1"/>
  <c r="I8" i="11" s="1"/>
  <c r="BE8" i="9"/>
  <c r="D65" i="11"/>
  <c r="E65" i="11"/>
  <c r="G8" i="11"/>
  <c r="H8" i="11" s="1"/>
  <c r="BC10" i="1"/>
  <c r="BE10" i="1" s="1"/>
  <c r="BF10" i="1" s="1"/>
  <c r="AY10" i="1"/>
  <c r="AT11" i="1"/>
  <c r="AW10" i="1"/>
  <c r="AZ10" i="1"/>
  <c r="AJ11" i="1"/>
  <c r="AR11" i="1"/>
  <c r="BA10" i="1"/>
  <c r="BB10" i="1" s="1"/>
  <c r="AI9" i="9"/>
  <c r="AM9" i="9"/>
  <c r="AL9" i="9"/>
  <c r="E8" i="12"/>
  <c r="H8" i="8"/>
  <c r="AC8" i="9"/>
  <c r="BD8" i="9"/>
  <c r="AX10" i="1"/>
  <c r="AV9" i="9" l="1"/>
  <c r="AU9" i="9"/>
  <c r="AK10" i="9"/>
  <c r="AI11" i="1"/>
  <c r="AM11" i="1"/>
  <c r="AL11" i="1"/>
  <c r="AN9" i="9"/>
  <c r="AP9" i="9"/>
  <c r="AR10" i="9" s="1"/>
  <c r="AC10" i="1"/>
  <c r="G10" i="8"/>
  <c r="BD10" i="1"/>
  <c r="D10" i="12"/>
  <c r="D10" i="11"/>
  <c r="AJ10" i="9" l="1"/>
  <c r="AI10" i="9" s="1"/>
  <c r="AK11" i="9" s="1"/>
  <c r="AN11" i="1"/>
  <c r="AO11" i="1" s="1"/>
  <c r="AQ18" i="1" s="1"/>
  <c r="AP11" i="1"/>
  <c r="AR12" i="1" s="1"/>
  <c r="AK12" i="1"/>
  <c r="AX9" i="9"/>
  <c r="AM10" i="9"/>
  <c r="AU10" i="9" s="1"/>
  <c r="AL10" i="9"/>
  <c r="AS10" i="9"/>
  <c r="AV11" i="1"/>
  <c r="AU11" i="1"/>
  <c r="AT10" i="9"/>
  <c r="AY9" i="9"/>
  <c r="BC9" i="9"/>
  <c r="AW9" i="9"/>
  <c r="C66" i="11"/>
  <c r="AO9" i="9"/>
  <c r="AQ16" i="9" s="1"/>
  <c r="AZ9" i="9"/>
  <c r="C9" i="11" l="1"/>
  <c r="I9" i="11" s="1"/>
  <c r="BE9" i="9"/>
  <c r="D66" i="11"/>
  <c r="E66" i="11"/>
  <c r="G9" i="11"/>
  <c r="H9" i="11" s="1"/>
  <c r="AJ12" i="1"/>
  <c r="AI12" i="1" s="1"/>
  <c r="AK13" i="1" s="1"/>
  <c r="AZ11" i="1"/>
  <c r="BA11" i="1"/>
  <c r="BB11" i="1" s="1"/>
  <c r="AS11" i="9"/>
  <c r="AT12" i="1"/>
  <c r="AW11" i="1"/>
  <c r="BC11" i="1"/>
  <c r="BE11" i="1" s="1"/>
  <c r="AY11" i="1"/>
  <c r="BA9" i="9"/>
  <c r="BB9" i="9" s="1"/>
  <c r="AN10" i="9"/>
  <c r="AO10" i="9" s="1"/>
  <c r="AQ17" i="9" s="1"/>
  <c r="AP10" i="9"/>
  <c r="AV10" i="9"/>
  <c r="AX11" i="1"/>
  <c r="H9" i="8"/>
  <c r="E9" i="12"/>
  <c r="BD9" i="9"/>
  <c r="AC9" i="9"/>
  <c r="AS12" i="1"/>
  <c r="BF11" i="1" l="1"/>
  <c r="AL12" i="1"/>
  <c r="AP12" i="1" s="1"/>
  <c r="AM12" i="1"/>
  <c r="AV12" i="1" s="1"/>
  <c r="BA10" i="9"/>
  <c r="BB10" i="9" s="1"/>
  <c r="AS13" i="1"/>
  <c r="AX10" i="9"/>
  <c r="AW10" i="9"/>
  <c r="AY10" i="9"/>
  <c r="C67" i="11"/>
  <c r="AT11" i="9"/>
  <c r="BC10" i="9"/>
  <c r="AJ11" i="9"/>
  <c r="AR11" i="9"/>
  <c r="AZ10" i="9"/>
  <c r="D11" i="12"/>
  <c r="BD11" i="1"/>
  <c r="AC11" i="1"/>
  <c r="D11" i="11"/>
  <c r="G11" i="8"/>
  <c r="C10" i="11" l="1"/>
  <c r="I10" i="11" s="1"/>
  <c r="BE10" i="9"/>
  <c r="AN12" i="1"/>
  <c r="AO12" i="1" s="1"/>
  <c r="AQ19" i="1" s="1"/>
  <c r="AU12" i="1"/>
  <c r="D67" i="11"/>
  <c r="E67" i="11"/>
  <c r="G10" i="11"/>
  <c r="H10" i="11" s="1"/>
  <c r="AC10" i="9"/>
  <c r="BD10" i="9"/>
  <c r="E10" i="12"/>
  <c r="H10" i="8"/>
  <c r="BC12" i="1"/>
  <c r="BE12" i="1" s="1"/>
  <c r="AY12" i="1"/>
  <c r="AT13" i="1"/>
  <c r="AW12" i="1"/>
  <c r="AJ13" i="1"/>
  <c r="AZ12" i="1"/>
  <c r="AR13" i="1"/>
  <c r="AX12" i="1"/>
  <c r="AI11" i="9"/>
  <c r="AM11" i="9"/>
  <c r="AL11" i="9"/>
  <c r="BF10" i="9" l="1"/>
  <c r="BF12" i="1"/>
  <c r="BA12" i="1"/>
  <c r="BB12" i="1" s="1"/>
  <c r="BD12" i="1"/>
  <c r="AC12" i="1"/>
  <c r="G12" i="8"/>
  <c r="D12" i="11"/>
  <c r="D12" i="12"/>
  <c r="AN11" i="9"/>
  <c r="AO11" i="9" s="1"/>
  <c r="AQ18" i="9" s="1"/>
  <c r="AP11" i="9"/>
  <c r="AJ12" i="9" s="1"/>
  <c r="AV11" i="9"/>
  <c r="AZ11" i="9" s="1"/>
  <c r="AU11" i="9"/>
  <c r="AK12" i="9"/>
  <c r="AI13" i="1"/>
  <c r="AL13" i="1"/>
  <c r="AM13" i="1"/>
  <c r="AI12" i="9" l="1"/>
  <c r="AK13" i="9" s="1"/>
  <c r="BA11" i="9"/>
  <c r="BB11" i="9" s="1"/>
  <c r="AN13" i="1"/>
  <c r="AO13" i="1" s="1"/>
  <c r="AP13" i="1"/>
  <c r="AR14" i="1" s="1"/>
  <c r="AK14" i="1"/>
  <c r="AX11" i="9"/>
  <c r="AS12" i="9"/>
  <c r="AL12" i="9"/>
  <c r="AM12" i="9"/>
  <c r="AV12" i="9" s="1"/>
  <c r="AY11" i="9"/>
  <c r="BC11" i="9"/>
  <c r="C68" i="11"/>
  <c r="AW11" i="9"/>
  <c r="AT12" i="9"/>
  <c r="AU13" i="1"/>
  <c r="AV13" i="1"/>
  <c r="AR12" i="9"/>
  <c r="C11" i="11" l="1"/>
  <c r="I11" i="11" s="1"/>
  <c r="BE11" i="9"/>
  <c r="D68" i="11"/>
  <c r="E68" i="11"/>
  <c r="AZ13" i="1"/>
  <c r="G11" i="11"/>
  <c r="H11" i="11" s="1"/>
  <c r="AU12" i="9"/>
  <c r="AQ20" i="1"/>
  <c r="BA13" i="1"/>
  <c r="BB13" i="1" s="1"/>
  <c r="AS13" i="9"/>
  <c r="AX12" i="9"/>
  <c r="E11" i="12"/>
  <c r="H11" i="8"/>
  <c r="BD11" i="9"/>
  <c r="AC11" i="9"/>
  <c r="AS14" i="1"/>
  <c r="AN12" i="9"/>
  <c r="AX13" i="1"/>
  <c r="AT14" i="1"/>
  <c r="BC13" i="1"/>
  <c r="BE13" i="1" s="1"/>
  <c r="AW13" i="1"/>
  <c r="AY13" i="1"/>
  <c r="AP12" i="9"/>
  <c r="AJ14" i="1"/>
  <c r="AI14" i="1" s="1"/>
  <c r="BF11" i="9" l="1"/>
  <c r="BF13" i="1"/>
  <c r="AO12" i="9"/>
  <c r="AQ19" i="9" s="1"/>
  <c r="AM14" i="1"/>
  <c r="AK15" i="1"/>
  <c r="D13" i="12"/>
  <c r="D13" i="11"/>
  <c r="G13" i="8"/>
  <c r="AC13" i="1"/>
  <c r="BD13" i="1"/>
  <c r="C69" i="11"/>
  <c r="AY12" i="9"/>
  <c r="BC12" i="9"/>
  <c r="AW12" i="9"/>
  <c r="AT13" i="9"/>
  <c r="AJ13" i="9"/>
  <c r="AR13" i="9"/>
  <c r="AZ12" i="9"/>
  <c r="AL14" i="1"/>
  <c r="C12" i="11" l="1"/>
  <c r="I12" i="11" s="1"/>
  <c r="BE12" i="9"/>
  <c r="D69" i="11"/>
  <c r="E69" i="11"/>
  <c r="G12" i="11"/>
  <c r="H12" i="11" s="1"/>
  <c r="AU14" i="1"/>
  <c r="AV14" i="1"/>
  <c r="AS15" i="1"/>
  <c r="H12" i="8"/>
  <c r="AC12" i="9"/>
  <c r="E12" i="12"/>
  <c r="BD12" i="9"/>
  <c r="AN14" i="1"/>
  <c r="AO14" i="1" s="1"/>
  <c r="AQ21" i="1" s="1"/>
  <c r="AP14" i="1"/>
  <c r="AI13" i="9"/>
  <c r="AM13" i="9"/>
  <c r="AL13" i="9"/>
  <c r="BA12" i="9"/>
  <c r="BB12" i="9" s="1"/>
  <c r="BF12" i="9" l="1"/>
  <c r="BA14" i="1"/>
  <c r="BB14" i="1" s="1"/>
  <c r="AX14" i="1"/>
  <c r="AN13" i="9"/>
  <c r="AO13" i="9" s="1"/>
  <c r="AP13" i="9"/>
  <c r="AV13" i="9"/>
  <c r="AU13" i="9"/>
  <c r="AK14" i="9"/>
  <c r="AY14" i="1"/>
  <c r="AW14" i="1"/>
  <c r="BC14" i="1"/>
  <c r="BE14" i="1" s="1"/>
  <c r="AT15" i="1"/>
  <c r="AR15" i="1"/>
  <c r="AZ14" i="1"/>
  <c r="AJ15" i="1"/>
  <c r="BF14" i="1" l="1"/>
  <c r="AQ20" i="9"/>
  <c r="BA13" i="9"/>
  <c r="BB13" i="9" s="1"/>
  <c r="AW13" i="9"/>
  <c r="AY13" i="9"/>
  <c r="AT14" i="9"/>
  <c r="C70" i="11"/>
  <c r="BC13" i="9"/>
  <c r="AJ14" i="9"/>
  <c r="AI14" i="9" s="1"/>
  <c r="AS14" i="9"/>
  <c r="AR14" i="9"/>
  <c r="AI15" i="1"/>
  <c r="AM15" i="1"/>
  <c r="AL15" i="1"/>
  <c r="D14" i="11"/>
  <c r="BD14" i="1"/>
  <c r="AC14" i="1"/>
  <c r="D14" i="12"/>
  <c r="G14" i="8"/>
  <c r="AZ13" i="9"/>
  <c r="AX13" i="9"/>
  <c r="C13" i="11" l="1"/>
  <c r="I13" i="11" s="1"/>
  <c r="BE13" i="9"/>
  <c r="D70" i="11"/>
  <c r="E70" i="11"/>
  <c r="G13" i="11"/>
  <c r="H13" i="11" s="1"/>
  <c r="AL14" i="9"/>
  <c r="AP14" i="9" s="1"/>
  <c r="AJ15" i="9" s="1"/>
  <c r="AN15" i="1"/>
  <c r="AO15" i="1" s="1"/>
  <c r="AP15" i="1"/>
  <c r="AR16" i="1" s="1"/>
  <c r="AV15" i="1"/>
  <c r="AU15" i="1"/>
  <c r="AK15" i="9"/>
  <c r="AK16" i="1"/>
  <c r="E13" i="12"/>
  <c r="AC13" i="9"/>
  <c r="H13" i="8"/>
  <c r="BD13" i="9"/>
  <c r="AM14" i="9"/>
  <c r="BF13" i="9" l="1"/>
  <c r="AR15" i="9"/>
  <c r="AJ16" i="1"/>
  <c r="AI16" i="1" s="1"/>
  <c r="AK17" i="1" s="1"/>
  <c r="AQ22" i="1"/>
  <c r="BA15" i="1"/>
  <c r="BB15" i="1" s="1"/>
  <c r="AI15" i="9"/>
  <c r="AK16" i="9" s="1"/>
  <c r="AU14" i="9"/>
  <c r="AV14" i="9"/>
  <c r="BC14" i="9" s="1"/>
  <c r="AS16" i="1"/>
  <c r="AW14" i="9"/>
  <c r="AT15" i="9"/>
  <c r="C71" i="11"/>
  <c r="BC15" i="1"/>
  <c r="BE15" i="1" s="1"/>
  <c r="AT16" i="1"/>
  <c r="AW15" i="1"/>
  <c r="AY15" i="1"/>
  <c r="AZ15" i="1"/>
  <c r="AM15" i="9"/>
  <c r="AU15" i="9" s="1"/>
  <c r="AL15" i="9"/>
  <c r="AP15" i="9" s="1"/>
  <c r="AS15" i="9"/>
  <c r="AX15" i="1"/>
  <c r="AN14" i="9"/>
  <c r="AO14" i="9" s="1"/>
  <c r="AQ21" i="9" s="1"/>
  <c r="C14" i="11" l="1"/>
  <c r="I14" i="11" s="1"/>
  <c r="BE14" i="9"/>
  <c r="BF15" i="1"/>
  <c r="AM16" i="1"/>
  <c r="AU16" i="1" s="1"/>
  <c r="AL16" i="1"/>
  <c r="AP16" i="1" s="1"/>
  <c r="AT17" i="1" s="1"/>
  <c r="D71" i="11"/>
  <c r="E71" i="11"/>
  <c r="G14" i="11"/>
  <c r="H14" i="11" s="1"/>
  <c r="AR16" i="9"/>
  <c r="AV16" i="1"/>
  <c r="AY14" i="9"/>
  <c r="AJ16" i="9"/>
  <c r="AI16" i="9" s="1"/>
  <c r="AK17" i="9" s="1"/>
  <c r="AS17" i="1"/>
  <c r="BA14" i="9"/>
  <c r="BB14" i="9" s="1"/>
  <c r="AN15" i="9"/>
  <c r="AO15" i="9" s="1"/>
  <c r="AS16" i="9"/>
  <c r="AT16" i="9"/>
  <c r="C72" i="11"/>
  <c r="AW15" i="9"/>
  <c r="D15" i="11"/>
  <c r="G15" i="8"/>
  <c r="D15" i="12"/>
  <c r="AC15" i="1"/>
  <c r="BD15" i="1"/>
  <c r="AC14" i="9"/>
  <c r="H14" i="8"/>
  <c r="BD14" i="9"/>
  <c r="E14" i="12"/>
  <c r="AX14" i="9"/>
  <c r="AV15" i="9"/>
  <c r="AY15" i="9" s="1"/>
  <c r="AZ14" i="9"/>
  <c r="AR17" i="1" l="1"/>
  <c r="AN16" i="1"/>
  <c r="AO16" i="1" s="1"/>
  <c r="AQ23" i="1" s="1"/>
  <c r="AW16" i="1"/>
  <c r="BF14" i="9"/>
  <c r="AJ17" i="1"/>
  <c r="AI17" i="1" s="1"/>
  <c r="AK18" i="1" s="1"/>
  <c r="BC16" i="1"/>
  <c r="BE16" i="1" s="1"/>
  <c r="AZ16" i="1"/>
  <c r="AY16" i="1"/>
  <c r="D72" i="11"/>
  <c r="E72" i="11"/>
  <c r="AX16" i="1"/>
  <c r="AZ15" i="9"/>
  <c r="AL16" i="9"/>
  <c r="AM16" i="9"/>
  <c r="AU16" i="9" s="1"/>
  <c r="AQ22" i="9"/>
  <c r="BA15" i="9"/>
  <c r="BB15" i="9" s="1"/>
  <c r="AS17" i="9"/>
  <c r="AX15" i="9"/>
  <c r="BC15" i="9"/>
  <c r="BA16" i="1" l="1"/>
  <c r="BB16" i="1" s="1"/>
  <c r="AC16" i="1"/>
  <c r="AL17" i="1"/>
  <c r="AP17" i="1" s="1"/>
  <c r="D16" i="11"/>
  <c r="BD16" i="1"/>
  <c r="AM17" i="1"/>
  <c r="AU17" i="1" s="1"/>
  <c r="G16" i="8"/>
  <c r="D16" i="12"/>
  <c r="C15" i="11"/>
  <c r="I15" i="11" s="1"/>
  <c r="BE15" i="9"/>
  <c r="BF16" i="1"/>
  <c r="G15" i="11"/>
  <c r="H15" i="11" s="1"/>
  <c r="AV16" i="9"/>
  <c r="AX16" i="9" s="1"/>
  <c r="AN16" i="9"/>
  <c r="AO16" i="9" s="1"/>
  <c r="AQ23" i="9" s="1"/>
  <c r="AP16" i="9"/>
  <c r="C73" i="11" s="1"/>
  <c r="AC15" i="9"/>
  <c r="BD15" i="9"/>
  <c r="E15" i="12"/>
  <c r="H15" i="8"/>
  <c r="AS18" i="1"/>
  <c r="AV17" i="1" l="1"/>
  <c r="AN17" i="1"/>
  <c r="AO17" i="1" s="1"/>
  <c r="AQ24" i="1" s="1"/>
  <c r="BF15" i="9"/>
  <c r="D73" i="11"/>
  <c r="E73" i="11"/>
  <c r="AT17" i="9"/>
  <c r="AJ17" i="9"/>
  <c r="AI17" i="9" s="1"/>
  <c r="AR17" i="9"/>
  <c r="AZ16" i="9"/>
  <c r="AW16" i="9"/>
  <c r="AY16" i="9"/>
  <c r="BC16" i="9"/>
  <c r="BA16" i="9"/>
  <c r="BB16" i="9" s="1"/>
  <c r="AX17" i="1"/>
  <c r="AT18" i="1"/>
  <c r="AY17" i="1"/>
  <c r="BC17" i="1"/>
  <c r="BE17" i="1" s="1"/>
  <c r="AW17" i="1"/>
  <c r="AR18" i="1"/>
  <c r="AZ17" i="1"/>
  <c r="AJ18" i="1"/>
  <c r="C16" i="11" l="1"/>
  <c r="I16" i="11" s="1"/>
  <c r="BE16" i="9"/>
  <c r="BF17" i="1"/>
  <c r="AM17" i="9"/>
  <c r="AU17" i="9" s="1"/>
  <c r="G16" i="11"/>
  <c r="H16" i="11" s="1"/>
  <c r="AL17" i="9"/>
  <c r="AP17" i="9" s="1"/>
  <c r="H16" i="8"/>
  <c r="BD16" i="9"/>
  <c r="AC16" i="9"/>
  <c r="E16" i="12"/>
  <c r="BA17" i="1"/>
  <c r="BB17" i="1" s="1"/>
  <c r="AK18" i="9"/>
  <c r="G17" i="8"/>
  <c r="AC17" i="1"/>
  <c r="D17" i="11"/>
  <c r="D17" i="12"/>
  <c r="BD17" i="1"/>
  <c r="AI18" i="1"/>
  <c r="AL18" i="1"/>
  <c r="AM18" i="1"/>
  <c r="BF16" i="9" l="1"/>
  <c r="AV17" i="9"/>
  <c r="AY17" i="9" s="1"/>
  <c r="AN17" i="9"/>
  <c r="AO17" i="9" s="1"/>
  <c r="AQ24" i="9" s="1"/>
  <c r="C74" i="11"/>
  <c r="AT18" i="9"/>
  <c r="AW17" i="9"/>
  <c r="AN18" i="1"/>
  <c r="AO18" i="1" s="1"/>
  <c r="AQ25" i="1" s="1"/>
  <c r="AP18" i="1"/>
  <c r="AJ19" i="1" s="1"/>
  <c r="AK19" i="1"/>
  <c r="AS18" i="9"/>
  <c r="AJ18" i="9"/>
  <c r="AI18" i="9" s="1"/>
  <c r="AU18" i="1"/>
  <c r="AV18" i="1"/>
  <c r="AR18" i="9"/>
  <c r="AX17" i="9" l="1"/>
  <c r="AZ17" i="9"/>
  <c r="BC17" i="9"/>
  <c r="BA17" i="9"/>
  <c r="BB17" i="9" s="1"/>
  <c r="D74" i="11"/>
  <c r="E74" i="11"/>
  <c r="AR19" i="1"/>
  <c r="BA18" i="1"/>
  <c r="BB18" i="1" s="1"/>
  <c r="AI19" i="1"/>
  <c r="AK20" i="1" s="1"/>
  <c r="AL18" i="9"/>
  <c r="AP18" i="9" s="1"/>
  <c r="AR19" i="9" s="1"/>
  <c r="AZ18" i="1"/>
  <c r="AM18" i="9"/>
  <c r="AV18" i="9" s="1"/>
  <c r="AX18" i="9" s="1"/>
  <c r="AX18" i="1"/>
  <c r="BC18" i="1"/>
  <c r="BE18" i="1" s="1"/>
  <c r="AW18" i="1"/>
  <c r="AT19" i="1"/>
  <c r="AY18" i="1"/>
  <c r="AK19" i="9"/>
  <c r="AS19" i="1"/>
  <c r="AM19" i="1"/>
  <c r="AL19" i="1"/>
  <c r="AP19" i="1" s="1"/>
  <c r="C17" i="11" l="1"/>
  <c r="I17" i="11" s="1"/>
  <c r="BE17" i="9"/>
  <c r="BF18" i="1"/>
  <c r="AC17" i="9"/>
  <c r="BD17" i="9"/>
  <c r="H17" i="8"/>
  <c r="E17" i="12"/>
  <c r="G17" i="11"/>
  <c r="H17" i="11" s="1"/>
  <c r="AR20" i="1"/>
  <c r="AU18" i="9"/>
  <c r="AN18" i="9"/>
  <c r="AO18" i="9" s="1"/>
  <c r="BA18" i="9" s="1"/>
  <c r="BB18" i="9" s="1"/>
  <c r="AJ19" i="9"/>
  <c r="AI19" i="9" s="1"/>
  <c r="AK20" i="9" s="1"/>
  <c r="AC18" i="1"/>
  <c r="G18" i="8"/>
  <c r="D18" i="11"/>
  <c r="BD18" i="1"/>
  <c r="D18" i="12"/>
  <c r="AW19" i="1"/>
  <c r="AT20" i="1"/>
  <c r="AY18" i="9"/>
  <c r="C75" i="11"/>
  <c r="AT19" i="9"/>
  <c r="BC18" i="9"/>
  <c r="AW18" i="9"/>
  <c r="AS20" i="1"/>
  <c r="AV19" i="1"/>
  <c r="BC19" i="1" s="1"/>
  <c r="BE19" i="1" s="1"/>
  <c r="AS19" i="9"/>
  <c r="AN19" i="1"/>
  <c r="AZ18" i="9"/>
  <c r="AU19" i="1"/>
  <c r="AJ20" i="1"/>
  <c r="AI20" i="1" s="1"/>
  <c r="BF17" i="9" l="1"/>
  <c r="C18" i="11"/>
  <c r="I18" i="11" s="1"/>
  <c r="BE18" i="9"/>
  <c r="BF18" i="9" s="1"/>
  <c r="BF19" i="1"/>
  <c r="D75" i="11"/>
  <c r="E75" i="11"/>
  <c r="AQ25" i="9"/>
  <c r="G18" i="11"/>
  <c r="H18" i="11" s="1"/>
  <c r="AM19" i="9"/>
  <c r="AV19" i="9" s="1"/>
  <c r="AL19" i="9"/>
  <c r="AP19" i="9" s="1"/>
  <c r="AL20" i="1"/>
  <c r="AP20" i="1" s="1"/>
  <c r="AR21" i="1" s="1"/>
  <c r="AM20" i="1"/>
  <c r="AU20" i="1" s="1"/>
  <c r="D19" i="12"/>
  <c r="G19" i="8"/>
  <c r="AC19" i="1"/>
  <c r="BD19" i="1"/>
  <c r="D19" i="11"/>
  <c r="AS20" i="9"/>
  <c r="AO19" i="1"/>
  <c r="AQ26" i="1" s="1"/>
  <c r="AK21" i="1"/>
  <c r="AX19" i="1"/>
  <c r="H18" i="8"/>
  <c r="AC18" i="9"/>
  <c r="BD18" i="9"/>
  <c r="E18" i="12"/>
  <c r="AZ19" i="1"/>
  <c r="AY19" i="1"/>
  <c r="AU19" i="9" l="1"/>
  <c r="AN19" i="9"/>
  <c r="AO19" i="9" s="1"/>
  <c r="AQ26" i="9" s="1"/>
  <c r="AN20" i="1"/>
  <c r="AV20" i="1"/>
  <c r="AZ20" i="1" s="1"/>
  <c r="AS21" i="1"/>
  <c r="AW20" i="1"/>
  <c r="AT21" i="1"/>
  <c r="AW19" i="9"/>
  <c r="C76" i="11"/>
  <c r="BC19" i="9"/>
  <c r="AY19" i="9"/>
  <c r="AT20" i="9"/>
  <c r="AZ19" i="9"/>
  <c r="AJ20" i="9"/>
  <c r="AR20" i="9"/>
  <c r="AJ21" i="1"/>
  <c r="AI21" i="1" s="1"/>
  <c r="AX19" i="9"/>
  <c r="BA19" i="1"/>
  <c r="BB19" i="1" s="1"/>
  <c r="C19" i="11" l="1"/>
  <c r="I19" i="11" s="1"/>
  <c r="BE19" i="9"/>
  <c r="D76" i="11"/>
  <c r="E76" i="11"/>
  <c r="G19" i="11"/>
  <c r="H19" i="11" s="1"/>
  <c r="BA19" i="9"/>
  <c r="BB19" i="9" s="1"/>
  <c r="BC20" i="1"/>
  <c r="BE20" i="1" s="1"/>
  <c r="AY20" i="1"/>
  <c r="AX20" i="1"/>
  <c r="AO20" i="1"/>
  <c r="AQ27" i="1" s="1"/>
  <c r="AL21" i="1"/>
  <c r="AK22" i="1"/>
  <c r="AM21" i="1"/>
  <c r="H19" i="8"/>
  <c r="BD19" i="9"/>
  <c r="AC19" i="9"/>
  <c r="E19" i="12"/>
  <c r="D20" i="10"/>
  <c r="AI20" i="9"/>
  <c r="AM20" i="9"/>
  <c r="AL20" i="9"/>
  <c r="BF19" i="9" l="1"/>
  <c r="BF20" i="1"/>
  <c r="AC20" i="1"/>
  <c r="G20" i="8"/>
  <c r="D20" i="11"/>
  <c r="BD20" i="1"/>
  <c r="D20" i="12"/>
  <c r="BA20" i="1"/>
  <c r="BB20" i="1" s="1"/>
  <c r="AK21" i="9"/>
  <c r="AS22" i="1"/>
  <c r="AV20" i="9"/>
  <c r="AU20" i="9"/>
  <c r="AN20" i="9"/>
  <c r="AO20" i="9" s="1"/>
  <c r="AQ27" i="9" s="1"/>
  <c r="AP20" i="9"/>
  <c r="AV21" i="1"/>
  <c r="AU21" i="1"/>
  <c r="AN21" i="1"/>
  <c r="AO21" i="1" s="1"/>
  <c r="AQ28" i="1" s="1"/>
  <c r="AP21" i="1"/>
  <c r="AZ20" i="9" l="1"/>
  <c r="AX21" i="1"/>
  <c r="BA20" i="9"/>
  <c r="BB20" i="9" s="1"/>
  <c r="AS21" i="9"/>
  <c r="AX20" i="9"/>
  <c r="BA21" i="1"/>
  <c r="BB21" i="1" s="1"/>
  <c r="AT22" i="1"/>
  <c r="AW21" i="1"/>
  <c r="BC21" i="1"/>
  <c r="BE21" i="1" s="1"/>
  <c r="AY21" i="1"/>
  <c r="AJ22" i="1"/>
  <c r="AR22" i="1"/>
  <c r="AZ21" i="1"/>
  <c r="AY20" i="9"/>
  <c r="C77" i="11"/>
  <c r="E77" i="11" s="1"/>
  <c r="B85" i="11" s="1"/>
  <c r="BC20" i="9"/>
  <c r="BE20" i="9" s="1"/>
  <c r="AW20" i="9"/>
  <c r="AT21" i="9"/>
  <c r="AJ21" i="9"/>
  <c r="AI21" i="9" s="1"/>
  <c r="AR21" i="9"/>
  <c r="BF20" i="9" l="1"/>
  <c r="BF21" i="1"/>
  <c r="C20" i="11"/>
  <c r="H20" i="8"/>
  <c r="G20" i="11"/>
  <c r="H20" i="11" s="1"/>
  <c r="K11" i="11" s="1"/>
  <c r="K12" i="11" s="1"/>
  <c r="I20" i="11"/>
  <c r="K2" i="11" s="1"/>
  <c r="K8" i="11" s="1"/>
  <c r="K4" i="11"/>
  <c r="K6" i="11" s="1"/>
  <c r="B84" i="11"/>
  <c r="D77" i="11"/>
  <c r="D79" i="11" s="1"/>
  <c r="D80" i="11" s="1"/>
  <c r="B27" i="11"/>
  <c r="AL21" i="9"/>
  <c r="AK22" i="9"/>
  <c r="AI22" i="1"/>
  <c r="AM22" i="1"/>
  <c r="AL22" i="1"/>
  <c r="D21" i="8"/>
  <c r="D21" i="10" s="1"/>
  <c r="AC21" i="1"/>
  <c r="BD21" i="1"/>
  <c r="D21" i="12"/>
  <c r="AM21" i="9"/>
  <c r="E20" i="12"/>
  <c r="BD20" i="9"/>
  <c r="AC20" i="9"/>
  <c r="E20" i="10"/>
  <c r="AN22" i="1" l="1"/>
  <c r="AO22" i="1" s="1"/>
  <c r="AQ29" i="1" s="1"/>
  <c r="AP22" i="1"/>
  <c r="AR23" i="1" s="1"/>
  <c r="AS22" i="9"/>
  <c r="AV21" i="9"/>
  <c r="AU21" i="9"/>
  <c r="AV22" i="1"/>
  <c r="AU22" i="1"/>
  <c r="AK23" i="1"/>
  <c r="AN21" i="9"/>
  <c r="AO21" i="9" s="1"/>
  <c r="AP21" i="9"/>
  <c r="AJ23" i="1" l="1"/>
  <c r="AI23" i="1" s="1"/>
  <c r="AK24" i="1" s="1"/>
  <c r="AQ28" i="9"/>
  <c r="BA21" i="9"/>
  <c r="BB21" i="9" s="1"/>
  <c r="AX22" i="1"/>
  <c r="BA22" i="1"/>
  <c r="BB22" i="1" s="1"/>
  <c r="AT23" i="1"/>
  <c r="AY22" i="1"/>
  <c r="AW22" i="1"/>
  <c r="BC22" i="1"/>
  <c r="BE22" i="1" s="1"/>
  <c r="AZ22" i="1"/>
  <c r="AT22" i="9"/>
  <c r="AW21" i="9"/>
  <c r="AY21" i="9"/>
  <c r="BC21" i="9"/>
  <c r="BE21" i="9" s="1"/>
  <c r="AR22" i="9"/>
  <c r="AZ21" i="9"/>
  <c r="AJ22" i="9"/>
  <c r="AS23" i="1"/>
  <c r="AX21" i="9"/>
  <c r="BF21" i="9" l="1"/>
  <c r="BF22" i="1"/>
  <c r="AL23" i="1"/>
  <c r="AP23" i="1" s="1"/>
  <c r="AM23" i="1"/>
  <c r="AU23" i="1" s="1"/>
  <c r="AI22" i="9"/>
  <c r="AM22" i="9"/>
  <c r="AL22" i="9"/>
  <c r="AC21" i="9"/>
  <c r="E21" i="8"/>
  <c r="E21" i="10" s="1"/>
  <c r="E21" i="12"/>
  <c r="BD21" i="9"/>
  <c r="AC22" i="1"/>
  <c r="D22" i="12"/>
  <c r="D22" i="8"/>
  <c r="D22" i="10" s="1"/>
  <c r="AS24" i="1"/>
  <c r="AV23" i="1" l="1"/>
  <c r="AZ23" i="1" s="1"/>
  <c r="AN23" i="1"/>
  <c r="AO23" i="1" s="1"/>
  <c r="AQ30" i="1" s="1"/>
  <c r="AK23" i="9"/>
  <c r="AW23" i="1"/>
  <c r="AT24" i="1"/>
  <c r="AR24" i="1"/>
  <c r="AJ24" i="1"/>
  <c r="AN22" i="9"/>
  <c r="AP22" i="9"/>
  <c r="AU22" i="9"/>
  <c r="AV22" i="9"/>
  <c r="AY23" i="1" l="1"/>
  <c r="AX23" i="1"/>
  <c r="BC23" i="1"/>
  <c r="BA23" i="1"/>
  <c r="BB23" i="1" s="1"/>
  <c r="AZ22" i="9"/>
  <c r="AS23" i="9"/>
  <c r="AO22" i="9"/>
  <c r="AQ29" i="9" s="1"/>
  <c r="AR23" i="9"/>
  <c r="AX22" i="9"/>
  <c r="AI24" i="1"/>
  <c r="AM24" i="1"/>
  <c r="AL24" i="1"/>
  <c r="AY22" i="9"/>
  <c r="AW22" i="9"/>
  <c r="AT23" i="9"/>
  <c r="BC22" i="9"/>
  <c r="BE22" i="9" s="1"/>
  <c r="D23" i="12"/>
  <c r="D23" i="8"/>
  <c r="D23" i="10" s="1"/>
  <c r="AJ23" i="9"/>
  <c r="AI23" i="9" s="1"/>
  <c r="BF22" i="9" l="1"/>
  <c r="AC23" i="1"/>
  <c r="BE23" i="1"/>
  <c r="AC22" i="9"/>
  <c r="E22" i="8"/>
  <c r="E22" i="10" s="1"/>
  <c r="E22" i="12"/>
  <c r="AV24" i="1"/>
  <c r="AU24" i="1"/>
  <c r="AM23" i="9"/>
  <c r="AK24" i="9"/>
  <c r="AK25" i="1"/>
  <c r="AL23" i="9"/>
  <c r="AN24" i="1"/>
  <c r="AO24" i="1" s="1"/>
  <c r="AQ31" i="1" s="1"/>
  <c r="AP24" i="1"/>
  <c r="BA22" i="9"/>
  <c r="BB22" i="9" s="1"/>
  <c r="BF23" i="1" l="1"/>
  <c r="AS24" i="9"/>
  <c r="AX24" i="1"/>
  <c r="AN23" i="9"/>
  <c r="AO23" i="9" s="1"/>
  <c r="AQ30" i="9" s="1"/>
  <c r="AP23" i="9"/>
  <c r="AS25" i="1"/>
  <c r="BA24" i="1"/>
  <c r="BB24" i="1" s="1"/>
  <c r="AT25" i="1"/>
  <c r="BC24" i="1"/>
  <c r="BE24" i="1" s="1"/>
  <c r="AW24" i="1"/>
  <c r="AY24" i="1"/>
  <c r="AR25" i="1"/>
  <c r="AJ25" i="1"/>
  <c r="AI25" i="1" s="1"/>
  <c r="AZ24" i="1"/>
  <c r="AV23" i="9"/>
  <c r="AU23" i="9"/>
  <c r="BF24" i="1" l="1"/>
  <c r="AM25" i="1"/>
  <c r="AV25" i="1" s="1"/>
  <c r="AX25" i="1" s="1"/>
  <c r="AL25" i="1"/>
  <c r="AP25" i="1" s="1"/>
  <c r="AX23" i="9"/>
  <c r="BA23" i="9"/>
  <c r="BB23" i="9" s="1"/>
  <c r="AC24" i="1"/>
  <c r="D24" i="12"/>
  <c r="D24" i="8"/>
  <c r="D24" i="10" s="1"/>
  <c r="AK26" i="1"/>
  <c r="AT24" i="9"/>
  <c r="AW23" i="9"/>
  <c r="AY23" i="9"/>
  <c r="BC23" i="9"/>
  <c r="BE23" i="9" s="1"/>
  <c r="AZ23" i="9"/>
  <c r="AJ24" i="9"/>
  <c r="AR24" i="9"/>
  <c r="BF23" i="9" l="1"/>
  <c r="AU25" i="1"/>
  <c r="AY25" i="1"/>
  <c r="AW25" i="1"/>
  <c r="AR26" i="1"/>
  <c r="BC25" i="1"/>
  <c r="AN25" i="1"/>
  <c r="AO25" i="1" s="1"/>
  <c r="AQ32" i="1" s="1"/>
  <c r="AZ25" i="1"/>
  <c r="AJ26" i="1"/>
  <c r="AM26" i="1" s="1"/>
  <c r="AT26" i="1"/>
  <c r="E23" i="12"/>
  <c r="AC23" i="9"/>
  <c r="E23" i="8"/>
  <c r="E23" i="10" s="1"/>
  <c r="AS26" i="1"/>
  <c r="AI24" i="9"/>
  <c r="AL24" i="9"/>
  <c r="AM24" i="9"/>
  <c r="D25" i="8" l="1"/>
  <c r="D25" i="10" s="1"/>
  <c r="BE25" i="1"/>
  <c r="AC25" i="1"/>
  <c r="D25" i="12"/>
  <c r="BA25" i="1"/>
  <c r="BB25" i="1" s="1"/>
  <c r="AI26" i="1"/>
  <c r="AK27" i="1" s="1"/>
  <c r="AS27" i="1" s="1"/>
  <c r="AL26" i="1"/>
  <c r="AN26" i="1" s="1"/>
  <c r="AO26" i="1" s="1"/>
  <c r="AV24" i="9"/>
  <c r="AU24" i="9"/>
  <c r="AN24" i="9"/>
  <c r="AP24" i="9"/>
  <c r="AK25" i="9"/>
  <c r="AU26" i="1"/>
  <c r="AV26" i="1"/>
  <c r="BF25" i="1" l="1"/>
  <c r="AP26" i="1"/>
  <c r="AW26" i="1" s="1"/>
  <c r="AQ33" i="1"/>
  <c r="BA26" i="1"/>
  <c r="BB26" i="1" s="1"/>
  <c r="AY24" i="9"/>
  <c r="AT25" i="9"/>
  <c r="AW24" i="9"/>
  <c r="BC24" i="9"/>
  <c r="BE24" i="9" s="1"/>
  <c r="AO24" i="9"/>
  <c r="AQ31" i="9" s="1"/>
  <c r="AS25" i="9"/>
  <c r="AZ24" i="9"/>
  <c r="AX26" i="1"/>
  <c r="AJ25" i="9"/>
  <c r="AI25" i="9" s="1"/>
  <c r="AX24" i="9"/>
  <c r="AR25" i="9"/>
  <c r="BF24" i="9" l="1"/>
  <c r="AT27" i="1"/>
  <c r="AZ26" i="1"/>
  <c r="BC26" i="1"/>
  <c r="BE26" i="1" s="1"/>
  <c r="AY26" i="1"/>
  <c r="AJ27" i="1"/>
  <c r="AL27" i="1" s="1"/>
  <c r="AR27" i="1"/>
  <c r="AM25" i="9"/>
  <c r="AU25" i="9" s="1"/>
  <c r="AL25" i="9"/>
  <c r="BA24" i="9"/>
  <c r="BB24" i="9" s="1"/>
  <c r="D26" i="12"/>
  <c r="AC26" i="1"/>
  <c r="AK26" i="9"/>
  <c r="AC24" i="9"/>
  <c r="E24" i="8"/>
  <c r="E24" i="10" s="1"/>
  <c r="E24" i="12"/>
  <c r="D26" i="8" l="1"/>
  <c r="D26" i="10" s="1"/>
  <c r="BF26" i="1"/>
  <c r="AV25" i="9"/>
  <c r="AX25" i="9" s="1"/>
  <c r="AN25" i="9"/>
  <c r="AO25" i="9" s="1"/>
  <c r="AQ32" i="9" s="1"/>
  <c r="AI27" i="1"/>
  <c r="AK28" i="1" s="1"/>
  <c r="AM27" i="1"/>
  <c r="AU27" i="1" s="1"/>
  <c r="AP25" i="9"/>
  <c r="AR26" i="9" s="1"/>
  <c r="AS26" i="9"/>
  <c r="AP27" i="1"/>
  <c r="AZ25" i="9" l="1"/>
  <c r="AJ28" i="1"/>
  <c r="AM28" i="1" s="1"/>
  <c r="AU28" i="1" s="1"/>
  <c r="BA25" i="9"/>
  <c r="BB25" i="9" s="1"/>
  <c r="AY25" i="9"/>
  <c r="AW25" i="9"/>
  <c r="AV27" i="1"/>
  <c r="AX27" i="1" s="1"/>
  <c r="AN27" i="1"/>
  <c r="AO27" i="1" s="1"/>
  <c r="AQ34" i="1" s="1"/>
  <c r="AJ26" i="9"/>
  <c r="AM26" i="9" s="1"/>
  <c r="AV26" i="9" s="1"/>
  <c r="BC25" i="9"/>
  <c r="AT26" i="9"/>
  <c r="AR28" i="1"/>
  <c r="AS28" i="1"/>
  <c r="AT28" i="1"/>
  <c r="AW27" i="1"/>
  <c r="AI26" i="9" l="1"/>
  <c r="AK27" i="9" s="1"/>
  <c r="AS27" i="9" s="1"/>
  <c r="AI28" i="1"/>
  <c r="AK29" i="1" s="1"/>
  <c r="E25" i="8"/>
  <c r="E25" i="10" s="1"/>
  <c r="BE25" i="9"/>
  <c r="AL28" i="1"/>
  <c r="AP28" i="1" s="1"/>
  <c r="AU26" i="9"/>
  <c r="BC27" i="1"/>
  <c r="D27" i="12" s="1"/>
  <c r="I2" i="12" s="1"/>
  <c r="BA27" i="1"/>
  <c r="BB27" i="1" s="1"/>
  <c r="AZ27" i="1"/>
  <c r="AY27" i="1"/>
  <c r="AL26" i="9"/>
  <c r="AP26" i="9" s="1"/>
  <c r="AR27" i="9" s="1"/>
  <c r="AC25" i="9"/>
  <c r="E25" i="12"/>
  <c r="AV28" i="1"/>
  <c r="AX28" i="1" s="1"/>
  <c r="AS29" i="1"/>
  <c r="AX26" i="9"/>
  <c r="AN28" i="1" l="1"/>
  <c r="AO28" i="1" s="1"/>
  <c r="BF25" i="9"/>
  <c r="D27" i="8"/>
  <c r="D27" i="10" s="1"/>
  <c r="AC27" i="1"/>
  <c r="BE27" i="1"/>
  <c r="AN26" i="9"/>
  <c r="AO26" i="9" s="1"/>
  <c r="AQ33" i="9" s="1"/>
  <c r="BC26" i="9"/>
  <c r="AY26" i="9"/>
  <c r="AW26" i="9"/>
  <c r="AT27" i="9"/>
  <c r="AZ26" i="9"/>
  <c r="AJ27" i="9"/>
  <c r="AM27" i="9" s="1"/>
  <c r="AQ35" i="1"/>
  <c r="AT29" i="1"/>
  <c r="AW28" i="1"/>
  <c r="AY28" i="1"/>
  <c r="BC28" i="1"/>
  <c r="BE28" i="1" s="1"/>
  <c r="AR29" i="1"/>
  <c r="AZ28" i="1"/>
  <c r="AJ29" i="1"/>
  <c r="BA28" i="1" l="1"/>
  <c r="BB28" i="1" s="1"/>
  <c r="E26" i="8"/>
  <c r="E26" i="10" s="1"/>
  <c r="BE26" i="9"/>
  <c r="AC26" i="9"/>
  <c r="BF27" i="1"/>
  <c r="BF28" i="1"/>
  <c r="E26" i="12"/>
  <c r="BA26" i="9"/>
  <c r="BB26" i="9" s="1"/>
  <c r="AI27" i="9"/>
  <c r="AK28" i="9" s="1"/>
  <c r="AL27" i="9"/>
  <c r="AP27" i="9" s="1"/>
  <c r="AU27" i="9"/>
  <c r="AV27" i="9"/>
  <c r="AI29" i="1"/>
  <c r="AL29" i="1"/>
  <c r="AM29" i="1"/>
  <c r="AC28" i="1"/>
  <c r="D28" i="12"/>
  <c r="D28" i="8"/>
  <c r="D28" i="10" s="1"/>
  <c r="BF26" i="9" l="1"/>
  <c r="AN27" i="9"/>
  <c r="AO27" i="9" s="1"/>
  <c r="AQ34" i="9" s="1"/>
  <c r="BA27" i="9"/>
  <c r="BB27" i="9" s="1"/>
  <c r="AW27" i="9"/>
  <c r="AY27" i="9"/>
  <c r="BC27" i="9"/>
  <c r="BE27" i="9" s="1"/>
  <c r="BF27" i="9" s="1"/>
  <c r="AT28" i="9"/>
  <c r="AS28" i="9"/>
  <c r="AX27" i="9"/>
  <c r="AZ27" i="9"/>
  <c r="AU29" i="1"/>
  <c r="AV29" i="1"/>
  <c r="AJ28" i="9"/>
  <c r="AI28" i="9" s="1"/>
  <c r="AN29" i="1"/>
  <c r="AP29" i="1"/>
  <c r="AJ30" i="1" s="1"/>
  <c r="AR28" i="9"/>
  <c r="AK30" i="1"/>
  <c r="AZ29" i="1" l="1"/>
  <c r="AR30" i="1"/>
  <c r="AI30" i="1"/>
  <c r="AK31" i="1" s="1"/>
  <c r="AO29" i="1"/>
  <c r="AQ36" i="1" s="1"/>
  <c r="AC27" i="9"/>
  <c r="E27" i="12"/>
  <c r="J2" i="12" s="1"/>
  <c r="E27" i="8"/>
  <c r="E27" i="10" s="1"/>
  <c r="AX29" i="1"/>
  <c r="AM30" i="1"/>
  <c r="AV30" i="1" s="1"/>
  <c r="AS30" i="1"/>
  <c r="AL30" i="1"/>
  <c r="AM28" i="9"/>
  <c r="AK29" i="9"/>
  <c r="AL28" i="9"/>
  <c r="BC29" i="1"/>
  <c r="BE29" i="1" s="1"/>
  <c r="AY29" i="1"/>
  <c r="AW29" i="1"/>
  <c r="AT30" i="1"/>
  <c r="BF29" i="1" l="1"/>
  <c r="AU30" i="1"/>
  <c r="BA29" i="1"/>
  <c r="BB29" i="1" s="1"/>
  <c r="AX30" i="1"/>
  <c r="AS31" i="1"/>
  <c r="AN30" i="1"/>
  <c r="AO30" i="1" s="1"/>
  <c r="AQ37" i="1" s="1"/>
  <c r="AS29" i="9"/>
  <c r="D29" i="12"/>
  <c r="D29" i="8"/>
  <c r="D29" i="10" s="1"/>
  <c r="AC29" i="1"/>
  <c r="AP30" i="1"/>
  <c r="AN28" i="9"/>
  <c r="AO28" i="9" s="1"/>
  <c r="AQ35" i="9" s="1"/>
  <c r="AP28" i="9"/>
  <c r="AU28" i="9"/>
  <c r="AV28" i="9"/>
  <c r="BA28" i="9" l="1"/>
  <c r="BB28" i="9" s="1"/>
  <c r="AW28" i="9"/>
  <c r="BC28" i="9"/>
  <c r="BE28" i="9" s="1"/>
  <c r="AT29" i="9"/>
  <c r="AY28" i="9"/>
  <c r="AJ29" i="9"/>
  <c r="AZ28" i="9"/>
  <c r="AR29" i="9"/>
  <c r="AX28" i="9"/>
  <c r="BA30" i="1"/>
  <c r="BB30" i="1" s="1"/>
  <c r="AW30" i="1"/>
  <c r="AT31" i="1"/>
  <c r="AY30" i="1"/>
  <c r="BC30" i="1"/>
  <c r="BE30" i="1" s="1"/>
  <c r="AJ31" i="1"/>
  <c r="AZ30" i="1"/>
  <c r="AR31" i="1"/>
  <c r="BF28" i="9" l="1"/>
  <c r="BF30" i="1"/>
  <c r="E28" i="8"/>
  <c r="E28" i="10" s="1"/>
  <c r="E28" i="12"/>
  <c r="AC28" i="9"/>
  <c r="D30" i="12"/>
  <c r="AC30" i="1"/>
  <c r="D30" i="8"/>
  <c r="D30" i="10" s="1"/>
  <c r="AI31" i="1"/>
  <c r="AL31" i="1"/>
  <c r="AM31" i="1"/>
  <c r="AI29" i="9"/>
  <c r="AL29" i="9"/>
  <c r="AM29" i="9"/>
  <c r="AU29" i="9" l="1"/>
  <c r="AV29" i="9"/>
  <c r="AV31" i="1"/>
  <c r="AU31" i="1"/>
  <c r="AN29" i="9"/>
  <c r="AO29" i="9" s="1"/>
  <c r="AQ36" i="9" s="1"/>
  <c r="AP29" i="9"/>
  <c r="AR30" i="9" s="1"/>
  <c r="AK30" i="9"/>
  <c r="AN31" i="1"/>
  <c r="AP31" i="1"/>
  <c r="AK32" i="1"/>
  <c r="AJ30" i="9" l="1"/>
  <c r="AI30" i="9" s="1"/>
  <c r="AK31" i="9" s="1"/>
  <c r="AZ29" i="9"/>
  <c r="BA29" i="9"/>
  <c r="BB29" i="9" s="1"/>
  <c r="AY31" i="1"/>
  <c r="AT32" i="1"/>
  <c r="AW31" i="1"/>
  <c r="BC31" i="1"/>
  <c r="BE31" i="1" s="1"/>
  <c r="AO31" i="1"/>
  <c r="AQ38" i="1" s="1"/>
  <c r="BC29" i="9"/>
  <c r="BE29" i="9" s="1"/>
  <c r="AW29" i="9"/>
  <c r="AT30" i="9"/>
  <c r="AY29" i="9"/>
  <c r="AX29" i="9"/>
  <c r="AX31" i="1"/>
  <c r="AS32" i="1"/>
  <c r="AZ31" i="1"/>
  <c r="AJ32" i="1"/>
  <c r="AI32" i="1" s="1"/>
  <c r="AR32" i="1"/>
  <c r="AS30" i="9"/>
  <c r="BF29" i="9" l="1"/>
  <c r="BF31" i="1"/>
  <c r="AM30" i="9"/>
  <c r="AV30" i="9" s="1"/>
  <c r="AX30" i="9" s="1"/>
  <c r="AL30" i="9"/>
  <c r="AP30" i="9" s="1"/>
  <c r="D31" i="8"/>
  <c r="D31" i="10" s="1"/>
  <c r="D31" i="12"/>
  <c r="AC31" i="1"/>
  <c r="AL32" i="1"/>
  <c r="AS31" i="9"/>
  <c r="AK33" i="1"/>
  <c r="AC29" i="9"/>
  <c r="E29" i="12"/>
  <c r="E29" i="8"/>
  <c r="E29" i="10" s="1"/>
  <c r="AM32" i="1"/>
  <c r="BA31" i="1"/>
  <c r="BB31" i="1" s="1"/>
  <c r="AU30" i="9" l="1"/>
  <c r="AN30" i="9"/>
  <c r="AO30" i="9" s="1"/>
  <c r="AQ37" i="9" s="1"/>
  <c r="AN32" i="1"/>
  <c r="AO32" i="1" s="1"/>
  <c r="AQ39" i="1" s="1"/>
  <c r="AP32" i="1"/>
  <c r="AS33" i="1"/>
  <c r="AY30" i="9"/>
  <c r="BC30" i="9"/>
  <c r="BE30" i="9" s="1"/>
  <c r="AW30" i="9"/>
  <c r="AT31" i="9"/>
  <c r="AJ31" i="9"/>
  <c r="AR31" i="9"/>
  <c r="AZ30" i="9"/>
  <c r="AU32" i="1"/>
  <c r="AV32" i="1"/>
  <c r="BF30" i="9" l="1"/>
  <c r="BA30" i="9"/>
  <c r="BB30" i="9" s="1"/>
  <c r="BA32" i="1"/>
  <c r="BB32" i="1" s="1"/>
  <c r="AY32" i="1"/>
  <c r="AW32" i="1"/>
  <c r="BC32" i="1"/>
  <c r="BE32" i="1" s="1"/>
  <c r="AT33" i="1"/>
  <c r="AJ33" i="1"/>
  <c r="AZ32" i="1"/>
  <c r="AR33" i="1"/>
  <c r="AX32" i="1"/>
  <c r="E30" i="12"/>
  <c r="E30" i="8"/>
  <c r="E30" i="10" s="1"/>
  <c r="AC30" i="9"/>
  <c r="AI31" i="9"/>
  <c r="AL31" i="9"/>
  <c r="AM31" i="9"/>
  <c r="BF32" i="1" l="1"/>
  <c r="AV31" i="9"/>
  <c r="AU31" i="9"/>
  <c r="AK32" i="9"/>
  <c r="AN31" i="9"/>
  <c r="AP31" i="9"/>
  <c r="AJ32" i="9" s="1"/>
  <c r="D32" i="8"/>
  <c r="D32" i="10" s="1"/>
  <c r="D32" i="12"/>
  <c r="AC32" i="1"/>
  <c r="AI33" i="1"/>
  <c r="AM33" i="1"/>
  <c r="AL33" i="1"/>
  <c r="AI32" i="9" l="1"/>
  <c r="AK33" i="9"/>
  <c r="AT32" i="9"/>
  <c r="AW31" i="9"/>
  <c r="AY31" i="9"/>
  <c r="BC31" i="9"/>
  <c r="BE31" i="9" s="1"/>
  <c r="AX31" i="9"/>
  <c r="AN33" i="1"/>
  <c r="AP33" i="1"/>
  <c r="AZ31" i="9"/>
  <c r="AV33" i="1"/>
  <c r="AU33" i="1"/>
  <c r="AR32" i="9"/>
  <c r="AK34" i="1"/>
  <c r="AO31" i="9"/>
  <c r="AQ38" i="9" s="1"/>
  <c r="AL32" i="9"/>
  <c r="AP32" i="9" s="1"/>
  <c r="AS32" i="9"/>
  <c r="AM32" i="9"/>
  <c r="AV32" i="9" s="1"/>
  <c r="BF31" i="9" l="1"/>
  <c r="AZ33" i="1"/>
  <c r="AJ34" i="1"/>
  <c r="AI34" i="1" s="1"/>
  <c r="AK35" i="1" s="1"/>
  <c r="AU32" i="9"/>
  <c r="AY32" i="9"/>
  <c r="AT33" i="9"/>
  <c r="AW32" i="9"/>
  <c r="BC32" i="9"/>
  <c r="BE32" i="9" s="1"/>
  <c r="AN32" i="9"/>
  <c r="AO32" i="9" s="1"/>
  <c r="AZ32" i="9"/>
  <c r="AY33" i="1"/>
  <c r="AW33" i="1"/>
  <c r="AT34" i="1"/>
  <c r="BC33" i="1"/>
  <c r="BE33" i="1" s="1"/>
  <c r="AJ33" i="9"/>
  <c r="AI33" i="9" s="1"/>
  <c r="E31" i="12"/>
  <c r="AC31" i="9"/>
  <c r="E31" i="8"/>
  <c r="E31" i="10" s="1"/>
  <c r="AX33" i="1"/>
  <c r="AR33" i="9"/>
  <c r="AS33" i="9"/>
  <c r="AO33" i="1"/>
  <c r="AQ40" i="1" s="1"/>
  <c r="AS34" i="1"/>
  <c r="AX32" i="9"/>
  <c r="AR34" i="1"/>
  <c r="BA31" i="9"/>
  <c r="BB31" i="9" s="1"/>
  <c r="BF32" i="9" l="1"/>
  <c r="BF33" i="1"/>
  <c r="AL34" i="1"/>
  <c r="AM33" i="9"/>
  <c r="AV33" i="9" s="1"/>
  <c r="AM34" i="1"/>
  <c r="AV34" i="1" s="1"/>
  <c r="BA33" i="1"/>
  <c r="BB33" i="1" s="1"/>
  <c r="AQ39" i="9"/>
  <c r="BA32" i="9"/>
  <c r="BB32" i="9" s="1"/>
  <c r="AS35" i="1"/>
  <c r="AK34" i="9"/>
  <c r="AP34" i="1"/>
  <c r="AU33" i="9"/>
  <c r="D33" i="12"/>
  <c r="AC33" i="1"/>
  <c r="D33" i="8"/>
  <c r="D33" i="10" s="1"/>
  <c r="E32" i="12"/>
  <c r="AC32" i="9"/>
  <c r="E32" i="8"/>
  <c r="E32" i="10" s="1"/>
  <c r="AL33" i="9"/>
  <c r="AN34" i="1" l="1"/>
  <c r="AO34" i="1" s="1"/>
  <c r="AQ41" i="1" s="1"/>
  <c r="AU34" i="1"/>
  <c r="AW34" i="1"/>
  <c r="AY34" i="1"/>
  <c r="BC34" i="1"/>
  <c r="BE34" i="1" s="1"/>
  <c r="AT35" i="1"/>
  <c r="AJ35" i="1"/>
  <c r="AR35" i="1"/>
  <c r="AZ34" i="1"/>
  <c r="AN33" i="9"/>
  <c r="AO33" i="9" s="1"/>
  <c r="AQ40" i="9" s="1"/>
  <c r="AP33" i="9"/>
  <c r="AS34" i="9"/>
  <c r="AX34" i="1"/>
  <c r="AX33" i="9"/>
  <c r="BA34" i="1" l="1"/>
  <c r="BB34" i="1" s="1"/>
  <c r="BF34" i="1"/>
  <c r="D34" i="12"/>
  <c r="AC34" i="1"/>
  <c r="D34" i="8"/>
  <c r="D34" i="10" s="1"/>
  <c r="AI35" i="1"/>
  <c r="AL35" i="1"/>
  <c r="AM35" i="1"/>
  <c r="BA33" i="9"/>
  <c r="BB33" i="9" s="1"/>
  <c r="AW33" i="9"/>
  <c r="AY33" i="9"/>
  <c r="AT34" i="9"/>
  <c r="BC33" i="9"/>
  <c r="BE33" i="9" s="1"/>
  <c r="AZ33" i="9"/>
  <c r="AR34" i="9"/>
  <c r="AJ34" i="9"/>
  <c r="BF33" i="9" l="1"/>
  <c r="AU35" i="1"/>
  <c r="AV35" i="1"/>
  <c r="AC33" i="9"/>
  <c r="E33" i="8"/>
  <c r="E33" i="10" s="1"/>
  <c r="E33" i="12"/>
  <c r="AN35" i="1"/>
  <c r="AP35" i="1"/>
  <c r="AI34" i="9"/>
  <c r="AL34" i="9"/>
  <c r="AM34" i="9"/>
  <c r="AK36" i="1"/>
  <c r="AN34" i="9" l="1"/>
  <c r="AO34" i="9" s="1"/>
  <c r="AP34" i="9"/>
  <c r="AR35" i="9" s="1"/>
  <c r="AT36" i="1"/>
  <c r="BC35" i="1"/>
  <c r="BE35" i="1" s="1"/>
  <c r="AW35" i="1"/>
  <c r="AY35" i="1"/>
  <c r="AJ36" i="1"/>
  <c r="AI36" i="1" s="1"/>
  <c r="AV34" i="9"/>
  <c r="AU34" i="9"/>
  <c r="AS36" i="1"/>
  <c r="AK35" i="9"/>
  <c r="AX35" i="1"/>
  <c r="AZ35" i="1"/>
  <c r="AR36" i="1"/>
  <c r="AO35" i="1"/>
  <c r="AQ42" i="1" s="1"/>
  <c r="BF35" i="1" l="1"/>
  <c r="AQ41" i="9"/>
  <c r="BA34" i="9"/>
  <c r="BB34" i="9" s="1"/>
  <c r="D35" i="8"/>
  <c r="D35" i="10" s="1"/>
  <c r="D35" i="12"/>
  <c r="AC35" i="1"/>
  <c r="AT35" i="9"/>
  <c r="AW34" i="9"/>
  <c r="AY34" i="9"/>
  <c r="BC34" i="9"/>
  <c r="BE34" i="9" s="1"/>
  <c r="AM36" i="1"/>
  <c r="AL36" i="1"/>
  <c r="AS35" i="9"/>
  <c r="AK37" i="1"/>
  <c r="AZ34" i="9"/>
  <c r="AJ35" i="9"/>
  <c r="AI35" i="9" s="1"/>
  <c r="AX34" i="9"/>
  <c r="BA35" i="1"/>
  <c r="BB35" i="1" s="1"/>
  <c r="BF34" i="9" l="1"/>
  <c r="AS37" i="1"/>
  <c r="AN36" i="1"/>
  <c r="AP36" i="1"/>
  <c r="AU36" i="1"/>
  <c r="AV36" i="1"/>
  <c r="AC34" i="9"/>
  <c r="E34" i="12"/>
  <c r="E34" i="8"/>
  <c r="E34" i="10" s="1"/>
  <c r="AK36" i="9"/>
  <c r="AL35" i="9"/>
  <c r="AM35" i="9"/>
  <c r="AO36" i="1" l="1"/>
  <c r="AQ43" i="1" s="1"/>
  <c r="AN35" i="9"/>
  <c r="AO35" i="9" s="1"/>
  <c r="AP35" i="9"/>
  <c r="AW36" i="1"/>
  <c r="BC36" i="1"/>
  <c r="BE36" i="1" s="1"/>
  <c r="AT37" i="1"/>
  <c r="AY36" i="1"/>
  <c r="AZ36" i="1"/>
  <c r="AR37" i="1"/>
  <c r="AJ37" i="1"/>
  <c r="AX36" i="1"/>
  <c r="AS36" i="9"/>
  <c r="AU35" i="9"/>
  <c r="AV35" i="9"/>
  <c r="BF36" i="1" l="1"/>
  <c r="BA36" i="1"/>
  <c r="BB36" i="1" s="1"/>
  <c r="AQ42" i="9"/>
  <c r="BA35" i="9"/>
  <c r="BB35" i="9" s="1"/>
  <c r="AY35" i="9"/>
  <c r="AW35" i="9"/>
  <c r="BC35" i="9"/>
  <c r="BE35" i="9" s="1"/>
  <c r="AT36" i="9"/>
  <c r="AZ35" i="9"/>
  <c r="AJ36" i="9"/>
  <c r="AR36" i="9"/>
  <c r="AC36" i="1"/>
  <c r="D36" i="8"/>
  <c r="D36" i="10" s="1"/>
  <c r="D36" i="12"/>
  <c r="AI37" i="1"/>
  <c r="AL37" i="1"/>
  <c r="AM37" i="1"/>
  <c r="AX35" i="9"/>
  <c r="BF35" i="9" l="1"/>
  <c r="AI36" i="9"/>
  <c r="AM36" i="9"/>
  <c r="AL36" i="9"/>
  <c r="AN37" i="1"/>
  <c r="AO37" i="1" s="1"/>
  <c r="AQ44" i="1" s="1"/>
  <c r="AP37" i="1"/>
  <c r="AV37" i="1"/>
  <c r="AU37" i="1"/>
  <c r="AC35" i="9"/>
  <c r="E35" i="8"/>
  <c r="E35" i="10" s="1"/>
  <c r="E35" i="12"/>
  <c r="AK38" i="1"/>
  <c r="BA37" i="1" l="1"/>
  <c r="BB37" i="1" s="1"/>
  <c r="AT38" i="1"/>
  <c r="BC37" i="1"/>
  <c r="BE37" i="1" s="1"/>
  <c r="AW37" i="1"/>
  <c r="AY37" i="1"/>
  <c r="AR38" i="1"/>
  <c r="AU36" i="9"/>
  <c r="AV36" i="9"/>
  <c r="AZ37" i="1"/>
  <c r="AS38" i="1"/>
  <c r="AN36" i="9"/>
  <c r="AP36" i="9"/>
  <c r="AR37" i="9" s="1"/>
  <c r="AX37" i="1"/>
  <c r="AJ38" i="1"/>
  <c r="AI38" i="1" s="1"/>
  <c r="AK37" i="9"/>
  <c r="BF37" i="1" l="1"/>
  <c r="AL38" i="1"/>
  <c r="AP38" i="1" s="1"/>
  <c r="AO36" i="9"/>
  <c r="AQ43" i="9" s="1"/>
  <c r="AX36" i="9"/>
  <c r="AY36" i="9"/>
  <c r="AT37" i="9"/>
  <c r="AW36" i="9"/>
  <c r="BC36" i="9"/>
  <c r="BE36" i="9" s="1"/>
  <c r="AZ36" i="9"/>
  <c r="D37" i="8"/>
  <c r="D37" i="10" s="1"/>
  <c r="AC37" i="1"/>
  <c r="D37" i="12"/>
  <c r="AS37" i="9"/>
  <c r="AJ37" i="9"/>
  <c r="AI37" i="9" s="1"/>
  <c r="AK39" i="1"/>
  <c r="AM38" i="1"/>
  <c r="BF36" i="9" l="1"/>
  <c r="AN38" i="1"/>
  <c r="AO38" i="1" s="1"/>
  <c r="AQ45" i="1" s="1"/>
  <c r="AM37" i="9"/>
  <c r="AL37" i="9"/>
  <c r="AP37" i="9" s="1"/>
  <c r="AW37" i="9" s="1"/>
  <c r="BA36" i="9"/>
  <c r="BB36" i="9" s="1"/>
  <c r="AW38" i="1"/>
  <c r="AT39" i="1"/>
  <c r="AS39" i="1"/>
  <c r="AJ39" i="1"/>
  <c r="AI39" i="1" s="1"/>
  <c r="AR39" i="1"/>
  <c r="BA38" i="1"/>
  <c r="BB38" i="1" s="1"/>
  <c r="AV38" i="1"/>
  <c r="AZ38" i="1" s="1"/>
  <c r="AU38" i="1"/>
  <c r="AK38" i="9"/>
  <c r="AC36" i="9"/>
  <c r="E36" i="8"/>
  <c r="E36" i="10" s="1"/>
  <c r="E36" i="12"/>
  <c r="AJ38" i="9" l="1"/>
  <c r="AR38" i="9"/>
  <c r="AT38" i="9"/>
  <c r="AN37" i="9"/>
  <c r="AV37" i="9"/>
  <c r="AU37" i="9"/>
  <c r="AM39" i="1"/>
  <c r="AU39" i="1" s="1"/>
  <c r="AL39" i="1"/>
  <c r="AP39" i="1" s="1"/>
  <c r="BC38" i="1"/>
  <c r="AI38" i="9"/>
  <c r="AK39" i="9" s="1"/>
  <c r="AY38" i="1"/>
  <c r="AO37" i="9"/>
  <c r="AQ44" i="9" s="1"/>
  <c r="AM38" i="9"/>
  <c r="AS38" i="9"/>
  <c r="AL38" i="9"/>
  <c r="AX38" i="1"/>
  <c r="AK40" i="1"/>
  <c r="D38" i="8" l="1"/>
  <c r="D38" i="10" s="1"/>
  <c r="BE38" i="1"/>
  <c r="AC38" i="1"/>
  <c r="AV39" i="1"/>
  <c r="AY39" i="1" s="1"/>
  <c r="AN39" i="1"/>
  <c r="AO39" i="1" s="1"/>
  <c r="AQ46" i="1" s="1"/>
  <c r="D38" i="12"/>
  <c r="AJ40" i="1"/>
  <c r="AL40" i="1" s="1"/>
  <c r="AP40" i="1" s="1"/>
  <c r="AR40" i="1"/>
  <c r="AX37" i="9"/>
  <c r="AY37" i="9"/>
  <c r="AZ37" i="9"/>
  <c r="BC37" i="9"/>
  <c r="BE37" i="9" s="1"/>
  <c r="BA37" i="9"/>
  <c r="BB37" i="9" s="1"/>
  <c r="AU38" i="9"/>
  <c r="AV38" i="9"/>
  <c r="AS39" i="9"/>
  <c r="AN38" i="9"/>
  <c r="AO38" i="9" s="1"/>
  <c r="AQ45" i="9" s="1"/>
  <c r="AP38" i="9"/>
  <c r="AS40" i="1"/>
  <c r="AW39" i="1"/>
  <c r="AT40" i="1"/>
  <c r="BC39" i="1" l="1"/>
  <c r="BE39" i="1" s="1"/>
  <c r="BF37" i="9"/>
  <c r="AX39" i="1"/>
  <c r="BF39" i="1"/>
  <c r="BF38" i="1"/>
  <c r="AZ39" i="1"/>
  <c r="AI40" i="1"/>
  <c r="AK41" i="1" s="1"/>
  <c r="BA39" i="1"/>
  <c r="BB39" i="1" s="1"/>
  <c r="AM40" i="1"/>
  <c r="AN40" i="1" s="1"/>
  <c r="AO40" i="1" s="1"/>
  <c r="AQ47" i="1" s="1"/>
  <c r="AC37" i="9"/>
  <c r="E37" i="8"/>
  <c r="E37" i="10" s="1"/>
  <c r="E37" i="12"/>
  <c r="BA38" i="9"/>
  <c r="BB38" i="9" s="1"/>
  <c r="AT39" i="9"/>
  <c r="AW38" i="9"/>
  <c r="AY38" i="9"/>
  <c r="BC38" i="9"/>
  <c r="BE38" i="9" s="1"/>
  <c r="AZ38" i="9"/>
  <c r="AR39" i="9"/>
  <c r="AJ39" i="9"/>
  <c r="AW40" i="1"/>
  <c r="AT41" i="1"/>
  <c r="AX38" i="9"/>
  <c r="D39" i="12"/>
  <c r="AC39" i="1"/>
  <c r="D39" i="8"/>
  <c r="D39" i="10" s="1"/>
  <c r="BF38" i="9" l="1"/>
  <c r="AR41" i="1"/>
  <c r="AU40" i="1"/>
  <c r="AS41" i="1"/>
  <c r="AJ41" i="1"/>
  <c r="AV40" i="1"/>
  <c r="BC40" i="1" s="1"/>
  <c r="BA40" i="1"/>
  <c r="BB40" i="1" s="1"/>
  <c r="AI39" i="9"/>
  <c r="AL39" i="9"/>
  <c r="AM39" i="9"/>
  <c r="AC38" i="9"/>
  <c r="E38" i="12"/>
  <c r="E38" i="8"/>
  <c r="E38" i="10" s="1"/>
  <c r="D40" i="12" l="1"/>
  <c r="BE40" i="1"/>
  <c r="AI41" i="1"/>
  <c r="AM41" i="1"/>
  <c r="AU41" i="1" s="1"/>
  <c r="AL41" i="1"/>
  <c r="AC40" i="1"/>
  <c r="D40" i="8"/>
  <c r="D40" i="10" s="1"/>
  <c r="AY40" i="1"/>
  <c r="AX40" i="1"/>
  <c r="AZ40" i="1"/>
  <c r="AV39" i="9"/>
  <c r="AU39" i="9"/>
  <c r="AN39" i="9"/>
  <c r="AP39" i="9"/>
  <c r="AK40" i="9"/>
  <c r="BF40" i="1" l="1"/>
  <c r="AV41" i="1"/>
  <c r="AX41" i="1" s="1"/>
  <c r="AP41" i="1"/>
  <c r="AJ42" i="1" s="1"/>
  <c r="AN41" i="1"/>
  <c r="AK42" i="1"/>
  <c r="AO39" i="9"/>
  <c r="AQ46" i="9" s="1"/>
  <c r="AT40" i="9"/>
  <c r="AW39" i="9"/>
  <c r="AY39" i="9"/>
  <c r="BC39" i="9"/>
  <c r="BE39" i="9" s="1"/>
  <c r="AS40" i="9"/>
  <c r="AJ40" i="9"/>
  <c r="AI40" i="9" s="1"/>
  <c r="AZ39" i="9"/>
  <c r="AR40" i="9"/>
  <c r="AX39" i="9"/>
  <c r="BF39" i="9" l="1"/>
  <c r="AR42" i="1"/>
  <c r="AI42" i="1"/>
  <c r="AK43" i="1" s="1"/>
  <c r="AS43" i="1" s="1"/>
  <c r="BC41" i="1"/>
  <c r="AC41" i="1" s="1"/>
  <c r="AY41" i="1"/>
  <c r="AZ41" i="1"/>
  <c r="AS42" i="1"/>
  <c r="AM42" i="1"/>
  <c r="AL42" i="1"/>
  <c r="AO41" i="1"/>
  <c r="AQ48" i="1" s="1"/>
  <c r="AW41" i="1"/>
  <c r="AT42" i="1"/>
  <c r="BA39" i="9"/>
  <c r="BB39" i="9" s="1"/>
  <c r="AK41" i="9"/>
  <c r="AL40" i="9"/>
  <c r="E39" i="8"/>
  <c r="E39" i="10" s="1"/>
  <c r="E39" i="12"/>
  <c r="AC39" i="9"/>
  <c r="AM40" i="9"/>
  <c r="D41" i="12" l="1"/>
  <c r="BE41" i="1"/>
  <c r="D41" i="8"/>
  <c r="D41" i="10" s="1"/>
  <c r="BA41" i="1"/>
  <c r="BB41" i="1" s="1"/>
  <c r="AN42" i="1"/>
  <c r="AO42" i="1" s="1"/>
  <c r="AQ49" i="1" s="1"/>
  <c r="AP42" i="1"/>
  <c r="AV42" i="1"/>
  <c r="AX42" i="1" s="1"/>
  <c r="AU42" i="1"/>
  <c r="AV40" i="9"/>
  <c r="AU40" i="9"/>
  <c r="AS41" i="9"/>
  <c r="AN40" i="9"/>
  <c r="AP40" i="9"/>
  <c r="BF41" i="1" l="1"/>
  <c r="AY42" i="1"/>
  <c r="AZ42" i="1"/>
  <c r="AJ43" i="1"/>
  <c r="AT43" i="1"/>
  <c r="BC42" i="1"/>
  <c r="BE42" i="1" s="1"/>
  <c r="AR43" i="1"/>
  <c r="AW42" i="1"/>
  <c r="BA42" i="1"/>
  <c r="BB42" i="1" s="1"/>
  <c r="AW40" i="9"/>
  <c r="AT41" i="9"/>
  <c r="AY40" i="9"/>
  <c r="BC40" i="9"/>
  <c r="BE40" i="9" s="1"/>
  <c r="AJ41" i="9"/>
  <c r="AR41" i="9"/>
  <c r="AZ40" i="9"/>
  <c r="AX40" i="9"/>
  <c r="AO40" i="9"/>
  <c r="AQ47" i="9" s="1"/>
  <c r="BF40" i="9" l="1"/>
  <c r="BF42" i="1"/>
  <c r="D42" i="8"/>
  <c r="D42" i="10" s="1"/>
  <c r="AC42" i="1"/>
  <c r="D42" i="12"/>
  <c r="AL43" i="1"/>
  <c r="AM43" i="1"/>
  <c r="AI43" i="1"/>
  <c r="AK44" i="1" s="1"/>
  <c r="AS44" i="1" s="1"/>
  <c r="E40" i="12"/>
  <c r="AC40" i="9"/>
  <c r="E40" i="8"/>
  <c r="E40" i="10" s="1"/>
  <c r="AI41" i="9"/>
  <c r="AL41" i="9"/>
  <c r="AM41" i="9"/>
  <c r="BA40" i="9"/>
  <c r="BB40" i="9" s="1"/>
  <c r="AU43" i="1" l="1"/>
  <c r="AV43" i="1"/>
  <c r="AX43" i="1" s="1"/>
  <c r="AN43" i="1"/>
  <c r="AP43" i="1"/>
  <c r="AJ44" i="1" s="1"/>
  <c r="AN41" i="9"/>
  <c r="AO41" i="9" s="1"/>
  <c r="AP41" i="9"/>
  <c r="AR42" i="9" s="1"/>
  <c r="AK42" i="9"/>
  <c r="AU41" i="9"/>
  <c r="AV41" i="9"/>
  <c r="AI44" i="1" l="1"/>
  <c r="AL44" i="1"/>
  <c r="AM44" i="1"/>
  <c r="AV44" i="1" s="1"/>
  <c r="AX44" i="1" s="1"/>
  <c r="AR44" i="1"/>
  <c r="AW43" i="1"/>
  <c r="AY43" i="1"/>
  <c r="AZ43" i="1"/>
  <c r="AT44" i="1"/>
  <c r="BC43" i="1"/>
  <c r="BE43" i="1" s="1"/>
  <c r="AO43" i="1"/>
  <c r="AQ50" i="1" s="1"/>
  <c r="AU44" i="1"/>
  <c r="AJ42" i="9"/>
  <c r="AI42" i="9" s="1"/>
  <c r="AK43" i="9" s="1"/>
  <c r="AQ48" i="9"/>
  <c r="BA41" i="9"/>
  <c r="BB41" i="9" s="1"/>
  <c r="AX41" i="9"/>
  <c r="AW41" i="9"/>
  <c r="AT42" i="9"/>
  <c r="AY41" i="9"/>
  <c r="BC41" i="9"/>
  <c r="BE41" i="9" s="1"/>
  <c r="AS42" i="9"/>
  <c r="AZ41" i="9"/>
  <c r="BF41" i="9" l="1"/>
  <c r="BF43" i="1"/>
  <c r="BA43" i="1"/>
  <c r="BB43" i="1" s="1"/>
  <c r="AL42" i="9"/>
  <c r="AP42" i="9" s="1"/>
  <c r="AT43" i="9" s="1"/>
  <c r="AM42" i="9"/>
  <c r="AV42" i="9" s="1"/>
  <c r="AX42" i="9" s="1"/>
  <c r="AC43" i="1"/>
  <c r="D43" i="8"/>
  <c r="D43" i="10" s="1"/>
  <c r="D43" i="12"/>
  <c r="AP44" i="1"/>
  <c r="AR45" i="1" s="1"/>
  <c r="AN44" i="1"/>
  <c r="AO44" i="1" s="1"/>
  <c r="AQ51" i="1" s="1"/>
  <c r="AK45" i="1"/>
  <c r="AJ43" i="9"/>
  <c r="AI43" i="9" s="1"/>
  <c r="AK44" i="9" s="1"/>
  <c r="AS43" i="9"/>
  <c r="AC41" i="9"/>
  <c r="E41" i="8"/>
  <c r="E41" i="10" s="1"/>
  <c r="E41" i="12"/>
  <c r="AR43" i="9"/>
  <c r="AZ42" i="9" l="1"/>
  <c r="BC42" i="9"/>
  <c r="AW42" i="9"/>
  <c r="AU42" i="9"/>
  <c r="AN42" i="9"/>
  <c r="AO42" i="9" s="1"/>
  <c r="AQ49" i="9" s="1"/>
  <c r="AL43" i="9"/>
  <c r="AP43" i="9" s="1"/>
  <c r="AR44" i="9" s="1"/>
  <c r="AY42" i="9"/>
  <c r="BA44" i="1"/>
  <c r="BB44" i="1" s="1"/>
  <c r="AJ45" i="1"/>
  <c r="AI45" i="1" s="1"/>
  <c r="AT45" i="1"/>
  <c r="AW44" i="1"/>
  <c r="AY44" i="1"/>
  <c r="BC44" i="1"/>
  <c r="BE44" i="1" s="1"/>
  <c r="AZ44" i="1"/>
  <c r="AS45" i="1"/>
  <c r="AM43" i="9"/>
  <c r="AS44" i="9"/>
  <c r="E42" i="12"/>
  <c r="AC42" i="9" l="1"/>
  <c r="BE42" i="9"/>
  <c r="BF44" i="1"/>
  <c r="E42" i="8"/>
  <c r="E42" i="10" s="1"/>
  <c r="AW43" i="9"/>
  <c r="BA42" i="9"/>
  <c r="BB42" i="9" s="1"/>
  <c r="AT44" i="9"/>
  <c r="AJ44" i="9"/>
  <c r="AI44" i="9" s="1"/>
  <c r="AK45" i="9" s="1"/>
  <c r="AS45" i="9" s="1"/>
  <c r="AN43" i="9"/>
  <c r="AO43" i="9" s="1"/>
  <c r="AQ50" i="9" s="1"/>
  <c r="AL45" i="1"/>
  <c r="AM45" i="1"/>
  <c r="AV45" i="1" s="1"/>
  <c r="AX45" i="1" s="1"/>
  <c r="D44" i="12"/>
  <c r="D44" i="8"/>
  <c r="D44" i="10" s="1"/>
  <c r="AC44" i="1"/>
  <c r="AK46" i="1"/>
  <c r="AU43" i="9"/>
  <c r="AV43" i="9"/>
  <c r="BF42" i="9" l="1"/>
  <c r="AL44" i="9"/>
  <c r="AN45" i="1"/>
  <c r="AO45" i="1" s="1"/>
  <c r="AQ52" i="1" s="1"/>
  <c r="AM44" i="9"/>
  <c r="AU44" i="9" s="1"/>
  <c r="AP45" i="1"/>
  <c r="AR46" i="1" s="1"/>
  <c r="BA43" i="9"/>
  <c r="BB43" i="9" s="1"/>
  <c r="AU45" i="1"/>
  <c r="AS46" i="1"/>
  <c r="AY43" i="9"/>
  <c r="AZ43" i="9"/>
  <c r="AX43" i="9"/>
  <c r="BC43" i="9"/>
  <c r="BE43" i="9" s="1"/>
  <c r="BF43" i="9" s="1"/>
  <c r="BA45" i="1" l="1"/>
  <c r="BB45" i="1" s="1"/>
  <c r="AN44" i="9"/>
  <c r="AO44" i="9" s="1"/>
  <c r="AQ51" i="9" s="1"/>
  <c r="AP44" i="9"/>
  <c r="AT45" i="9" s="1"/>
  <c r="AV44" i="9"/>
  <c r="AX44" i="9" s="1"/>
  <c r="AY45" i="1"/>
  <c r="AJ46" i="1"/>
  <c r="AI46" i="1" s="1"/>
  <c r="AK47" i="1" s="1"/>
  <c r="AS47" i="1" s="1"/>
  <c r="BC45" i="1"/>
  <c r="AT46" i="1"/>
  <c r="AZ45" i="1"/>
  <c r="AW45" i="1"/>
  <c r="BA44" i="9"/>
  <c r="BB44" i="9" s="1"/>
  <c r="AJ45" i="9"/>
  <c r="AL45" i="9" s="1"/>
  <c r="D45" i="8"/>
  <c r="D45" i="10" s="1"/>
  <c r="E43" i="12"/>
  <c r="E43" i="8"/>
  <c r="E43" i="10" s="1"/>
  <c r="AC43" i="9"/>
  <c r="AZ44" i="9" l="1"/>
  <c r="AY44" i="9"/>
  <c r="AW44" i="9"/>
  <c r="AR45" i="9"/>
  <c r="BC44" i="9"/>
  <c r="BE44" i="9" s="1"/>
  <c r="AL46" i="1"/>
  <c r="AP46" i="1" s="1"/>
  <c r="AR47" i="1" s="1"/>
  <c r="AM46" i="1"/>
  <c r="AU46" i="1" s="1"/>
  <c r="D45" i="12"/>
  <c r="BE45" i="1"/>
  <c r="AC45" i="1"/>
  <c r="AI45" i="9"/>
  <c r="AK46" i="9" s="1"/>
  <c r="AM45" i="9"/>
  <c r="AV45" i="9" s="1"/>
  <c r="AP45" i="9"/>
  <c r="E44" i="12" l="1"/>
  <c r="AC44" i="9"/>
  <c r="E44" i="8"/>
  <c r="E44" i="10" s="1"/>
  <c r="AJ47" i="1"/>
  <c r="AI47" i="1" s="1"/>
  <c r="AK48" i="1" s="1"/>
  <c r="AS48" i="1" s="1"/>
  <c r="AN46" i="1"/>
  <c r="AO46" i="1" s="1"/>
  <c r="AQ53" i="1" s="1"/>
  <c r="AT47" i="1"/>
  <c r="AW46" i="1"/>
  <c r="BF44" i="9"/>
  <c r="AV46" i="1"/>
  <c r="AY46" i="1" s="1"/>
  <c r="BF45" i="1"/>
  <c r="AJ46" i="9"/>
  <c r="AL46" i="9" s="1"/>
  <c r="AP46" i="9" s="1"/>
  <c r="AL47" i="1"/>
  <c r="AP47" i="1" s="1"/>
  <c r="AN45" i="9"/>
  <c r="AO45" i="9" s="1"/>
  <c r="BA45" i="9" s="1"/>
  <c r="BB45" i="9" s="1"/>
  <c r="AU45" i="9"/>
  <c r="AT46" i="9"/>
  <c r="AW45" i="9"/>
  <c r="AY45" i="9"/>
  <c r="BC45" i="9"/>
  <c r="BE45" i="9" s="1"/>
  <c r="BF45" i="9" s="1"/>
  <c r="AS46" i="9"/>
  <c r="AR46" i="9"/>
  <c r="AZ45" i="9"/>
  <c r="AX45" i="9"/>
  <c r="AM47" i="1" l="1"/>
  <c r="AU47" i="1" s="1"/>
  <c r="BA46" i="1"/>
  <c r="BB46" i="1" s="1"/>
  <c r="BC46" i="1"/>
  <c r="D46" i="8" s="1"/>
  <c r="D46" i="10" s="1"/>
  <c r="AX46" i="1"/>
  <c r="AZ46" i="1"/>
  <c r="D46" i="12"/>
  <c r="AM46" i="9"/>
  <c r="AV46" i="9" s="1"/>
  <c r="BC46" i="9" s="1"/>
  <c r="BE46" i="9" s="1"/>
  <c r="AQ52" i="9"/>
  <c r="AI46" i="9"/>
  <c r="AK47" i="9" s="1"/>
  <c r="AS47" i="9" s="1"/>
  <c r="AN47" i="1"/>
  <c r="AO47" i="1" s="1"/>
  <c r="AQ54" i="1" s="1"/>
  <c r="AV47" i="1"/>
  <c r="AX47" i="1" s="1"/>
  <c r="AJ48" i="1"/>
  <c r="AW47" i="1"/>
  <c r="AR48" i="1"/>
  <c r="AT48" i="1"/>
  <c r="AC45" i="9"/>
  <c r="E45" i="12"/>
  <c r="E45" i="8"/>
  <c r="E45" i="10" s="1"/>
  <c r="AX46" i="9"/>
  <c r="AW46" i="9"/>
  <c r="AT47" i="9"/>
  <c r="AY46" i="9"/>
  <c r="AN46" i="9"/>
  <c r="AO46" i="9" s="1"/>
  <c r="AQ53" i="9" s="1"/>
  <c r="AU46" i="9" l="1"/>
  <c r="AC46" i="1"/>
  <c r="BE46" i="1"/>
  <c r="BF46" i="9"/>
  <c r="BF46" i="1"/>
  <c r="AJ47" i="9"/>
  <c r="AI47" i="9" s="1"/>
  <c r="AK48" i="9" s="1"/>
  <c r="AZ46" i="9"/>
  <c r="BA47" i="1"/>
  <c r="BB47" i="1" s="1"/>
  <c r="AR47" i="9"/>
  <c r="BC47" i="1"/>
  <c r="AZ47" i="1"/>
  <c r="AY47" i="1"/>
  <c r="AL48" i="1"/>
  <c r="AM48" i="1"/>
  <c r="AI48" i="1"/>
  <c r="BA46" i="9"/>
  <c r="BB46" i="9" s="1"/>
  <c r="E46" i="8"/>
  <c r="E46" i="10" s="1"/>
  <c r="E46" i="12"/>
  <c r="AC46" i="9"/>
  <c r="AM47" i="9" l="1"/>
  <c r="AL47" i="9"/>
  <c r="D47" i="12"/>
  <c r="BE47" i="1"/>
  <c r="D47" i="8"/>
  <c r="D47" i="10" s="1"/>
  <c r="AC47" i="1"/>
  <c r="AK49" i="1"/>
  <c r="AV48" i="1"/>
  <c r="AX48" i="1" s="1"/>
  <c r="AU48" i="1"/>
  <c r="AP48" i="1"/>
  <c r="AR49" i="1" s="1"/>
  <c r="AN48" i="1"/>
  <c r="AO48" i="1" s="1"/>
  <c r="AQ55" i="1" s="1"/>
  <c r="AS48" i="9"/>
  <c r="AV47" i="9"/>
  <c r="AU47" i="9"/>
  <c r="AN47" i="9"/>
  <c r="AO47" i="9" s="1"/>
  <c r="AQ54" i="9" s="1"/>
  <c r="AP47" i="9"/>
  <c r="BF47" i="1" l="1"/>
  <c r="AJ49" i="1"/>
  <c r="AI49" i="1" s="1"/>
  <c r="AK50" i="1" s="1"/>
  <c r="BA48" i="1"/>
  <c r="BB48" i="1" s="1"/>
  <c r="AZ48" i="1"/>
  <c r="AW48" i="1"/>
  <c r="AY48" i="1"/>
  <c r="BC48" i="1"/>
  <c r="BE48" i="1" s="1"/>
  <c r="AT49" i="1"/>
  <c r="AL49" i="1"/>
  <c r="AS49" i="1"/>
  <c r="BA47" i="9"/>
  <c r="BB47" i="9" s="1"/>
  <c r="AX47" i="9"/>
  <c r="AW47" i="9"/>
  <c r="AT48" i="9"/>
  <c r="AY47" i="9"/>
  <c r="BC47" i="9"/>
  <c r="BE47" i="9" s="1"/>
  <c r="AR48" i="9"/>
  <c r="AZ47" i="9"/>
  <c r="AJ48" i="9"/>
  <c r="BF47" i="9" l="1"/>
  <c r="BF48" i="1"/>
  <c r="AM49" i="1"/>
  <c r="AU49" i="1" s="1"/>
  <c r="D48" i="12"/>
  <c r="AC48" i="1"/>
  <c r="D48" i="8"/>
  <c r="D48" i="10" s="1"/>
  <c r="AP49" i="1"/>
  <c r="AS50" i="1"/>
  <c r="E47" i="12"/>
  <c r="AC47" i="9"/>
  <c r="E47" i="8"/>
  <c r="E47" i="10" s="1"/>
  <c r="AI48" i="9"/>
  <c r="AM48" i="9"/>
  <c r="AL48" i="9"/>
  <c r="AV49" i="1" l="1"/>
  <c r="AZ49" i="1" s="1"/>
  <c r="AN49" i="1"/>
  <c r="AO49" i="1" s="1"/>
  <c r="AQ56" i="1" s="1"/>
  <c r="AT50" i="1"/>
  <c r="AW49" i="1"/>
  <c r="AJ50" i="1"/>
  <c r="AR50" i="1"/>
  <c r="AK49" i="9"/>
  <c r="AN48" i="9"/>
  <c r="AO48" i="9" s="1"/>
  <c r="AQ55" i="9" s="1"/>
  <c r="AP48" i="9"/>
  <c r="AR49" i="9" s="1"/>
  <c r="AU48" i="9"/>
  <c r="AV48" i="9"/>
  <c r="BA49" i="1" l="1"/>
  <c r="BB49" i="1" s="1"/>
  <c r="AY49" i="1"/>
  <c r="AX49" i="1"/>
  <c r="BC49" i="1"/>
  <c r="BE49" i="1" s="1"/>
  <c r="BF49" i="1"/>
  <c r="AC49" i="1"/>
  <c r="AI50" i="1"/>
  <c r="AL50" i="1"/>
  <c r="AP50" i="1" s="1"/>
  <c r="AM50" i="1"/>
  <c r="BA48" i="9"/>
  <c r="BB48" i="9" s="1"/>
  <c r="AW48" i="9"/>
  <c r="AY48" i="9"/>
  <c r="AT49" i="9"/>
  <c r="BC48" i="9"/>
  <c r="BE48" i="9" s="1"/>
  <c r="AJ49" i="9"/>
  <c r="AI49" i="9" s="1"/>
  <c r="AZ48" i="9"/>
  <c r="AX48" i="9"/>
  <c r="AS49" i="9"/>
  <c r="D49" i="12" l="1"/>
  <c r="D49" i="8"/>
  <c r="D49" i="10" s="1"/>
  <c r="BF48" i="9"/>
  <c r="AN50" i="1"/>
  <c r="AO50" i="1" s="1"/>
  <c r="AQ57" i="1" s="1"/>
  <c r="AV50" i="1"/>
  <c r="AY50" i="1" s="1"/>
  <c r="AU50" i="1"/>
  <c r="AT51" i="1"/>
  <c r="AW50" i="1"/>
  <c r="AK51" i="1"/>
  <c r="AJ51" i="1"/>
  <c r="AR51" i="1"/>
  <c r="AM49" i="9"/>
  <c r="AU49" i="9" s="1"/>
  <c r="AL49" i="9"/>
  <c r="AP49" i="9" s="1"/>
  <c r="AT50" i="9" s="1"/>
  <c r="AC48" i="9"/>
  <c r="E48" i="12"/>
  <c r="E48" i="8"/>
  <c r="E48" i="10" s="1"/>
  <c r="AK50" i="9"/>
  <c r="AI51" i="1" l="1"/>
  <c r="AK52" i="1" s="1"/>
  <c r="BA50" i="1"/>
  <c r="BB50" i="1" s="1"/>
  <c r="AS51" i="1"/>
  <c r="AM51" i="1"/>
  <c r="AV51" i="1" s="1"/>
  <c r="AL51" i="1"/>
  <c r="BC50" i="1"/>
  <c r="BE50" i="1" s="1"/>
  <c r="AX50" i="1"/>
  <c r="AZ50" i="1"/>
  <c r="AV49" i="9"/>
  <c r="AY49" i="9" s="1"/>
  <c r="AN49" i="9"/>
  <c r="AO49" i="9" s="1"/>
  <c r="AQ56" i="9" s="1"/>
  <c r="AJ50" i="9"/>
  <c r="AM50" i="9" s="1"/>
  <c r="AR50" i="9"/>
  <c r="AW49" i="9"/>
  <c r="AS50" i="9"/>
  <c r="BF50" i="1" l="1"/>
  <c r="AZ49" i="9"/>
  <c r="BC49" i="9"/>
  <c r="AC49" i="9" s="1"/>
  <c r="AX49" i="9"/>
  <c r="BA49" i="9"/>
  <c r="BB49" i="9" s="1"/>
  <c r="AI50" i="9"/>
  <c r="AK51" i="9" s="1"/>
  <c r="AS51" i="9" s="1"/>
  <c r="AL50" i="9"/>
  <c r="AN50" i="9" s="1"/>
  <c r="AO50" i="9" s="1"/>
  <c r="AQ57" i="9" s="1"/>
  <c r="AX51" i="1"/>
  <c r="AS52" i="1"/>
  <c r="D50" i="12"/>
  <c r="D50" i="8"/>
  <c r="D50" i="10" s="1"/>
  <c r="AC50" i="1"/>
  <c r="AN51" i="1"/>
  <c r="AO51" i="1" s="1"/>
  <c r="AQ58" i="1" s="1"/>
  <c r="AP51" i="1"/>
  <c r="AU51" i="1"/>
  <c r="AU50" i="9"/>
  <c r="AV50" i="9"/>
  <c r="E49" i="12"/>
  <c r="E49" i="8" l="1"/>
  <c r="E49" i="10" s="1"/>
  <c r="BE49" i="9"/>
  <c r="AP50" i="9"/>
  <c r="AT51" i="9" s="1"/>
  <c r="BA51" i="1"/>
  <c r="BB51" i="1" s="1"/>
  <c r="AY51" i="1"/>
  <c r="AW51" i="1"/>
  <c r="AT52" i="1"/>
  <c r="BC51" i="1"/>
  <c r="BE51" i="1" s="1"/>
  <c r="AZ51" i="1"/>
  <c r="AJ52" i="1"/>
  <c r="AR52" i="1"/>
  <c r="BA50" i="9"/>
  <c r="BB50" i="9" s="1"/>
  <c r="AX50" i="9"/>
  <c r="BF49" i="9" l="1"/>
  <c r="BF51" i="1"/>
  <c r="AY50" i="9"/>
  <c r="AJ51" i="9"/>
  <c r="AI51" i="9" s="1"/>
  <c r="AZ50" i="9"/>
  <c r="AW50" i="9"/>
  <c r="AR51" i="9"/>
  <c r="BC50" i="9"/>
  <c r="AC51" i="1"/>
  <c r="D51" i="12"/>
  <c r="D51" i="8"/>
  <c r="D51" i="10" s="1"/>
  <c r="AI52" i="1"/>
  <c r="AL52" i="1"/>
  <c r="AM52" i="1"/>
  <c r="AC50" i="9" l="1"/>
  <c r="BE50" i="9"/>
  <c r="AL51" i="9"/>
  <c r="AP51" i="9" s="1"/>
  <c r="AJ52" i="9" s="1"/>
  <c r="AM51" i="9"/>
  <c r="AV51" i="9" s="1"/>
  <c r="E50" i="12"/>
  <c r="E50" i="8"/>
  <c r="E50" i="10" s="1"/>
  <c r="AV52" i="1"/>
  <c r="AU52" i="1"/>
  <c r="AN52" i="1"/>
  <c r="AO52" i="1" s="1"/>
  <c r="AQ59" i="1" s="1"/>
  <c r="AP52" i="1"/>
  <c r="AK53" i="1"/>
  <c r="AU51" i="9"/>
  <c r="AK52" i="9"/>
  <c r="BF50" i="9" l="1"/>
  <c r="AN51" i="9"/>
  <c r="AO51" i="9" s="1"/>
  <c r="AQ58" i="9" s="1"/>
  <c r="AZ52" i="1"/>
  <c r="BA52" i="1"/>
  <c r="BB52" i="1" s="1"/>
  <c r="AJ53" i="1"/>
  <c r="AI53" i="1" s="1"/>
  <c r="BC52" i="1"/>
  <c r="BE52" i="1" s="1"/>
  <c r="AW52" i="1"/>
  <c r="AT53" i="1"/>
  <c r="AY52" i="1"/>
  <c r="AR53" i="1"/>
  <c r="AX52" i="1"/>
  <c r="AS53" i="1"/>
  <c r="AZ51" i="9"/>
  <c r="AI52" i="9"/>
  <c r="AK53" i="9" s="1"/>
  <c r="AR52" i="9"/>
  <c r="AW51" i="9"/>
  <c r="AT52" i="9"/>
  <c r="AY51" i="9"/>
  <c r="BC51" i="9"/>
  <c r="BE51" i="9" s="1"/>
  <c r="AX51" i="9"/>
  <c r="AL52" i="9"/>
  <c r="AP52" i="9" s="1"/>
  <c r="AS52" i="9"/>
  <c r="AM52" i="9"/>
  <c r="AM53" i="1" l="1"/>
  <c r="AV53" i="1" s="1"/>
  <c r="BA51" i="9"/>
  <c r="BB51" i="9" s="1"/>
  <c r="BF51" i="9"/>
  <c r="BF52" i="1"/>
  <c r="AL53" i="1"/>
  <c r="AP53" i="1" s="1"/>
  <c r="BC53" i="1" s="1"/>
  <c r="BE53" i="1" s="1"/>
  <c r="AU53" i="1"/>
  <c r="AX53" i="1"/>
  <c r="AC52" i="1"/>
  <c r="D52" i="8"/>
  <c r="D52" i="10" s="1"/>
  <c r="D52" i="12"/>
  <c r="AK54" i="1"/>
  <c r="AS53" i="9"/>
  <c r="AJ53" i="9"/>
  <c r="AI53" i="9" s="1"/>
  <c r="AU52" i="9"/>
  <c r="AT53" i="9"/>
  <c r="AW52" i="9"/>
  <c r="E51" i="12"/>
  <c r="AC51" i="9"/>
  <c r="E51" i="8"/>
  <c r="E51" i="10" s="1"/>
  <c r="AN52" i="9"/>
  <c r="AV52" i="9"/>
  <c r="BC52" i="9" s="1"/>
  <c r="BE52" i="9" s="1"/>
  <c r="BF52" i="9" s="1"/>
  <c r="AR53" i="9"/>
  <c r="AN53" i="1" l="1"/>
  <c r="AO53" i="1" s="1"/>
  <c r="AQ60" i="1" s="1"/>
  <c r="BF53" i="1"/>
  <c r="AJ54" i="1"/>
  <c r="AI54" i="1" s="1"/>
  <c r="AK55" i="1" s="1"/>
  <c r="BA53" i="1"/>
  <c r="BB53" i="1" s="1"/>
  <c r="D53" i="12"/>
  <c r="D53" i="8"/>
  <c r="D53" i="10" s="1"/>
  <c r="AC53" i="1"/>
  <c r="AS54" i="1"/>
  <c r="AR54" i="1"/>
  <c r="AW53" i="1"/>
  <c r="AT54" i="1"/>
  <c r="AY53" i="1"/>
  <c r="AZ53" i="1"/>
  <c r="AL53" i="9"/>
  <c r="AP53" i="9" s="1"/>
  <c r="AR54" i="9" s="1"/>
  <c r="AM53" i="9"/>
  <c r="AU53" i="9" s="1"/>
  <c r="AY52" i="9"/>
  <c r="E52" i="8"/>
  <c r="E52" i="10" s="1"/>
  <c r="AC52" i="9"/>
  <c r="E52" i="12"/>
  <c r="AK54" i="9"/>
  <c r="AO52" i="9"/>
  <c r="AQ59" i="9" s="1"/>
  <c r="AT54" i="9"/>
  <c r="AX52" i="9"/>
  <c r="AZ52" i="9"/>
  <c r="AM54" i="1" l="1"/>
  <c r="AL54" i="1"/>
  <c r="AN54" i="1" s="1"/>
  <c r="AO54" i="1" s="1"/>
  <c r="AQ61" i="1" s="1"/>
  <c r="AJ54" i="9"/>
  <c r="AI54" i="9" s="1"/>
  <c r="AK55" i="9" s="1"/>
  <c r="AW53" i="9"/>
  <c r="AV54" i="1"/>
  <c r="AP54" i="1"/>
  <c r="AN53" i="9"/>
  <c r="AO53" i="9" s="1"/>
  <c r="AQ60" i="9" s="1"/>
  <c r="AU54" i="1"/>
  <c r="AS55" i="1"/>
  <c r="AV53" i="9"/>
  <c r="AX53" i="9" s="1"/>
  <c r="AS54" i="9"/>
  <c r="AL54" i="9"/>
  <c r="BA52" i="9"/>
  <c r="BB52" i="9" s="1"/>
  <c r="AM54" i="9" l="1"/>
  <c r="BC53" i="9"/>
  <c r="BE53" i="9" s="1"/>
  <c r="AW54" i="1"/>
  <c r="AT55" i="1"/>
  <c r="AY54" i="1"/>
  <c r="AJ55" i="1"/>
  <c r="AR55" i="1"/>
  <c r="AZ54" i="1"/>
  <c r="BA54" i="1"/>
  <c r="BB54" i="1" s="1"/>
  <c r="BA53" i="9"/>
  <c r="BB53" i="9" s="1"/>
  <c r="BC54" i="1"/>
  <c r="BE54" i="1" s="1"/>
  <c r="AX54" i="1"/>
  <c r="AZ53" i="9"/>
  <c r="AY53" i="9"/>
  <c r="AS55" i="9"/>
  <c r="AN54" i="9"/>
  <c r="AO54" i="9" s="1"/>
  <c r="AQ61" i="9" s="1"/>
  <c r="AP54" i="9"/>
  <c r="AU54" i="9"/>
  <c r="AV54" i="9"/>
  <c r="E53" i="8" l="1"/>
  <c r="E53" i="10" s="1"/>
  <c r="AC53" i="9"/>
  <c r="E53" i="12"/>
  <c r="BF53" i="9"/>
  <c r="BF54" i="1"/>
  <c r="AI55" i="1"/>
  <c r="AM55" i="1"/>
  <c r="AL55" i="1"/>
  <c r="AC54" i="1"/>
  <c r="D54" i="8"/>
  <c r="D54" i="10" s="1"/>
  <c r="D54" i="12"/>
  <c r="BA54" i="9"/>
  <c r="BB54" i="9" s="1"/>
  <c r="AY54" i="9"/>
  <c r="AT55" i="9"/>
  <c r="BC54" i="9"/>
  <c r="BE54" i="9" s="1"/>
  <c r="BF54" i="9" s="1"/>
  <c r="AW54" i="9"/>
  <c r="AJ55" i="9"/>
  <c r="AZ54" i="9"/>
  <c r="AR55" i="9"/>
  <c r="AX54" i="9"/>
  <c r="AN55" i="1" l="1"/>
  <c r="AO55" i="1" s="1"/>
  <c r="AQ62" i="1" s="1"/>
  <c r="AP55" i="1"/>
  <c r="AR56" i="1" s="1"/>
  <c r="AV55" i="1"/>
  <c r="AU55" i="1"/>
  <c r="AK56" i="1"/>
  <c r="AI55" i="9"/>
  <c r="AM55" i="9"/>
  <c r="AL55" i="9"/>
  <c r="E54" i="12"/>
  <c r="E54" i="8"/>
  <c r="E54" i="10" s="1"/>
  <c r="AC54" i="9"/>
  <c r="BA55" i="1" l="1"/>
  <c r="BB55" i="1" s="1"/>
  <c r="AZ55" i="1"/>
  <c r="AX55" i="1"/>
  <c r="AS56" i="1"/>
  <c r="BC55" i="1"/>
  <c r="BE55" i="1" s="1"/>
  <c r="AW55" i="1"/>
  <c r="AT56" i="1"/>
  <c r="AY55" i="1"/>
  <c r="AJ56" i="1"/>
  <c r="AI56" i="1" s="1"/>
  <c r="AK56" i="9"/>
  <c r="AN55" i="9"/>
  <c r="AO55" i="9" s="1"/>
  <c r="AQ62" i="9" s="1"/>
  <c r="AP55" i="9"/>
  <c r="AR56" i="9" s="1"/>
  <c r="AU55" i="9"/>
  <c r="AV55" i="9"/>
  <c r="BF55" i="1" l="1"/>
  <c r="AM56" i="1"/>
  <c r="AL56" i="1"/>
  <c r="AK57" i="1"/>
  <c r="AC55" i="1"/>
  <c r="D55" i="8"/>
  <c r="D55" i="10" s="1"/>
  <c r="D55" i="12"/>
  <c r="AZ55" i="9"/>
  <c r="AJ56" i="9"/>
  <c r="AI56" i="9" s="1"/>
  <c r="AK57" i="9" s="1"/>
  <c r="BA55" i="9"/>
  <c r="BB55" i="9" s="1"/>
  <c r="AX55" i="9"/>
  <c r="AY55" i="9"/>
  <c r="AW55" i="9"/>
  <c r="AT56" i="9"/>
  <c r="BC55" i="9"/>
  <c r="BE55" i="9" s="1"/>
  <c r="AS56" i="9"/>
  <c r="BF55" i="9" l="1"/>
  <c r="AN56" i="1"/>
  <c r="AO56" i="1" s="1"/>
  <c r="AQ63" i="1" s="1"/>
  <c r="AP56" i="1"/>
  <c r="AS57" i="1"/>
  <c r="BA56" i="1"/>
  <c r="BB56" i="1" s="1"/>
  <c r="AV56" i="1"/>
  <c r="AU56" i="1"/>
  <c r="AM56" i="9"/>
  <c r="AU56" i="9" s="1"/>
  <c r="AL56" i="9"/>
  <c r="AP56" i="9" s="1"/>
  <c r="AR57" i="9" s="1"/>
  <c r="AS57" i="9"/>
  <c r="E55" i="12"/>
  <c r="AC55" i="9"/>
  <c r="E55" i="8"/>
  <c r="E55" i="10" s="1"/>
  <c r="AW56" i="9" l="1"/>
  <c r="AJ57" i="9"/>
  <c r="AI57" i="9" s="1"/>
  <c r="AK58" i="9" s="1"/>
  <c r="AW56" i="1"/>
  <c r="AT57" i="1"/>
  <c r="BC56" i="1"/>
  <c r="BE56" i="1" s="1"/>
  <c r="AY56" i="1"/>
  <c r="AZ56" i="1"/>
  <c r="AJ57" i="1"/>
  <c r="AR57" i="1"/>
  <c r="AN56" i="9"/>
  <c r="AO56" i="9" s="1"/>
  <c r="AQ63" i="9" s="1"/>
  <c r="AX56" i="1"/>
  <c r="AV56" i="9"/>
  <c r="BC56" i="9" s="1"/>
  <c r="AT57" i="9"/>
  <c r="E56" i="12" l="1"/>
  <c r="BE56" i="9"/>
  <c r="BF56" i="1"/>
  <c r="AM57" i="9"/>
  <c r="AV57" i="9" s="1"/>
  <c r="AL57" i="9"/>
  <c r="AP57" i="9" s="1"/>
  <c r="AT58" i="9" s="1"/>
  <c r="BA56" i="9"/>
  <c r="BB56" i="9" s="1"/>
  <c r="AX56" i="9"/>
  <c r="AC56" i="9"/>
  <c r="AI57" i="1"/>
  <c r="AL57" i="1"/>
  <c r="AM57" i="1"/>
  <c r="D56" i="8"/>
  <c r="D56" i="10" s="1"/>
  <c r="AC56" i="1"/>
  <c r="D56" i="12"/>
  <c r="E56" i="8"/>
  <c r="E56" i="10" s="1"/>
  <c r="AY56" i="9"/>
  <c r="AZ56" i="9"/>
  <c r="AU57" i="9"/>
  <c r="AS58" i="9"/>
  <c r="AY57" i="9" l="1"/>
  <c r="AN57" i="9"/>
  <c r="AO57" i="9" s="1"/>
  <c r="AQ64" i="9" s="1"/>
  <c r="AW57" i="9"/>
  <c r="AJ58" i="9"/>
  <c r="AL58" i="9" s="1"/>
  <c r="AP58" i="9" s="1"/>
  <c r="BF56" i="9"/>
  <c r="AR58" i="9"/>
  <c r="AZ57" i="9"/>
  <c r="BC57" i="9"/>
  <c r="AX57" i="9"/>
  <c r="AU57" i="1"/>
  <c r="AV57" i="1"/>
  <c r="AP57" i="1"/>
  <c r="AN57" i="1"/>
  <c r="AO57" i="1" s="1"/>
  <c r="AQ64" i="1" s="1"/>
  <c r="AK58" i="1"/>
  <c r="AI58" i="9" l="1"/>
  <c r="AK59" i="9" s="1"/>
  <c r="AS59" i="9" s="1"/>
  <c r="AM58" i="9"/>
  <c r="AN58" i="9" s="1"/>
  <c r="AO58" i="9" s="1"/>
  <c r="AQ65" i="9" s="1"/>
  <c r="BA57" i="9"/>
  <c r="BB57" i="9" s="1"/>
  <c r="AV58" i="9"/>
  <c r="AX58" i="9" s="1"/>
  <c r="AU58" i="9"/>
  <c r="E57" i="12"/>
  <c r="BE57" i="9"/>
  <c r="AC57" i="9"/>
  <c r="E57" i="8"/>
  <c r="E57" i="10" s="1"/>
  <c r="AZ57" i="1"/>
  <c r="BC57" i="1"/>
  <c r="BE57" i="1" s="1"/>
  <c r="AY57" i="1"/>
  <c r="AW57" i="1"/>
  <c r="AT58" i="1"/>
  <c r="AX57" i="1"/>
  <c r="AJ58" i="1"/>
  <c r="AI58" i="1" s="1"/>
  <c r="BA57" i="1"/>
  <c r="BB57" i="1" s="1"/>
  <c r="AS58" i="1"/>
  <c r="AR58" i="1"/>
  <c r="BA58" i="9"/>
  <c r="AW58" i="9"/>
  <c r="AT59" i="9"/>
  <c r="BC58" i="9"/>
  <c r="BE58" i="9" s="1"/>
  <c r="AJ59" i="9"/>
  <c r="AR59" i="9"/>
  <c r="AY58" i="9" l="1"/>
  <c r="AZ58" i="9"/>
  <c r="BB58" i="9"/>
  <c r="BF57" i="9"/>
  <c r="BF58" i="9"/>
  <c r="BF57" i="1"/>
  <c r="AK59" i="1"/>
  <c r="AM58" i="1"/>
  <c r="AC57" i="1"/>
  <c r="D57" i="8"/>
  <c r="D57" i="10" s="1"/>
  <c r="D57" i="12"/>
  <c r="AL58" i="1"/>
  <c r="AC58" i="9"/>
  <c r="E58" i="12"/>
  <c r="E58" i="8"/>
  <c r="E58" i="10" s="1"/>
  <c r="AI59" i="9"/>
  <c r="AL59" i="9"/>
  <c r="AM59" i="9"/>
  <c r="AV58" i="1" l="1"/>
  <c r="AU58" i="1"/>
  <c r="AN58" i="1"/>
  <c r="AO58" i="1" s="1"/>
  <c r="AQ65" i="1" s="1"/>
  <c r="AP58" i="1"/>
  <c r="AS59" i="1"/>
  <c r="AN59" i="9"/>
  <c r="AO59" i="9" s="1"/>
  <c r="AP59" i="9"/>
  <c r="AV59" i="9"/>
  <c r="AU59" i="9"/>
  <c r="AK60" i="9"/>
  <c r="AT59" i="1" l="1"/>
  <c r="BC58" i="1"/>
  <c r="BE58" i="1" s="1"/>
  <c r="AW58" i="1"/>
  <c r="AY58" i="1"/>
  <c r="AZ58" i="1"/>
  <c r="AJ59" i="1"/>
  <c r="AR59" i="1"/>
  <c r="AX58" i="1"/>
  <c r="BA58" i="1"/>
  <c r="BB58" i="1" s="1"/>
  <c r="AQ66" i="9"/>
  <c r="BA59" i="9"/>
  <c r="BB59" i="9" s="1"/>
  <c r="AY59" i="9"/>
  <c r="AT60" i="9"/>
  <c r="AW59" i="9"/>
  <c r="BC59" i="9"/>
  <c r="BE59" i="9" s="1"/>
  <c r="AS60" i="9"/>
  <c r="AZ59" i="9"/>
  <c r="AX59" i="9"/>
  <c r="AJ60" i="9"/>
  <c r="AI60" i="9" s="1"/>
  <c r="AR60" i="9"/>
  <c r="BF59" i="9" l="1"/>
  <c r="BF58" i="1"/>
  <c r="AI59" i="1"/>
  <c r="AM59" i="1"/>
  <c r="AL59" i="1"/>
  <c r="D58" i="8"/>
  <c r="D58" i="10" s="1"/>
  <c r="AC58" i="1"/>
  <c r="D58" i="12"/>
  <c r="AK61" i="9"/>
  <c r="E59" i="12"/>
  <c r="AC59" i="9"/>
  <c r="E59" i="8"/>
  <c r="E59" i="10" s="1"/>
  <c r="AL60" i="9"/>
  <c r="AM60" i="9"/>
  <c r="AN59" i="1" l="1"/>
  <c r="AO59" i="1" s="1"/>
  <c r="AQ66" i="1" s="1"/>
  <c r="AP59" i="1"/>
  <c r="AV59" i="1"/>
  <c r="AU59" i="1"/>
  <c r="AK60" i="1"/>
  <c r="AJ60" i="1"/>
  <c r="AN60" i="9"/>
  <c r="AO60" i="9" s="1"/>
  <c r="AP60" i="9"/>
  <c r="AS61" i="9"/>
  <c r="AU60" i="9"/>
  <c r="AV60" i="9"/>
  <c r="AI60" i="1" l="1"/>
  <c r="BA59" i="1"/>
  <c r="BB59" i="1" s="1"/>
  <c r="AK61" i="1"/>
  <c r="AX59" i="1"/>
  <c r="AV60" i="1"/>
  <c r="AL60" i="1"/>
  <c r="AS60" i="1"/>
  <c r="AM60" i="1"/>
  <c r="AR60" i="1"/>
  <c r="AW59" i="1"/>
  <c r="BC59" i="1"/>
  <c r="BE59" i="1" s="1"/>
  <c r="AT60" i="1"/>
  <c r="AY59" i="1"/>
  <c r="AZ59" i="1"/>
  <c r="AQ67" i="9"/>
  <c r="BA60" i="9"/>
  <c r="BB60" i="9" s="1"/>
  <c r="AW60" i="9"/>
  <c r="AT61" i="9"/>
  <c r="AY60" i="9"/>
  <c r="BC60" i="9"/>
  <c r="BE60" i="9" s="1"/>
  <c r="AZ60" i="9"/>
  <c r="AR61" i="9"/>
  <c r="AJ61" i="9"/>
  <c r="AX60" i="9"/>
  <c r="BF60" i="9" l="1"/>
  <c r="BF59" i="1"/>
  <c r="AX60" i="1"/>
  <c r="AU60" i="1"/>
  <c r="D59" i="8"/>
  <c r="D59" i="10" s="1"/>
  <c r="AC59" i="1"/>
  <c r="D59" i="12"/>
  <c r="AP60" i="1"/>
  <c r="AN60" i="1"/>
  <c r="AO60" i="1" s="1"/>
  <c r="AQ67" i="1" s="1"/>
  <c r="AS61" i="1"/>
  <c r="AC60" i="9"/>
  <c r="E60" i="8"/>
  <c r="E60" i="10" s="1"/>
  <c r="E60" i="12"/>
  <c r="AI61" i="9"/>
  <c r="AL61" i="9"/>
  <c r="AM61" i="9"/>
  <c r="BA60" i="1" l="1"/>
  <c r="BB60" i="1" s="1"/>
  <c r="AT61" i="1"/>
  <c r="AW60" i="1"/>
  <c r="AY60" i="1"/>
  <c r="AR61" i="1"/>
  <c r="AJ61" i="1"/>
  <c r="AZ60" i="1"/>
  <c r="BC60" i="1"/>
  <c r="BE60" i="1" s="1"/>
  <c r="AN61" i="9"/>
  <c r="AO61" i="9" s="1"/>
  <c r="AQ68" i="9" s="1"/>
  <c r="AP61" i="9"/>
  <c r="AR62" i="9" s="1"/>
  <c r="AK62" i="9"/>
  <c r="AV61" i="9"/>
  <c r="AU61" i="9"/>
  <c r="BF60" i="1" l="1"/>
  <c r="D60" i="12"/>
  <c r="D60" i="8"/>
  <c r="D60" i="10" s="1"/>
  <c r="AC60" i="1"/>
  <c r="AI61" i="1"/>
  <c r="AM61" i="1"/>
  <c r="AL61" i="1"/>
  <c r="AZ61" i="9"/>
  <c r="BA61" i="9"/>
  <c r="BB61" i="9" s="1"/>
  <c r="AT62" i="9"/>
  <c r="AY61" i="9"/>
  <c r="BC61" i="9"/>
  <c r="BE61" i="9" s="1"/>
  <c r="AW61" i="9"/>
  <c r="AX61" i="9"/>
  <c r="AS62" i="9"/>
  <c r="AJ62" i="9"/>
  <c r="AI62" i="9" s="1"/>
  <c r="BF61" i="9" l="1"/>
  <c r="AU61" i="1"/>
  <c r="AV61" i="1"/>
  <c r="AP61" i="1"/>
  <c r="AN61" i="1"/>
  <c r="AO61" i="1" s="1"/>
  <c r="AQ68" i="1" s="1"/>
  <c r="AK62" i="1"/>
  <c r="AM62" i="9"/>
  <c r="AU62" i="9" s="1"/>
  <c r="AL62" i="9"/>
  <c r="AP62" i="9" s="1"/>
  <c r="AR63" i="9" s="1"/>
  <c r="AC61" i="9"/>
  <c r="E61" i="12"/>
  <c r="E61" i="8"/>
  <c r="E61" i="10" s="1"/>
  <c r="AK63" i="9"/>
  <c r="AV62" i="9" l="1"/>
  <c r="AZ62" i="9" s="1"/>
  <c r="AR62" i="1"/>
  <c r="AW61" i="1"/>
  <c r="AT62" i="1"/>
  <c r="BC61" i="1"/>
  <c r="BE61" i="1" s="1"/>
  <c r="AS62" i="1"/>
  <c r="AY61" i="1"/>
  <c r="AX61" i="1"/>
  <c r="BA61" i="1"/>
  <c r="BB61" i="1" s="1"/>
  <c r="AZ61" i="1"/>
  <c r="AN62" i="9"/>
  <c r="AO62" i="9" s="1"/>
  <c r="AQ69" i="9" s="1"/>
  <c r="AJ62" i="1"/>
  <c r="AI62" i="1" s="1"/>
  <c r="AT63" i="9"/>
  <c r="AW62" i="9"/>
  <c r="AS63" i="9"/>
  <c r="AJ63" i="9"/>
  <c r="AI63" i="9" s="1"/>
  <c r="BF61" i="1" l="1"/>
  <c r="AX62" i="9"/>
  <c r="BC62" i="9"/>
  <c r="AY62" i="9"/>
  <c r="BA62" i="9"/>
  <c r="BB62" i="9" s="1"/>
  <c r="AK63" i="1"/>
  <c r="D61" i="12"/>
  <c r="AC61" i="1"/>
  <c r="D61" i="8"/>
  <c r="D61" i="10" s="1"/>
  <c r="AM62" i="1"/>
  <c r="AL62" i="1"/>
  <c r="AM63" i="9"/>
  <c r="AU63" i="9" s="1"/>
  <c r="AL63" i="9"/>
  <c r="AP63" i="9" s="1"/>
  <c r="AT64" i="9" s="1"/>
  <c r="AK64" i="9"/>
  <c r="AC62" i="9" l="1"/>
  <c r="BE62" i="9"/>
  <c r="E62" i="8"/>
  <c r="E62" i="10" s="1"/>
  <c r="E62" i="12"/>
  <c r="AN62" i="1"/>
  <c r="AO62" i="1" s="1"/>
  <c r="AQ69" i="1" s="1"/>
  <c r="AP62" i="1"/>
  <c r="AU62" i="1"/>
  <c r="AV62" i="1"/>
  <c r="AS63" i="1"/>
  <c r="AW63" i="9"/>
  <c r="AV63" i="9"/>
  <c r="AY63" i="9" s="1"/>
  <c r="AR64" i="9"/>
  <c r="AJ64" i="9"/>
  <c r="AL64" i="9" s="1"/>
  <c r="AN63" i="9"/>
  <c r="AS64" i="9"/>
  <c r="BF62" i="9" l="1"/>
  <c r="BA62" i="1"/>
  <c r="BB62" i="1" s="1"/>
  <c r="AZ63" i="9"/>
  <c r="AX62" i="1"/>
  <c r="AW62" i="1"/>
  <c r="BC62" i="1"/>
  <c r="BE62" i="1" s="1"/>
  <c r="AT63" i="1"/>
  <c r="AY62" i="1"/>
  <c r="AJ63" i="1"/>
  <c r="AR63" i="1"/>
  <c r="AZ62" i="1"/>
  <c r="BC63" i="9"/>
  <c r="AX63" i="9"/>
  <c r="AM64" i="9"/>
  <c r="AU64" i="9" s="1"/>
  <c r="AI64" i="9"/>
  <c r="AK65" i="9" s="1"/>
  <c r="AS65" i="9" s="1"/>
  <c r="AO63" i="9"/>
  <c r="AQ70" i="9" s="1"/>
  <c r="AP64" i="9"/>
  <c r="AC63" i="9" l="1"/>
  <c r="BE63" i="9"/>
  <c r="BF62" i="1"/>
  <c r="D62" i="8"/>
  <c r="D62" i="10" s="1"/>
  <c r="AC62" i="1"/>
  <c r="D62" i="12"/>
  <c r="AI63" i="1"/>
  <c r="AL63" i="1"/>
  <c r="AM63" i="1"/>
  <c r="E63" i="12"/>
  <c r="E63" i="8"/>
  <c r="E63" i="10" s="1"/>
  <c r="AV64" i="9"/>
  <c r="AZ64" i="9" s="1"/>
  <c r="AN64" i="9"/>
  <c r="AO64" i="9" s="1"/>
  <c r="AQ71" i="9" s="1"/>
  <c r="BA63" i="9"/>
  <c r="BB63" i="9" s="1"/>
  <c r="AW64" i="9"/>
  <c r="AT65" i="9"/>
  <c r="AR65" i="9"/>
  <c r="AJ65" i="9"/>
  <c r="BF63" i="9" l="1"/>
  <c r="BA64" i="9"/>
  <c r="BC64" i="9"/>
  <c r="BE64" i="9" s="1"/>
  <c r="BF64" i="9" s="1"/>
  <c r="AN63" i="1"/>
  <c r="AO63" i="1" s="1"/>
  <c r="AQ70" i="1" s="1"/>
  <c r="AP63" i="1"/>
  <c r="AJ64" i="1" s="1"/>
  <c r="AK64" i="1"/>
  <c r="AU63" i="1"/>
  <c r="AV63" i="1"/>
  <c r="AX64" i="9"/>
  <c r="AY64" i="9"/>
  <c r="BB64" i="9"/>
  <c r="AI65" i="9"/>
  <c r="AL65" i="9"/>
  <c r="AM65" i="9"/>
  <c r="E64" i="8"/>
  <c r="E64" i="10" s="1"/>
  <c r="AC64" i="9" l="1"/>
  <c r="E64" i="12"/>
  <c r="AZ63" i="1"/>
  <c r="AI64" i="1"/>
  <c r="AK65" i="1" s="1"/>
  <c r="BA63" i="1"/>
  <c r="BB63" i="1" s="1"/>
  <c r="AS64" i="1"/>
  <c r="AL64" i="1"/>
  <c r="AM64" i="1"/>
  <c r="AX63" i="1"/>
  <c r="AR64" i="1"/>
  <c r="AT64" i="1"/>
  <c r="AY63" i="1"/>
  <c r="BC63" i="1"/>
  <c r="BE63" i="1" s="1"/>
  <c r="AW63" i="1"/>
  <c r="AN65" i="9"/>
  <c r="AO65" i="9" s="1"/>
  <c r="AQ72" i="9" s="1"/>
  <c r="AP65" i="9"/>
  <c r="AJ66" i="9" s="1"/>
  <c r="AK66" i="9"/>
  <c r="AV65" i="9"/>
  <c r="AU65" i="9"/>
  <c r="BF63" i="1" l="1"/>
  <c r="D63" i="8"/>
  <c r="D63" i="10" s="1"/>
  <c r="AC63" i="1"/>
  <c r="D63" i="12"/>
  <c r="AN64" i="1"/>
  <c r="AO64" i="1" s="1"/>
  <c r="AQ71" i="1" s="1"/>
  <c r="AU64" i="1"/>
  <c r="AP64" i="1"/>
  <c r="AV64" i="1"/>
  <c r="AS65" i="1"/>
  <c r="AR66" i="9"/>
  <c r="AI66" i="9"/>
  <c r="AK67" i="9" s="1"/>
  <c r="BA65" i="9"/>
  <c r="BB65" i="9" s="1"/>
  <c r="AX65" i="9"/>
  <c r="AY65" i="9"/>
  <c r="AW65" i="9"/>
  <c r="AT66" i="9"/>
  <c r="BC65" i="9"/>
  <c r="BE65" i="9" s="1"/>
  <c r="AZ65" i="9"/>
  <c r="AL66" i="9"/>
  <c r="AM66" i="9"/>
  <c r="AU66" i="9" s="1"/>
  <c r="AS66" i="9"/>
  <c r="BF65" i="9" l="1"/>
  <c r="BA64" i="1"/>
  <c r="BB64" i="1" s="1"/>
  <c r="AY64" i="1"/>
  <c r="AX64" i="1"/>
  <c r="AJ65" i="1"/>
  <c r="AW64" i="1"/>
  <c r="AT65" i="1"/>
  <c r="BC64" i="1"/>
  <c r="BE64" i="1" s="1"/>
  <c r="AR65" i="1"/>
  <c r="AZ64" i="1"/>
  <c r="AC65" i="9"/>
  <c r="E65" i="12"/>
  <c r="E65" i="8"/>
  <c r="E65" i="10" s="1"/>
  <c r="AS67" i="9"/>
  <c r="AN66" i="9"/>
  <c r="AP66" i="9"/>
  <c r="AV66" i="9"/>
  <c r="BF64" i="1" l="1"/>
  <c r="AI65" i="1"/>
  <c r="AM65" i="1"/>
  <c r="AL65" i="1"/>
  <c r="D64" i="8"/>
  <c r="D64" i="10" s="1"/>
  <c r="AC64" i="1"/>
  <c r="D64" i="12"/>
  <c r="AO66" i="9"/>
  <c r="AQ73" i="9" s="1"/>
  <c r="AT67" i="9"/>
  <c r="AY66" i="9"/>
  <c r="AW66" i="9"/>
  <c r="BC66" i="9"/>
  <c r="BE66" i="9" s="1"/>
  <c r="AJ67" i="9"/>
  <c r="AR67" i="9"/>
  <c r="AZ66" i="9"/>
  <c r="AX66" i="9"/>
  <c r="BF66" i="9" l="1"/>
  <c r="AN65" i="1"/>
  <c r="AO65" i="1" s="1"/>
  <c r="AQ72" i="1" s="1"/>
  <c r="AP65" i="1"/>
  <c r="AR66" i="1" s="1"/>
  <c r="AU65" i="1"/>
  <c r="AV65" i="1"/>
  <c r="AK66" i="1"/>
  <c r="AI67" i="9"/>
  <c r="AM67" i="9"/>
  <c r="AL67" i="9"/>
  <c r="E66" i="12"/>
  <c r="AC66" i="9"/>
  <c r="E66" i="8"/>
  <c r="E66" i="10" s="1"/>
  <c r="BA66" i="9"/>
  <c r="BB66" i="9" s="1"/>
  <c r="BA65" i="1" l="1"/>
  <c r="BB65" i="1" s="1"/>
  <c r="AJ66" i="1"/>
  <c r="AI66" i="1" s="1"/>
  <c r="AX65" i="1"/>
  <c r="AS66" i="1"/>
  <c r="AM66" i="1"/>
  <c r="AV66" i="1" s="1"/>
  <c r="AL66" i="1"/>
  <c r="AZ65" i="1"/>
  <c r="AY65" i="1"/>
  <c r="AW65" i="1"/>
  <c r="BC65" i="1"/>
  <c r="BE65" i="1" s="1"/>
  <c r="AT66" i="1"/>
  <c r="AU67" i="9"/>
  <c r="AV67" i="9"/>
  <c r="AK68" i="9"/>
  <c r="AN67" i="9"/>
  <c r="AO67" i="9" s="1"/>
  <c r="AQ74" i="9" s="1"/>
  <c r="AP67" i="9"/>
  <c r="AR68" i="9" s="1"/>
  <c r="AN66" i="1" l="1"/>
  <c r="AO66" i="1" s="1"/>
  <c r="AQ73" i="1" s="1"/>
  <c r="AU66" i="1"/>
  <c r="BF65" i="1"/>
  <c r="AP66" i="1"/>
  <c r="BC66" i="1" s="1"/>
  <c r="BE66" i="1" s="1"/>
  <c r="AX66" i="1"/>
  <c r="AW66" i="1"/>
  <c r="BA66" i="1"/>
  <c r="BB66" i="1" s="1"/>
  <c r="D65" i="12"/>
  <c r="AC65" i="1"/>
  <c r="D65" i="8"/>
  <c r="D65" i="10" s="1"/>
  <c r="AK67" i="1"/>
  <c r="AZ67" i="9"/>
  <c r="BA67" i="9"/>
  <c r="BB67" i="9" s="1"/>
  <c r="AS68" i="9"/>
  <c r="AX67" i="9"/>
  <c r="AW67" i="9"/>
  <c r="AT68" i="9"/>
  <c r="AY67" i="9"/>
  <c r="BC67" i="9"/>
  <c r="BE67" i="9" s="1"/>
  <c r="AJ68" i="9"/>
  <c r="AI68" i="9" s="1"/>
  <c r="AZ66" i="1" l="1"/>
  <c r="AT67" i="1"/>
  <c r="AJ67" i="1"/>
  <c r="AL67" i="1" s="1"/>
  <c r="BF67" i="9"/>
  <c r="AR67" i="1"/>
  <c r="AY66" i="1"/>
  <c r="BF66" i="1"/>
  <c r="D66" i="12"/>
  <c r="AC66" i="1"/>
  <c r="D66" i="8"/>
  <c r="D66" i="10" s="1"/>
  <c r="AS67" i="1"/>
  <c r="AK69" i="9"/>
  <c r="AM68" i="9"/>
  <c r="E67" i="12"/>
  <c r="AC67" i="9"/>
  <c r="E67" i="8"/>
  <c r="E67" i="10" s="1"/>
  <c r="AL68" i="9"/>
  <c r="AM67" i="1" l="1"/>
  <c r="AI67" i="1"/>
  <c r="AK68" i="1" s="1"/>
  <c r="AS68" i="1" s="1"/>
  <c r="AU67" i="1"/>
  <c r="AV67" i="1"/>
  <c r="AN67" i="1"/>
  <c r="AO67" i="1" s="1"/>
  <c r="AP67" i="1"/>
  <c r="AV68" i="9"/>
  <c r="AU68" i="9"/>
  <c r="AN68" i="9"/>
  <c r="AP68" i="9"/>
  <c r="AS69" i="9"/>
  <c r="AQ74" i="1" l="1"/>
  <c r="BA67" i="1"/>
  <c r="BB67" i="1" s="1"/>
  <c r="AX67" i="1"/>
  <c r="AY67" i="1"/>
  <c r="BC67" i="1"/>
  <c r="BE67" i="1" s="1"/>
  <c r="AW67" i="1"/>
  <c r="AT68" i="1"/>
  <c r="AZ67" i="1"/>
  <c r="AJ68" i="1"/>
  <c r="AR68" i="1"/>
  <c r="AO68" i="9"/>
  <c r="AQ75" i="9" s="1"/>
  <c r="AW68" i="9"/>
  <c r="AY68" i="9"/>
  <c r="AT69" i="9"/>
  <c r="BC68" i="9"/>
  <c r="BE68" i="9" s="1"/>
  <c r="AR69" i="9"/>
  <c r="AJ69" i="9"/>
  <c r="AZ68" i="9"/>
  <c r="AX68" i="9"/>
  <c r="BF68" i="9" l="1"/>
  <c r="BF67" i="1"/>
  <c r="AC67" i="1"/>
  <c r="D67" i="12"/>
  <c r="D67" i="8"/>
  <c r="D67" i="10" s="1"/>
  <c r="AI68" i="1"/>
  <c r="AM68" i="1"/>
  <c r="AL68" i="1"/>
  <c r="E68" i="8"/>
  <c r="E68" i="10" s="1"/>
  <c r="AC68" i="9"/>
  <c r="E68" i="12"/>
  <c r="AI69" i="9"/>
  <c r="AM69" i="9"/>
  <c r="AL69" i="9"/>
  <c r="BA68" i="9"/>
  <c r="BB68" i="9" s="1"/>
  <c r="AV68" i="1" l="1"/>
  <c r="AU68" i="1"/>
  <c r="AK69" i="1"/>
  <c r="AN68" i="1"/>
  <c r="AO68" i="1" s="1"/>
  <c r="AQ75" i="1" s="1"/>
  <c r="AP68" i="1"/>
  <c r="AR69" i="1" s="1"/>
  <c r="AN69" i="9"/>
  <c r="AO69" i="9" s="1"/>
  <c r="AP69" i="9"/>
  <c r="AU69" i="9"/>
  <c r="AV69" i="9"/>
  <c r="AK70" i="9"/>
  <c r="AZ68" i="1" l="1"/>
  <c r="AS69" i="1"/>
  <c r="BC68" i="1"/>
  <c r="BE68" i="1" s="1"/>
  <c r="AY68" i="1"/>
  <c r="AT69" i="1"/>
  <c r="AW68" i="1"/>
  <c r="AX68" i="1"/>
  <c r="AJ69" i="1"/>
  <c r="AI69" i="1" s="1"/>
  <c r="BA68" i="1"/>
  <c r="BB68" i="1" s="1"/>
  <c r="AZ69" i="9"/>
  <c r="AQ76" i="9"/>
  <c r="BA69" i="9"/>
  <c r="BB69" i="9" s="1"/>
  <c r="AW69" i="9"/>
  <c r="AT70" i="9"/>
  <c r="AY69" i="9"/>
  <c r="BC69" i="9"/>
  <c r="BE69" i="9" s="1"/>
  <c r="AS70" i="9"/>
  <c r="AJ70" i="9"/>
  <c r="AI70" i="9" s="1"/>
  <c r="AR70" i="9"/>
  <c r="AX69" i="9"/>
  <c r="BF69" i="9" l="1"/>
  <c r="BF68" i="1"/>
  <c r="AK70" i="1"/>
  <c r="AC68" i="1"/>
  <c r="D68" i="12"/>
  <c r="D68" i="8"/>
  <c r="D68" i="10" s="1"/>
  <c r="AM69" i="1"/>
  <c r="AL69" i="1"/>
  <c r="AK71" i="9"/>
  <c r="AL70" i="9"/>
  <c r="E69" i="12"/>
  <c r="AC69" i="9"/>
  <c r="E69" i="8"/>
  <c r="E69" i="10" s="1"/>
  <c r="AM70" i="9"/>
  <c r="AP69" i="1" l="1"/>
  <c r="AN69" i="1"/>
  <c r="AO69" i="1" s="1"/>
  <c r="AQ76" i="1" s="1"/>
  <c r="AU69" i="1"/>
  <c r="AV69" i="1"/>
  <c r="AS70" i="1"/>
  <c r="AN70" i="9"/>
  <c r="AO70" i="9" s="1"/>
  <c r="AQ77" i="9" s="1"/>
  <c r="AP70" i="9"/>
  <c r="AS71" i="9"/>
  <c r="AU70" i="9"/>
  <c r="AV70" i="9"/>
  <c r="BA69" i="1" l="1"/>
  <c r="BB69" i="1" s="1"/>
  <c r="AX69" i="1"/>
  <c r="AW69" i="1"/>
  <c r="AY69" i="1"/>
  <c r="AT70" i="1"/>
  <c r="BC69" i="1"/>
  <c r="BE69" i="1" s="1"/>
  <c r="AR70" i="1"/>
  <c r="AJ70" i="1"/>
  <c r="AZ69" i="1"/>
  <c r="BA70" i="9"/>
  <c r="BB70" i="9" s="1"/>
  <c r="AW70" i="9"/>
  <c r="AT71" i="9"/>
  <c r="AY70" i="9"/>
  <c r="BC70" i="9"/>
  <c r="BE70" i="9" s="1"/>
  <c r="AJ71" i="9"/>
  <c r="AR71" i="9"/>
  <c r="AZ70" i="9"/>
  <c r="AX70" i="9"/>
  <c r="BF70" i="9" l="1"/>
  <c r="BF69" i="1"/>
  <c r="D69" i="12"/>
  <c r="D69" i="8"/>
  <c r="D69" i="10" s="1"/>
  <c r="AC69" i="1"/>
  <c r="AI70" i="1"/>
  <c r="AL70" i="1"/>
  <c r="AM70" i="1"/>
  <c r="E70" i="8"/>
  <c r="E70" i="10" s="1"/>
  <c r="AC70" i="9"/>
  <c r="E70" i="12"/>
  <c r="AI71" i="9"/>
  <c r="AL71" i="9"/>
  <c r="AM71" i="9"/>
  <c r="AN70" i="1" l="1"/>
  <c r="AO70" i="1" s="1"/>
  <c r="AP70" i="1"/>
  <c r="AR71" i="1" s="1"/>
  <c r="AU70" i="1"/>
  <c r="AV70" i="1"/>
  <c r="AK71" i="1"/>
  <c r="AU71" i="9"/>
  <c r="AV71" i="9"/>
  <c r="AN71" i="9"/>
  <c r="AO71" i="9" s="1"/>
  <c r="AQ78" i="9" s="1"/>
  <c r="AP71" i="9"/>
  <c r="AK72" i="9"/>
  <c r="AQ77" i="1" l="1"/>
  <c r="BA70" i="1"/>
  <c r="BB70" i="1" s="1"/>
  <c r="AX70" i="1"/>
  <c r="AZ70" i="1"/>
  <c r="AW70" i="1"/>
  <c r="AY70" i="1"/>
  <c r="BC70" i="1"/>
  <c r="BE70" i="1" s="1"/>
  <c r="AT71" i="1"/>
  <c r="AJ71" i="1"/>
  <c r="AI71" i="1" s="1"/>
  <c r="AS71" i="1"/>
  <c r="BA71" i="9"/>
  <c r="BB71" i="9" s="1"/>
  <c r="AT72" i="9"/>
  <c r="AY71" i="9"/>
  <c r="AW71" i="9"/>
  <c r="BC71" i="9"/>
  <c r="BE71" i="9" s="1"/>
  <c r="AX71" i="9"/>
  <c r="AZ71" i="9"/>
  <c r="AJ72" i="9"/>
  <c r="AI72" i="9" s="1"/>
  <c r="AR72" i="9"/>
  <c r="AS72" i="9"/>
  <c r="BF71" i="9" l="1"/>
  <c r="BF70" i="1"/>
  <c r="AL71" i="1"/>
  <c r="AP71" i="1" s="1"/>
  <c r="AK72" i="1"/>
  <c r="AC70" i="1"/>
  <c r="D70" i="12"/>
  <c r="D70" i="8"/>
  <c r="D70" i="10" s="1"/>
  <c r="AM71" i="1"/>
  <c r="AM72" i="9"/>
  <c r="AU72" i="9" s="1"/>
  <c r="AK73" i="9"/>
  <c r="AL72" i="9"/>
  <c r="E71" i="12"/>
  <c r="AC71" i="9"/>
  <c r="E71" i="8"/>
  <c r="E71" i="10" s="1"/>
  <c r="AV72" i="9" l="1"/>
  <c r="AX72" i="9" s="1"/>
  <c r="AR72" i="1"/>
  <c r="AW71" i="1"/>
  <c r="AT72" i="1"/>
  <c r="AS72" i="1"/>
  <c r="AM72" i="1"/>
  <c r="AU72" i="1" s="1"/>
  <c r="AU71" i="1"/>
  <c r="AV71" i="1"/>
  <c r="AY71" i="1" s="1"/>
  <c r="AJ72" i="1"/>
  <c r="AI72" i="1" s="1"/>
  <c r="AN71" i="1"/>
  <c r="AO71" i="1" s="1"/>
  <c r="AQ78" i="1" s="1"/>
  <c r="AN72" i="9"/>
  <c r="AO72" i="9" s="1"/>
  <c r="AQ79" i="9" s="1"/>
  <c r="AP72" i="9"/>
  <c r="AS73" i="9"/>
  <c r="BC71" i="1" l="1"/>
  <c r="BE71" i="1" s="1"/>
  <c r="BA71" i="1"/>
  <c r="BB71" i="1" s="1"/>
  <c r="AL72" i="1"/>
  <c r="AP72" i="1" s="1"/>
  <c r="D71" i="8"/>
  <c r="D71" i="10" s="1"/>
  <c r="AC71" i="1"/>
  <c r="D71" i="12"/>
  <c r="AK73" i="1"/>
  <c r="AX71" i="1"/>
  <c r="AV72" i="1"/>
  <c r="AZ71" i="1"/>
  <c r="BC72" i="9"/>
  <c r="BE72" i="9" s="1"/>
  <c r="AT73" i="9"/>
  <c r="AY72" i="9"/>
  <c r="AW72" i="9"/>
  <c r="AJ73" i="9"/>
  <c r="AZ72" i="9"/>
  <c r="AR73" i="9"/>
  <c r="BA72" i="9"/>
  <c r="BB72" i="9" s="1"/>
  <c r="BF72" i="9" l="1"/>
  <c r="BF71" i="1"/>
  <c r="AN72" i="1"/>
  <c r="AW72" i="1"/>
  <c r="AY72" i="1"/>
  <c r="BC72" i="1"/>
  <c r="BE72" i="1" s="1"/>
  <c r="AT73" i="1"/>
  <c r="AR73" i="1"/>
  <c r="AJ73" i="1"/>
  <c r="AI73" i="1" s="1"/>
  <c r="AX72" i="1"/>
  <c r="AZ72" i="1"/>
  <c r="AS73" i="1"/>
  <c r="AI73" i="9"/>
  <c r="AL73" i="9"/>
  <c r="AM73" i="9"/>
  <c r="E72" i="8"/>
  <c r="E72" i="10" s="1"/>
  <c r="AC72" i="9"/>
  <c r="E72" i="12"/>
  <c r="BF72" i="1" l="1"/>
  <c r="AM73" i="1"/>
  <c r="AV73" i="1" s="1"/>
  <c r="AX73" i="1" s="1"/>
  <c r="AL73" i="1"/>
  <c r="AP73" i="1" s="1"/>
  <c r="AR74" i="1" s="1"/>
  <c r="AO72" i="1"/>
  <c r="AQ79" i="1" s="1"/>
  <c r="D72" i="12"/>
  <c r="AC72" i="1"/>
  <c r="D72" i="8"/>
  <c r="D72" i="10" s="1"/>
  <c r="AK74" i="1"/>
  <c r="AV73" i="9"/>
  <c r="AU73" i="9"/>
  <c r="AN73" i="9"/>
  <c r="AO73" i="9" s="1"/>
  <c r="AQ80" i="9" s="1"/>
  <c r="AP73" i="9"/>
  <c r="AK74" i="9"/>
  <c r="AU73" i="1" l="1"/>
  <c r="BA72" i="1"/>
  <c r="BB72" i="1" s="1"/>
  <c r="AN73" i="1"/>
  <c r="AJ74" i="1"/>
  <c r="AL74" i="1" s="1"/>
  <c r="AZ73" i="1"/>
  <c r="AS74" i="1"/>
  <c r="AT74" i="1"/>
  <c r="AY73" i="1"/>
  <c r="AW73" i="1"/>
  <c r="BC73" i="1"/>
  <c r="BE73" i="1" s="1"/>
  <c r="AX73" i="9"/>
  <c r="BA73" i="9"/>
  <c r="BB73" i="9" s="1"/>
  <c r="AT74" i="9"/>
  <c r="AY73" i="9"/>
  <c r="AW73" i="9"/>
  <c r="BC73" i="9"/>
  <c r="BE73" i="9" s="1"/>
  <c r="AR74" i="9"/>
  <c r="AZ73" i="9"/>
  <c r="AS74" i="9"/>
  <c r="AJ74" i="9"/>
  <c r="AI74" i="9" s="1"/>
  <c r="BF73" i="9" l="1"/>
  <c r="BF73" i="1"/>
  <c r="AI74" i="1"/>
  <c r="AK75" i="1" s="1"/>
  <c r="AS75" i="1" s="1"/>
  <c r="AM74" i="1"/>
  <c r="AU74" i="1" s="1"/>
  <c r="AO73" i="1"/>
  <c r="AQ80" i="1" s="1"/>
  <c r="AC73" i="1"/>
  <c r="D73" i="12"/>
  <c r="D73" i="8"/>
  <c r="D73" i="10" s="1"/>
  <c r="AP74" i="1"/>
  <c r="AM74" i="9"/>
  <c r="AC73" i="9"/>
  <c r="E73" i="12"/>
  <c r="E73" i="8"/>
  <c r="E73" i="10" s="1"/>
  <c r="AK75" i="9"/>
  <c r="AL74" i="9"/>
  <c r="AV74" i="1" l="1"/>
  <c r="AN74" i="1"/>
  <c r="AO74" i="1" s="1"/>
  <c r="AQ81" i="1" s="1"/>
  <c r="BA73" i="1"/>
  <c r="BB73" i="1" s="1"/>
  <c r="BA74" i="1"/>
  <c r="AW74" i="1"/>
  <c r="AY74" i="1"/>
  <c r="AT75" i="1"/>
  <c r="BC74" i="1"/>
  <c r="BE74" i="1" s="1"/>
  <c r="AR75" i="1"/>
  <c r="AJ75" i="1"/>
  <c r="AZ74" i="1"/>
  <c r="AX74" i="1"/>
  <c r="AN74" i="9"/>
  <c r="AO74" i="9" s="1"/>
  <c r="AQ81" i="9" s="1"/>
  <c r="AP74" i="9"/>
  <c r="AS75" i="9"/>
  <c r="AU74" i="9"/>
  <c r="AV74" i="9"/>
  <c r="BB74" i="1" l="1"/>
  <c r="BF74" i="1"/>
  <c r="AC74" i="1"/>
  <c r="D74" i="12"/>
  <c r="D74" i="8"/>
  <c r="D74" i="10" s="1"/>
  <c r="AI75" i="1"/>
  <c r="AM75" i="1"/>
  <c r="AL75" i="1"/>
  <c r="BA74" i="9"/>
  <c r="BB74" i="9" s="1"/>
  <c r="AY74" i="9"/>
  <c r="AT75" i="9"/>
  <c r="AW74" i="9"/>
  <c r="BC74" i="9"/>
  <c r="BE74" i="9" s="1"/>
  <c r="AR75" i="9"/>
  <c r="AZ74" i="9"/>
  <c r="AJ75" i="9"/>
  <c r="AX74" i="9"/>
  <c r="BF74" i="9" l="1"/>
  <c r="AV75" i="1"/>
  <c r="AU75" i="1"/>
  <c r="AK76" i="1"/>
  <c r="AN75" i="1"/>
  <c r="AO75" i="1" s="1"/>
  <c r="AQ82" i="1" s="1"/>
  <c r="AP75" i="1"/>
  <c r="E74" i="12"/>
  <c r="AC74" i="9"/>
  <c r="E74" i="8"/>
  <c r="E74" i="10" s="1"/>
  <c r="AI75" i="9"/>
  <c r="AM75" i="9"/>
  <c r="AL75" i="9"/>
  <c r="BA75" i="1" l="1"/>
  <c r="BB75" i="1" s="1"/>
  <c r="AW75" i="1"/>
  <c r="AT76" i="1"/>
  <c r="AY75" i="1"/>
  <c r="BC75" i="1"/>
  <c r="BE75" i="1" s="1"/>
  <c r="AS76" i="1"/>
  <c r="AZ75" i="1"/>
  <c r="AR76" i="1"/>
  <c r="AX75" i="1"/>
  <c r="AJ76" i="1"/>
  <c r="AI76" i="1" s="1"/>
  <c r="AK76" i="9"/>
  <c r="AN75" i="9"/>
  <c r="AO75" i="9" s="1"/>
  <c r="AQ82" i="9" s="1"/>
  <c r="AP75" i="9"/>
  <c r="AJ76" i="9" s="1"/>
  <c r="AU75" i="9"/>
  <c r="AV75" i="9"/>
  <c r="BF75" i="1" l="1"/>
  <c r="AM76" i="1"/>
  <c r="AU76" i="1" s="1"/>
  <c r="D75" i="12"/>
  <c r="D75" i="8"/>
  <c r="D75" i="10" s="1"/>
  <c r="AC75" i="1"/>
  <c r="AK77" i="1"/>
  <c r="AL76" i="1"/>
  <c r="AI76" i="9"/>
  <c r="AK77" i="9" s="1"/>
  <c r="AR76" i="9"/>
  <c r="AS76" i="9"/>
  <c r="AM76" i="9"/>
  <c r="AU76" i="9" s="1"/>
  <c r="AL76" i="9"/>
  <c r="AX75" i="9"/>
  <c r="AW75" i="9"/>
  <c r="AT76" i="9"/>
  <c r="BC75" i="9"/>
  <c r="BE75" i="9" s="1"/>
  <c r="AY75" i="9"/>
  <c r="BA75" i="9"/>
  <c r="BB75" i="9" s="1"/>
  <c r="AZ75" i="9"/>
  <c r="BF75" i="9" l="1"/>
  <c r="AV76" i="1"/>
  <c r="AX76" i="1" s="1"/>
  <c r="AS77" i="1"/>
  <c r="AN76" i="1"/>
  <c r="AP76" i="1"/>
  <c r="AV76" i="9"/>
  <c r="AX76" i="9" s="1"/>
  <c r="AS77" i="9"/>
  <c r="AN76" i="9"/>
  <c r="AO76" i="9" s="1"/>
  <c r="AQ83" i="9" s="1"/>
  <c r="AP76" i="9"/>
  <c r="AC75" i="9"/>
  <c r="E75" i="12"/>
  <c r="E75" i="8"/>
  <c r="E75" i="10" s="1"/>
  <c r="AY76" i="1" l="1"/>
  <c r="BC76" i="1"/>
  <c r="BE76" i="1" s="1"/>
  <c r="AW76" i="1"/>
  <c r="AT77" i="1"/>
  <c r="AZ76" i="1"/>
  <c r="AJ77" i="1"/>
  <c r="AR77" i="1"/>
  <c r="AO76" i="1"/>
  <c r="AQ83" i="1" s="1"/>
  <c r="BA76" i="9"/>
  <c r="BB76" i="9" s="1"/>
  <c r="AW76" i="9"/>
  <c r="AY76" i="9"/>
  <c r="AT77" i="9"/>
  <c r="BC76" i="9"/>
  <c r="BE76" i="9" s="1"/>
  <c r="AZ76" i="9"/>
  <c r="AR77" i="9"/>
  <c r="AJ77" i="9"/>
  <c r="BF76" i="9" l="1"/>
  <c r="BF76" i="1"/>
  <c r="BA76" i="1"/>
  <c r="BB76" i="1" s="1"/>
  <c r="AI77" i="1"/>
  <c r="AL77" i="1"/>
  <c r="AP77" i="1" s="1"/>
  <c r="AM77" i="1"/>
  <c r="D76" i="12"/>
  <c r="AC76" i="1"/>
  <c r="D76" i="8"/>
  <c r="D76" i="10" s="1"/>
  <c r="E76" i="12"/>
  <c r="AC76" i="9"/>
  <c r="E76" i="8"/>
  <c r="E76" i="10" s="1"/>
  <c r="AI77" i="9"/>
  <c r="AM77" i="9"/>
  <c r="AL77" i="9"/>
  <c r="AJ78" i="1" l="1"/>
  <c r="AW77" i="1"/>
  <c r="AT78" i="1"/>
  <c r="AN77" i="1"/>
  <c r="AO77" i="1" s="1"/>
  <c r="AQ84" i="1" s="1"/>
  <c r="AU77" i="1"/>
  <c r="AV77" i="1"/>
  <c r="BC77" i="1" s="1"/>
  <c r="BE77" i="1" s="1"/>
  <c r="AK78" i="1"/>
  <c r="AR78" i="1"/>
  <c r="AN77" i="9"/>
  <c r="AP77" i="9"/>
  <c r="AV77" i="9"/>
  <c r="AU77" i="9"/>
  <c r="AK78" i="9"/>
  <c r="AZ77" i="1" l="1"/>
  <c r="BF77" i="1"/>
  <c r="AL78" i="1"/>
  <c r="AM78" i="1"/>
  <c r="AV78" i="1" s="1"/>
  <c r="AS78" i="1"/>
  <c r="AC77" i="1"/>
  <c r="D77" i="12"/>
  <c r="D77" i="8"/>
  <c r="D77" i="10" s="1"/>
  <c r="AY77" i="1"/>
  <c r="AX77" i="1"/>
  <c r="BA77" i="1"/>
  <c r="BB77" i="1" s="1"/>
  <c r="AI78" i="1"/>
  <c r="AO77" i="9"/>
  <c r="AQ84" i="9" s="1"/>
  <c r="AW77" i="9"/>
  <c r="AT78" i="9"/>
  <c r="AY77" i="9"/>
  <c r="BC77" i="9"/>
  <c r="BE77" i="9" s="1"/>
  <c r="AR78" i="9"/>
  <c r="AS78" i="9"/>
  <c r="AJ78" i="9"/>
  <c r="AI78" i="9" s="1"/>
  <c r="AX77" i="9"/>
  <c r="AZ77" i="9"/>
  <c r="BF77" i="9" l="1"/>
  <c r="AK79" i="1"/>
  <c r="AU78" i="1"/>
  <c r="AX78" i="1"/>
  <c r="AP78" i="1"/>
  <c r="AN78" i="1"/>
  <c r="AO78" i="1" s="1"/>
  <c r="AQ85" i="1" s="1"/>
  <c r="BA77" i="9"/>
  <c r="BB77" i="9" s="1"/>
  <c r="AL78" i="9"/>
  <c r="AK79" i="9"/>
  <c r="E77" i="12"/>
  <c r="E77" i="8"/>
  <c r="E77" i="10" s="1"/>
  <c r="AC77" i="9"/>
  <c r="AM78" i="9"/>
  <c r="BA78" i="1" l="1"/>
  <c r="BB78" i="1" s="1"/>
  <c r="AW78" i="1"/>
  <c r="AT79" i="1"/>
  <c r="AY78" i="1"/>
  <c r="AZ78" i="1"/>
  <c r="AJ79" i="1"/>
  <c r="AI79" i="1" s="1"/>
  <c r="AR79" i="1"/>
  <c r="BC78" i="1"/>
  <c r="BE78" i="1" s="1"/>
  <c r="AS79" i="1"/>
  <c r="AS79" i="9"/>
  <c r="AV78" i="9"/>
  <c r="AU78" i="9"/>
  <c r="AN78" i="9"/>
  <c r="AP78" i="9"/>
  <c r="BF78" i="1" l="1"/>
  <c r="AM79" i="1"/>
  <c r="AV79" i="1" s="1"/>
  <c r="AX79" i="1" s="1"/>
  <c r="AL79" i="1"/>
  <c r="AP79" i="1" s="1"/>
  <c r="AR80" i="1" s="1"/>
  <c r="D78" i="12"/>
  <c r="AC78" i="1"/>
  <c r="D78" i="8"/>
  <c r="D78" i="10" s="1"/>
  <c r="AK80" i="1"/>
  <c r="AO78" i="9"/>
  <c r="AQ85" i="9" s="1"/>
  <c r="AX78" i="9"/>
  <c r="AY78" i="9"/>
  <c r="AW78" i="9"/>
  <c r="AT79" i="9"/>
  <c r="BC78" i="9"/>
  <c r="BE78" i="9" s="1"/>
  <c r="AJ79" i="9"/>
  <c r="AR79" i="9"/>
  <c r="AZ78" i="9"/>
  <c r="BF78" i="9" l="1"/>
  <c r="AU79" i="1"/>
  <c r="AY79" i="1"/>
  <c r="AW79" i="1"/>
  <c r="BC79" i="1"/>
  <c r="AT80" i="1"/>
  <c r="AJ80" i="1"/>
  <c r="AM80" i="1" s="1"/>
  <c r="AZ79" i="1"/>
  <c r="AN79" i="1"/>
  <c r="AS80" i="1"/>
  <c r="BA78" i="9"/>
  <c r="BB78" i="9" s="1"/>
  <c r="AC78" i="9"/>
  <c r="E78" i="12"/>
  <c r="E78" i="8"/>
  <c r="E78" i="10" s="1"/>
  <c r="AI79" i="9"/>
  <c r="AM79" i="9"/>
  <c r="AL79" i="9"/>
  <c r="D79" i="12" l="1"/>
  <c r="BE79" i="1"/>
  <c r="D79" i="8"/>
  <c r="D79" i="10" s="1"/>
  <c r="AC79" i="1"/>
  <c r="AI80" i="1"/>
  <c r="AK81" i="1" s="1"/>
  <c r="AS81" i="1" s="1"/>
  <c r="AL80" i="1"/>
  <c r="AP80" i="1" s="1"/>
  <c r="AO79" i="1"/>
  <c r="AQ86" i="1" s="1"/>
  <c r="AV80" i="1"/>
  <c r="AX80" i="1" s="1"/>
  <c r="AU80" i="1"/>
  <c r="AK80" i="9"/>
  <c r="AN79" i="9"/>
  <c r="AP79" i="9"/>
  <c r="AR80" i="9" s="1"/>
  <c r="AU79" i="9"/>
  <c r="AV79" i="9"/>
  <c r="BF79" i="1" l="1"/>
  <c r="AN80" i="1"/>
  <c r="AO80" i="1" s="1"/>
  <c r="AQ87" i="1" s="1"/>
  <c r="BA79" i="1"/>
  <c r="BB79" i="1" s="1"/>
  <c r="BA80" i="1"/>
  <c r="AR81" i="1"/>
  <c r="BC80" i="1"/>
  <c r="BE80" i="1" s="1"/>
  <c r="AT81" i="1"/>
  <c r="AY80" i="1"/>
  <c r="AW80" i="1"/>
  <c r="AJ81" i="1"/>
  <c r="AZ80" i="1"/>
  <c r="AJ80" i="9"/>
  <c r="AI80" i="9" s="1"/>
  <c r="AK81" i="9" s="1"/>
  <c r="AO79" i="9"/>
  <c r="AQ86" i="9" s="1"/>
  <c r="AS80" i="9"/>
  <c r="AX79" i="9"/>
  <c r="AZ79" i="9"/>
  <c r="AY79" i="9"/>
  <c r="AT80" i="9"/>
  <c r="AW79" i="9"/>
  <c r="BC79" i="9"/>
  <c r="BE79" i="9" s="1"/>
  <c r="BF79" i="9" l="1"/>
  <c r="BF80" i="1"/>
  <c r="BB80" i="1"/>
  <c r="AI81" i="1"/>
  <c r="AM81" i="1"/>
  <c r="AL81" i="1"/>
  <c r="AC80" i="1"/>
  <c r="D80" i="12"/>
  <c r="D80" i="8"/>
  <c r="D80" i="10" s="1"/>
  <c r="AL80" i="9"/>
  <c r="AP80" i="9" s="1"/>
  <c r="AR81" i="9" s="1"/>
  <c r="AM80" i="9"/>
  <c r="AV80" i="9" s="1"/>
  <c r="BA79" i="9"/>
  <c r="BB79" i="9" s="1"/>
  <c r="AS81" i="9"/>
  <c r="E79" i="12"/>
  <c r="AC79" i="9"/>
  <c r="E79" i="8"/>
  <c r="E79" i="10" s="1"/>
  <c r="AT81" i="9" l="1"/>
  <c r="AW80" i="9"/>
  <c r="AN81" i="1"/>
  <c r="AO81" i="1" s="1"/>
  <c r="AP81" i="1"/>
  <c r="AR82" i="1" s="1"/>
  <c r="AV81" i="1"/>
  <c r="AU81" i="1"/>
  <c r="AK82" i="1"/>
  <c r="AJ81" i="9"/>
  <c r="AI81" i="9" s="1"/>
  <c r="AK82" i="9" s="1"/>
  <c r="AZ80" i="9"/>
  <c r="AX80" i="9"/>
  <c r="AU80" i="9"/>
  <c r="BC80" i="9"/>
  <c r="AY80" i="9"/>
  <c r="AN80" i="9"/>
  <c r="AO80" i="9" s="1"/>
  <c r="AQ87" i="9" s="1"/>
  <c r="E80" i="8" l="1"/>
  <c r="E80" i="10" s="1"/>
  <c r="BE80" i="9"/>
  <c r="AJ82" i="1"/>
  <c r="AI82" i="1" s="1"/>
  <c r="AK83" i="1" s="1"/>
  <c r="AQ88" i="1"/>
  <c r="BA81" i="1"/>
  <c r="BB81" i="1" s="1"/>
  <c r="AX81" i="1"/>
  <c r="AW81" i="1"/>
  <c r="AT82" i="1"/>
  <c r="AY81" i="1"/>
  <c r="BC81" i="1"/>
  <c r="BE81" i="1" s="1"/>
  <c r="AZ81" i="1"/>
  <c r="AS82" i="1"/>
  <c r="AM81" i="9"/>
  <c r="AU81" i="9" s="1"/>
  <c r="AL81" i="9"/>
  <c r="AP81" i="9" s="1"/>
  <c r="BA80" i="9"/>
  <c r="BB80" i="9" s="1"/>
  <c r="E80" i="12"/>
  <c r="AC80" i="9"/>
  <c r="AS82" i="9"/>
  <c r="BF80" i="9" l="1"/>
  <c r="BF81" i="1"/>
  <c r="AL82" i="1"/>
  <c r="AP82" i="1" s="1"/>
  <c r="AR83" i="1" s="1"/>
  <c r="AM82" i="1"/>
  <c r="AU82" i="1" s="1"/>
  <c r="AC81" i="1"/>
  <c r="D81" i="12"/>
  <c r="D81" i="8"/>
  <c r="D81" i="10" s="1"/>
  <c r="AV81" i="9"/>
  <c r="AZ81" i="9" s="1"/>
  <c r="AN81" i="9"/>
  <c r="AO81" i="9" s="1"/>
  <c r="AQ88" i="9" s="1"/>
  <c r="AS83" i="1"/>
  <c r="AW81" i="9"/>
  <c r="AT82" i="9"/>
  <c r="AJ82" i="9"/>
  <c r="AR82" i="9"/>
  <c r="AJ83" i="1" l="1"/>
  <c r="AI83" i="1" s="1"/>
  <c r="AW82" i="1"/>
  <c r="AT83" i="1"/>
  <c r="AN82" i="1"/>
  <c r="AO82" i="1" s="1"/>
  <c r="AQ89" i="1" s="1"/>
  <c r="AY81" i="9"/>
  <c r="AV82" i="1"/>
  <c r="AX82" i="1" s="1"/>
  <c r="BC81" i="9"/>
  <c r="AX81" i="9"/>
  <c r="BA81" i="9"/>
  <c r="BB81" i="9" s="1"/>
  <c r="AM83" i="1"/>
  <c r="AK84" i="1"/>
  <c r="AL83" i="1"/>
  <c r="AI82" i="9"/>
  <c r="AM82" i="9"/>
  <c r="AL82" i="9"/>
  <c r="BA82" i="1" l="1"/>
  <c r="BB82" i="1" s="1"/>
  <c r="AZ82" i="1"/>
  <c r="E81" i="12"/>
  <c r="BE81" i="9"/>
  <c r="AY82" i="1"/>
  <c r="BC82" i="1"/>
  <c r="BE82" i="1" s="1"/>
  <c r="E81" i="8"/>
  <c r="E81" i="10" s="1"/>
  <c r="AC81" i="9"/>
  <c r="AS84" i="1"/>
  <c r="AP83" i="1"/>
  <c r="AN83" i="1"/>
  <c r="AO83" i="1" s="1"/>
  <c r="AQ90" i="1" s="1"/>
  <c r="AV83" i="1"/>
  <c r="AU83" i="1"/>
  <c r="AK83" i="9"/>
  <c r="AV82" i="9"/>
  <c r="AU82" i="9"/>
  <c r="AN82" i="9"/>
  <c r="AO82" i="9" s="1"/>
  <c r="AQ89" i="9" s="1"/>
  <c r="AP82" i="9"/>
  <c r="AR83" i="9" s="1"/>
  <c r="D82" i="12" l="1"/>
  <c r="AC82" i="1"/>
  <c r="BF81" i="9"/>
  <c r="D82" i="8"/>
  <c r="D82" i="10" s="1"/>
  <c r="BF82" i="1"/>
  <c r="BA83" i="1"/>
  <c r="BB83" i="1" s="1"/>
  <c r="AW83" i="1"/>
  <c r="BC83" i="1"/>
  <c r="BE83" i="1" s="1"/>
  <c r="AT84" i="1"/>
  <c r="AY83" i="1"/>
  <c r="AZ83" i="1"/>
  <c r="AJ84" i="1"/>
  <c r="AR84" i="1"/>
  <c r="AX83" i="1"/>
  <c r="AS83" i="9"/>
  <c r="BA82" i="9"/>
  <c r="BB82" i="9" s="1"/>
  <c r="AX82" i="9"/>
  <c r="AW82" i="9"/>
  <c r="AY82" i="9"/>
  <c r="BC82" i="9"/>
  <c r="BE82" i="9" s="1"/>
  <c r="AT83" i="9"/>
  <c r="AJ83" i="9"/>
  <c r="AI83" i="9" s="1"/>
  <c r="AZ82" i="9"/>
  <c r="BF82" i="9" l="1"/>
  <c r="BF83" i="1"/>
  <c r="D83" i="8"/>
  <c r="D83" i="10" s="1"/>
  <c r="D83" i="12"/>
  <c r="AC83" i="1"/>
  <c r="AI84" i="1"/>
  <c r="AL84" i="1"/>
  <c r="AM84" i="1"/>
  <c r="AK84" i="9"/>
  <c r="AC82" i="9"/>
  <c r="E82" i="12"/>
  <c r="E82" i="8"/>
  <c r="E82" i="10" s="1"/>
  <c r="AM83" i="9"/>
  <c r="AL83" i="9"/>
  <c r="AN84" i="1" l="1"/>
  <c r="AO84" i="1" s="1"/>
  <c r="AQ91" i="1" s="1"/>
  <c r="AP84" i="1"/>
  <c r="AR85" i="1" s="1"/>
  <c r="AK85" i="1"/>
  <c r="AU84" i="1"/>
  <c r="AV84" i="1"/>
  <c r="AV83" i="9"/>
  <c r="AU83" i="9"/>
  <c r="AS84" i="9"/>
  <c r="AN83" i="9"/>
  <c r="AP83" i="9"/>
  <c r="BA84" i="1" l="1"/>
  <c r="BB84" i="1" s="1"/>
  <c r="AZ84" i="1"/>
  <c r="AJ85" i="1"/>
  <c r="AI85" i="1" s="1"/>
  <c r="AK86" i="1" s="1"/>
  <c r="AS85" i="1"/>
  <c r="AW84" i="1"/>
  <c r="BC84" i="1"/>
  <c r="BE84" i="1" s="1"/>
  <c r="AY84" i="1"/>
  <c r="AT85" i="1"/>
  <c r="AX84" i="1"/>
  <c r="AX83" i="9"/>
  <c r="AT84" i="9"/>
  <c r="AY83" i="9"/>
  <c r="BC83" i="9"/>
  <c r="BE83" i="9" s="1"/>
  <c r="AW83" i="9"/>
  <c r="AR84" i="9"/>
  <c r="AZ83" i="9"/>
  <c r="AJ84" i="9"/>
  <c r="AO83" i="9"/>
  <c r="AQ90" i="9" s="1"/>
  <c r="BF83" i="9" l="1"/>
  <c r="BF84" i="1"/>
  <c r="AM85" i="1"/>
  <c r="AU85" i="1" s="1"/>
  <c r="AL85" i="1"/>
  <c r="AP85" i="1" s="1"/>
  <c r="AV85" i="1"/>
  <c r="AX85" i="1" s="1"/>
  <c r="AN85" i="1"/>
  <c r="AO85" i="1" s="1"/>
  <c r="D84" i="12"/>
  <c r="D84" i="8"/>
  <c r="D84" i="10" s="1"/>
  <c r="AC84" i="1"/>
  <c r="AS86" i="1"/>
  <c r="E83" i="12"/>
  <c r="AC83" i="9"/>
  <c r="E83" i="8"/>
  <c r="E83" i="10" s="1"/>
  <c r="AI84" i="9"/>
  <c r="AM84" i="9"/>
  <c r="AL84" i="9"/>
  <c r="BA83" i="9"/>
  <c r="BB83" i="9" s="1"/>
  <c r="AQ92" i="1" l="1"/>
  <c r="BA85" i="1"/>
  <c r="BB85" i="1" s="1"/>
  <c r="AJ86" i="1"/>
  <c r="AT86" i="1"/>
  <c r="BC85" i="1"/>
  <c r="BE85" i="1" s="1"/>
  <c r="AW85" i="1"/>
  <c r="AY85" i="1"/>
  <c r="AR86" i="1"/>
  <c r="AZ85" i="1"/>
  <c r="AU84" i="9"/>
  <c r="AV84" i="9"/>
  <c r="AN84" i="9"/>
  <c r="AP84" i="9"/>
  <c r="AK85" i="9"/>
  <c r="BF85" i="1" l="1"/>
  <c r="D85" i="8"/>
  <c r="D85" i="10" s="1"/>
  <c r="AC85" i="1"/>
  <c r="D85" i="12"/>
  <c r="AI86" i="1"/>
  <c r="AM86" i="1"/>
  <c r="AL86" i="1"/>
  <c r="AZ84" i="9"/>
  <c r="AR85" i="9"/>
  <c r="AJ85" i="9"/>
  <c r="AM85" i="9" s="1"/>
  <c r="AV85" i="9" s="1"/>
  <c r="AS85" i="9"/>
  <c r="AO84" i="9"/>
  <c r="AQ91" i="9" s="1"/>
  <c r="AX84" i="9"/>
  <c r="BC84" i="9"/>
  <c r="BE84" i="9" s="1"/>
  <c r="AY84" i="9"/>
  <c r="AT85" i="9"/>
  <c r="AW84" i="9"/>
  <c r="BF84" i="9" l="1"/>
  <c r="AU86" i="1"/>
  <c r="AV86" i="1"/>
  <c r="AK87" i="1"/>
  <c r="AP86" i="1"/>
  <c r="AJ87" i="1" s="1"/>
  <c r="AN86" i="1"/>
  <c r="AO86" i="1" s="1"/>
  <c r="AQ93" i="1" s="1"/>
  <c r="AI85" i="9"/>
  <c r="AK86" i="9" s="1"/>
  <c r="AS86" i="9" s="1"/>
  <c r="AL85" i="9"/>
  <c r="AP85" i="9" s="1"/>
  <c r="AT86" i="9" s="1"/>
  <c r="AU85" i="9"/>
  <c r="AC84" i="9"/>
  <c r="E84" i="8"/>
  <c r="E84" i="10" s="1"/>
  <c r="E84" i="12"/>
  <c r="AX85" i="9"/>
  <c r="BA84" i="9"/>
  <c r="BB84" i="9" s="1"/>
  <c r="AI87" i="1" l="1"/>
  <c r="AK88" i="1" s="1"/>
  <c r="AR87" i="1"/>
  <c r="AS87" i="1"/>
  <c r="AM87" i="1"/>
  <c r="AV87" i="1" s="1"/>
  <c r="AL87" i="1"/>
  <c r="BC86" i="1"/>
  <c r="BE86" i="1" s="1"/>
  <c r="AX86" i="1"/>
  <c r="AR86" i="9"/>
  <c r="AW86" i="1"/>
  <c r="AT87" i="1"/>
  <c r="AY86" i="1"/>
  <c r="AJ86" i="9"/>
  <c r="AI86" i="9" s="1"/>
  <c r="AK87" i="9" s="1"/>
  <c r="AS87" i="9" s="1"/>
  <c r="AZ86" i="1"/>
  <c r="BA86" i="1"/>
  <c r="BB86" i="1" s="1"/>
  <c r="AN85" i="9"/>
  <c r="AO85" i="9" s="1"/>
  <c r="AQ92" i="9" s="1"/>
  <c r="AZ85" i="9"/>
  <c r="BC85" i="9"/>
  <c r="AW85" i="9"/>
  <c r="AY85" i="9"/>
  <c r="AC85" i="9" l="1"/>
  <c r="BE85" i="9"/>
  <c r="BF86" i="1"/>
  <c r="BA85" i="9"/>
  <c r="BB85" i="9" s="1"/>
  <c r="AX87" i="1"/>
  <c r="D86" i="8"/>
  <c r="D86" i="10" s="1"/>
  <c r="AC86" i="1"/>
  <c r="D86" i="12"/>
  <c r="AP87" i="1"/>
  <c r="AN87" i="1"/>
  <c r="AO87" i="1" s="1"/>
  <c r="AQ94" i="1" s="1"/>
  <c r="AU87" i="1"/>
  <c r="AM86" i="9"/>
  <c r="AU86" i="9" s="1"/>
  <c r="AL86" i="9"/>
  <c r="AP86" i="9" s="1"/>
  <c r="AJ87" i="9" s="1"/>
  <c r="AM87" i="9" s="1"/>
  <c r="AU87" i="9" s="1"/>
  <c r="AS88" i="1"/>
  <c r="E85" i="8"/>
  <c r="E85" i="10" s="1"/>
  <c r="E85" i="12"/>
  <c r="BF85" i="9" l="1"/>
  <c r="AV86" i="9"/>
  <c r="BC86" i="9" s="1"/>
  <c r="BE86" i="9" s="1"/>
  <c r="AN86" i="9"/>
  <c r="AO86" i="9" s="1"/>
  <c r="AQ93" i="9" s="1"/>
  <c r="BA87" i="1"/>
  <c r="BB87" i="1" s="1"/>
  <c r="AI87" i="9"/>
  <c r="AK88" i="9" s="1"/>
  <c r="AS88" i="9" s="1"/>
  <c r="AT87" i="9"/>
  <c r="AW86" i="9"/>
  <c r="AL87" i="9"/>
  <c r="AP87" i="9" s="1"/>
  <c r="AT88" i="9" s="1"/>
  <c r="AR87" i="9"/>
  <c r="AT88" i="1"/>
  <c r="AW87" i="1"/>
  <c r="BC87" i="1"/>
  <c r="BE87" i="1" s="1"/>
  <c r="AJ88" i="1"/>
  <c r="AZ87" i="1"/>
  <c r="AR88" i="1"/>
  <c r="AY87" i="1"/>
  <c r="BA86" i="9"/>
  <c r="BB86" i="9" s="1"/>
  <c r="BF86" i="9" l="1"/>
  <c r="BF87" i="1"/>
  <c r="AZ86" i="9"/>
  <c r="AY86" i="9"/>
  <c r="AN87" i="9"/>
  <c r="AO87" i="9" s="1"/>
  <c r="AQ94" i="9" s="1"/>
  <c r="AV87" i="9"/>
  <c r="AX87" i="9" s="1"/>
  <c r="AX86" i="9"/>
  <c r="AW87" i="9"/>
  <c r="AJ88" i="9"/>
  <c r="AI88" i="9" s="1"/>
  <c r="AK89" i="9" s="1"/>
  <c r="AS89" i="9" s="1"/>
  <c r="AR88" i="9"/>
  <c r="AI88" i="1"/>
  <c r="AL88" i="1"/>
  <c r="AM88" i="1"/>
  <c r="D87" i="12"/>
  <c r="D87" i="8"/>
  <c r="D87" i="10" s="1"/>
  <c r="AC87" i="1"/>
  <c r="AC86" i="9"/>
  <c r="E86" i="12"/>
  <c r="E86" i="8"/>
  <c r="E86" i="10" s="1"/>
  <c r="AL88" i="9" l="1"/>
  <c r="BA87" i="9"/>
  <c r="BB87" i="9" s="1"/>
  <c r="AZ87" i="9"/>
  <c r="BC87" i="9"/>
  <c r="AY87" i="9"/>
  <c r="AM88" i="9"/>
  <c r="AN88" i="9" s="1"/>
  <c r="AO88" i="9" s="1"/>
  <c r="AQ95" i="9" s="1"/>
  <c r="AV88" i="1"/>
  <c r="AU88" i="1"/>
  <c r="AN88" i="1"/>
  <c r="AO88" i="1" s="1"/>
  <c r="AQ95" i="1" s="1"/>
  <c r="AP88" i="1"/>
  <c r="AR89" i="1" s="1"/>
  <c r="AK89" i="1"/>
  <c r="AP88" i="9"/>
  <c r="AJ89" i="9" s="1"/>
  <c r="E87" i="8" l="1"/>
  <c r="E87" i="10" s="1"/>
  <c r="BE87" i="9"/>
  <c r="E87" i="12"/>
  <c r="AC87" i="9"/>
  <c r="AU88" i="9"/>
  <c r="AV88" i="9"/>
  <c r="AX88" i="9" s="1"/>
  <c r="AX88" i="1"/>
  <c r="AY88" i="1"/>
  <c r="AW88" i="1"/>
  <c r="AT89" i="1"/>
  <c r="BC88" i="1"/>
  <c r="BE88" i="1" s="1"/>
  <c r="AZ88" i="1"/>
  <c r="AJ89" i="1"/>
  <c r="AI89" i="1" s="1"/>
  <c r="BA88" i="1"/>
  <c r="BB88" i="1" s="1"/>
  <c r="AW88" i="9"/>
  <c r="AS89" i="1"/>
  <c r="AT89" i="9"/>
  <c r="AR89" i="9"/>
  <c r="BA88" i="9"/>
  <c r="BB88" i="9" s="1"/>
  <c r="AI89" i="9"/>
  <c r="AM89" i="9"/>
  <c r="AL89" i="9"/>
  <c r="BF87" i="9" l="1"/>
  <c r="BF88" i="1"/>
  <c r="AZ88" i="9"/>
  <c r="BC88" i="9"/>
  <c r="AY88" i="9"/>
  <c r="AL89" i="1"/>
  <c r="AP89" i="1" s="1"/>
  <c r="AM89" i="1"/>
  <c r="D88" i="8"/>
  <c r="D88" i="10" s="1"/>
  <c r="AC88" i="1"/>
  <c r="D88" i="12"/>
  <c r="AK90" i="1"/>
  <c r="E88" i="8"/>
  <c r="E88" i="10" s="1"/>
  <c r="AN89" i="9"/>
  <c r="AO89" i="9" s="1"/>
  <c r="AQ96" i="9" s="1"/>
  <c r="AP89" i="9"/>
  <c r="AV89" i="9"/>
  <c r="AU89" i="9"/>
  <c r="AK90" i="9"/>
  <c r="E88" i="12" l="1"/>
  <c r="BE88" i="9"/>
  <c r="AC88" i="9"/>
  <c r="AN89" i="1"/>
  <c r="AO89" i="1" s="1"/>
  <c r="AQ96" i="1" s="1"/>
  <c r="AU89" i="1"/>
  <c r="AV89" i="1"/>
  <c r="AX89" i="1" s="1"/>
  <c r="AT90" i="1"/>
  <c r="AW89" i="1"/>
  <c r="AJ90" i="1"/>
  <c r="AI90" i="1" s="1"/>
  <c r="AS90" i="1"/>
  <c r="AR90" i="1"/>
  <c r="BA89" i="9"/>
  <c r="BB89" i="9" s="1"/>
  <c r="AW89" i="9"/>
  <c r="AY89" i="9"/>
  <c r="AT90" i="9"/>
  <c r="BC89" i="9"/>
  <c r="BE89" i="9" s="1"/>
  <c r="AZ89" i="9"/>
  <c r="AJ90" i="9"/>
  <c r="AI90" i="9" s="1"/>
  <c r="AS90" i="9"/>
  <c r="AX89" i="9"/>
  <c r="AR90" i="9"/>
  <c r="AY89" i="1" l="1"/>
  <c r="BF88" i="9"/>
  <c r="BF89" i="9"/>
  <c r="BC89" i="1"/>
  <c r="BE89" i="1" s="1"/>
  <c r="BF89" i="1"/>
  <c r="AZ89" i="1"/>
  <c r="AM90" i="1"/>
  <c r="AU90" i="1" s="1"/>
  <c r="AL90" i="1"/>
  <c r="AP90" i="1" s="1"/>
  <c r="AR91" i="1" s="1"/>
  <c r="AK91" i="1"/>
  <c r="BA89" i="1"/>
  <c r="BB89" i="1" s="1"/>
  <c r="AM90" i="9"/>
  <c r="AK91" i="9"/>
  <c r="AL90" i="9"/>
  <c r="AC89" i="9"/>
  <c r="E89" i="12"/>
  <c r="E89" i="8"/>
  <c r="E89" i="10" s="1"/>
  <c r="AC89" i="1" l="1"/>
  <c r="D89" i="12"/>
  <c r="D89" i="8"/>
  <c r="D89" i="10" s="1"/>
  <c r="AN90" i="1"/>
  <c r="AO90" i="1" s="1"/>
  <c r="AQ97" i="1" s="1"/>
  <c r="AV90" i="1"/>
  <c r="AZ90" i="1" s="1"/>
  <c r="AS91" i="1"/>
  <c r="AJ91" i="1"/>
  <c r="AI91" i="1" s="1"/>
  <c r="AW90" i="1"/>
  <c r="AT91" i="1"/>
  <c r="AS91" i="9"/>
  <c r="AN90" i="9"/>
  <c r="AO90" i="9" s="1"/>
  <c r="AQ97" i="9" s="1"/>
  <c r="AP90" i="9"/>
  <c r="AU90" i="9"/>
  <c r="AV90" i="9"/>
  <c r="BA90" i="1" l="1"/>
  <c r="BB90" i="1" s="1"/>
  <c r="BC90" i="1"/>
  <c r="D90" i="12" s="1"/>
  <c r="AY90" i="1"/>
  <c r="AX90" i="1"/>
  <c r="AK92" i="1"/>
  <c r="AL91" i="1"/>
  <c r="AM91" i="1"/>
  <c r="BA90" i="9"/>
  <c r="BB90" i="9" s="1"/>
  <c r="AY90" i="9"/>
  <c r="AW90" i="9"/>
  <c r="AT91" i="9"/>
  <c r="BC90" i="9"/>
  <c r="BE90" i="9" s="1"/>
  <c r="AZ90" i="9"/>
  <c r="AJ91" i="9"/>
  <c r="AR91" i="9"/>
  <c r="AX90" i="9"/>
  <c r="BF90" i="9" l="1"/>
  <c r="AC90" i="1"/>
  <c r="BE90" i="1"/>
  <c r="D90" i="8"/>
  <c r="D90" i="10" s="1"/>
  <c r="AV91" i="1"/>
  <c r="AU91" i="1"/>
  <c r="AN91" i="1"/>
  <c r="AO91" i="1" s="1"/>
  <c r="AQ98" i="1" s="1"/>
  <c r="AP91" i="1"/>
  <c r="AS92" i="1"/>
  <c r="E90" i="12"/>
  <c r="AC90" i="9"/>
  <c r="E90" i="8"/>
  <c r="E90" i="10" s="1"/>
  <c r="AI91" i="9"/>
  <c r="AL91" i="9"/>
  <c r="AM91" i="9"/>
  <c r="BF90" i="1" l="1"/>
  <c r="AW91" i="1"/>
  <c r="AT92" i="1"/>
  <c r="AY91" i="1"/>
  <c r="BC91" i="1"/>
  <c r="BE91" i="1" s="1"/>
  <c r="AZ91" i="1"/>
  <c r="AJ92" i="1"/>
  <c r="AR92" i="1"/>
  <c r="AX91" i="1"/>
  <c r="BA91" i="1"/>
  <c r="BB91" i="1" s="1"/>
  <c r="AK92" i="9"/>
  <c r="AV91" i="9"/>
  <c r="AU91" i="9"/>
  <c r="AN91" i="9"/>
  <c r="AO91" i="9" s="1"/>
  <c r="AQ98" i="9" s="1"/>
  <c r="AP91" i="9"/>
  <c r="BF91" i="1" l="1"/>
  <c r="AZ91" i="9"/>
  <c r="AC91" i="1"/>
  <c r="D91" i="8"/>
  <c r="D91" i="10" s="1"/>
  <c r="D91" i="12"/>
  <c r="AI92" i="1"/>
  <c r="AL92" i="1"/>
  <c r="AM92" i="1"/>
  <c r="AW91" i="9"/>
  <c r="AY91" i="9"/>
  <c r="BC91" i="9"/>
  <c r="BE91" i="9" s="1"/>
  <c r="AT92" i="9"/>
  <c r="AR92" i="9"/>
  <c r="AX91" i="9"/>
  <c r="BA91" i="9"/>
  <c r="BB91" i="9" s="1"/>
  <c r="AS92" i="9"/>
  <c r="AJ92" i="9"/>
  <c r="AI92" i="9" s="1"/>
  <c r="BF91" i="9" l="1"/>
  <c r="AU92" i="1"/>
  <c r="AV92" i="1"/>
  <c r="AX92" i="1" s="1"/>
  <c r="AN92" i="1"/>
  <c r="AO92" i="1" s="1"/>
  <c r="AQ99" i="1" s="1"/>
  <c r="AP92" i="1"/>
  <c r="AR93" i="1" s="1"/>
  <c r="AK93" i="1"/>
  <c r="AL92" i="9"/>
  <c r="AP92" i="9" s="1"/>
  <c r="AK93" i="9"/>
  <c r="AM92" i="9"/>
  <c r="AC91" i="9"/>
  <c r="E91" i="12"/>
  <c r="E91" i="8"/>
  <c r="E91" i="10" s="1"/>
  <c r="AJ93" i="1" l="1"/>
  <c r="AI93" i="1" s="1"/>
  <c r="AY92" i="1"/>
  <c r="AW92" i="1"/>
  <c r="BC92" i="1"/>
  <c r="BE92" i="1" s="1"/>
  <c r="AT93" i="1"/>
  <c r="AS93" i="1"/>
  <c r="AZ92" i="1"/>
  <c r="BA92" i="1"/>
  <c r="BB92" i="1" s="1"/>
  <c r="AV92" i="9"/>
  <c r="BC92" i="9" s="1"/>
  <c r="BE92" i="9" s="1"/>
  <c r="AU92" i="9"/>
  <c r="AS93" i="9"/>
  <c r="AW92" i="9"/>
  <c r="AT93" i="9"/>
  <c r="AN92" i="9"/>
  <c r="AO92" i="9" s="1"/>
  <c r="AQ99" i="9" s="1"/>
  <c r="AR93" i="9"/>
  <c r="AJ93" i="9"/>
  <c r="AI93" i="9" s="1"/>
  <c r="BF92" i="9" l="1"/>
  <c r="BF92" i="1"/>
  <c r="AL93" i="1"/>
  <c r="AP93" i="1" s="1"/>
  <c r="AY92" i="9"/>
  <c r="AM93" i="1"/>
  <c r="AU93" i="1" s="1"/>
  <c r="D92" i="8"/>
  <c r="D92" i="10" s="1"/>
  <c r="D92" i="12"/>
  <c r="AC92" i="1"/>
  <c r="AK94" i="1"/>
  <c r="AZ92" i="9"/>
  <c r="AL93" i="9"/>
  <c r="AP93" i="9" s="1"/>
  <c r="AM93" i="9"/>
  <c r="AV93" i="9" s="1"/>
  <c r="AX92" i="9"/>
  <c r="E92" i="8"/>
  <c r="E92" i="10" s="1"/>
  <c r="E92" i="12"/>
  <c r="AC92" i="9"/>
  <c r="AK94" i="9"/>
  <c r="BA92" i="9"/>
  <c r="BB92" i="9" s="1"/>
  <c r="AV93" i="1" l="1"/>
  <c r="AY93" i="1" s="1"/>
  <c r="AN93" i="1"/>
  <c r="AO93" i="1" s="1"/>
  <c r="AQ100" i="1" s="1"/>
  <c r="AN93" i="9"/>
  <c r="AO93" i="9" s="1"/>
  <c r="AQ100" i="9" s="1"/>
  <c r="AJ94" i="1"/>
  <c r="AI94" i="1" s="1"/>
  <c r="AT94" i="1"/>
  <c r="AW93" i="1"/>
  <c r="AR94" i="1"/>
  <c r="AS94" i="1"/>
  <c r="AU93" i="9"/>
  <c r="AR94" i="9"/>
  <c r="AJ94" i="9"/>
  <c r="AI94" i="9" s="1"/>
  <c r="AK95" i="9" s="1"/>
  <c r="AS94" i="9"/>
  <c r="AY93" i="9"/>
  <c r="AT94" i="9"/>
  <c r="BC93" i="9"/>
  <c r="BE93" i="9" s="1"/>
  <c r="AW93" i="9"/>
  <c r="AX93" i="9"/>
  <c r="AZ93" i="9"/>
  <c r="AX93" i="1" l="1"/>
  <c r="AZ93" i="1"/>
  <c r="BC93" i="1"/>
  <c r="BE93" i="1" s="1"/>
  <c r="BF93" i="9"/>
  <c r="BF93" i="1"/>
  <c r="BA93" i="1"/>
  <c r="BB93" i="1" s="1"/>
  <c r="AM94" i="1"/>
  <c r="AV94" i="1" s="1"/>
  <c r="AX94" i="1" s="1"/>
  <c r="BA93" i="9"/>
  <c r="BB93" i="9" s="1"/>
  <c r="AL94" i="1"/>
  <c r="AK95" i="1"/>
  <c r="D93" i="8"/>
  <c r="D93" i="10" s="1"/>
  <c r="D93" i="12"/>
  <c r="AM94" i="9"/>
  <c r="AU94" i="9" s="1"/>
  <c r="AL94" i="9"/>
  <c r="AP94" i="9" s="1"/>
  <c r="AR95" i="9" s="1"/>
  <c r="AS95" i="9"/>
  <c r="E93" i="12"/>
  <c r="AC93" i="9"/>
  <c r="E93" i="8"/>
  <c r="E93" i="10" s="1"/>
  <c r="AC93" i="1" l="1"/>
  <c r="AU94" i="1"/>
  <c r="AJ95" i="9"/>
  <c r="AI95" i="9" s="1"/>
  <c r="AN94" i="9"/>
  <c r="AO94" i="9" s="1"/>
  <c r="AQ101" i="9" s="1"/>
  <c r="AV94" i="9"/>
  <c r="AZ94" i="9" s="1"/>
  <c r="AS95" i="1"/>
  <c r="AP94" i="1"/>
  <c r="AN94" i="1"/>
  <c r="AT95" i="9"/>
  <c r="AW94" i="9"/>
  <c r="AL95" i="9"/>
  <c r="AK96" i="9"/>
  <c r="AM95" i="9" l="1"/>
  <c r="AY94" i="9"/>
  <c r="BC94" i="9"/>
  <c r="AX94" i="9"/>
  <c r="AW94" i="1"/>
  <c r="AT95" i="1"/>
  <c r="AY94" i="1"/>
  <c r="BC94" i="1"/>
  <c r="BE94" i="1" s="1"/>
  <c r="AR95" i="1"/>
  <c r="AJ95" i="1"/>
  <c r="AZ94" i="1"/>
  <c r="E94" i="12"/>
  <c r="AO94" i="1"/>
  <c r="AQ101" i="1" s="1"/>
  <c r="BA94" i="9"/>
  <c r="BB94" i="9" s="1"/>
  <c r="AN95" i="9"/>
  <c r="AO95" i="9" s="1"/>
  <c r="AP95" i="9"/>
  <c r="AU95" i="9"/>
  <c r="AV95" i="9"/>
  <c r="AS96" i="9"/>
  <c r="E94" i="8" l="1"/>
  <c r="E94" i="10" s="1"/>
  <c r="BE94" i="9"/>
  <c r="BF94" i="1"/>
  <c r="AC94" i="9"/>
  <c r="BA94" i="1"/>
  <c r="BB94" i="1" s="1"/>
  <c r="D94" i="12"/>
  <c r="AC94" i="1"/>
  <c r="D94" i="8"/>
  <c r="D94" i="10" s="1"/>
  <c r="AI95" i="1"/>
  <c r="AL95" i="1"/>
  <c r="AM95" i="1"/>
  <c r="AQ102" i="9"/>
  <c r="BA95" i="9"/>
  <c r="BB95" i="9" s="1"/>
  <c r="AT96" i="9"/>
  <c r="AW95" i="9"/>
  <c r="BC95" i="9"/>
  <c r="BE95" i="9" s="1"/>
  <c r="AY95" i="9"/>
  <c r="AZ95" i="9"/>
  <c r="AJ96" i="9"/>
  <c r="AR96" i="9"/>
  <c r="AX95" i="9"/>
  <c r="BF94" i="9" l="1"/>
  <c r="BF95" i="9"/>
  <c r="AN95" i="1"/>
  <c r="AO95" i="1" s="1"/>
  <c r="AQ102" i="1" s="1"/>
  <c r="AP95" i="1"/>
  <c r="AR96" i="1" s="1"/>
  <c r="AK96" i="1"/>
  <c r="AV95" i="1"/>
  <c r="AZ95" i="1" s="1"/>
  <c r="AU95" i="1"/>
  <c r="AI96" i="9"/>
  <c r="AM96" i="9"/>
  <c r="AL96" i="9"/>
  <c r="E95" i="12"/>
  <c r="AC95" i="9"/>
  <c r="E95" i="8"/>
  <c r="E95" i="10" s="1"/>
  <c r="BA95" i="1" l="1"/>
  <c r="BB95" i="1" s="1"/>
  <c r="AX95" i="1"/>
  <c r="AS96" i="1"/>
  <c r="AY95" i="1"/>
  <c r="BC95" i="1"/>
  <c r="BE95" i="1" s="1"/>
  <c r="AT96" i="1"/>
  <c r="AW95" i="1"/>
  <c r="AJ96" i="1"/>
  <c r="AI96" i="1" s="1"/>
  <c r="AV96" i="9"/>
  <c r="AU96" i="9"/>
  <c r="AN96" i="9"/>
  <c r="AO96" i="9" s="1"/>
  <c r="AQ103" i="9" s="1"/>
  <c r="AP96" i="9"/>
  <c r="AR97" i="9" s="1"/>
  <c r="AK97" i="9"/>
  <c r="BF95" i="1" l="1"/>
  <c r="AM96" i="1"/>
  <c r="AK97" i="1"/>
  <c r="AL96" i="1"/>
  <c r="D95" i="8"/>
  <c r="D95" i="10" s="1"/>
  <c r="AC95" i="1"/>
  <c r="D95" i="12"/>
  <c r="AJ97" i="9"/>
  <c r="AI97" i="9" s="1"/>
  <c r="AK98" i="9" s="1"/>
  <c r="AZ96" i="9"/>
  <c r="BA96" i="9"/>
  <c r="BB96" i="9" s="1"/>
  <c r="AX96" i="9"/>
  <c r="AW96" i="9"/>
  <c r="AT97" i="9"/>
  <c r="AY96" i="9"/>
  <c r="BC96" i="9"/>
  <c r="BE96" i="9" s="1"/>
  <c r="AS97" i="9"/>
  <c r="BF96" i="9" l="1"/>
  <c r="AN96" i="1"/>
  <c r="AO96" i="1" s="1"/>
  <c r="AQ103" i="1" s="1"/>
  <c r="AP96" i="1"/>
  <c r="AS97" i="1"/>
  <c r="AV96" i="1"/>
  <c r="AU96" i="1"/>
  <c r="AL97" i="9"/>
  <c r="AP97" i="9" s="1"/>
  <c r="AM97" i="9"/>
  <c r="AU97" i="9" s="1"/>
  <c r="AC96" i="9"/>
  <c r="E96" i="8"/>
  <c r="E96" i="10" s="1"/>
  <c r="E96" i="12"/>
  <c r="AS98" i="9"/>
  <c r="BA96" i="1" l="1"/>
  <c r="BB96" i="1" s="1"/>
  <c r="AJ97" i="1"/>
  <c r="AT97" i="1"/>
  <c r="BC96" i="1"/>
  <c r="BE96" i="1" s="1"/>
  <c r="AW96" i="1"/>
  <c r="AY96" i="1"/>
  <c r="AZ96" i="1"/>
  <c r="AR97" i="1"/>
  <c r="AX96" i="1"/>
  <c r="AV97" i="9"/>
  <c r="AX97" i="9" s="1"/>
  <c r="AN97" i="9"/>
  <c r="AO97" i="9" s="1"/>
  <c r="AQ104" i="9" s="1"/>
  <c r="AW97" i="9"/>
  <c r="AT98" i="9"/>
  <c r="AR98" i="9"/>
  <c r="AJ98" i="9"/>
  <c r="BF96" i="1" l="1"/>
  <c r="AZ97" i="9"/>
  <c r="BC97" i="9"/>
  <c r="AC96" i="1"/>
  <c r="D96" i="8"/>
  <c r="D96" i="10" s="1"/>
  <c r="D96" i="12"/>
  <c r="AY97" i="9"/>
  <c r="AI97" i="1"/>
  <c r="AL97" i="1"/>
  <c r="AM97" i="1"/>
  <c r="BA97" i="9"/>
  <c r="BB97" i="9" s="1"/>
  <c r="AI98" i="9"/>
  <c r="AM98" i="9"/>
  <c r="AL98" i="9"/>
  <c r="AC97" i="9" l="1"/>
  <c r="BE97" i="9"/>
  <c r="E97" i="8"/>
  <c r="E97" i="10" s="1"/>
  <c r="E97" i="12"/>
  <c r="AK98" i="1"/>
  <c r="AU97" i="1"/>
  <c r="AV97" i="1"/>
  <c r="AN97" i="1"/>
  <c r="AO97" i="1" s="1"/>
  <c r="AQ104" i="1" s="1"/>
  <c r="AP97" i="1"/>
  <c r="AN98" i="9"/>
  <c r="AO98" i="9" s="1"/>
  <c r="AP98" i="9"/>
  <c r="AR99" i="9" s="1"/>
  <c r="AU98" i="9"/>
  <c r="AV98" i="9"/>
  <c r="AK99" i="9"/>
  <c r="BF97" i="9" l="1"/>
  <c r="BA97" i="1"/>
  <c r="BB97" i="1" s="1"/>
  <c r="AW97" i="1"/>
  <c r="BC97" i="1"/>
  <c r="BE97" i="1" s="1"/>
  <c r="AY97" i="1"/>
  <c r="AT98" i="1"/>
  <c r="AZ97" i="1"/>
  <c r="AJ98" i="1"/>
  <c r="AI98" i="1" s="1"/>
  <c r="AX97" i="1"/>
  <c r="AR98" i="1"/>
  <c r="AS98" i="1"/>
  <c r="AQ105" i="9"/>
  <c r="BA98" i="9"/>
  <c r="BB98" i="9" s="1"/>
  <c r="AJ99" i="9"/>
  <c r="AI99" i="9" s="1"/>
  <c r="AK100" i="9" s="1"/>
  <c r="AY98" i="9"/>
  <c r="AT99" i="9"/>
  <c r="AW98" i="9"/>
  <c r="BC98" i="9"/>
  <c r="BE98" i="9" s="1"/>
  <c r="AX98" i="9"/>
  <c r="AS99" i="9"/>
  <c r="AZ98" i="9"/>
  <c r="AM98" i="1" l="1"/>
  <c r="AV98" i="1" s="1"/>
  <c r="AX98" i="1" s="1"/>
  <c r="BF98" i="9"/>
  <c r="BF97" i="1"/>
  <c r="AK99" i="1"/>
  <c r="D97" i="8"/>
  <c r="D97" i="10" s="1"/>
  <c r="D97" i="12"/>
  <c r="AC97" i="1"/>
  <c r="AL98" i="1"/>
  <c r="AL99" i="9"/>
  <c r="AP99" i="9" s="1"/>
  <c r="AJ100" i="9" s="1"/>
  <c r="AI100" i="9" s="1"/>
  <c r="AK101" i="9" s="1"/>
  <c r="AM99" i="9"/>
  <c r="AU99" i="9" s="1"/>
  <c r="E98" i="12"/>
  <c r="AC98" i="9"/>
  <c r="E98" i="8"/>
  <c r="E98" i="10" s="1"/>
  <c r="AS100" i="9"/>
  <c r="AU98" i="1" l="1"/>
  <c r="AT100" i="9"/>
  <c r="AM100" i="9"/>
  <c r="AU100" i="9" s="1"/>
  <c r="AR100" i="9"/>
  <c r="AN98" i="1"/>
  <c r="AP98" i="1"/>
  <c r="AS99" i="1"/>
  <c r="AW99" i="9"/>
  <c r="AL100" i="9"/>
  <c r="AP100" i="9" s="1"/>
  <c r="AW100" i="9" s="1"/>
  <c r="AN99" i="9"/>
  <c r="AO99" i="9" s="1"/>
  <c r="AQ106" i="9" s="1"/>
  <c r="AV99" i="9"/>
  <c r="AV100" i="9" s="1"/>
  <c r="AZ100" i="9" s="1"/>
  <c r="AR101" i="9"/>
  <c r="AS101" i="9"/>
  <c r="AJ101" i="9" l="1"/>
  <c r="AI101" i="9" s="1"/>
  <c r="AK102" i="9" s="1"/>
  <c r="AN100" i="9"/>
  <c r="AO100" i="9" s="1"/>
  <c r="AQ107" i="9" s="1"/>
  <c r="AT101" i="9"/>
  <c r="AM101" i="9"/>
  <c r="AU101" i="9" s="1"/>
  <c r="BA99" i="9"/>
  <c r="BB99" i="9" s="1"/>
  <c r="BC98" i="1"/>
  <c r="BE98" i="1" s="1"/>
  <c r="AY98" i="1"/>
  <c r="AT99" i="1"/>
  <c r="AW98" i="1"/>
  <c r="AR99" i="1"/>
  <c r="AZ98" i="1"/>
  <c r="AJ99" i="1"/>
  <c r="BC99" i="9"/>
  <c r="AY99" i="9"/>
  <c r="AO98" i="1"/>
  <c r="AQ105" i="1" s="1"/>
  <c r="AZ99" i="9"/>
  <c r="AL101" i="9"/>
  <c r="AP101" i="9" s="1"/>
  <c r="AR102" i="9" s="1"/>
  <c r="AX99" i="9"/>
  <c r="AY100" i="9"/>
  <c r="BA100" i="9"/>
  <c r="AS102" i="9"/>
  <c r="AX100" i="9"/>
  <c r="AV101" i="9"/>
  <c r="BC100" i="9"/>
  <c r="BE100" i="9" s="1"/>
  <c r="E99" i="12" l="1"/>
  <c r="BE99" i="9"/>
  <c r="BF98" i="1"/>
  <c r="BB100" i="9"/>
  <c r="AW101" i="9"/>
  <c r="AT102" i="9"/>
  <c r="AN101" i="9"/>
  <c r="AO101" i="9" s="1"/>
  <c r="AQ108" i="9" s="1"/>
  <c r="AC99" i="9"/>
  <c r="E99" i="8"/>
  <c r="E99" i="10" s="1"/>
  <c r="AI99" i="1"/>
  <c r="AL99" i="1"/>
  <c r="AM99" i="1"/>
  <c r="AJ102" i="9"/>
  <c r="AI102" i="9" s="1"/>
  <c r="AK103" i="9" s="1"/>
  <c r="BA98" i="1"/>
  <c r="BB98" i="1" s="1"/>
  <c r="AC98" i="1"/>
  <c r="D98" i="8"/>
  <c r="D98" i="10" s="1"/>
  <c r="D98" i="12"/>
  <c r="AX101" i="9"/>
  <c r="AY101" i="9"/>
  <c r="BC101" i="9"/>
  <c r="BE101" i="9" s="1"/>
  <c r="AZ101" i="9"/>
  <c r="AC100" i="9"/>
  <c r="E100" i="12"/>
  <c r="E100" i="8"/>
  <c r="E100" i="10" s="1"/>
  <c r="BF100" i="9" l="1"/>
  <c r="BF99" i="9"/>
  <c r="BF101" i="9"/>
  <c r="BA101" i="9"/>
  <c r="BB101" i="9" s="1"/>
  <c r="AV99" i="1"/>
  <c r="AU99" i="1"/>
  <c r="AK100" i="1"/>
  <c r="AL102" i="9"/>
  <c r="AM102" i="9"/>
  <c r="AV102" i="9" s="1"/>
  <c r="AX102" i="9" s="1"/>
  <c r="AP99" i="1"/>
  <c r="AN99" i="1"/>
  <c r="AO99" i="1" s="1"/>
  <c r="AQ106" i="1" s="1"/>
  <c r="AS103" i="9"/>
  <c r="E101" i="12"/>
  <c r="AC101" i="9"/>
  <c r="E101" i="8"/>
  <c r="E101" i="10" s="1"/>
  <c r="AU102" i="9" l="1"/>
  <c r="AZ99" i="1"/>
  <c r="AN102" i="9"/>
  <c r="AO102" i="9" s="1"/>
  <c r="AQ109" i="9" s="1"/>
  <c r="AP102" i="9"/>
  <c r="AJ103" i="9" s="1"/>
  <c r="AI103" i="9" s="1"/>
  <c r="AK104" i="9" s="1"/>
  <c r="AS104" i="9" s="1"/>
  <c r="AR100" i="1"/>
  <c r="AS100" i="1"/>
  <c r="AX99" i="1"/>
  <c r="AT100" i="1"/>
  <c r="AW99" i="1"/>
  <c r="AY99" i="1"/>
  <c r="BC99" i="1"/>
  <c r="BE99" i="1" s="1"/>
  <c r="AJ100" i="1"/>
  <c r="AI100" i="1" s="1"/>
  <c r="BA99" i="1"/>
  <c r="BB99" i="1" s="1"/>
  <c r="BF99" i="1" l="1"/>
  <c r="AR103" i="9"/>
  <c r="AT103" i="9"/>
  <c r="AL103" i="9"/>
  <c r="AP103" i="9" s="1"/>
  <c r="AW103" i="9" s="1"/>
  <c r="BA102" i="9"/>
  <c r="BB102" i="9" s="1"/>
  <c r="AM103" i="9"/>
  <c r="AU103" i="9" s="1"/>
  <c r="AY102" i="9"/>
  <c r="AZ102" i="9"/>
  <c r="BC102" i="9"/>
  <c r="AW102" i="9"/>
  <c r="AC99" i="1"/>
  <c r="D99" i="8"/>
  <c r="D99" i="10" s="1"/>
  <c r="D99" i="12"/>
  <c r="AM100" i="1"/>
  <c r="AK101" i="1"/>
  <c r="AL100" i="1"/>
  <c r="E102" i="8" l="1"/>
  <c r="E102" i="10" s="1"/>
  <c r="BE102" i="9"/>
  <c r="AV103" i="9"/>
  <c r="AX103" i="9" s="1"/>
  <c r="AN103" i="9"/>
  <c r="AO103" i="9" s="1"/>
  <c r="AQ110" i="9" s="1"/>
  <c r="AJ104" i="9"/>
  <c r="AM104" i="9" s="1"/>
  <c r="AC102" i="9"/>
  <c r="E102" i="12"/>
  <c r="AS101" i="1"/>
  <c r="AN100" i="1"/>
  <c r="AO100" i="1" s="1"/>
  <c r="AQ107" i="1" s="1"/>
  <c r="AP100" i="1"/>
  <c r="AU100" i="1"/>
  <c r="AV100" i="1"/>
  <c r="AT104" i="9"/>
  <c r="AR104" i="9"/>
  <c r="AY103" i="9" l="1"/>
  <c r="BC103" i="9"/>
  <c r="E103" i="12"/>
  <c r="BE103" i="9"/>
  <c r="BA103" i="9"/>
  <c r="BB103" i="9" s="1"/>
  <c r="AZ103" i="9"/>
  <c r="BF102" i="9"/>
  <c r="AL104" i="9"/>
  <c r="AI104" i="9"/>
  <c r="AK105" i="9" s="1"/>
  <c r="BA100" i="1"/>
  <c r="BB100" i="1" s="1"/>
  <c r="AX100" i="1"/>
  <c r="AW100" i="1"/>
  <c r="AT101" i="1"/>
  <c r="BC100" i="1"/>
  <c r="BE100" i="1" s="1"/>
  <c r="AY100" i="1"/>
  <c r="AJ101" i="1"/>
  <c r="AZ100" i="1"/>
  <c r="AR101" i="1"/>
  <c r="E103" i="8"/>
  <c r="E103" i="10" s="1"/>
  <c r="AC103" i="9"/>
  <c r="AN104" i="9"/>
  <c r="AO104" i="9" s="1"/>
  <c r="AP104" i="9"/>
  <c r="AJ105" i="9" s="1"/>
  <c r="AU104" i="9"/>
  <c r="AV104" i="9"/>
  <c r="BF103" i="9" l="1"/>
  <c r="BF100" i="1"/>
  <c r="AR105" i="9"/>
  <c r="AC100" i="1"/>
  <c r="D100" i="12"/>
  <c r="D100" i="8"/>
  <c r="D100" i="10" s="1"/>
  <c r="AI101" i="1"/>
  <c r="AL101" i="1"/>
  <c r="AM101" i="1"/>
  <c r="AI105" i="9"/>
  <c r="AK106" i="9" s="1"/>
  <c r="BA104" i="9"/>
  <c r="BB104" i="9" s="1"/>
  <c r="AW104" i="9"/>
  <c r="AT105" i="9"/>
  <c r="AY104" i="9"/>
  <c r="BC104" i="9"/>
  <c r="BE104" i="9" s="1"/>
  <c r="AX104" i="9"/>
  <c r="AS105" i="9"/>
  <c r="AM105" i="9"/>
  <c r="AL105" i="9"/>
  <c r="AZ104" i="9"/>
  <c r="BF104" i="9" l="1"/>
  <c r="AN101" i="1"/>
  <c r="AO101" i="1" s="1"/>
  <c r="AP101" i="1"/>
  <c r="AU101" i="1"/>
  <c r="AV101" i="1"/>
  <c r="AK102" i="1"/>
  <c r="AU105" i="9"/>
  <c r="AS106" i="9"/>
  <c r="AN105" i="9"/>
  <c r="E104" i="12"/>
  <c r="E104" i="8"/>
  <c r="E104" i="10" s="1"/>
  <c r="AC104" i="9"/>
  <c r="AV105" i="9"/>
  <c r="AP105" i="9"/>
  <c r="AQ108" i="1" l="1"/>
  <c r="BA101" i="1"/>
  <c r="BB101" i="1" s="1"/>
  <c r="AX101" i="1"/>
  <c r="AR102" i="1"/>
  <c r="AY101" i="1"/>
  <c r="AT102" i="1"/>
  <c r="AW101" i="1"/>
  <c r="BC101" i="1"/>
  <c r="BE101" i="1" s="1"/>
  <c r="AZ101" i="1"/>
  <c r="AJ102" i="1"/>
  <c r="AI102" i="1" s="1"/>
  <c r="AS102" i="1"/>
  <c r="AT106" i="9"/>
  <c r="AY105" i="9"/>
  <c r="AW105" i="9"/>
  <c r="BC105" i="9"/>
  <c r="BE105" i="9" s="1"/>
  <c r="AJ106" i="9"/>
  <c r="AR106" i="9"/>
  <c r="AZ105" i="9"/>
  <c r="AO105" i="9"/>
  <c r="AX105" i="9"/>
  <c r="BF105" i="9" l="1"/>
  <c r="BF101" i="1"/>
  <c r="AK103" i="1"/>
  <c r="AL102" i="1"/>
  <c r="AM102" i="1"/>
  <c r="D101" i="8"/>
  <c r="D101" i="10" s="1"/>
  <c r="AC101" i="1"/>
  <c r="D101" i="12"/>
  <c r="AC105" i="9"/>
  <c r="E105" i="12"/>
  <c r="E105" i="8"/>
  <c r="E105" i="10" s="1"/>
  <c r="AI106" i="9"/>
  <c r="AL106" i="9"/>
  <c r="AM106" i="9"/>
  <c r="BA105" i="9"/>
  <c r="BB105" i="9" s="1"/>
  <c r="AN102" i="1" l="1"/>
  <c r="AO102" i="1" s="1"/>
  <c r="AQ109" i="1" s="1"/>
  <c r="AP102" i="1"/>
  <c r="AV102" i="1"/>
  <c r="AU102" i="1"/>
  <c r="AS103" i="1"/>
  <c r="AU106" i="9"/>
  <c r="AV106" i="9"/>
  <c r="AK107" i="9"/>
  <c r="AN106" i="9"/>
  <c r="AO106" i="9" s="1"/>
  <c r="AP106" i="9"/>
  <c r="BA102" i="1" l="1"/>
  <c r="BB102" i="1" s="1"/>
  <c r="AX102" i="1"/>
  <c r="AT103" i="1"/>
  <c r="AY102" i="1"/>
  <c r="BC102" i="1"/>
  <c r="BE102" i="1" s="1"/>
  <c r="AW102" i="1"/>
  <c r="AZ102" i="1"/>
  <c r="AR103" i="1"/>
  <c r="AJ103" i="1"/>
  <c r="BA106" i="9"/>
  <c r="BB106" i="9" s="1"/>
  <c r="AX106" i="9"/>
  <c r="AS107" i="9"/>
  <c r="AY106" i="9"/>
  <c r="AT107" i="9"/>
  <c r="AW106" i="9"/>
  <c r="BC106" i="9"/>
  <c r="BE106" i="9" s="1"/>
  <c r="AR107" i="9"/>
  <c r="AZ106" i="9"/>
  <c r="AJ107" i="9"/>
  <c r="AI107" i="9" s="1"/>
  <c r="BF106" i="9" l="1"/>
  <c r="BF102" i="1"/>
  <c r="AI103" i="1"/>
  <c r="AM103" i="1"/>
  <c r="AL103" i="1"/>
  <c r="D102" i="12"/>
  <c r="D102" i="8"/>
  <c r="D102" i="10" s="1"/>
  <c r="AC102" i="1"/>
  <c r="AM107" i="9"/>
  <c r="AV107" i="9" s="1"/>
  <c r="AX107" i="9" s="1"/>
  <c r="E106" i="8"/>
  <c r="E106" i="10" s="1"/>
  <c r="E106" i="12"/>
  <c r="AC106" i="9"/>
  <c r="AK108" i="9"/>
  <c r="AL107" i="9"/>
  <c r="AV103" i="1" l="1"/>
  <c r="AU103" i="1"/>
  <c r="AN103" i="1"/>
  <c r="AO103" i="1" s="1"/>
  <c r="AQ110" i="1" s="1"/>
  <c r="AP103" i="1"/>
  <c r="AK104" i="1"/>
  <c r="AU107" i="9"/>
  <c r="AS108" i="9"/>
  <c r="AN107" i="9"/>
  <c r="AO107" i="9" s="1"/>
  <c r="AP107" i="9"/>
  <c r="AW103" i="1" l="1"/>
  <c r="AT104" i="1"/>
  <c r="BC103" i="1"/>
  <c r="BE103" i="1" s="1"/>
  <c r="AY103" i="1"/>
  <c r="AJ104" i="1"/>
  <c r="AI104" i="1" s="1"/>
  <c r="AR104" i="1"/>
  <c r="AX103" i="1"/>
  <c r="AS104" i="1"/>
  <c r="AZ103" i="1"/>
  <c r="BA103" i="1"/>
  <c r="BB103" i="1" s="1"/>
  <c r="BA107" i="9"/>
  <c r="BB107" i="9" s="1"/>
  <c r="AT108" i="9"/>
  <c r="AW107" i="9"/>
  <c r="BC107" i="9"/>
  <c r="BE107" i="9" s="1"/>
  <c r="AY107" i="9"/>
  <c r="AR108" i="9"/>
  <c r="AZ107" i="9"/>
  <c r="AJ108" i="9"/>
  <c r="BF107" i="9" l="1"/>
  <c r="BF103" i="1"/>
  <c r="AK105" i="1"/>
  <c r="AM104" i="1"/>
  <c r="AL104" i="1"/>
  <c r="D103" i="12"/>
  <c r="AC103" i="1"/>
  <c r="D103" i="8"/>
  <c r="D103" i="10" s="1"/>
  <c r="AI108" i="9"/>
  <c r="AM108" i="9"/>
  <c r="AL108" i="9"/>
  <c r="AC107" i="9"/>
  <c r="E107" i="12"/>
  <c r="E107" i="8"/>
  <c r="E107" i="10" s="1"/>
  <c r="AP104" i="1" l="1"/>
  <c r="AN104" i="1"/>
  <c r="AO104" i="1" s="1"/>
  <c r="AU104" i="1"/>
  <c r="AV104" i="1"/>
  <c r="AS105" i="1"/>
  <c r="AU108" i="9"/>
  <c r="AV108" i="9"/>
  <c r="AN108" i="9"/>
  <c r="AO108" i="9" s="1"/>
  <c r="AP108" i="9"/>
  <c r="AK109" i="9"/>
  <c r="BA104" i="1" l="1"/>
  <c r="BB104" i="1" s="1"/>
  <c r="AZ104" i="1"/>
  <c r="AX104" i="1"/>
  <c r="AW104" i="1"/>
  <c r="AT105" i="1"/>
  <c r="BC104" i="1"/>
  <c r="BE104" i="1" s="1"/>
  <c r="AY104" i="1"/>
  <c r="AJ105" i="1"/>
  <c r="AR105" i="1"/>
  <c r="AZ108" i="9"/>
  <c r="BA108" i="9"/>
  <c r="BB108" i="9" s="1"/>
  <c r="AY108" i="9"/>
  <c r="BC108" i="9"/>
  <c r="BE108" i="9" s="1"/>
  <c r="BF108" i="9" s="1"/>
  <c r="AT109" i="9"/>
  <c r="AW108" i="9"/>
  <c r="AR109" i="9"/>
  <c r="AS109" i="9"/>
  <c r="AX108" i="9"/>
  <c r="AJ109" i="9"/>
  <c r="AI109" i="9" s="1"/>
  <c r="BF104" i="1" l="1"/>
  <c r="AI105" i="1"/>
  <c r="AM105" i="1"/>
  <c r="AL105" i="1"/>
  <c r="AC104" i="1"/>
  <c r="D104" i="8"/>
  <c r="D104" i="10" s="1"/>
  <c r="D104" i="12"/>
  <c r="AL109" i="9"/>
  <c r="AP109" i="9" s="1"/>
  <c r="AJ110" i="9" s="1"/>
  <c r="AM109" i="9"/>
  <c r="AU109" i="9" s="1"/>
  <c r="AC108" i="9"/>
  <c r="E108" i="8"/>
  <c r="E108" i="10" s="1"/>
  <c r="E108" i="12"/>
  <c r="AK110" i="9"/>
  <c r="AN105" i="1" l="1"/>
  <c r="AO105" i="1" s="1"/>
  <c r="AP105" i="1"/>
  <c r="AR106" i="1" s="1"/>
  <c r="AV105" i="1"/>
  <c r="AU105" i="1"/>
  <c r="AK106" i="1"/>
  <c r="AJ106" i="1"/>
  <c r="AI110" i="9"/>
  <c r="AN109" i="9"/>
  <c r="AO109" i="9" s="1"/>
  <c r="AV109" i="9"/>
  <c r="AX109" i="9" s="1"/>
  <c r="AT110" i="9"/>
  <c r="AW109" i="9"/>
  <c r="AM110" i="9"/>
  <c r="AS110" i="9"/>
  <c r="AL110" i="9"/>
  <c r="AR110" i="9"/>
  <c r="AZ105" i="1" l="1"/>
  <c r="BA105" i="1"/>
  <c r="BB105" i="1" s="1"/>
  <c r="AS106" i="1"/>
  <c r="AM106" i="1"/>
  <c r="AV106" i="1" s="1"/>
  <c r="AL106" i="1"/>
  <c r="AN106" i="1" s="1"/>
  <c r="AO106" i="1" s="1"/>
  <c r="AI106" i="1"/>
  <c r="AX105" i="1"/>
  <c r="AY105" i="1"/>
  <c r="AW105" i="1"/>
  <c r="AT106" i="1"/>
  <c r="BC105" i="1"/>
  <c r="BE105" i="1" s="1"/>
  <c r="AU106" i="1"/>
  <c r="BA109" i="9"/>
  <c r="BB109" i="9" s="1"/>
  <c r="BC109" i="9"/>
  <c r="AV110" i="9"/>
  <c r="AX110" i="9" s="1"/>
  <c r="AY109" i="9"/>
  <c r="AZ109" i="9"/>
  <c r="AN110" i="9"/>
  <c r="AO110" i="9" s="1"/>
  <c r="AP110" i="9"/>
  <c r="AU110" i="9"/>
  <c r="E109" i="12" l="1"/>
  <c r="BE109" i="9"/>
  <c r="BF109" i="9" s="1"/>
  <c r="BF105" i="1"/>
  <c r="AP106" i="1"/>
  <c r="AJ107" i="1" s="1"/>
  <c r="AC105" i="1"/>
  <c r="D105" i="8"/>
  <c r="D105" i="10" s="1"/>
  <c r="D105" i="12"/>
  <c r="AK107" i="1"/>
  <c r="BA106" i="1"/>
  <c r="BB106" i="1" s="1"/>
  <c r="AX106" i="1"/>
  <c r="E109" i="8"/>
  <c r="E109" i="10" s="1"/>
  <c r="AC109" i="9"/>
  <c r="BA110" i="9"/>
  <c r="BB110" i="9" s="1"/>
  <c r="AW110" i="9"/>
  <c r="AY110" i="9"/>
  <c r="BC110" i="9"/>
  <c r="BI29" i="9"/>
  <c r="AZ110" i="9"/>
  <c r="BI31" i="9" l="1"/>
  <c r="C23" i="11" s="1"/>
  <c r="BE110" i="9"/>
  <c r="BF110" i="9" s="1"/>
  <c r="AZ106" i="1"/>
  <c r="AR107" i="1"/>
  <c r="AY106" i="1"/>
  <c r="AT107" i="1"/>
  <c r="BC106" i="1"/>
  <c r="AW106" i="1"/>
  <c r="AI107" i="1"/>
  <c r="AK108" i="1" s="1"/>
  <c r="AS107" i="1"/>
  <c r="AL107" i="1"/>
  <c r="AM107" i="1"/>
  <c r="BI30" i="9"/>
  <c r="C22" i="11" s="1"/>
  <c r="C21" i="11"/>
  <c r="E110" i="12"/>
  <c r="E110" i="8"/>
  <c r="E110" i="10" s="1"/>
  <c r="AC110" i="9"/>
  <c r="D106" i="8" l="1"/>
  <c r="D106" i="10" s="1"/>
  <c r="BE106" i="1"/>
  <c r="D106" i="12"/>
  <c r="AC106" i="1"/>
  <c r="AN107" i="1"/>
  <c r="AO107" i="1" s="1"/>
  <c r="AP107" i="1"/>
  <c r="AU107" i="1"/>
  <c r="AV107" i="1"/>
  <c r="AS108" i="1"/>
  <c r="BF106" i="1" l="1"/>
  <c r="BA107" i="1"/>
  <c r="BB107" i="1" s="1"/>
  <c r="AX107" i="1"/>
  <c r="AY107" i="1"/>
  <c r="BC107" i="1"/>
  <c r="BE107" i="1" s="1"/>
  <c r="BF107" i="1" s="1"/>
  <c r="AT108" i="1"/>
  <c r="AW107" i="1"/>
  <c r="AJ108" i="1"/>
  <c r="AZ107" i="1"/>
  <c r="AR108" i="1"/>
  <c r="D107" i="12" l="1"/>
  <c r="D107" i="8"/>
  <c r="D107" i="10" s="1"/>
  <c r="AC107" i="1"/>
  <c r="AI108" i="1"/>
  <c r="AL108" i="1"/>
  <c r="AM108" i="1"/>
  <c r="E111" i="12"/>
  <c r="AN108" i="1" l="1"/>
  <c r="AO108" i="1" s="1"/>
  <c r="AP108" i="1"/>
  <c r="AJ109" i="1" s="1"/>
  <c r="AK109" i="1"/>
  <c r="AU108" i="1"/>
  <c r="AV108" i="1"/>
  <c r="AZ108" i="1" s="1"/>
  <c r="AR109" i="1" l="1"/>
  <c r="BA108" i="1"/>
  <c r="BB108" i="1" s="1"/>
  <c r="AL109" i="1"/>
  <c r="AM109" i="1"/>
  <c r="AU109" i="1" s="1"/>
  <c r="AS109" i="1"/>
  <c r="AI109" i="1"/>
  <c r="AT109" i="1"/>
  <c r="AW108" i="1"/>
  <c r="BC108" i="1"/>
  <c r="BE108" i="1" s="1"/>
  <c r="AY108" i="1"/>
  <c r="AX108" i="1"/>
  <c r="AV109" i="1" l="1"/>
  <c r="AX109" i="1" s="1"/>
  <c r="BF108" i="1"/>
  <c r="AK110" i="1"/>
  <c r="AC108" i="1"/>
  <c r="D108" i="8"/>
  <c r="D108" i="10" s="1"/>
  <c r="D108" i="12"/>
  <c r="AP109" i="1"/>
  <c r="AN109" i="1"/>
  <c r="AO109" i="1" s="1"/>
  <c r="E112" i="12"/>
  <c r="AZ109" i="1" l="1"/>
  <c r="BA109" i="1"/>
  <c r="BB109" i="1" s="1"/>
  <c r="AW109" i="1"/>
  <c r="AT110" i="1"/>
  <c r="BC109" i="1"/>
  <c r="BE109" i="1" s="1"/>
  <c r="AY109" i="1"/>
  <c r="AJ110" i="1"/>
  <c r="AI110" i="1" s="1"/>
  <c r="AR110" i="1"/>
  <c r="AS110" i="1"/>
  <c r="BF109" i="1" l="1"/>
  <c r="AL110" i="1"/>
  <c r="AP110" i="1" s="1"/>
  <c r="AM110" i="1"/>
  <c r="AU110" i="1" s="1"/>
  <c r="D109" i="12"/>
  <c r="D109" i="8"/>
  <c r="D109" i="10" s="1"/>
  <c r="AC109" i="1"/>
  <c r="AV110" i="1" l="1"/>
  <c r="AX110" i="1" s="1"/>
  <c r="AN110" i="1"/>
  <c r="AO110" i="1" s="1"/>
  <c r="AW110" i="1"/>
  <c r="E113" i="12"/>
  <c r="AY110" i="1" l="1"/>
  <c r="AZ110" i="1"/>
  <c r="BC110" i="1"/>
  <c r="BE110" i="1" s="1"/>
  <c r="BF110" i="1" s="1"/>
  <c r="BA110" i="1"/>
  <c r="BB110" i="1" s="1"/>
  <c r="D110" i="8"/>
  <c r="D110" i="10" s="1"/>
  <c r="AC110" i="1"/>
  <c r="D110" i="12" l="1"/>
  <c r="BI31" i="1"/>
  <c r="D23" i="11" s="1"/>
  <c r="E114" i="12"/>
  <c r="D111" i="12" l="1"/>
  <c r="D112" i="12" l="1"/>
  <c r="E115" i="12"/>
  <c r="E116" i="12" l="1"/>
  <c r="D113" i="12" l="1"/>
  <c r="E117" i="12"/>
  <c r="D114" i="12" l="1"/>
  <c r="E118" i="12" l="1"/>
  <c r="D115" i="12" l="1"/>
  <c r="E119" i="12" l="1"/>
  <c r="D116" i="12" l="1"/>
  <c r="E120" i="12" l="1"/>
  <c r="E121" i="12" l="1"/>
  <c r="D117" i="12"/>
  <c r="E122" i="12" l="1"/>
  <c r="D118" i="12" l="1"/>
  <c r="E123" i="12" l="1"/>
  <c r="D119" i="12" l="1"/>
  <c r="E124" i="12" l="1"/>
  <c r="D120" i="12" l="1"/>
  <c r="D121" i="12" l="1"/>
  <c r="E125" i="12"/>
  <c r="D122" i="12" l="1"/>
  <c r="E126" i="12"/>
  <c r="D123" i="12" l="1"/>
  <c r="E127" i="12" l="1"/>
  <c r="D124" i="12" l="1"/>
  <c r="E128" i="12" l="1"/>
  <c r="D125" i="12" l="1"/>
  <c r="D126" i="12" l="1"/>
  <c r="E129" i="12"/>
  <c r="D127" i="12" l="1"/>
  <c r="E130" i="12"/>
  <c r="D128" i="12" l="1"/>
  <c r="E131" i="12" l="1"/>
  <c r="D129" i="12" l="1"/>
  <c r="D130" i="12" l="1"/>
  <c r="E132" i="12"/>
  <c r="E133" i="12" l="1"/>
  <c r="D131" i="12" l="1"/>
  <c r="E134" i="12" l="1"/>
  <c r="D132" i="12" l="1"/>
  <c r="E135" i="12" l="1"/>
  <c r="D133" i="12" l="1"/>
  <c r="E136" i="12" l="1"/>
  <c r="D134" i="12" l="1"/>
  <c r="E137" i="12" l="1"/>
  <c r="D135" i="12" l="1"/>
  <c r="E138" i="12" l="1"/>
  <c r="E139" i="12" l="1"/>
  <c r="D136" i="12" l="1"/>
  <c r="D137" i="12" l="1"/>
  <c r="E140" i="12" l="1"/>
  <c r="D138" i="12" l="1"/>
  <c r="D139" i="12" l="1"/>
  <c r="E141" i="12"/>
  <c r="D140" i="12" l="1"/>
  <c r="E142" i="12"/>
  <c r="D141" i="12" l="1"/>
  <c r="E143" i="12"/>
  <c r="D142" i="12" l="1"/>
  <c r="E144" i="12" l="1"/>
  <c r="D143" i="12" l="1"/>
  <c r="E145" i="12" l="1"/>
  <c r="D144" i="12" l="1"/>
  <c r="E146" i="12" l="1"/>
  <c r="E147" i="12" l="1"/>
  <c r="D145" i="12"/>
  <c r="E148" i="12" l="1"/>
  <c r="D146" i="12" l="1"/>
  <c r="E149" i="12" l="1"/>
  <c r="D147" i="12" l="1"/>
  <c r="E150" i="12" l="1"/>
  <c r="D148" i="12" l="1"/>
  <c r="E151" i="12" l="1"/>
  <c r="D149" i="12" l="1"/>
  <c r="E152" i="12" l="1"/>
  <c r="D150" i="12" l="1"/>
  <c r="E153" i="12"/>
  <c r="D151" i="12" l="1"/>
  <c r="E154" i="12"/>
  <c r="E155" i="12" l="1"/>
  <c r="D152" i="12" l="1"/>
  <c r="E156" i="12" l="1"/>
  <c r="D153" i="12" l="1"/>
  <c r="E157" i="12" l="1"/>
  <c r="D154" i="12" l="1"/>
  <c r="D155" i="12" l="1"/>
  <c r="E158" i="12"/>
  <c r="D156" i="12" l="1"/>
  <c r="E159" i="12"/>
  <c r="D158" i="12" l="1"/>
  <c r="D157" i="12"/>
  <c r="E160" i="12"/>
  <c r="D159" i="12" l="1"/>
  <c r="E161" i="12" l="1"/>
  <c r="D160" i="12" l="1"/>
  <c r="E162" i="12"/>
  <c r="E163" i="12" l="1"/>
  <c r="D161" i="12" l="1"/>
  <c r="E164" i="12" l="1"/>
  <c r="D162" i="12" l="1"/>
  <c r="D163" i="12" l="1"/>
  <c r="E165" i="12" l="1"/>
  <c r="D164" i="12" l="1"/>
  <c r="E166" i="12"/>
  <c r="D165" i="12" l="1"/>
  <c r="E167" i="12"/>
  <c r="E168" i="12" l="1"/>
  <c r="D166" i="12" l="1"/>
  <c r="D167" i="12" l="1"/>
  <c r="E169" i="12"/>
  <c r="D168" i="12" l="1"/>
  <c r="E170" i="12"/>
  <c r="D169" i="12" l="1"/>
  <c r="E171" i="12" l="1"/>
  <c r="D170" i="12" l="1"/>
  <c r="E172" i="12" l="1"/>
  <c r="D171" i="12" l="1"/>
  <c r="E173" i="12" l="1"/>
  <c r="D172" i="12" l="1"/>
  <c r="E174" i="12" l="1"/>
  <c r="D173" i="12" l="1"/>
  <c r="E175" i="12" l="1"/>
  <c r="D174" i="12" l="1"/>
  <c r="E176" i="12" l="1"/>
  <c r="D175" i="12" l="1"/>
  <c r="E177" i="12" l="1"/>
  <c r="D176" i="12" l="1"/>
  <c r="E178" i="12" l="1"/>
  <c r="D177" i="12" l="1"/>
  <c r="E179" i="12"/>
  <c r="D178" i="12" l="1"/>
  <c r="E180" i="12"/>
  <c r="D179" i="12" l="1"/>
  <c r="E181" i="12" l="1"/>
  <c r="D180" i="12" l="1"/>
  <c r="E182" i="12" l="1"/>
  <c r="D181" i="12" l="1"/>
  <c r="E183" i="12" l="1"/>
  <c r="D182" i="12" l="1"/>
  <c r="E184" i="12" l="1"/>
  <c r="D183" i="12" l="1"/>
  <c r="E185" i="12" l="1"/>
  <c r="D184" i="12" l="1"/>
  <c r="E186" i="12" l="1"/>
  <c r="D185" i="12" l="1"/>
  <c r="E187" i="12"/>
  <c r="D186" i="12" l="1"/>
  <c r="E188" i="12"/>
  <c r="D187" i="12" l="1"/>
  <c r="E189" i="12"/>
  <c r="D188" i="12" l="1"/>
  <c r="E190" i="12"/>
  <c r="E191" i="12" l="1"/>
  <c r="D189" i="12" l="1"/>
  <c r="E192" i="12" l="1"/>
  <c r="D190" i="12" l="1"/>
  <c r="E193" i="12" l="1"/>
  <c r="D191" i="12" l="1"/>
  <c r="E194" i="12" l="1"/>
  <c r="D192" i="12" l="1"/>
  <c r="D193" i="12" l="1"/>
  <c r="E195" i="12" l="1"/>
  <c r="D194" i="12" l="1"/>
  <c r="E196" i="12"/>
  <c r="D195" i="12" l="1"/>
  <c r="E197" i="12"/>
  <c r="D196" i="12" l="1"/>
  <c r="E198" i="12" l="1"/>
  <c r="D197" i="12" l="1"/>
  <c r="E199" i="12"/>
  <c r="D198" i="12" l="1"/>
  <c r="E200" i="12" l="1"/>
  <c r="D199" i="12" l="1"/>
  <c r="E201" i="12" l="1"/>
  <c r="D200" i="12" l="1"/>
  <c r="E202" i="12" l="1"/>
  <c r="D201" i="12" l="1"/>
  <c r="E203" i="12" l="1"/>
  <c r="D202" i="12" l="1"/>
  <c r="E204" i="12" l="1"/>
  <c r="D203" i="12" l="1"/>
  <c r="E205" i="12" l="1"/>
  <c r="D204" i="12" l="1"/>
  <c r="E206" i="12"/>
  <c r="E207" i="12" l="1"/>
  <c r="D205" i="12" l="1"/>
  <c r="E208" i="12" l="1"/>
  <c r="D206" i="12" l="1"/>
  <c r="E209" i="12"/>
  <c r="E210" i="12" l="1"/>
  <c r="D207" i="12" l="1"/>
  <c r="E211" i="12" l="1"/>
  <c r="D208" i="12" l="1"/>
  <c r="D209" i="12" l="1"/>
  <c r="E212" i="12"/>
  <c r="E213" i="12" l="1"/>
  <c r="D210" i="12" l="1"/>
  <c r="E214" i="12"/>
  <c r="D211" i="12" l="1"/>
  <c r="E215" i="12" l="1"/>
  <c r="D212" i="12" l="1"/>
  <c r="D213" i="12" l="1"/>
  <c r="E216" i="12"/>
  <c r="D214" i="12" l="1"/>
  <c r="E217" i="12"/>
  <c r="E218" i="12" l="1"/>
  <c r="D215" i="12" l="1"/>
  <c r="D216" i="12" l="1"/>
  <c r="E219" i="12" l="1"/>
  <c r="D217" i="12" l="1"/>
  <c r="E220" i="12" l="1"/>
  <c r="D218" i="12" l="1"/>
  <c r="E221" i="12" l="1"/>
  <c r="E222" i="12" l="1"/>
  <c r="D219" i="12" l="1"/>
  <c r="E223" i="12" l="1"/>
  <c r="D220" i="12" l="1"/>
  <c r="E224" i="12" l="1"/>
  <c r="D221" i="12" l="1"/>
  <c r="E225" i="12" l="1"/>
  <c r="D222" i="12" l="1"/>
  <c r="E226" i="12" l="1"/>
  <c r="D223" i="12" l="1"/>
  <c r="E227" i="12"/>
  <c r="D224" i="12" l="1"/>
  <c r="E228" i="12"/>
  <c r="D225" i="12" l="1"/>
  <c r="E229" i="12"/>
  <c r="E230" i="12" l="1"/>
  <c r="D226" i="12" l="1"/>
  <c r="E231" i="12" l="1"/>
  <c r="D227" i="12" l="1"/>
  <c r="E232" i="12" l="1"/>
  <c r="D228" i="12" l="1"/>
  <c r="D229" i="12" l="1"/>
  <c r="E233" i="12" l="1"/>
  <c r="E234" i="12" l="1"/>
  <c r="D230" i="12"/>
  <c r="E235" i="12" l="1"/>
  <c r="D231" i="12" l="1"/>
  <c r="D232" i="12" l="1"/>
  <c r="E236" i="12"/>
  <c r="E237" i="12" l="1"/>
  <c r="D233" i="12" l="1"/>
  <c r="E238" i="12" l="1"/>
  <c r="D234" i="12" l="1"/>
  <c r="E239" i="12" l="1"/>
  <c r="D235" i="12" l="1"/>
  <c r="E240" i="12"/>
  <c r="E241" i="12" l="1"/>
  <c r="D236" i="12" l="1"/>
  <c r="D237" i="12" l="1"/>
  <c r="E242" i="12" l="1"/>
  <c r="D238" i="12" l="1"/>
  <c r="D239" i="12" l="1"/>
  <c r="E243" i="12"/>
  <c r="D240" i="12" l="1"/>
  <c r="E244" i="12"/>
  <c r="D241" i="12" l="1"/>
  <c r="E245" i="12" l="1"/>
  <c r="D242" i="12" l="1"/>
  <c r="E246" i="12" l="1"/>
  <c r="D243" i="12" l="1"/>
  <c r="E247" i="12" l="1"/>
  <c r="D244" i="12" l="1"/>
  <c r="E248" i="12" l="1"/>
  <c r="D245" i="12" l="1"/>
  <c r="E249" i="12"/>
  <c r="D246" i="12" l="1"/>
  <c r="E250" i="12"/>
  <c r="D247" i="12" l="1"/>
  <c r="E251" i="12" l="1"/>
  <c r="D248" i="12" l="1"/>
  <c r="E252" i="12" l="1"/>
  <c r="D249" i="12"/>
  <c r="E253" i="12" l="1"/>
  <c r="D250" i="12" l="1"/>
  <c r="D251" i="12" l="1"/>
  <c r="E254" i="12" l="1"/>
  <c r="D252" i="12" l="1"/>
  <c r="D253" i="12" l="1"/>
  <c r="E255" i="12"/>
  <c r="E256" i="12" l="1"/>
  <c r="D254" i="12" l="1"/>
  <c r="E257" i="12" l="1"/>
  <c r="D255" i="12"/>
  <c r="E258" i="12" l="1"/>
  <c r="D256" i="12"/>
  <c r="E259" i="12" l="1"/>
  <c r="D257" i="12"/>
  <c r="D258" i="12" l="1"/>
  <c r="E260" i="12" l="1"/>
  <c r="D259" i="12"/>
  <c r="D260" i="12" l="1"/>
  <c r="E261" i="12"/>
  <c r="D261" i="12" l="1"/>
  <c r="E262" i="12" l="1"/>
  <c r="D262" i="12" l="1"/>
  <c r="E263" i="12" l="1"/>
  <c r="D263" i="12" l="1"/>
  <c r="E264" i="12" l="1"/>
  <c r="D264" i="12" l="1"/>
  <c r="E265" i="12" l="1"/>
  <c r="E266" i="12" l="1"/>
  <c r="D265" i="12" l="1"/>
  <c r="E267" i="12" l="1"/>
  <c r="D266" i="12" l="1"/>
  <c r="E268" i="12" l="1"/>
  <c r="D267" i="12" l="1"/>
  <c r="D268" i="12" l="1"/>
  <c r="E269" i="12"/>
  <c r="D269" i="12" l="1"/>
  <c r="E270" i="12" l="1"/>
  <c r="D270" i="12" l="1"/>
  <c r="E271" i="12" l="1"/>
  <c r="D271" i="12" l="1"/>
  <c r="D272" i="12" l="1"/>
  <c r="E272" i="12" l="1"/>
  <c r="D273" i="12" l="1"/>
  <c r="E273" i="12" l="1"/>
  <c r="D274" i="12" l="1"/>
  <c r="E274" i="12" l="1"/>
  <c r="D275" i="12" l="1"/>
  <c r="E275" i="12" l="1"/>
  <c r="D276" i="12" l="1"/>
  <c r="E276" i="12" l="1"/>
  <c r="D277" i="12"/>
  <c r="E277" i="12" l="1"/>
  <c r="D278" i="12"/>
  <c r="E278" i="12" l="1"/>
  <c r="D279" i="12"/>
  <c r="D280" i="12" l="1"/>
  <c r="E279" i="12" l="1"/>
  <c r="D281" i="12" l="1"/>
  <c r="E280" i="12" l="1"/>
  <c r="D282" i="12" l="1"/>
  <c r="E281" i="12" l="1"/>
  <c r="D283" i="12" l="1"/>
  <c r="E282" i="12" l="1"/>
  <c r="E283" i="12" l="1"/>
  <c r="D284" i="12"/>
  <c r="E284" i="12" l="1"/>
  <c r="D285" i="12" l="1"/>
  <c r="D286" i="12" l="1"/>
  <c r="E285" i="12" l="1"/>
  <c r="D287" i="12" l="1"/>
  <c r="E286" i="12" l="1"/>
  <c r="D288" i="12" l="1"/>
  <c r="E287" i="12" l="1"/>
  <c r="BI29" i="1" l="1"/>
  <c r="D289" i="12"/>
  <c r="E288" i="12" l="1"/>
  <c r="D21" i="11"/>
  <c r="BI30" i="1"/>
  <c r="D22" i="11" s="1"/>
  <c r="E289" i="12" l="1"/>
</calcChain>
</file>

<file path=xl/sharedStrings.xml><?xml version="1.0" encoding="utf-8"?>
<sst xmlns="http://schemas.openxmlformats.org/spreadsheetml/2006/main" count="914" uniqueCount="209">
  <si>
    <t>Social Distancing Level</t>
  </si>
  <si>
    <t>SD Notes; events; observations</t>
  </si>
  <si>
    <t>Date</t>
  </si>
  <si>
    <t>R0</t>
  </si>
  <si>
    <r>
      <t>InfectionRate (</t>
    </r>
    <r>
      <rPr>
        <b/>
        <sz val="11"/>
        <color theme="1"/>
        <rFont val="Calibri"/>
        <family val="2"/>
      </rPr>
      <t>β)</t>
    </r>
  </si>
  <si>
    <t>Duration of Infectiousness (d)</t>
  </si>
  <si>
    <r>
      <t>Removal Rate (</t>
    </r>
    <r>
      <rPr>
        <b/>
        <sz val="11"/>
        <color theme="1"/>
        <rFont val="Calibri"/>
        <family val="2"/>
      </rPr>
      <t>ϒ)</t>
    </r>
  </si>
  <si>
    <t>% Chg in I</t>
  </si>
  <si>
    <t>Susceptible</t>
  </si>
  <si>
    <t>S Removal (Infected from school)</t>
  </si>
  <si>
    <t>S Removal (Infected from home / community)</t>
  </si>
  <si>
    <t>Newly Infectious Infected (90%)</t>
  </si>
  <si>
    <t>Newly Non-Infectious Infected  (10%)</t>
  </si>
  <si>
    <t>Infected Infectious</t>
  </si>
  <si>
    <t>I Addition 1</t>
  </si>
  <si>
    <t>I Addition 2</t>
  </si>
  <si>
    <t>I Subtraction</t>
  </si>
  <si>
    <t>R Addition</t>
  </si>
  <si>
    <t>Rolling R0</t>
  </si>
  <si>
    <t>SIR Total</t>
  </si>
  <si>
    <t>Metrics</t>
  </si>
  <si>
    <t>Starting Numbers</t>
  </si>
  <si>
    <t>SD Lvls</t>
  </si>
  <si>
    <t>β – γ = Case pct chg</t>
  </si>
  <si>
    <t>SD % chg</t>
  </si>
  <si>
    <t>First Day of School</t>
  </si>
  <si>
    <t>S</t>
  </si>
  <si>
    <t>I</t>
  </si>
  <si>
    <t>R</t>
  </si>
  <si>
    <t>(β) - S infected/day - School</t>
  </si>
  <si>
    <t>(ϒ) - Recovered/day</t>
  </si>
  <si>
    <t>= can edit to adjust model's social distancing levels</t>
  </si>
  <si>
    <t>Avg Household Size</t>
  </si>
  <si>
    <t>https://www.cdc.gov/coronavirus/2019-ncov/hcp/planning-scenarios.html</t>
  </si>
  <si>
    <t>Asymptomatic infections</t>
  </si>
  <si>
    <t>Symptomatic Infections</t>
  </si>
  <si>
    <t>Presymptomatic Infectiousness</t>
  </si>
  <si>
    <t>True R0 Est</t>
  </si>
  <si>
    <t>Total Cases - Current Active = Recovered</t>
  </si>
  <si>
    <t>Remaining County Susceptible</t>
  </si>
  <si>
    <t>Pct active community infected at any given time for model</t>
  </si>
  <si>
    <t>Close Contacts Infected at start</t>
  </si>
  <si>
    <t>Percent S at Start</t>
  </si>
  <si>
    <t>Highest Infectious Infected at Peak</t>
  </si>
  <si>
    <t>Highest  Infectious Infected on date</t>
  </si>
  <si>
    <t>17 and Under:</t>
  </si>
  <si>
    <t>65 and Older:</t>
  </si>
  <si>
    <t>85 and Older:</t>
  </si>
  <si>
    <t>Median Age:</t>
  </si>
  <si>
    <t>County Pop</t>
  </si>
  <si>
    <t>N 17 and Under</t>
  </si>
  <si>
    <t>18-55 Pct</t>
  </si>
  <si>
    <t>N 18-55</t>
  </si>
  <si>
    <t>Newly Asymptomatic Infectious (30%)</t>
  </si>
  <si>
    <t>Newly Symptomatic Infectious (60%)</t>
  </si>
  <si>
    <t>Removed / Recovered / Asymptomatics (Non-Infectious)</t>
  </si>
  <si>
    <t>Infectious asymptomatics</t>
  </si>
  <si>
    <t>County - TTU Students</t>
  </si>
  <si>
    <t>Avg Number of Roomates</t>
  </si>
  <si>
    <t>Quarantine for Symptomatics After 9 Days -&gt; Removed</t>
  </si>
  <si>
    <t>Total New Infections</t>
  </si>
  <si>
    <t>Chance of Roomates / Close Contacts  Infecting Student</t>
  </si>
  <si>
    <t>Rolling Sum</t>
  </si>
  <si>
    <t>Total  Close Social Contact per Susceptible</t>
  </si>
  <si>
    <t>Roomate + Close social contact / day (e.g. friend, relative)</t>
  </si>
  <si>
    <t>Total</t>
  </si>
  <si>
    <t>Active</t>
  </si>
  <si>
    <t>Recovered</t>
  </si>
  <si>
    <t>Active (x5)</t>
  </si>
  <si>
    <t>Total Students and Staff</t>
  </si>
  <si>
    <t>Current Confirmed Active Infected on 8/24</t>
  </si>
  <si>
    <t>Average Number of Actives in the past 21 days</t>
  </si>
  <si>
    <t>Estimatated Number of True Actives (x5) on 8/24</t>
  </si>
  <si>
    <t>Estimatated Number of True Actives (x10) - CDC estimate -- on 8/24</t>
  </si>
  <si>
    <t>Total Cases on 8/24</t>
  </si>
  <si>
    <t>Dead on 8/24</t>
  </si>
  <si>
    <t>Fiber Optic Line Cut</t>
  </si>
  <si>
    <t>New Students</t>
  </si>
  <si>
    <t>New Faculty / Staff</t>
  </si>
  <si>
    <t>University</t>
  </si>
  <si>
    <t>Status</t>
  </si>
  <si>
    <t>Updated</t>
  </si>
  <si>
    <t>UNC</t>
  </si>
  <si>
    <t>Michigan State</t>
  </si>
  <si>
    <t>Alabama</t>
  </si>
  <si>
    <t>Butler</t>
  </si>
  <si>
    <t>Online</t>
  </si>
  <si>
    <t>Closed -&gt; Online?</t>
  </si>
  <si>
    <t>Kentucky</t>
  </si>
  <si>
    <t>475 Cases since march</t>
  </si>
  <si>
    <t>Closed -&gt; Online; 31% positivity rate</t>
  </si>
  <si>
    <t>1200+ Cases (29% positivity rate)</t>
  </si>
  <si>
    <t xml:space="preserve">NC State </t>
  </si>
  <si>
    <t>New Recovered</t>
  </si>
  <si>
    <t>Total Recovered</t>
  </si>
  <si>
    <t>Total Active</t>
  </si>
  <si>
    <t>Total Reported - Students</t>
  </si>
  <si>
    <t>New Recovered - Students</t>
  </si>
  <si>
    <t>Total Recovered - Students</t>
  </si>
  <si>
    <t>New Active - Students</t>
  </si>
  <si>
    <t>Total Active - Students</t>
  </si>
  <si>
    <t>Total Reported - Employees</t>
  </si>
  <si>
    <t>New Recovered - Employees</t>
  </si>
  <si>
    <t>Total Recovered - Employees</t>
  </si>
  <si>
    <t>New Active - Employees</t>
  </si>
  <si>
    <t>Total Active - Employees</t>
  </si>
  <si>
    <t>Total New Active</t>
  </si>
  <si>
    <t>Infected vs Actual Diff</t>
  </si>
  <si>
    <t>Total Cases</t>
  </si>
  <si>
    <t>Total Predicted Infected (I + R)</t>
  </si>
  <si>
    <t>Log Total Cases</t>
  </si>
  <si>
    <t>Log Predicted Cases</t>
  </si>
  <si>
    <t>Rolling Infection to Recovery Ratio</t>
  </si>
  <si>
    <t>Infection</t>
  </si>
  <si>
    <t>Recovery</t>
  </si>
  <si>
    <t>First Football Game</t>
  </si>
  <si>
    <t>Labor Day Weekend</t>
  </si>
  <si>
    <t>Time</t>
  </si>
  <si>
    <t>ln(total cases)</t>
  </si>
  <si>
    <t>Total Cases dt</t>
  </si>
  <si>
    <t>https://ttucovid19.com/#/total</t>
  </si>
  <si>
    <t>Mean</t>
  </si>
  <si>
    <t>SD</t>
  </si>
  <si>
    <t>County Type</t>
  </si>
  <si>
    <t>AOC</t>
  </si>
  <si>
    <t>CWLU</t>
  </si>
  <si>
    <t>Week</t>
  </si>
  <si>
    <t>Week 1</t>
  </si>
  <si>
    <t>Week 2</t>
  </si>
  <si>
    <t>Week 3</t>
  </si>
  <si>
    <t>Week 4</t>
  </si>
  <si>
    <t>Descriptive Statistics</t>
  </si>
  <si>
    <t>In University List 20k+ Enrl</t>
  </si>
  <si>
    <t>Std. Deviation</t>
  </si>
  <si>
    <t>N</t>
  </si>
  <si>
    <t>Pct Change 7 day Avg, 4 wks ago</t>
  </si>
  <si>
    <t>Pct Change 7 day Avg, 3 wks ago</t>
  </si>
  <si>
    <t>Pct Change 7 day Avg, 2 wks ago</t>
  </si>
  <si>
    <t>Pct Change 7 Day Avg</t>
  </si>
  <si>
    <t>SE</t>
  </si>
  <si>
    <t>Reduced Beta</t>
  </si>
  <si>
    <t>Reduced Rate</t>
  </si>
  <si>
    <t>Increased Rate</t>
  </si>
  <si>
    <t>Total Predicted Infected: No Chg.</t>
  </si>
  <si>
    <t>Total Predicted Infected: -50% β</t>
  </si>
  <si>
    <t>Total Predicted Infected: +50% β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</si>
  <si>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</si>
  <si>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</si>
  <si>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</si>
  <si>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</si>
  <si>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</si>
  <si>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</si>
  <si>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</si>
  <si>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</si>
  <si>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</si>
  <si>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</si>
  <si>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</si>
  <si>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</si>
  <si>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</si>
  <si>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</si>
  <si>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</si>
  <si>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</si>
  <si>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</si>
  <si>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</si>
  <si>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</si>
  <si>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</si>
  <si>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</si>
  <si>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</si>
  <si>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</si>
  <si>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True Cases</t>
  </si>
  <si>
    <t>3 Day Average - Active</t>
  </si>
  <si>
    <t>3 day Avg - Total Cases</t>
  </si>
  <si>
    <t>Total Infections on 12-9-20</t>
  </si>
  <si>
    <t>Quarantine for Symptomatics After 8 Days -&gt; Removed</t>
  </si>
  <si>
    <t>Beta</t>
  </si>
  <si>
    <t>Mitigation Cases</t>
  </si>
  <si>
    <t>Spike Cases</t>
  </si>
  <si>
    <t>No Change Cases</t>
  </si>
  <si>
    <t>No Change</t>
  </si>
  <si>
    <t>Mitigation</t>
  </si>
  <si>
    <t>Rsq</t>
  </si>
  <si>
    <t>Rsquare</t>
  </si>
  <si>
    <t>Close Catch</t>
  </si>
  <si>
    <t>Peak</t>
  </si>
  <si>
    <t>Peak Date</t>
  </si>
  <si>
    <t>End Total</t>
  </si>
  <si>
    <t>Predicted Active Infectious Cases</t>
  </si>
  <si>
    <t>Confirmed Active Cases</t>
  </si>
  <si>
    <t>Diff</t>
  </si>
  <si>
    <t>Diff^2</t>
  </si>
  <si>
    <t>diff^2/expected</t>
  </si>
  <si>
    <t>chi sq</t>
  </si>
  <si>
    <t>p-value</t>
  </si>
  <si>
    <t>test stat</t>
  </si>
  <si>
    <t>alpha</t>
  </si>
  <si>
    <t>RMSE</t>
  </si>
  <si>
    <t>Avg  Close social contact / day (e.g. friend, relative) - non student</t>
  </si>
  <si>
    <t>Confirmed Active for Model</t>
  </si>
  <si>
    <t>No Mitigation</t>
  </si>
  <si>
    <t>Predicted Removed</t>
  </si>
  <si>
    <t>TTU Total Recovered</t>
  </si>
  <si>
    <t>Total Cases - % Inc</t>
  </si>
  <si>
    <t>7 Day Avg Pct Inc Total Cases</t>
  </si>
  <si>
    <t>Total Cases Pct Change</t>
  </si>
  <si>
    <t>7-day avg Pct Change</t>
  </si>
  <si>
    <t>Weekly Differences</t>
  </si>
  <si>
    <t>Notes</t>
  </si>
  <si>
    <t>Log Total Cases 3-day Avg</t>
  </si>
  <si>
    <t>Change in Log Total Cases 3-day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</si>
</sst>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10205"/>
      <name val="Arial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rgb="FF01020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152935"/>
      </bottom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0E0E0"/>
      </right>
      <top/>
      <bottom/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4" fontId="2" fillId="6" borderId="0" xfId="0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9" fontId="2" fillId="3" borderId="4" xfId="2" applyNumberFormat="1" applyFont="1" applyFill="1" applyBorder="1" applyAlignment="1">
      <alignment horizontal="center" vertical="center" wrapText="1"/>
    </xf>
    <xf numFmtId="14" fontId="0" fillId="0" borderId="5" xfId="0" applyNumberFormat="1" applyBorder="1"/>
    <xf numFmtId="4" fontId="0" fillId="0" borderId="6" xfId="0" applyNumberFormat="1" applyBorder="1"/>
    <xf numFmtId="4" fontId="0" fillId="0" borderId="6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165" fontId="0" fillId="6" borderId="4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65" fontId="0" fillId="0" borderId="8" xfId="0" applyNumberFormat="1" applyBorder="1"/>
    <xf numFmtId="165" fontId="0" fillId="0" borderId="10" xfId="0" applyNumberFormat="1" applyBorder="1"/>
    <xf numFmtId="2" fontId="0" fillId="0" borderId="12" xfId="0" applyNumberFormat="1" applyBorder="1"/>
    <xf numFmtId="0" fontId="0" fillId="6" borderId="0" xfId="0" applyFill="1"/>
    <xf numFmtId="0" fontId="0" fillId="0" borderId="0" xfId="0" quotePrefix="1"/>
    <xf numFmtId="0" fontId="0" fillId="0" borderId="8" xfId="0" applyBorder="1"/>
    <xf numFmtId="0" fontId="0" fillId="0" borderId="4" xfId="0" applyFill="1" applyBorder="1" applyAlignment="1">
      <alignment horizontal="center"/>
    </xf>
    <xf numFmtId="10" fontId="0" fillId="0" borderId="4" xfId="2" applyNumberFormat="1" applyFont="1" applyFill="1" applyBorder="1" applyAlignment="1">
      <alignment horizontal="center"/>
    </xf>
    <xf numFmtId="2" fontId="0" fillId="0" borderId="4" xfId="2" applyNumberFormat="1" applyFont="1" applyFill="1" applyBorder="1" applyAlignment="1">
      <alignment horizontal="center"/>
    </xf>
    <xf numFmtId="0" fontId="0" fillId="0" borderId="0" xfId="0" applyBorder="1"/>
    <xf numFmtId="0" fontId="0" fillId="7" borderId="4" xfId="0" applyFont="1" applyFill="1" applyBorder="1" applyAlignment="1">
      <alignment horizontal="center"/>
    </xf>
    <xf numFmtId="165" fontId="0" fillId="6" borderId="4" xfId="0" applyNumberFormat="1" applyFont="1" applyFill="1" applyBorder="1" applyAlignment="1">
      <alignment horizontal="center"/>
    </xf>
    <xf numFmtId="10" fontId="1" fillId="7" borderId="4" xfId="2" applyNumberFormat="1" applyFont="1" applyFill="1" applyBorder="1" applyAlignment="1">
      <alignment horizontal="center"/>
    </xf>
    <xf numFmtId="2" fontId="1" fillId="7" borderId="4" xfId="2" applyNumberFormat="1" applyFont="1" applyFill="1" applyBorder="1" applyAlignment="1">
      <alignment horizontal="center"/>
    </xf>
    <xf numFmtId="0" fontId="3" fillId="0" borderId="0" xfId="3"/>
    <xf numFmtId="0" fontId="0" fillId="0" borderId="0" xfId="0" applyNumberFormat="1"/>
    <xf numFmtId="9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0" xfId="0" applyAlignment="1">
      <alignment horizontal="left"/>
    </xf>
    <xf numFmtId="2" fontId="0" fillId="0" borderId="0" xfId="2" applyNumberFormat="1" applyFont="1"/>
    <xf numFmtId="9" fontId="0" fillId="0" borderId="0" xfId="2" applyFont="1"/>
    <xf numFmtId="0" fontId="0" fillId="4" borderId="0" xfId="0" applyFill="1"/>
    <xf numFmtId="4" fontId="0" fillId="4" borderId="0" xfId="0" applyNumberFormat="1" applyFill="1"/>
    <xf numFmtId="14" fontId="0" fillId="4" borderId="0" xfId="0" applyNumberFormat="1" applyFill="1"/>
    <xf numFmtId="4" fontId="0" fillId="0" borderId="6" xfId="0" applyNumberFormat="1" applyFill="1" applyBorder="1"/>
    <xf numFmtId="0" fontId="0" fillId="0" borderId="0" xfId="0" applyFill="1"/>
    <xf numFmtId="0" fontId="0" fillId="0" borderId="5" xfId="0" applyBorder="1"/>
    <xf numFmtId="4" fontId="0" fillId="0" borderId="0" xfId="0" applyNumberFormat="1" applyAlignment="1">
      <alignment horizontal="center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8" borderId="14" xfId="0" applyNumberFormat="1" applyFont="1" applyFill="1" applyBorder="1" applyAlignment="1">
      <alignment horizontal="center" vertical="center" wrapText="1"/>
    </xf>
    <xf numFmtId="4" fontId="2" fillId="8" borderId="15" xfId="0" applyNumberFormat="1" applyFont="1" applyFill="1" applyBorder="1" applyAlignment="1">
      <alignment horizontal="center" vertical="center" wrapText="1"/>
    </xf>
    <xf numFmtId="4" fontId="2" fillId="5" borderId="13" xfId="0" applyNumberFormat="1" applyFont="1" applyFill="1" applyBorder="1" applyAlignment="1">
      <alignment horizontal="center" vertical="center" wrapText="1"/>
    </xf>
    <xf numFmtId="4" fontId="2" fillId="5" borderId="15" xfId="0" applyNumberFormat="1" applyFont="1" applyFill="1" applyBorder="1" applyAlignment="1">
      <alignment horizontal="center" vertical="center" wrapText="1"/>
    </xf>
    <xf numFmtId="0" fontId="0" fillId="9" borderId="0" xfId="0" applyFill="1"/>
    <xf numFmtId="14" fontId="0" fillId="0" borderId="5" xfId="0" applyNumberFormat="1" applyFill="1" applyBorder="1"/>
    <xf numFmtId="0" fontId="0" fillId="0" borderId="6" xfId="0" applyNumberFormat="1" applyBorder="1"/>
    <xf numFmtId="0" fontId="0" fillId="0" borderId="6" xfId="0" applyNumberFormat="1" applyFill="1" applyBorder="1"/>
    <xf numFmtId="0" fontId="2" fillId="4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14" fontId="0" fillId="0" borderId="0" xfId="0" applyNumberFormat="1"/>
    <xf numFmtId="0" fontId="2" fillId="0" borderId="1" xfId="0" applyFont="1" applyBorder="1"/>
    <xf numFmtId="0" fontId="2" fillId="10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/>
    <xf numFmtId="0" fontId="2" fillId="9" borderId="0" xfId="1" applyNumberFormat="1" applyFont="1" applyFill="1" applyBorder="1" applyAlignment="1">
      <alignment horizontal="center" vertical="center" wrapText="1"/>
    </xf>
    <xf numFmtId="4" fontId="5" fillId="0" borderId="0" xfId="1" applyNumberFormat="1" applyFont="1" applyAlignment="1">
      <alignment horizontal="center"/>
    </xf>
    <xf numFmtId="0" fontId="5" fillId="9" borderId="6" xfId="0" applyNumberFormat="1" applyFont="1" applyFill="1" applyBorder="1"/>
    <xf numFmtId="0" fontId="0" fillId="9" borderId="6" xfId="0" applyNumberFormat="1" applyFill="1" applyBorder="1"/>
    <xf numFmtId="4" fontId="0" fillId="0" borderId="0" xfId="0" applyNumberFormat="1"/>
    <xf numFmtId="4" fontId="2" fillId="11" borderId="0" xfId="0" applyNumberFormat="1" applyFont="1" applyFill="1" applyBorder="1" applyAlignment="1">
      <alignment horizontal="center" vertical="center" wrapText="1"/>
    </xf>
    <xf numFmtId="14" fontId="0" fillId="11" borderId="5" xfId="0" applyNumberFormat="1" applyFill="1" applyBorder="1"/>
    <xf numFmtId="9" fontId="0" fillId="0" borderId="0" xfId="2" applyFont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6" fillId="0" borderId="16" xfId="0" applyFont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7" fillId="13" borderId="19" xfId="0" applyFont="1" applyFill="1" applyBorder="1" applyAlignment="1">
      <alignment vertical="center" wrapText="1"/>
    </xf>
    <xf numFmtId="0" fontId="9" fillId="0" borderId="0" xfId="0" applyFont="1" applyFill="1"/>
    <xf numFmtId="10" fontId="9" fillId="0" borderId="0" xfId="2" applyNumberFormat="1" applyFont="1" applyFill="1"/>
    <xf numFmtId="0" fontId="10" fillId="0" borderId="4" xfId="0" applyFont="1" applyFill="1" applyBorder="1" applyAlignment="1">
      <alignment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166" fontId="11" fillId="0" borderId="4" xfId="2" applyNumberFormat="1" applyFont="1" applyFill="1" applyBorder="1" applyAlignment="1">
      <alignment horizontal="right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vertical="center" wrapText="1"/>
    </xf>
    <xf numFmtId="0" fontId="8" fillId="12" borderId="20" xfId="0" applyFont="1" applyFill="1" applyBorder="1" applyAlignment="1">
      <alignment horizontal="right" vertical="center" wrapText="1"/>
    </xf>
    <xf numFmtId="0" fontId="8" fillId="12" borderId="19" xfId="0" applyFont="1" applyFill="1" applyBorder="1" applyAlignment="1">
      <alignment horizontal="right" vertical="center" wrapText="1"/>
    </xf>
    <xf numFmtId="0" fontId="8" fillId="12" borderId="23" xfId="0" applyFont="1" applyFill="1" applyBorder="1" applyAlignment="1">
      <alignment horizontal="right" vertical="center" wrapText="1"/>
    </xf>
    <xf numFmtId="0" fontId="8" fillId="12" borderId="0" xfId="0" applyFont="1" applyFill="1" applyAlignment="1">
      <alignment horizontal="right" vertical="center" wrapText="1"/>
    </xf>
    <xf numFmtId="0" fontId="7" fillId="13" borderId="25" xfId="0" applyFont="1" applyFill="1" applyBorder="1" applyAlignment="1">
      <alignment vertical="center" wrapText="1"/>
    </xf>
    <xf numFmtId="0" fontId="8" fillId="12" borderId="21" xfId="0" applyFont="1" applyFill="1" applyBorder="1" applyAlignment="1">
      <alignment horizontal="right" vertical="center" wrapText="1"/>
    </xf>
    <xf numFmtId="0" fontId="8" fillId="12" borderId="25" xfId="0" applyFont="1" applyFill="1" applyBorder="1" applyAlignment="1">
      <alignment horizontal="right" vertical="center" wrapText="1"/>
    </xf>
    <xf numFmtId="0" fontId="7" fillId="13" borderId="17" xfId="0" applyFont="1" applyFill="1" applyBorder="1" applyAlignment="1">
      <alignment vertical="center" wrapText="1"/>
    </xf>
    <xf numFmtId="0" fontId="8" fillId="12" borderId="18" xfId="0" applyFont="1" applyFill="1" applyBorder="1" applyAlignment="1">
      <alignment horizontal="right" vertical="center" wrapText="1"/>
    </xf>
    <xf numFmtId="0" fontId="8" fillId="12" borderId="17" xfId="0" applyFont="1" applyFill="1" applyBorder="1" applyAlignment="1">
      <alignment horizontal="right" vertical="center" wrapText="1"/>
    </xf>
    <xf numFmtId="0" fontId="9" fillId="0" borderId="0" xfId="2" applyNumberFormat="1" applyFont="1" applyFill="1"/>
    <xf numFmtId="0" fontId="0" fillId="0" borderId="0" xfId="0" applyFill="1" applyBorder="1" applyAlignment="1"/>
    <xf numFmtId="0" fontId="0" fillId="0" borderId="26" xfId="0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Continuous"/>
    </xf>
    <xf numFmtId="0" fontId="0" fillId="0" borderId="0" xfId="0" applyAlignment="1">
      <alignment wrapText="1"/>
    </xf>
    <xf numFmtId="14" fontId="0" fillId="0" borderId="2" xfId="0" applyNumberFormat="1" applyBorder="1"/>
    <xf numFmtId="0" fontId="0" fillId="9" borderId="1" xfId="0" applyFill="1" applyBorder="1"/>
    <xf numFmtId="4" fontId="0" fillId="0" borderId="1" xfId="0" applyNumberFormat="1" applyBorder="1"/>
    <xf numFmtId="0" fontId="2" fillId="4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11" borderId="2" xfId="0" applyNumberFormat="1" applyFill="1" applyBorder="1"/>
    <xf numFmtId="1" fontId="0" fillId="0" borderId="3" xfId="0" applyNumberFormat="1" applyBorder="1"/>
    <xf numFmtId="0" fontId="0" fillId="0" borderId="3" xfId="0" applyNumberFormat="1" applyBorder="1"/>
    <xf numFmtId="4" fontId="0" fillId="0" borderId="3" xfId="0" applyNumberFormat="1" applyBorder="1"/>
    <xf numFmtId="4" fontId="0" fillId="0" borderId="3" xfId="1" applyNumberFormat="1" applyFon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7" fontId="0" fillId="0" borderId="0" xfId="2" applyNumberFormat="1" applyFont="1"/>
    <xf numFmtId="14" fontId="0" fillId="0" borderId="1" xfId="0" applyNumberFormat="1" applyBorder="1"/>
    <xf numFmtId="0" fontId="0" fillId="0" borderId="3" xfId="0" applyNumberFormat="1" applyFill="1" applyBorder="1"/>
    <xf numFmtId="14" fontId="0" fillId="0" borderId="0" xfId="0" applyNumberFormat="1" applyAlignment="1">
      <alignment horizontal="right"/>
    </xf>
    <xf numFmtId="1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6" fontId="0" fillId="0" borderId="0" xfId="0" applyNumberFormat="1"/>
    <xf numFmtId="10" fontId="2" fillId="9" borderId="0" xfId="2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6" xfId="2" applyNumberFormat="1" applyFont="1" applyBorder="1"/>
    <xf numFmtId="0" fontId="7" fillId="13" borderId="24" xfId="0" applyFont="1" applyFill="1" applyBorder="1" applyAlignment="1">
      <alignment vertical="center" wrapText="1"/>
    </xf>
    <xf numFmtId="0" fontId="7" fillId="13" borderId="0" xfId="0" applyFont="1" applyFill="1" applyBorder="1" applyAlignment="1">
      <alignment vertical="center" wrapText="1"/>
    </xf>
    <xf numFmtId="0" fontId="7" fillId="13" borderId="17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7" fillId="13" borderId="22" xfId="0" applyFont="1" applyFill="1" applyBorder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3" borderId="19" xfId="0" applyFont="1" applyFill="1" applyBorder="1" applyAlignment="1">
      <alignment vertical="center" wrapText="1"/>
    </xf>
    <xf numFmtId="0" fontId="5" fillId="0" borderId="6" xfId="0" applyNumberFormat="1" applyFont="1" applyFill="1" applyBorder="1"/>
    <xf numFmtId="0" fontId="0" fillId="0" borderId="6" xfId="0" applyNumberFormat="1" applyFont="1" applyFill="1" applyBorder="1"/>
    <xf numFmtId="1" fontId="0" fillId="0" borderId="6" xfId="0" applyNumberFormat="1" applyFill="1" applyBorder="1"/>
    <xf numFmtId="10" fontId="0" fillId="0" borderId="6" xfId="2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0" fontId="0" fillId="0" borderId="0" xfId="0" applyNumberFormat="1" applyFill="1" applyBorder="1"/>
    <xf numFmtId="4" fontId="0" fillId="0" borderId="0" xfId="1" applyNumberFormat="1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2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Future Cases as a Function of Hypothesized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67B-B2E1-BF3B2B3B0F5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Forecast!$C$2:$C$293</c:f>
              <c:numCache>
                <c:formatCode>General</c:formatCode>
                <c:ptCount val="292"/>
                <c:pt idx="19" formatCode="#,##0.00">
                  <c:v>1189.089686220454</c:v>
                </c:pt>
                <c:pt idx="20" formatCode="#,##0.00">
                  <c:v>1225.8836746852212</c:v>
                </c:pt>
                <c:pt idx="21" formatCode="#,##0.00">
                  <c:v>1261.7187727600772</c:v>
                </c:pt>
                <c:pt idx="22" formatCode="#,##0.00">
                  <c:v>1296.5719280089218</c:v>
                </c:pt>
                <c:pt idx="23" formatCode="#,##0.00">
                  <c:v>1330.4249342536946</c:v>
                </c:pt>
                <c:pt idx="24" formatCode="#,##0.00">
                  <c:v>1363.2650112805775</c:v>
                </c:pt>
                <c:pt idx="25" formatCode="#,##0.00">
                  <c:v>1395.0820304041392</c:v>
                </c:pt>
                <c:pt idx="26" formatCode="#,##0.00">
                  <c:v>1425.868484594198</c:v>
                </c:pt>
                <c:pt idx="27" formatCode="#,##0.00">
                  <c:v>1456.4266250871744</c:v>
                </c:pt>
                <c:pt idx="28" formatCode="#,##0.00">
                  <c:v>1486.7771935422124</c:v>
                </c:pt>
                <c:pt idx="29" formatCode="#,##0.00">
                  <c:v>1516.9410610359889</c:v>
                </c:pt>
                <c:pt idx="30" formatCode="#,##0.00">
                  <c:v>1546.939139097625</c:v>
                </c:pt>
                <c:pt idx="31" formatCode="#,##0.00">
                  <c:v>1576.7922822761354</c:v>
                </c:pt>
                <c:pt idx="32" formatCode="#,##0.00">
                  <c:v>1606.5211816863839</c:v>
                </c:pt>
                <c:pt idx="33" formatCode="#,##0.00">
                  <c:v>1636.1463140788314</c:v>
                </c:pt>
                <c:pt idx="34" formatCode="#,##0.00">
                  <c:v>1665.6878925567166</c:v>
                </c:pt>
                <c:pt idx="35" formatCode="#,##0.00">
                  <c:v>1695.1503760039041</c:v>
                </c:pt>
                <c:pt idx="36" formatCode="#,##0.00">
                  <c:v>1724.5377440538296</c:v>
                </c:pt>
                <c:pt idx="37" formatCode="#,##0.00">
                  <c:v>1753.8535042188207</c:v>
                </c:pt>
                <c:pt idx="38" formatCode="#,##0.00">
                  <c:v>1783.1007006638529</c:v>
                </c:pt>
                <c:pt idx="39" formatCode="#,##0.00">
                  <c:v>1812.2819247460543</c:v>
                </c:pt>
                <c:pt idx="40" formatCode="#,##0.00">
                  <c:v>1841.399327447999</c:v>
                </c:pt>
                <c:pt idx="41" formatCode="#,##0.00">
                  <c:v>1870.4546326019779</c:v>
                </c:pt>
                <c:pt idx="42" formatCode="#,##0.00">
                  <c:v>1899.4491508522813</c:v>
                </c:pt>
                <c:pt idx="43" formatCode="#,##0.00">
                  <c:v>1928.3840871792743</c:v>
                </c:pt>
                <c:pt idx="44" formatCode="#,##0.00">
                  <c:v>1957.2605520526713</c:v>
                </c:pt>
                <c:pt idx="45" formatCode="#,##0.00">
                  <c:v>1986.0795722178364</c:v>
                </c:pt>
                <c:pt idx="46" formatCode="#,##0.00">
                  <c:v>2014.8421010896961</c:v>
                </c:pt>
                <c:pt idx="47" formatCode="#,##0.00">
                  <c:v>2043.5490287273155</c:v>
                </c:pt>
                <c:pt idx="48" formatCode="#,##0.00">
                  <c:v>2072.2011913605693</c:v>
                </c:pt>
                <c:pt idx="49" formatCode="#,##0.00">
                  <c:v>2100.7993804619632</c:v>
                </c:pt>
                <c:pt idx="50" formatCode="#,##0.00">
                  <c:v>2129.3443513579819</c:v>
                </c:pt>
                <c:pt idx="51" formatCode="#,##0.00">
                  <c:v>2157.8368258693604</c:v>
                </c:pt>
                <c:pt idx="52" formatCode="#,##0.00">
                  <c:v>2186.2774946891368</c:v>
                </c:pt>
                <c:pt idx="53" formatCode="#,##0.00">
                  <c:v>2214.6670195110119</c:v>
                </c:pt>
                <c:pt idx="54" formatCode="#,##0.00">
                  <c:v>2243.0060349207674</c:v>
                </c:pt>
                <c:pt idx="55" formatCode="#,##0.00">
                  <c:v>2271.2951500637723</c:v>
                </c:pt>
                <c:pt idx="56" formatCode="#,##0.00">
                  <c:v>2299.5349501018768</c:v>
                </c:pt>
                <c:pt idx="57" formatCode="#,##0.00">
                  <c:v>2327.7259974728777</c:v>
                </c:pt>
                <c:pt idx="58" formatCode="#,##0.00">
                  <c:v>2355.8688329655533</c:v>
                </c:pt>
                <c:pt idx="59" formatCode="#,##0.00">
                  <c:v>2383.9639767257299</c:v>
                </c:pt>
                <c:pt idx="60" formatCode="#,##0.00">
                  <c:v>2412.0119291996534</c:v>
                </c:pt>
                <c:pt idx="61" formatCode="#,##0.00">
                  <c:v>2440.0131720205527</c:v>
                </c:pt>
                <c:pt idx="62" formatCode="#,##0.00">
                  <c:v>2467.9681688439323</c:v>
                </c:pt>
                <c:pt idx="63" formatCode="#,##0.00">
                  <c:v>2495.8773661367563</c:v>
                </c:pt>
                <c:pt idx="64" formatCode="#,##0.00">
                  <c:v>2523.7411939253298</c:v>
                </c:pt>
                <c:pt idx="65" formatCode="#,##0.00">
                  <c:v>2551.560066506313</c:v>
                </c:pt>
                <c:pt idx="66" formatCode="#,##0.00">
                  <c:v>2579.3343831250045</c:v>
                </c:pt>
                <c:pt idx="67" formatCode="#,##0.00">
                  <c:v>2607.0645286227427</c:v>
                </c:pt>
                <c:pt idx="68" formatCode="#,##0.00">
                  <c:v>2634.7508740551757</c:v>
                </c:pt>
                <c:pt idx="69" formatCode="#,##0.00">
                  <c:v>2662.3937772829731</c:v>
                </c:pt>
                <c:pt idx="70" formatCode="#,##0.00">
                  <c:v>2689.9935835364349</c:v>
                </c:pt>
                <c:pt idx="71" formatCode="#,##0.00">
                  <c:v>2717.5506259553204</c:v>
                </c:pt>
                <c:pt idx="72" formatCode="#,##0.00">
                  <c:v>2745.0652261051146</c:v>
                </c:pt>
                <c:pt idx="73" formatCode="#,##0.00">
                  <c:v>2772.537694470841</c:v>
                </c:pt>
                <c:pt idx="74" formatCode="#,##0.00">
                  <c:v>2799.9683309294269</c:v>
                </c:pt>
                <c:pt idx="75" formatCode="#,##0.00">
                  <c:v>2827.3574252015883</c:v>
                </c:pt>
                <c:pt idx="76" formatCode="#,##0.00">
                  <c:v>2854.7052572841335</c:v>
                </c:pt>
                <c:pt idx="77" formatCode="#,##0.00">
                  <c:v>2882.0120978635591</c:v>
                </c:pt>
                <c:pt idx="78" formatCode="#,##0.00">
                  <c:v>2909.2782087117498</c:v>
                </c:pt>
                <c:pt idx="79" formatCode="#,##0.00">
                  <c:v>2936.5038430645718</c:v>
                </c:pt>
                <c:pt idx="80" formatCode="#,##0.00">
                  <c:v>2963.6892459840951</c:v>
                </c:pt>
                <c:pt idx="81" formatCode="#,##0.00">
                  <c:v>2990.8346547051669</c:v>
                </c:pt>
                <c:pt idx="82" formatCode="#,##0.00">
                  <c:v>3017.9402989670029</c:v>
                </c:pt>
                <c:pt idx="83" formatCode="#,##0.00">
                  <c:v>3045.0064013304536</c:v>
                </c:pt>
                <c:pt idx="84" formatCode="#,##0.00">
                  <c:v>3072.0331774815659</c:v>
                </c:pt>
                <c:pt idx="85" formatCode="#,##0.00">
                  <c:v>3099.0208365220328</c:v>
                </c:pt>
                <c:pt idx="86" formatCode="#,##0.00">
                  <c:v>3125.9695812470914</c:v>
                </c:pt>
                <c:pt idx="87" formatCode="#,##0.00">
                  <c:v>3152.8796084114247</c:v>
                </c:pt>
                <c:pt idx="88" formatCode="#,##0.00">
                  <c:v>3179.7511089835775</c:v>
                </c:pt>
                <c:pt idx="89" formatCode="#,##0.00">
                  <c:v>3206.5842683893848</c:v>
                </c:pt>
                <c:pt idx="90" formatCode="#,##0.00">
                  <c:v>3233.3792667448906</c:v>
                </c:pt>
                <c:pt idx="91" formatCode="#,##0.00">
                  <c:v>3260.1362790792082</c:v>
                </c:pt>
                <c:pt idx="92" formatCode="#,##0.00">
                  <c:v>3286.8554755477594</c:v>
                </c:pt>
                <c:pt idx="93" formatCode="#,##0.00">
                  <c:v>3313.5370216363071</c:v>
                </c:pt>
                <c:pt idx="94" formatCode="#,##0.00">
                  <c:v>3340.1810783561809</c:v>
                </c:pt>
                <c:pt idx="95" formatCode="#,##0.00">
                  <c:v>3366.7878024310776</c:v>
                </c:pt>
                <c:pt idx="96" formatCode="#,##0.00">
                  <c:v>3393.3573464757919</c:v>
                </c:pt>
                <c:pt idx="97" formatCode="#,##0.00">
                  <c:v>3419.8898591672437</c:v>
                </c:pt>
                <c:pt idx="98" formatCode="#,##0.00">
                  <c:v>3446.3854854081178</c:v>
                </c:pt>
                <c:pt idx="99" formatCode="#,##0.00">
                  <c:v>3472.8443664834449</c:v>
                </c:pt>
                <c:pt idx="100" formatCode="#,##0.00">
                  <c:v>3499.2666402104251</c:v>
                </c:pt>
                <c:pt idx="101" formatCode="#,##0.00">
                  <c:v>3525.6524410817924</c:v>
                </c:pt>
                <c:pt idx="102" formatCode="#,##0.00">
                  <c:v>3552.0019004029905</c:v>
                </c:pt>
                <c:pt idx="103" formatCode="#,##0.00">
                  <c:v>3578.3151464234311</c:v>
                </c:pt>
                <c:pt idx="104" formatCode="#,##0.00">
                  <c:v>3604.5923044620977</c:v>
                </c:pt>
                <c:pt idx="105" formatCode="#,##0.00">
                  <c:v>3630.8334970277251</c:v>
                </c:pt>
                <c:pt idx="106" formatCode="#,##0.00">
                  <c:v>3657.0388439338076</c:v>
                </c:pt>
                <c:pt idx="107" formatCode="#,##0.00">
                  <c:v>3683.2084624086365</c:v>
                </c:pt>
                <c:pt idx="108" formatCode="#,##0.00">
                  <c:v>3709.3424672006054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67B-B2E1-BF3B2B3B0F5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No Mitigation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Forecast!$D$2:$D$293</c:f>
              <c:numCache>
                <c:formatCode>General</c:formatCode>
                <c:ptCount val="292"/>
                <c:pt idx="19" formatCode="#,##0.00">
                  <c:v>1245.0248658578998</c:v>
                </c:pt>
                <c:pt idx="20" formatCode="#,##0.00">
                  <c:v>1341.9892188247609</c:v>
                </c:pt>
                <c:pt idx="21" formatCode="#,##0.00">
                  <c:v>1442.3115322956603</c:v>
                </c:pt>
                <c:pt idx="22" formatCode="#,##0.00">
                  <c:v>1546.0644447457178</c:v>
                </c:pt>
                <c:pt idx="23" formatCode="#,##0.00">
                  <c:v>1653.3431063684288</c:v>
                </c:pt>
                <c:pt idx="24" formatCode="#,##0.00">
                  <c:v>1764.2698239627316</c:v>
                </c:pt>
                <c:pt idx="25" formatCode="#,##0.00">
                  <c:v>1878.9830761140302</c:v>
                </c:pt>
                <c:pt idx="26" formatCode="#,##0.00">
                  <c:v>1997.6383500283916</c:v>
                </c:pt>
                <c:pt idx="27" formatCode="#,##0.00">
                  <c:v>2119.1242501945212</c:v>
                </c:pt>
                <c:pt idx="28" formatCode="#,##0.00">
                  <c:v>2222.939271521097</c:v>
                </c:pt>
                <c:pt idx="29" formatCode="#,##0.00">
                  <c:v>2326.6858603259393</c:v>
                </c:pt>
                <c:pt idx="30" formatCode="#,##0.00">
                  <c:v>2430.0923309322134</c:v>
                </c:pt>
                <c:pt idx="31" formatCode="#,##0.00">
                  <c:v>2532.8673677049683</c:v>
                </c:pt>
                <c:pt idx="32" formatCode="#,##0.00">
                  <c:v>2634.6974931055106</c:v>
                </c:pt>
                <c:pt idx="33" formatCode="#,##0.00">
                  <c:v>2735.2452077449911</c:v>
                </c:pt>
                <c:pt idx="34" formatCode="#,##0.00">
                  <c:v>2834.146978861686</c:v>
                </c:pt>
                <c:pt idx="35" formatCode="#,##0.00">
                  <c:v>2931.1015997111595</c:v>
                </c:pt>
                <c:pt idx="36" formatCode="#,##0.00">
                  <c:v>3027.2342372239236</c:v>
                </c:pt>
                <c:pt idx="37" formatCode="#,##0.00">
                  <c:v>3122.4903592554574</c:v>
                </c:pt>
                <c:pt idx="38" formatCode="#,##0.00">
                  <c:v>3216.832250651918</c:v>
                </c:pt>
                <c:pt idx="39" formatCode="#,##0.00">
                  <c:v>3310.2410932917533</c:v>
                </c:pt>
                <c:pt idx="40" formatCode="#,##0.00">
                  <c:v>3402.7192843246603</c:v>
                </c:pt>
                <c:pt idx="41" formatCode="#,##0.00">
                  <c:v>3494.2929533607398</c:v>
                </c:pt>
                <c:pt idx="42" formatCode="#,##0.00">
                  <c:v>3585.0146941917747</c:v>
                </c:pt>
                <c:pt idx="43" formatCode="#,##0.00">
                  <c:v>3674.9603338848142</c:v>
                </c:pt>
                <c:pt idx="44" formatCode="#,##0.00">
                  <c:v>3764.1325954246718</c:v>
                </c:pt>
                <c:pt idx="45" formatCode="#,##0.00">
                  <c:v>3852.5383165204321</c:v>
                </c:pt>
                <c:pt idx="46" formatCode="#,##0.00">
                  <c:v>3940.187469713816</c:v>
                </c:pt>
                <c:pt idx="47" formatCode="#,##0.00">
                  <c:v>4027.0920050171248</c:v>
                </c:pt>
                <c:pt idx="48" formatCode="#,##0.00">
                  <c:v>4113.2644944112462</c:v>
                </c:pt>
                <c:pt idx="49" formatCode="#,##0.00">
                  <c:v>4198.7165597581734</c:v>
                </c:pt>
                <c:pt idx="50" formatCode="#,##0.00">
                  <c:v>4283.4570643344032</c:v>
                </c:pt>
                <c:pt idx="51" formatCode="#,##0.00">
                  <c:v>4367.4904585430886</c:v>
                </c:pt>
                <c:pt idx="52" formatCode="#,##0.00">
                  <c:v>4450.8214543482363</c:v>
                </c:pt>
                <c:pt idx="53" formatCode="#,##0.00">
                  <c:v>4533.4547609384572</c:v>
                </c:pt>
                <c:pt idx="54" formatCode="#,##0.00">
                  <c:v>4615.3948758961997</c:v>
                </c:pt>
                <c:pt idx="55" formatCode="#,##0.00">
                  <c:v>4696.6459453650123</c:v>
                </c:pt>
                <c:pt idx="56" formatCode="#,##0.00">
                  <c:v>4777.2117083520734</c:v>
                </c:pt>
                <c:pt idx="57" formatCode="#,##0.00">
                  <c:v>4857.0955418269177</c:v>
                </c:pt>
                <c:pt idx="58" formatCode="#,##0.00">
                  <c:v>4936.30062490808</c:v>
                </c:pt>
                <c:pt idx="59" formatCode="#,##0.00">
                  <c:v>5014.8302155382889</c:v>
                </c:pt>
                <c:pt idx="60" formatCode="#,##0.00">
                  <c:v>5092.6876347232119</c:v>
                </c:pt>
                <c:pt idx="61" formatCode="#,##0.00">
                  <c:v>5169.876267186879</c:v>
                </c:pt>
                <c:pt idx="62" formatCode="#,##0.00">
                  <c:v>5246.3995753629415</c:v>
                </c:pt>
                <c:pt idx="63" formatCode="#,##0.00">
                  <c:v>5322.2611226898434</c:v>
                </c:pt>
                <c:pt idx="64" formatCode="#,##0.00">
                  <c:v>5397.4646011053828</c:v>
                </c:pt>
                <c:pt idx="65" formatCode="#,##0.00">
                  <c:v>5472.0138564485205</c:v>
                </c:pt>
                <c:pt idx="66" formatCode="#,##0.00">
                  <c:v>5545.9129041656797</c:v>
                </c:pt>
                <c:pt idx="67" formatCode="#,##0.00">
                  <c:v>5619.1659279550086</c:v>
                </c:pt>
                <c:pt idx="68" formatCode="#,##0.00">
                  <c:v>5705.1092896826713</c:v>
                </c:pt>
                <c:pt idx="69" formatCode="#,##0.00">
                  <c:v>5791.7855764528786</c:v>
                </c:pt>
                <c:pt idx="70" formatCode="#,##0.00">
                  <c:v>5879.2740601199039</c:v>
                </c:pt>
                <c:pt idx="71" formatCode="#,##0.00">
                  <c:v>5967.6574673643972</c:v>
                </c:pt>
                <c:pt idx="72" formatCode="#,##0.00">
                  <c:v>6057.022023278083</c:v>
                </c:pt>
                <c:pt idx="73" formatCode="#,##0.00">
                  <c:v>6133.1529689931358</c:v>
                </c:pt>
                <c:pt idx="74" formatCode="#,##0.00">
                  <c:v>6208.9323200761301</c:v>
                </c:pt>
                <c:pt idx="75" formatCode="#,##0.00">
                  <c:v>6284.3733010316118</c:v>
                </c:pt>
                <c:pt idx="76" formatCode="#,##0.00">
                  <c:v>6358.6765586649017</c:v>
                </c:pt>
                <c:pt idx="77" formatCode="#,##0.00">
                  <c:v>6431.7431716027277</c:v>
                </c:pt>
                <c:pt idx="78" formatCode="#,##0.00">
                  <c:v>6503.4665752508172</c:v>
                </c:pt>
                <c:pt idx="79" formatCode="#,##0.00">
                  <c:v>6573.7321464655215</c:v>
                </c:pt>
                <c:pt idx="80" formatCode="#,##0.00">
                  <c:v>6642.4167668628734</c:v>
                </c:pt>
                <c:pt idx="81" formatCode="#,##0.00">
                  <c:v>6710.2463898310143</c:v>
                </c:pt>
                <c:pt idx="82" formatCode="#,##0.00">
                  <c:v>6777.2006866006168</c:v>
                </c:pt>
                <c:pt idx="83" formatCode="#,##0.00">
                  <c:v>6843.2581702750658</c:v>
                </c:pt>
                <c:pt idx="84" formatCode="#,##0.00">
                  <c:v>6908.4444578201765</c:v>
                </c:pt>
                <c:pt idx="85" formatCode="#,##0.00">
                  <c:v>6972.7921365833254</c:v>
                </c:pt>
                <c:pt idx="86" formatCode="#,##0.00">
                  <c:v>7036.3414054533323</c:v>
                </c:pt>
                <c:pt idx="87" formatCode="#,##0.00">
                  <c:v>7099.1407544658459</c:v>
                </c:pt>
                <c:pt idx="88" formatCode="#,##0.00">
                  <c:v>7161.2476844696712</c:v>
                </c:pt>
                <c:pt idx="89" formatCode="#,##0.00">
                  <c:v>7190.5074607222414</c:v>
                </c:pt>
                <c:pt idx="90" formatCode="#,##0.00">
                  <c:v>7218.8698745433712</c:v>
                </c:pt>
                <c:pt idx="91" formatCode="#,##0.00">
                  <c:v>7246.3701587437308</c:v>
                </c:pt>
                <c:pt idx="92" formatCode="#,##0.00">
                  <c:v>7273.0422571256113</c:v>
                </c:pt>
                <c:pt idx="93" formatCode="#,##0.00">
                  <c:v>7298.918755149748</c:v>
                </c:pt>
                <c:pt idx="94" formatCode="#,##0.00">
                  <c:v>7324.0308028524987</c:v>
                </c:pt>
                <c:pt idx="95" formatCode="#,##0.00">
                  <c:v>7348.4080296412467</c:v>
                </c:pt>
                <c:pt idx="96" formatCode="#,##0.00">
                  <c:v>7372.0784505833517</c:v>
                </c:pt>
                <c:pt idx="97" formatCode="#,##0.00">
                  <c:v>7395.5533241306885</c:v>
                </c:pt>
                <c:pt idx="98" formatCode="#,##0.00">
                  <c:v>7418.8499222792607</c:v>
                </c:pt>
                <c:pt idx="99" formatCode="#,##0.00">
                  <c:v>7462.4845266187122</c:v>
                </c:pt>
                <c:pt idx="100" formatCode="#,##0.00">
                  <c:v>7507.6646802090481</c:v>
                </c:pt>
                <c:pt idx="101" formatCode="#,##0.00">
                  <c:v>7554.5308410878088</c:v>
                </c:pt>
                <c:pt idx="102" formatCode="#,##0.00">
                  <c:v>7603.2278966429585</c:v>
                </c:pt>
                <c:pt idx="103" formatCode="#,##0.00">
                  <c:v>7653.9052826551178</c:v>
                </c:pt>
                <c:pt idx="104" formatCode="#,##0.00">
                  <c:v>7706.7170855010654</c:v>
                </c:pt>
                <c:pt idx="105" formatCode="#,##0.00">
                  <c:v>7761.7875399738714</c:v>
                </c:pt>
                <c:pt idx="106" formatCode="#,##0.00">
                  <c:v>7819.2444181155643</c:v>
                </c:pt>
                <c:pt idx="107" formatCode="#,##0.00">
                  <c:v>7877.7650156927166</c:v>
                </c:pt>
                <c:pt idx="108" formatCode="#,##0.00">
                  <c:v>7937.2880535077229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4-467B-B2E1-BF3B2B3B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48EC-B406-58D6DE9E6C3A}"/>
            </c:ext>
          </c:extLst>
        </c:ser>
        <c:ser>
          <c:idx val="1"/>
          <c:order val="1"/>
          <c:tx>
            <c:strRef>
              <c:f>'TTU w. Quar - Spike no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1245.0248658578998</c:v>
                </c:pt>
                <c:pt idx="20">
                  <c:v>1341.9892188247609</c:v>
                </c:pt>
                <c:pt idx="21">
                  <c:v>1442.3115322956603</c:v>
                </c:pt>
                <c:pt idx="22">
                  <c:v>1546.0644447457178</c:v>
                </c:pt>
                <c:pt idx="23">
                  <c:v>1653.3431063684288</c:v>
                </c:pt>
                <c:pt idx="24">
                  <c:v>1764.2698239627316</c:v>
                </c:pt>
                <c:pt idx="25">
                  <c:v>1878.9830761140302</c:v>
                </c:pt>
                <c:pt idx="26">
                  <c:v>1997.6383500283916</c:v>
                </c:pt>
                <c:pt idx="27">
                  <c:v>2119.1242501945212</c:v>
                </c:pt>
                <c:pt idx="28">
                  <c:v>2222.939271521097</c:v>
                </c:pt>
                <c:pt idx="29">
                  <c:v>2326.6858603259393</c:v>
                </c:pt>
                <c:pt idx="30">
                  <c:v>2430.0923309322134</c:v>
                </c:pt>
                <c:pt idx="31">
                  <c:v>2532.8673677049683</c:v>
                </c:pt>
                <c:pt idx="32">
                  <c:v>2634.6974931055106</c:v>
                </c:pt>
                <c:pt idx="33">
                  <c:v>2735.2452077449911</c:v>
                </c:pt>
                <c:pt idx="34">
                  <c:v>2834.146978861686</c:v>
                </c:pt>
                <c:pt idx="35">
                  <c:v>2931.1015997111595</c:v>
                </c:pt>
                <c:pt idx="36">
                  <c:v>3027.2342372239236</c:v>
                </c:pt>
                <c:pt idx="37">
                  <c:v>3122.4903592554574</c:v>
                </c:pt>
                <c:pt idx="38">
                  <c:v>3216.832250651918</c:v>
                </c:pt>
                <c:pt idx="39">
                  <c:v>3310.2410932917533</c:v>
                </c:pt>
                <c:pt idx="40">
                  <c:v>3402.7192843246603</c:v>
                </c:pt>
                <c:pt idx="41">
                  <c:v>3494.2929533607398</c:v>
                </c:pt>
                <c:pt idx="42">
                  <c:v>3585.0146941917747</c:v>
                </c:pt>
                <c:pt idx="43">
                  <c:v>3674.9603338848142</c:v>
                </c:pt>
                <c:pt idx="44">
                  <c:v>3764.1325954246718</c:v>
                </c:pt>
                <c:pt idx="45">
                  <c:v>3852.5383165204321</c:v>
                </c:pt>
                <c:pt idx="46">
                  <c:v>3940.187469713816</c:v>
                </c:pt>
                <c:pt idx="47">
                  <c:v>4027.0920050171248</c:v>
                </c:pt>
                <c:pt idx="48">
                  <c:v>4113.2644944112462</c:v>
                </c:pt>
                <c:pt idx="49">
                  <c:v>4198.7165597581734</c:v>
                </c:pt>
                <c:pt idx="50">
                  <c:v>4283.4570643344032</c:v>
                </c:pt>
                <c:pt idx="51">
                  <c:v>4367.4904585430886</c:v>
                </c:pt>
                <c:pt idx="52">
                  <c:v>4450.8214543482363</c:v>
                </c:pt>
                <c:pt idx="53">
                  <c:v>4533.4547609384572</c:v>
                </c:pt>
                <c:pt idx="54">
                  <c:v>4615.3948758961997</c:v>
                </c:pt>
                <c:pt idx="55">
                  <c:v>4696.6459453650123</c:v>
                </c:pt>
                <c:pt idx="56">
                  <c:v>4777.2117083520734</c:v>
                </c:pt>
                <c:pt idx="57">
                  <c:v>4857.0955418269177</c:v>
                </c:pt>
                <c:pt idx="58">
                  <c:v>4936.30062490808</c:v>
                </c:pt>
                <c:pt idx="59">
                  <c:v>5014.8302155382889</c:v>
                </c:pt>
                <c:pt idx="60">
                  <c:v>5092.6876347232119</c:v>
                </c:pt>
                <c:pt idx="61">
                  <c:v>5169.876267186879</c:v>
                </c:pt>
                <c:pt idx="62">
                  <c:v>5246.3995753629415</c:v>
                </c:pt>
                <c:pt idx="63">
                  <c:v>5322.2611226898434</c:v>
                </c:pt>
                <c:pt idx="64">
                  <c:v>5397.4646011053828</c:v>
                </c:pt>
                <c:pt idx="65">
                  <c:v>5472.0138564485205</c:v>
                </c:pt>
                <c:pt idx="66">
                  <c:v>5545.9129041656797</c:v>
                </c:pt>
                <c:pt idx="67">
                  <c:v>5619.1659279550086</c:v>
                </c:pt>
                <c:pt idx="68">
                  <c:v>5705.1092896826713</c:v>
                </c:pt>
                <c:pt idx="69">
                  <c:v>5791.7855764528786</c:v>
                </c:pt>
                <c:pt idx="70">
                  <c:v>5879.2740601199039</c:v>
                </c:pt>
                <c:pt idx="71">
                  <c:v>5967.6574673643972</c:v>
                </c:pt>
                <c:pt idx="72">
                  <c:v>6057.022023278083</c:v>
                </c:pt>
                <c:pt idx="73">
                  <c:v>6133.1529689931358</c:v>
                </c:pt>
                <c:pt idx="74">
                  <c:v>6208.9323200761301</c:v>
                </c:pt>
                <c:pt idx="75">
                  <c:v>6284.3733010316118</c:v>
                </c:pt>
                <c:pt idx="76">
                  <c:v>6358.6765586649017</c:v>
                </c:pt>
                <c:pt idx="77">
                  <c:v>6431.7431716027277</c:v>
                </c:pt>
                <c:pt idx="78">
                  <c:v>6503.4665752508172</c:v>
                </c:pt>
                <c:pt idx="79">
                  <c:v>6573.7321464655215</c:v>
                </c:pt>
                <c:pt idx="80">
                  <c:v>6642.4167668628734</c:v>
                </c:pt>
                <c:pt idx="81">
                  <c:v>6710.2463898310143</c:v>
                </c:pt>
                <c:pt idx="82">
                  <c:v>6777.2006866006168</c:v>
                </c:pt>
                <c:pt idx="83">
                  <c:v>6843.2581702750658</c:v>
                </c:pt>
                <c:pt idx="84">
                  <c:v>6908.4444578201765</c:v>
                </c:pt>
                <c:pt idx="85">
                  <c:v>6972.7921365833254</c:v>
                </c:pt>
                <c:pt idx="86">
                  <c:v>7036.3414054533323</c:v>
                </c:pt>
                <c:pt idx="87">
                  <c:v>7099.1407544658459</c:v>
                </c:pt>
                <c:pt idx="88">
                  <c:v>7161.2476844696712</c:v>
                </c:pt>
                <c:pt idx="89">
                  <c:v>7190.5074607222414</c:v>
                </c:pt>
                <c:pt idx="90">
                  <c:v>7218.8698745433712</c:v>
                </c:pt>
                <c:pt idx="91">
                  <c:v>7246.3701587437308</c:v>
                </c:pt>
                <c:pt idx="92">
                  <c:v>7273.0422571256113</c:v>
                </c:pt>
                <c:pt idx="93">
                  <c:v>7298.918755149748</c:v>
                </c:pt>
                <c:pt idx="94">
                  <c:v>7324.0308028524987</c:v>
                </c:pt>
                <c:pt idx="95">
                  <c:v>7348.4080296412467</c:v>
                </c:pt>
                <c:pt idx="96">
                  <c:v>7372.0784505833517</c:v>
                </c:pt>
                <c:pt idx="97">
                  <c:v>7395.5533241306885</c:v>
                </c:pt>
                <c:pt idx="98">
                  <c:v>7418.8499222792607</c:v>
                </c:pt>
                <c:pt idx="99">
                  <c:v>7462.4845266187122</c:v>
                </c:pt>
                <c:pt idx="100">
                  <c:v>7507.6646802090481</c:v>
                </c:pt>
                <c:pt idx="101">
                  <c:v>7554.5308410878088</c:v>
                </c:pt>
                <c:pt idx="102">
                  <c:v>7603.2278966429585</c:v>
                </c:pt>
                <c:pt idx="103">
                  <c:v>7653.9052826551178</c:v>
                </c:pt>
                <c:pt idx="104">
                  <c:v>7706.7170855010654</c:v>
                </c:pt>
                <c:pt idx="105">
                  <c:v>7761.7875399738714</c:v>
                </c:pt>
                <c:pt idx="106">
                  <c:v>7819.2444181155643</c:v>
                </c:pt>
                <c:pt idx="107">
                  <c:v>7877.7650156927166</c:v>
                </c:pt>
                <c:pt idx="108">
                  <c:v>7937.2880535077229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48EC-B406-58D6DE9E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67112387565634E-2"/>
          <c:y val="3.5220117065290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Mit'!$Z$2:$Z$18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F1D-A40F-10D8A1FDBA1A}"/>
            </c:ext>
          </c:extLst>
        </c:ser>
        <c:ser>
          <c:idx val="1"/>
          <c:order val="1"/>
          <c:tx>
            <c:strRef>
              <c:f>'TTU w. Quar - Spike no Mit'!$AC$1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Mit'!$AC$2:$AC$111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7.1269107812759849</c:v>
                </c:pt>
                <c:pt idx="20">
                  <c:v>7.201908283836735</c:v>
                </c:pt>
                <c:pt idx="21">
                  <c:v>7.2740023363251334</c:v>
                </c:pt>
                <c:pt idx="22">
                  <c:v>7.3434679131076335</c:v>
                </c:pt>
                <c:pt idx="23">
                  <c:v>7.4105546421433299</c:v>
                </c:pt>
                <c:pt idx="24">
                  <c:v>7.4754921862994497</c:v>
                </c:pt>
                <c:pt idx="25">
                  <c:v>7.5384859925150165</c:v>
                </c:pt>
                <c:pt idx="26">
                  <c:v>7.5997209368331413</c:v>
                </c:pt>
                <c:pt idx="27">
                  <c:v>7.6587581927901871</c:v>
                </c:pt>
                <c:pt idx="28">
                  <c:v>7.7065855953369287</c:v>
                </c:pt>
                <c:pt idx="29">
                  <c:v>7.7522001564780387</c:v>
                </c:pt>
                <c:pt idx="30">
                  <c:v>7.7956845318811547</c:v>
                </c:pt>
                <c:pt idx="31">
                  <c:v>7.837107286887746</c:v>
                </c:pt>
                <c:pt idx="32">
                  <c:v>7.8765236510095331</c:v>
                </c:pt>
                <c:pt idx="33">
                  <c:v>7.9139763663198979</c:v>
                </c:pt>
                <c:pt idx="34">
                  <c:v>7.9494962815951773</c:v>
                </c:pt>
                <c:pt idx="35">
                  <c:v>7.9831336039487919</c:v>
                </c:pt>
                <c:pt idx="36">
                  <c:v>8.0154046886587995</c:v>
                </c:pt>
                <c:pt idx="37">
                  <c:v>8.0463861544867061</c:v>
                </c:pt>
                <c:pt idx="38">
                  <c:v>8.0761523812266383</c:v>
                </c:pt>
                <c:pt idx="39">
                  <c:v>8.1047763035710538</c:v>
                </c:pt>
                <c:pt idx="40">
                  <c:v>8.1323301804503068</c:v>
                </c:pt>
                <c:pt idx="41">
                  <c:v>8.1588863318732052</c:v>
                </c:pt>
                <c:pt idx="42">
                  <c:v>8.1845178518235837</c:v>
                </c:pt>
                <c:pt idx="43">
                  <c:v>8.2092976180879553</c:v>
                </c:pt>
                <c:pt idx="44">
                  <c:v>8.2332727273495951</c:v>
                </c:pt>
                <c:pt idx="45">
                  <c:v>8.2564875130294144</c:v>
                </c:pt>
                <c:pt idx="46">
                  <c:v>8.2789835823056706</c:v>
                </c:pt>
                <c:pt idx="47">
                  <c:v>8.3007998076272482</c:v>
                </c:pt>
                <c:pt idx="48">
                  <c:v>8.3219722730948043</c:v>
                </c:pt>
                <c:pt idx="49">
                  <c:v>8.3425341765621095</c:v>
                </c:pt>
                <c:pt idx="50">
                  <c:v>8.3625156878530813</c:v>
                </c:pt>
                <c:pt idx="51">
                  <c:v>8.3819438573562746</c:v>
                </c:pt>
                <c:pt idx="52">
                  <c:v>8.4008439546072022</c:v>
                </c:pt>
                <c:pt idx="53">
                  <c:v>8.4192395681984387</c:v>
                </c:pt>
                <c:pt idx="54">
                  <c:v>8.437152706851073</c:v>
                </c:pt>
                <c:pt idx="55">
                  <c:v>8.4546039042982795</c:v>
                </c:pt>
                <c:pt idx="56">
                  <c:v>8.471612330672972</c:v>
                </c:pt>
                <c:pt idx="57">
                  <c:v>8.4881959131069618</c:v>
                </c:pt>
                <c:pt idx="58">
                  <c:v>8.5043714682906</c:v>
                </c:pt>
                <c:pt idx="59">
                  <c:v>8.5201548444965685</c:v>
                </c:pt>
                <c:pt idx="60">
                  <c:v>8.5355609927286622</c:v>
                </c:pt>
                <c:pt idx="61">
                  <c:v>8.550604034370215</c:v>
                </c:pt>
                <c:pt idx="62">
                  <c:v>8.5652973251516311</c:v>
                </c:pt>
                <c:pt idx="63">
                  <c:v>8.5796535151009738</c:v>
                </c:pt>
                <c:pt idx="64">
                  <c:v>8.5936846039803108</c:v>
                </c:pt>
                <c:pt idx="65">
                  <c:v>8.6074019915448901</c:v>
                </c:pt>
                <c:pt idx="66">
                  <c:v>8.6208165217909034</c:v>
                </c:pt>
                <c:pt idx="67">
                  <c:v>8.6339385204777699</c:v>
                </c:pt>
                <c:pt idx="68">
                  <c:v>8.6491174189369939</c:v>
                </c:pt>
                <c:pt idx="69">
                  <c:v>8.6641959127402295</c:v>
                </c:pt>
                <c:pt idx="70">
                  <c:v>8.6791885741076804</c:v>
                </c:pt>
                <c:pt idx="71">
                  <c:v>8.694109745357828</c:v>
                </c:pt>
                <c:pt idx="72">
                  <c:v>8.7089735429786437</c:v>
                </c:pt>
                <c:pt idx="73">
                  <c:v>8.7214642472671855</c:v>
                </c:pt>
                <c:pt idx="74">
                  <c:v>8.7337442310117375</c:v>
                </c:pt>
                <c:pt idx="75">
                  <c:v>8.7458214026129522</c:v>
                </c:pt>
                <c:pt idx="76">
                  <c:v>8.7575755464205667</c:v>
                </c:pt>
                <c:pt idx="77">
                  <c:v>8.7690008802734543</c:v>
                </c:pt>
                <c:pt idx="78">
                  <c:v>8.780090632988907</c:v>
                </c:pt>
                <c:pt idx="79">
                  <c:v>8.7908370090170784</c:v>
                </c:pt>
                <c:pt idx="80">
                  <c:v>8.801231147162218</c:v>
                </c:pt>
                <c:pt idx="81">
                  <c:v>8.811390949087551</c:v>
                </c:pt>
                <c:pt idx="82">
                  <c:v>8.8213194175943119</c:v>
                </c:pt>
                <c:pt idx="83">
                  <c:v>8.8310192378858758</c:v>
                </c:pt>
                <c:pt idx="84">
                  <c:v>8.8404997767770901</c:v>
                </c:pt>
                <c:pt idx="85">
                  <c:v>8.8497710170224</c:v>
                </c:pt>
                <c:pt idx="86">
                  <c:v>8.8588436273427593</c:v>
                </c:pt>
                <c:pt idx="87">
                  <c:v>8.8677290352080664</c:v>
                </c:pt>
                <c:pt idx="88">
                  <c:v>8.8764395023810945</c:v>
                </c:pt>
                <c:pt idx="89">
                  <c:v>8.8805170269063485</c:v>
                </c:pt>
                <c:pt idx="90">
                  <c:v>8.8844536925636763</c:v>
                </c:pt>
                <c:pt idx="91">
                  <c:v>8.8882559547132836</c:v>
                </c:pt>
                <c:pt idx="92">
                  <c:v>8.8919299502745535</c:v>
                </c:pt>
                <c:pt idx="93">
                  <c:v>8.8954815004333536</c:v>
                </c:pt>
                <c:pt idx="94">
                  <c:v>8.8989161115272957</c:v>
                </c:pt>
                <c:pt idx="95">
                  <c:v>8.9022389741402499</c:v>
                </c:pt>
                <c:pt idx="96">
                  <c:v>8.905454960429152</c:v>
                </c:pt>
                <c:pt idx="97">
                  <c:v>8.9086341964337077</c:v>
                </c:pt>
                <c:pt idx="98">
                  <c:v>8.9117793271507466</c:v>
                </c:pt>
                <c:pt idx="99">
                  <c:v>8.917643684213779</c:v>
                </c:pt>
                <c:pt idx="100">
                  <c:v>8.923679735042688</c:v>
                </c:pt>
                <c:pt idx="101">
                  <c:v>8.9299027736505892</c:v>
                </c:pt>
                <c:pt idx="102">
                  <c:v>8.9363281593475303</c:v>
                </c:pt>
                <c:pt idx="103">
                  <c:v>8.942971291027332</c:v>
                </c:pt>
                <c:pt idx="104">
                  <c:v>8.9498475763331005</c:v>
                </c:pt>
                <c:pt idx="105">
                  <c:v>8.9569679397394815</c:v>
                </c:pt>
                <c:pt idx="106">
                  <c:v>8.9643432071468254</c:v>
                </c:pt>
                <c:pt idx="107">
                  <c:v>8.9717995151718899</c:v>
                </c:pt>
                <c:pt idx="108">
                  <c:v>8.9793269409241567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F1D-A40F-10D8A1F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424.06102244358971</c:v>
                </c:pt>
                <c:pt idx="20">
                  <c:v>396.01027401515</c:v>
                </c:pt>
                <c:pt idx="21">
                  <c:v>367.13326233128907</c:v>
                </c:pt>
                <c:pt idx="22">
                  <c:v>337.57879807781757</c:v>
                </c:pt>
                <c:pt idx="23">
                  <c:v>307.51485225849342</c:v>
                </c:pt>
                <c:pt idx="24">
                  <c:v>277.02460470437182</c:v>
                </c:pt>
                <c:pt idx="25">
                  <c:v>246.19096533273319</c:v>
                </c:pt>
                <c:pt idx="26">
                  <c:v>240.18486869786932</c:v>
                </c:pt>
                <c:pt idx="27">
                  <c:v>234.80248297128358</c:v>
                </c:pt>
                <c:pt idx="28">
                  <c:v>230.05082400219655</c:v>
                </c:pt>
                <c:pt idx="29">
                  <c:v>225.93412451718979</c:v>
                </c:pt>
                <c:pt idx="30">
                  <c:v>222.45355542252497</c:v>
                </c:pt>
                <c:pt idx="31">
                  <c:v>219.60692807304108</c:v>
                </c:pt>
                <c:pt idx="32">
                  <c:v>217.39041430484068</c:v>
                </c:pt>
                <c:pt idx="33">
                  <c:v>215.79859230029015</c:v>
                </c:pt>
                <c:pt idx="34">
                  <c:v>214.34019198108774</c:v>
                </c:pt>
                <c:pt idx="35">
                  <c:v>213.00077737138483</c:v>
                </c:pt>
                <c:pt idx="36">
                  <c:v>211.76605313833974</c:v>
                </c:pt>
                <c:pt idx="37">
                  <c:v>210.62191805862474</c:v>
                </c:pt>
                <c:pt idx="38">
                  <c:v>209.55452263940896</c:v>
                </c:pt>
                <c:pt idx="39">
                  <c:v>208.55033114846816</c:v>
                </c:pt>
                <c:pt idx="40">
                  <c:v>207.59614924306877</c:v>
                </c:pt>
                <c:pt idx="41">
                  <c:v>206.6791500789806</c:v>
                </c:pt>
                <c:pt idx="42">
                  <c:v>205.79616468238692</c:v>
                </c:pt>
                <c:pt idx="43">
                  <c:v>204.94435913601765</c:v>
                </c:pt>
                <c:pt idx="44">
                  <c:v>204.12122526195972</c:v>
                </c:pt>
                <c:pt idx="45">
                  <c:v>203.32457040680114</c:v>
                </c:pt>
                <c:pt idx="46">
                  <c:v>202.55250627384765</c:v>
                </c:pt>
                <c:pt idx="47">
                  <c:v>201.80343674421528</c:v>
                </c:pt>
                <c:pt idx="48">
                  <c:v>201.0760453682667</c:v>
                </c:pt>
                <c:pt idx="49">
                  <c:v>200.36928256776707</c:v>
                </c:pt>
                <c:pt idx="50">
                  <c:v>199.68217686243887</c:v>
                </c:pt>
                <c:pt idx="51">
                  <c:v>199.0138270398312</c:v>
                </c:pt>
                <c:pt idx="52">
                  <c:v>198.3633946617384</c:v>
                </c:pt>
                <c:pt idx="53">
                  <c:v>197.73009691853213</c:v>
                </c:pt>
                <c:pt idx="54">
                  <c:v>197.11319984340676</c:v>
                </c:pt>
                <c:pt idx="55">
                  <c:v>196.51201189920528</c:v>
                </c:pt>
                <c:pt idx="56">
                  <c:v>195.92587793719912</c:v>
                </c:pt>
                <c:pt idx="57">
                  <c:v>195.35417352631492</c:v>
                </c:pt>
                <c:pt idx="58">
                  <c:v>194.79630295421151</c:v>
                </c:pt>
                <c:pt idx="59">
                  <c:v>194.25169741356507</c:v>
                </c:pt>
                <c:pt idx="60">
                  <c:v>193.71981336336052</c:v>
                </c:pt>
                <c:pt idx="61">
                  <c:v>193.20013105496503</c:v>
                </c:pt>
                <c:pt idx="62">
                  <c:v>192.69215321273055</c:v>
                </c:pt>
                <c:pt idx="63">
                  <c:v>192.19540385883712</c:v>
                </c:pt>
                <c:pt idx="64">
                  <c:v>191.70942727230414</c:v>
                </c:pt>
                <c:pt idx="65">
                  <c:v>191.23378707233036</c:v>
                </c:pt>
                <c:pt idx="66">
                  <c:v>190.7680653547917</c:v>
                </c:pt>
                <c:pt idx="67">
                  <c:v>190.31186187743629</c:v>
                </c:pt>
                <c:pt idx="68">
                  <c:v>189.86479328960195</c:v>
                </c:pt>
                <c:pt idx="69">
                  <c:v>189.42649240256026</c:v>
                </c:pt>
                <c:pt idx="70">
                  <c:v>188.99660749686615</c:v>
                </c:pt>
                <c:pt idx="71">
                  <c:v>188.57480166336052</c:v>
                </c:pt>
                <c:pt idx="72">
                  <c:v>188.16075217473417</c:v>
                </c:pt>
                <c:pt idx="73">
                  <c:v>187.75414988481003</c:v>
                </c:pt>
                <c:pt idx="74">
                  <c:v>187.35469865407831</c:v>
                </c:pt>
                <c:pt idx="75">
                  <c:v>186.96211480013008</c:v>
                </c:pt>
                <c:pt idx="76">
                  <c:v>186.5761265717361</c:v>
                </c:pt>
                <c:pt idx="77">
                  <c:v>186.19647364541345</c:v>
                </c:pt>
                <c:pt idx="78">
                  <c:v>185.82290664341028</c:v>
                </c:pt>
                <c:pt idx="79">
                  <c:v>185.45518667211985</c:v>
                </c:pt>
                <c:pt idx="80">
                  <c:v>185.09308488001008</c:v>
                </c:pt>
                <c:pt idx="81">
                  <c:v>184.73638203422269</c:v>
                </c:pt>
                <c:pt idx="82">
                  <c:v>184.38486811503782</c:v>
                </c:pt>
                <c:pt idx="83">
                  <c:v>184.03834192743921</c:v>
                </c:pt>
                <c:pt idx="84">
                  <c:v>183.69661072905066</c:v>
                </c:pt>
                <c:pt idx="85">
                  <c:v>183.35948987374906</c:v>
                </c:pt>
                <c:pt idx="86">
                  <c:v>183.02680247028997</c:v>
                </c:pt>
                <c:pt idx="87">
                  <c:v>182.6983790553127</c:v>
                </c:pt>
                <c:pt idx="88">
                  <c:v>182.37405728011791</c:v>
                </c:pt>
                <c:pt idx="89">
                  <c:v>182.05368161063794</c:v>
                </c:pt>
                <c:pt idx="90">
                  <c:v>181.7371030400443</c:v>
                </c:pt>
                <c:pt idx="91">
                  <c:v>181.42417881346051</c:v>
                </c:pt>
                <c:pt idx="92">
                  <c:v>181.11477216427062</c:v>
                </c:pt>
                <c:pt idx="93">
                  <c:v>180.80875206153621</c:v>
                </c:pt>
                <c:pt idx="94">
                  <c:v>180.50599296805387</c:v>
                </c:pt>
                <c:pt idx="95">
                  <c:v>180.20637460860624</c:v>
                </c:pt>
                <c:pt idx="96">
                  <c:v>179.90978174797726</c:v>
                </c:pt>
                <c:pt idx="97">
                  <c:v>179.61610397832138</c:v>
                </c:pt>
                <c:pt idx="98">
                  <c:v>179.32523551549295</c:v>
                </c:pt>
                <c:pt idx="99">
                  <c:v>179.03707500395913</c:v>
                </c:pt>
                <c:pt idx="100">
                  <c:v>178.75152532993482</c:v>
                </c:pt>
                <c:pt idx="101">
                  <c:v>178.46849344239416</c:v>
                </c:pt>
                <c:pt idx="102">
                  <c:v>178.18789018162684</c:v>
                </c:pt>
                <c:pt idx="103">
                  <c:v>177.90963011502183</c:v>
                </c:pt>
                <c:pt idx="104">
                  <c:v>177.6336313797745</c:v>
                </c:pt>
                <c:pt idx="105">
                  <c:v>177.35981553222575</c:v>
                </c:pt>
                <c:pt idx="106">
                  <c:v>177.08810740355378</c:v>
                </c:pt>
                <c:pt idx="107">
                  <c:v>176.81843496155156</c:v>
                </c:pt>
                <c:pt idx="108">
                  <c:v>176.55072917823333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D97-9CED-01250638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Mit'!$J$1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Mit'!$J$2:$J$27</c:f>
              <c:numCache>
                <c:formatCode>General</c:formatCode>
                <c:ptCount val="26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5-42F7-A0C7-BAA854DB300F}"/>
            </c:ext>
          </c:extLst>
        </c:ser>
        <c:ser>
          <c:idx val="3"/>
          <c:order val="1"/>
          <c:tx>
            <c:strRef>
              <c:f>'TTU w. Quar -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5-42F7-A0C7-BAA854D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Mit'!$N$1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Mit'!$N$2:$N$21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1-4FCD-85DA-6495E81F5B55}"/>
            </c:ext>
          </c:extLst>
        </c:ser>
        <c:ser>
          <c:idx val="1"/>
          <c:order val="1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Mit'!$AP:$AP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72.689198652851601</c:v>
                </c:pt>
                <c:pt idx="3">
                  <c:v>99.445606437128234</c:v>
                </c:pt>
                <c:pt idx="4">
                  <c:v>128.08602769467117</c:v>
                </c:pt>
                <c:pt idx="5">
                  <c:v>158.73354994447956</c:v>
                </c:pt>
                <c:pt idx="6">
                  <c:v>191.5176463239888</c:v>
                </c:pt>
                <c:pt idx="7">
                  <c:v>226.57423562356811</c:v>
                </c:pt>
                <c:pt idx="8">
                  <c:v>264.04569097461211</c:v>
                </c:pt>
                <c:pt idx="9">
                  <c:v>285.99032139220355</c:v>
                </c:pt>
                <c:pt idx="10">
                  <c:v>307.44905626110648</c:v>
                </c:pt>
                <c:pt idx="11">
                  <c:v>328.2408843458519</c:v>
                </c:pt>
                <c:pt idx="12">
                  <c:v>348.16423363522546</c:v>
                </c:pt>
                <c:pt idx="13">
                  <c:v>366.99558659641696</c:v>
                </c:pt>
                <c:pt idx="14">
                  <c:v>384.4880843319587</c:v>
                </c:pt>
                <c:pt idx="15">
                  <c:v>400.37012966510838</c:v>
                </c:pt>
                <c:pt idx="16">
                  <c:v>414.34399973561938</c:v>
                </c:pt>
                <c:pt idx="17">
                  <c:v>427.47837438292339</c:v>
                </c:pt>
                <c:pt idx="18">
                  <c:v>439.75139167151497</c:v>
                </c:pt>
                <c:pt idx="19">
                  <c:v>451.15455215925169</c:v>
                </c:pt>
                <c:pt idx="20">
                  <c:v>424.06102244358971</c:v>
                </c:pt>
                <c:pt idx="21">
                  <c:v>396.01027401515</c:v>
                </c:pt>
                <c:pt idx="22">
                  <c:v>367.13326233128907</c:v>
                </c:pt>
                <c:pt idx="23">
                  <c:v>337.57879807781757</c:v>
                </c:pt>
                <c:pt idx="24">
                  <c:v>307.51485225849342</c:v>
                </c:pt>
                <c:pt idx="25">
                  <c:v>277.02460470437182</c:v>
                </c:pt>
                <c:pt idx="26">
                  <c:v>246.19096533273319</c:v>
                </c:pt>
                <c:pt idx="27">
                  <c:v>240.18486869786932</c:v>
                </c:pt>
                <c:pt idx="28">
                  <c:v>234.80248297128358</c:v>
                </c:pt>
                <c:pt idx="29">
                  <c:v>230.05082400219655</c:v>
                </c:pt>
                <c:pt idx="30">
                  <c:v>225.93412451718979</c:v>
                </c:pt>
                <c:pt idx="31">
                  <c:v>222.45355542252497</c:v>
                </c:pt>
                <c:pt idx="32">
                  <c:v>219.60692807304108</c:v>
                </c:pt>
                <c:pt idx="33">
                  <c:v>217.39041430484068</c:v>
                </c:pt>
                <c:pt idx="34">
                  <c:v>215.79859230029015</c:v>
                </c:pt>
                <c:pt idx="35">
                  <c:v>214.34019198108774</c:v>
                </c:pt>
                <c:pt idx="36">
                  <c:v>213.00077737138483</c:v>
                </c:pt>
                <c:pt idx="37">
                  <c:v>211.76605313833974</c:v>
                </c:pt>
                <c:pt idx="38">
                  <c:v>210.62191805862474</c:v>
                </c:pt>
                <c:pt idx="39">
                  <c:v>209.55452263940896</c:v>
                </c:pt>
                <c:pt idx="40">
                  <c:v>208.55033114846816</c:v>
                </c:pt>
                <c:pt idx="41">
                  <c:v>207.59614924306877</c:v>
                </c:pt>
                <c:pt idx="42">
                  <c:v>206.6791500789806</c:v>
                </c:pt>
                <c:pt idx="43">
                  <c:v>205.79616468238692</c:v>
                </c:pt>
                <c:pt idx="44">
                  <c:v>204.94435913601765</c:v>
                </c:pt>
                <c:pt idx="45">
                  <c:v>204.12122526195972</c:v>
                </c:pt>
                <c:pt idx="46">
                  <c:v>203.32457040680114</c:v>
                </c:pt>
                <c:pt idx="47">
                  <c:v>202.55250627384765</c:v>
                </c:pt>
                <c:pt idx="48">
                  <c:v>201.80343674421528</c:v>
                </c:pt>
                <c:pt idx="49">
                  <c:v>201.0760453682667</c:v>
                </c:pt>
                <c:pt idx="50">
                  <c:v>200.36928256776707</c:v>
                </c:pt>
                <c:pt idx="51">
                  <c:v>199.68217686243887</c:v>
                </c:pt>
                <c:pt idx="52">
                  <c:v>199.0138270398312</c:v>
                </c:pt>
                <c:pt idx="53">
                  <c:v>198.3633946617384</c:v>
                </c:pt>
                <c:pt idx="54">
                  <c:v>197.73009691853213</c:v>
                </c:pt>
                <c:pt idx="55">
                  <c:v>197.11319984340676</c:v>
                </c:pt>
                <c:pt idx="56">
                  <c:v>196.51201189920528</c:v>
                </c:pt>
                <c:pt idx="57">
                  <c:v>195.92587793719912</c:v>
                </c:pt>
                <c:pt idx="58">
                  <c:v>195.35417352631492</c:v>
                </c:pt>
                <c:pt idx="59">
                  <c:v>194.79630295421151</c:v>
                </c:pt>
                <c:pt idx="60">
                  <c:v>194.25169741356507</c:v>
                </c:pt>
                <c:pt idx="61">
                  <c:v>193.71981336336052</c:v>
                </c:pt>
                <c:pt idx="62">
                  <c:v>193.20013105496503</c:v>
                </c:pt>
                <c:pt idx="63">
                  <c:v>192.69215321273055</c:v>
                </c:pt>
                <c:pt idx="64">
                  <c:v>192.19540385883712</c:v>
                </c:pt>
                <c:pt idx="65">
                  <c:v>191.70942727230414</c:v>
                </c:pt>
                <c:pt idx="66">
                  <c:v>191.23378707233036</c:v>
                </c:pt>
                <c:pt idx="67">
                  <c:v>190.7680653547917</c:v>
                </c:pt>
                <c:pt idx="68">
                  <c:v>190.31186187743629</c:v>
                </c:pt>
                <c:pt idx="69">
                  <c:v>189.86479328960195</c:v>
                </c:pt>
                <c:pt idx="70">
                  <c:v>189.42649240256026</c:v>
                </c:pt>
                <c:pt idx="71">
                  <c:v>188.99660749686615</c:v>
                </c:pt>
                <c:pt idx="72">
                  <c:v>188.57480166336052</c:v>
                </c:pt>
                <c:pt idx="73">
                  <c:v>188.16075217473417</c:v>
                </c:pt>
                <c:pt idx="74">
                  <c:v>187.75414988481003</c:v>
                </c:pt>
                <c:pt idx="75">
                  <c:v>187.35469865407831</c:v>
                </c:pt>
                <c:pt idx="76">
                  <c:v>186.96211480013008</c:v>
                </c:pt>
                <c:pt idx="77">
                  <c:v>186.5761265717361</c:v>
                </c:pt>
                <c:pt idx="78">
                  <c:v>186.19647364541345</c:v>
                </c:pt>
                <c:pt idx="79">
                  <c:v>185.82290664341028</c:v>
                </c:pt>
                <c:pt idx="80">
                  <c:v>185.45518667211985</c:v>
                </c:pt>
                <c:pt idx="81">
                  <c:v>185.09308488001008</c:v>
                </c:pt>
                <c:pt idx="82">
                  <c:v>184.73638203422269</c:v>
                </c:pt>
                <c:pt idx="83">
                  <c:v>184.38486811503782</c:v>
                </c:pt>
                <c:pt idx="84">
                  <c:v>184.03834192743921</c:v>
                </c:pt>
                <c:pt idx="85">
                  <c:v>183.69661072905066</c:v>
                </c:pt>
                <c:pt idx="86">
                  <c:v>183.35948987374906</c:v>
                </c:pt>
                <c:pt idx="87">
                  <c:v>183.02680247028997</c:v>
                </c:pt>
                <c:pt idx="88">
                  <c:v>182.6983790553127</c:v>
                </c:pt>
                <c:pt idx="89">
                  <c:v>182.37405728011791</c:v>
                </c:pt>
                <c:pt idx="90">
                  <c:v>182.05368161063794</c:v>
                </c:pt>
                <c:pt idx="91">
                  <c:v>181.7371030400443</c:v>
                </c:pt>
                <c:pt idx="92">
                  <c:v>181.42417881346051</c:v>
                </c:pt>
                <c:pt idx="93">
                  <c:v>181.11477216427062</c:v>
                </c:pt>
                <c:pt idx="94">
                  <c:v>180.80875206153621</c:v>
                </c:pt>
                <c:pt idx="95">
                  <c:v>180.50599296805387</c:v>
                </c:pt>
                <c:pt idx="96">
                  <c:v>180.20637460860624</c:v>
                </c:pt>
                <c:pt idx="97">
                  <c:v>179.90978174797726</c:v>
                </c:pt>
                <c:pt idx="98">
                  <c:v>179.61610397832138</c:v>
                </c:pt>
                <c:pt idx="99">
                  <c:v>179.32523551549295</c:v>
                </c:pt>
                <c:pt idx="100">
                  <c:v>179.03707500395913</c:v>
                </c:pt>
                <c:pt idx="101">
                  <c:v>178.75152532993482</c:v>
                </c:pt>
                <c:pt idx="102">
                  <c:v>178.46849344239416</c:v>
                </c:pt>
                <c:pt idx="103">
                  <c:v>178.18789018162684</c:v>
                </c:pt>
                <c:pt idx="104">
                  <c:v>177.90963011502183</c:v>
                </c:pt>
                <c:pt idx="105">
                  <c:v>177.6336313797745</c:v>
                </c:pt>
                <c:pt idx="106">
                  <c:v>177.35981553222575</c:v>
                </c:pt>
                <c:pt idx="107">
                  <c:v>177.08810740355378</c:v>
                </c:pt>
                <c:pt idx="108">
                  <c:v>176.81843496155156</c:v>
                </c:pt>
                <c:pt idx="109">
                  <c:v>176.55072917823333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1-4FCD-85DA-6495E81F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097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vs Pred 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Fit'!$G$1:$G$20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-7.1507762809462179</c:v>
                </c:pt>
                <c:pt idx="3">
                  <c:v>-17.514578196118407</c:v>
                </c:pt>
                <c:pt idx="4">
                  <c:v>2.6904511958663875</c:v>
                </c:pt>
                <c:pt idx="5">
                  <c:v>-10.76665268865429</c:v>
                </c:pt>
                <c:pt idx="6">
                  <c:v>-28.130103940888546</c:v>
                </c:pt>
                <c:pt idx="7">
                  <c:v>-17.657752145509448</c:v>
                </c:pt>
                <c:pt idx="8">
                  <c:v>-70.621414316736718</c:v>
                </c:pt>
                <c:pt idx="9">
                  <c:v>-69.307139072310861</c:v>
                </c:pt>
                <c:pt idx="10">
                  <c:v>43.307771504738753</c:v>
                </c:pt>
                <c:pt idx="11">
                  <c:v>53.30330708106726</c:v>
                </c:pt>
                <c:pt idx="12">
                  <c:v>34.782805508123602</c:v>
                </c:pt>
                <c:pt idx="13">
                  <c:v>12.875234145771174</c:v>
                </c:pt>
                <c:pt idx="14">
                  <c:v>56.737580751156656</c:v>
                </c:pt>
                <c:pt idx="15">
                  <c:v>-15.442648616425913</c:v>
                </c:pt>
                <c:pt idx="16">
                  <c:v>24.555172762701432</c:v>
                </c:pt>
                <c:pt idx="17">
                  <c:v>23.987496885838027</c:v>
                </c:pt>
                <c:pt idx="18">
                  <c:v>-18.026083991968562</c:v>
                </c:pt>
                <c:pt idx="19">
                  <c:v>-87.364166277214281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5E4-AD41-CA54C57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89183"/>
        <c:axId val="606029519"/>
      </c:lineChart>
      <c:dateAx>
        <c:axId val="5735891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9519"/>
        <c:crosses val="autoZero"/>
        <c:auto val="1"/>
        <c:lblOffset val="100"/>
        <c:baseTimeUnit val="days"/>
      </c:dateAx>
      <c:valAx>
        <c:axId val="606029519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Total Cases versus Predicted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Fit'!$B$2:$B$20</c:f>
              <c:numCache>
                <c:formatCode>General</c:formatCode>
                <c:ptCount val="19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691-B087-71E218380291}"/>
            </c:ext>
          </c:extLst>
        </c:ser>
        <c:ser>
          <c:idx val="2"/>
          <c:order val="1"/>
          <c:tx>
            <c:v>Predicted Total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Fit'!$C$2:$C$20</c:f>
              <c:numCache>
                <c:formatCode>#,##0.00</c:formatCode>
                <c:ptCount val="19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4-4691-B087-71E21838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3151"/>
        <c:axId val="452429215"/>
      </c:lineChart>
      <c:dateAx>
        <c:axId val="444563151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29215"/>
        <c:crosses val="autoZero"/>
        <c:auto val="1"/>
        <c:lblOffset val="100"/>
        <c:baseTimeUnit val="days"/>
      </c:dateAx>
      <c:valAx>
        <c:axId val="452429215"/>
        <c:scaling>
          <c:orientation val="minMax"/>
          <c:max val="1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Active Cases Versus Predicted Active 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Fit'!$B$58</c:f>
              <c:strCache>
                <c:ptCount val="1"/>
                <c:pt idx="0">
                  <c:v>Confirmed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Fit'!$B$59:$B$77</c:f>
              <c:numCache>
                <c:formatCode>General</c:formatCode>
                <c:ptCount val="19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1AD-A809-69F1C95EFDC2}"/>
            </c:ext>
          </c:extLst>
        </c:ser>
        <c:ser>
          <c:idx val="1"/>
          <c:order val="1"/>
          <c:tx>
            <c:strRef>
              <c:f>'Model Fit'!$C$58</c:f>
              <c:strCache>
                <c:ptCount val="1"/>
                <c:pt idx="0">
                  <c:v>Predicted Active Infectious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Fit'!$C$59:$C$77</c:f>
              <c:numCache>
                <c:formatCode>#,##0.00</c:formatCode>
                <c:ptCount val="19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1AD-A809-69F1C95E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40479"/>
        <c:axId val="576865135"/>
      </c:lineChart>
      <c:dateAx>
        <c:axId val="180904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65135"/>
        <c:crosses val="autoZero"/>
        <c:auto val="1"/>
        <c:lblOffset val="100"/>
        <c:baseTimeUnit val="days"/>
      </c:dateAx>
      <c:valAx>
        <c:axId val="576865135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0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Predicted Recovered Plotted Against Total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Fit'!$B$99</c:f>
              <c:strCache>
                <c:ptCount val="1"/>
                <c:pt idx="0">
                  <c:v>TTU Total 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Fit'!$B$100:$B$118</c:f>
              <c:numCache>
                <c:formatCode>General</c:formatCode>
                <c:ptCount val="19"/>
                <c:pt idx="0">
                  <c:v>50</c:v>
                </c:pt>
                <c:pt idx="1">
                  <c:v>56</c:v>
                </c:pt>
                <c:pt idx="2">
                  <c:v>62</c:v>
                </c:pt>
                <c:pt idx="3">
                  <c:v>70</c:v>
                </c:pt>
                <c:pt idx="4">
                  <c:v>77</c:v>
                </c:pt>
                <c:pt idx="5">
                  <c:v>84</c:v>
                </c:pt>
                <c:pt idx="6">
                  <c:v>97</c:v>
                </c:pt>
                <c:pt idx="7">
                  <c:v>97</c:v>
                </c:pt>
                <c:pt idx="8">
                  <c:v>110</c:v>
                </c:pt>
                <c:pt idx="9">
                  <c:v>133</c:v>
                </c:pt>
                <c:pt idx="10">
                  <c:v>171</c:v>
                </c:pt>
                <c:pt idx="11">
                  <c:v>194</c:v>
                </c:pt>
                <c:pt idx="12">
                  <c:v>227</c:v>
                </c:pt>
                <c:pt idx="13">
                  <c:v>273</c:v>
                </c:pt>
                <c:pt idx="14">
                  <c:v>273</c:v>
                </c:pt>
                <c:pt idx="15">
                  <c:v>319</c:v>
                </c:pt>
                <c:pt idx="16">
                  <c:v>370</c:v>
                </c:pt>
                <c:pt idx="17">
                  <c:v>443</c:v>
                </c:pt>
                <c:pt idx="1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C90-9BBB-B4D1C42DA541}"/>
            </c:ext>
          </c:extLst>
        </c:ser>
        <c:ser>
          <c:idx val="1"/>
          <c:order val="1"/>
          <c:tx>
            <c:strRef>
              <c:f>'Model Fit'!$C$99</c:f>
              <c:strCache>
                <c:ptCount val="1"/>
                <c:pt idx="0">
                  <c:v>Predicted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Fit'!$C$100:$C$118</c:f>
              <c:numCache>
                <c:formatCode>#,##0.00</c:formatCode>
                <c:ptCount val="19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C90-9BBB-B4D1C42D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61903"/>
        <c:axId val="742979759"/>
      </c:lineChart>
      <c:dateAx>
        <c:axId val="1820961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979759"/>
        <c:crosses val="autoZero"/>
        <c:auto val="1"/>
        <c:lblOffset val="100"/>
        <c:baseTimeUnit val="days"/>
      </c:dateAx>
      <c:valAx>
        <c:axId val="742979759"/>
        <c:scaling>
          <c:orientation val="minMax"/>
          <c:max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961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'TS w. Quar'!$V$1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'TS w. Quar'!$C$2:$C$289</c:f>
              <c:numCache>
                <c:formatCode>m/d/yyyy</c:formatCode>
                <c:ptCount val="288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  <c:pt idx="15">
                  <c:v>44062</c:v>
                </c:pt>
                <c:pt idx="16">
                  <c:v>44063</c:v>
                </c:pt>
                <c:pt idx="17">
                  <c:v>44064</c:v>
                </c:pt>
                <c:pt idx="18">
                  <c:v>44065</c:v>
                </c:pt>
                <c:pt idx="19">
                  <c:v>44066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44072</c:v>
                </c:pt>
                <c:pt idx="26">
                  <c:v>44073</c:v>
                </c:pt>
                <c:pt idx="27">
                  <c:v>44074</c:v>
                </c:pt>
                <c:pt idx="28">
                  <c:v>44075</c:v>
                </c:pt>
                <c:pt idx="29">
                  <c:v>44076</c:v>
                </c:pt>
                <c:pt idx="30">
                  <c:v>44077</c:v>
                </c:pt>
                <c:pt idx="31">
                  <c:v>44078</c:v>
                </c:pt>
                <c:pt idx="32">
                  <c:v>44079</c:v>
                </c:pt>
                <c:pt idx="33">
                  <c:v>44080</c:v>
                </c:pt>
                <c:pt idx="34">
                  <c:v>44081</c:v>
                </c:pt>
                <c:pt idx="35">
                  <c:v>44082</c:v>
                </c:pt>
                <c:pt idx="36">
                  <c:v>44083</c:v>
                </c:pt>
                <c:pt idx="37">
                  <c:v>44084</c:v>
                </c:pt>
                <c:pt idx="38">
                  <c:v>44085</c:v>
                </c:pt>
                <c:pt idx="39">
                  <c:v>44086</c:v>
                </c:pt>
                <c:pt idx="40">
                  <c:v>44087</c:v>
                </c:pt>
                <c:pt idx="41">
                  <c:v>44088</c:v>
                </c:pt>
                <c:pt idx="42">
                  <c:v>44089</c:v>
                </c:pt>
                <c:pt idx="43">
                  <c:v>44090</c:v>
                </c:pt>
                <c:pt idx="44">
                  <c:v>44091</c:v>
                </c:pt>
                <c:pt idx="45">
                  <c:v>44092</c:v>
                </c:pt>
                <c:pt idx="46">
                  <c:v>44093</c:v>
                </c:pt>
                <c:pt idx="47">
                  <c:v>44094</c:v>
                </c:pt>
                <c:pt idx="48">
                  <c:v>44095</c:v>
                </c:pt>
                <c:pt idx="49">
                  <c:v>44096</c:v>
                </c:pt>
                <c:pt idx="50">
                  <c:v>44097</c:v>
                </c:pt>
                <c:pt idx="51">
                  <c:v>44098</c:v>
                </c:pt>
                <c:pt idx="52">
                  <c:v>44099</c:v>
                </c:pt>
                <c:pt idx="53">
                  <c:v>44100</c:v>
                </c:pt>
                <c:pt idx="54">
                  <c:v>44101</c:v>
                </c:pt>
                <c:pt idx="55">
                  <c:v>44102</c:v>
                </c:pt>
                <c:pt idx="56">
                  <c:v>44103</c:v>
                </c:pt>
                <c:pt idx="57">
                  <c:v>44104</c:v>
                </c:pt>
                <c:pt idx="58">
                  <c:v>44105</c:v>
                </c:pt>
                <c:pt idx="59">
                  <c:v>44106</c:v>
                </c:pt>
                <c:pt idx="60">
                  <c:v>44107</c:v>
                </c:pt>
                <c:pt idx="61">
                  <c:v>44108</c:v>
                </c:pt>
                <c:pt idx="62">
                  <c:v>44109</c:v>
                </c:pt>
                <c:pt idx="63">
                  <c:v>44110</c:v>
                </c:pt>
                <c:pt idx="64">
                  <c:v>44111</c:v>
                </c:pt>
                <c:pt idx="65">
                  <c:v>44112</c:v>
                </c:pt>
                <c:pt idx="66">
                  <c:v>44113</c:v>
                </c:pt>
                <c:pt idx="67">
                  <c:v>44114</c:v>
                </c:pt>
                <c:pt idx="68">
                  <c:v>44115</c:v>
                </c:pt>
                <c:pt idx="69">
                  <c:v>44116</c:v>
                </c:pt>
                <c:pt idx="70">
                  <c:v>44117</c:v>
                </c:pt>
                <c:pt idx="71">
                  <c:v>44118</c:v>
                </c:pt>
                <c:pt idx="72">
                  <c:v>44119</c:v>
                </c:pt>
                <c:pt idx="73">
                  <c:v>44120</c:v>
                </c:pt>
                <c:pt idx="74">
                  <c:v>44121</c:v>
                </c:pt>
                <c:pt idx="75">
                  <c:v>44122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44128</c:v>
                </c:pt>
                <c:pt idx="82">
                  <c:v>44129</c:v>
                </c:pt>
                <c:pt idx="83">
                  <c:v>44130</c:v>
                </c:pt>
                <c:pt idx="84">
                  <c:v>44131</c:v>
                </c:pt>
                <c:pt idx="85">
                  <c:v>44132</c:v>
                </c:pt>
                <c:pt idx="86">
                  <c:v>44133</c:v>
                </c:pt>
                <c:pt idx="87">
                  <c:v>44134</c:v>
                </c:pt>
                <c:pt idx="88">
                  <c:v>44135</c:v>
                </c:pt>
                <c:pt idx="89">
                  <c:v>44136</c:v>
                </c:pt>
                <c:pt idx="90">
                  <c:v>44137</c:v>
                </c:pt>
                <c:pt idx="91">
                  <c:v>44138</c:v>
                </c:pt>
                <c:pt idx="92">
                  <c:v>44139</c:v>
                </c:pt>
                <c:pt idx="93">
                  <c:v>44140</c:v>
                </c:pt>
                <c:pt idx="94">
                  <c:v>44141</c:v>
                </c:pt>
                <c:pt idx="95">
                  <c:v>44142</c:v>
                </c:pt>
                <c:pt idx="96">
                  <c:v>44143</c:v>
                </c:pt>
                <c:pt idx="97">
                  <c:v>44144</c:v>
                </c:pt>
                <c:pt idx="98">
                  <c:v>44145</c:v>
                </c:pt>
                <c:pt idx="99">
                  <c:v>44146</c:v>
                </c:pt>
                <c:pt idx="100">
                  <c:v>44147</c:v>
                </c:pt>
                <c:pt idx="101">
                  <c:v>44148</c:v>
                </c:pt>
                <c:pt idx="102">
                  <c:v>44149</c:v>
                </c:pt>
                <c:pt idx="103">
                  <c:v>44150</c:v>
                </c:pt>
                <c:pt idx="104">
                  <c:v>44151</c:v>
                </c:pt>
                <c:pt idx="105">
                  <c:v>44152</c:v>
                </c:pt>
                <c:pt idx="106">
                  <c:v>44153</c:v>
                </c:pt>
                <c:pt idx="107">
                  <c:v>44154</c:v>
                </c:pt>
                <c:pt idx="108">
                  <c:v>44155</c:v>
                </c:pt>
                <c:pt idx="109">
                  <c:v>44156</c:v>
                </c:pt>
                <c:pt idx="110">
                  <c:v>44157</c:v>
                </c:pt>
                <c:pt idx="111">
                  <c:v>44158</c:v>
                </c:pt>
                <c:pt idx="112">
                  <c:v>44159</c:v>
                </c:pt>
                <c:pt idx="113">
                  <c:v>44160</c:v>
                </c:pt>
                <c:pt idx="114">
                  <c:v>44161</c:v>
                </c:pt>
                <c:pt idx="115">
                  <c:v>44162</c:v>
                </c:pt>
                <c:pt idx="116">
                  <c:v>44163</c:v>
                </c:pt>
                <c:pt idx="117">
                  <c:v>44164</c:v>
                </c:pt>
                <c:pt idx="118">
                  <c:v>44165</c:v>
                </c:pt>
                <c:pt idx="119">
                  <c:v>44166</c:v>
                </c:pt>
                <c:pt idx="120">
                  <c:v>44167</c:v>
                </c:pt>
                <c:pt idx="121">
                  <c:v>44168</c:v>
                </c:pt>
                <c:pt idx="122">
                  <c:v>44169</c:v>
                </c:pt>
                <c:pt idx="123">
                  <c:v>44170</c:v>
                </c:pt>
                <c:pt idx="124">
                  <c:v>44171</c:v>
                </c:pt>
                <c:pt idx="125">
                  <c:v>44172</c:v>
                </c:pt>
                <c:pt idx="126">
                  <c:v>44173</c:v>
                </c:pt>
                <c:pt idx="127">
                  <c:v>44174</c:v>
                </c:pt>
                <c:pt idx="128">
                  <c:v>44175</c:v>
                </c:pt>
                <c:pt idx="129">
                  <c:v>44176</c:v>
                </c:pt>
                <c:pt idx="130">
                  <c:v>44177</c:v>
                </c:pt>
                <c:pt idx="131">
                  <c:v>44178</c:v>
                </c:pt>
                <c:pt idx="132">
                  <c:v>44179</c:v>
                </c:pt>
                <c:pt idx="133">
                  <c:v>44180</c:v>
                </c:pt>
                <c:pt idx="134">
                  <c:v>44181</c:v>
                </c:pt>
                <c:pt idx="135">
                  <c:v>44182</c:v>
                </c:pt>
                <c:pt idx="136">
                  <c:v>44183</c:v>
                </c:pt>
                <c:pt idx="137">
                  <c:v>44184</c:v>
                </c:pt>
                <c:pt idx="138">
                  <c:v>44185</c:v>
                </c:pt>
                <c:pt idx="139">
                  <c:v>44186</c:v>
                </c:pt>
                <c:pt idx="140">
                  <c:v>44187</c:v>
                </c:pt>
                <c:pt idx="141">
                  <c:v>44188</c:v>
                </c:pt>
                <c:pt idx="142">
                  <c:v>44189</c:v>
                </c:pt>
                <c:pt idx="143">
                  <c:v>44190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44194</c:v>
                </c:pt>
                <c:pt idx="148">
                  <c:v>44195</c:v>
                </c:pt>
                <c:pt idx="149">
                  <c:v>44196</c:v>
                </c:pt>
                <c:pt idx="150">
                  <c:v>44197</c:v>
                </c:pt>
                <c:pt idx="151">
                  <c:v>44198</c:v>
                </c:pt>
                <c:pt idx="152">
                  <c:v>44199</c:v>
                </c:pt>
                <c:pt idx="153">
                  <c:v>44200</c:v>
                </c:pt>
                <c:pt idx="154">
                  <c:v>44201</c:v>
                </c:pt>
                <c:pt idx="155">
                  <c:v>44202</c:v>
                </c:pt>
                <c:pt idx="156">
                  <c:v>44203</c:v>
                </c:pt>
                <c:pt idx="157">
                  <c:v>44204</c:v>
                </c:pt>
                <c:pt idx="158">
                  <c:v>44205</c:v>
                </c:pt>
                <c:pt idx="159">
                  <c:v>44206</c:v>
                </c:pt>
                <c:pt idx="160">
                  <c:v>44207</c:v>
                </c:pt>
                <c:pt idx="161">
                  <c:v>44208</c:v>
                </c:pt>
                <c:pt idx="162">
                  <c:v>44209</c:v>
                </c:pt>
                <c:pt idx="163">
                  <c:v>44210</c:v>
                </c:pt>
                <c:pt idx="164">
                  <c:v>44211</c:v>
                </c:pt>
                <c:pt idx="165">
                  <c:v>44212</c:v>
                </c:pt>
                <c:pt idx="166">
                  <c:v>44213</c:v>
                </c:pt>
                <c:pt idx="167">
                  <c:v>44214</c:v>
                </c:pt>
                <c:pt idx="168">
                  <c:v>44215</c:v>
                </c:pt>
                <c:pt idx="169">
                  <c:v>44216</c:v>
                </c:pt>
                <c:pt idx="170">
                  <c:v>44217</c:v>
                </c:pt>
                <c:pt idx="171">
                  <c:v>44218</c:v>
                </c:pt>
                <c:pt idx="172">
                  <c:v>44219</c:v>
                </c:pt>
                <c:pt idx="173">
                  <c:v>44220</c:v>
                </c:pt>
                <c:pt idx="174">
                  <c:v>44221</c:v>
                </c:pt>
                <c:pt idx="175">
                  <c:v>44222</c:v>
                </c:pt>
                <c:pt idx="176">
                  <c:v>44223</c:v>
                </c:pt>
                <c:pt idx="177">
                  <c:v>44224</c:v>
                </c:pt>
                <c:pt idx="178">
                  <c:v>44225</c:v>
                </c:pt>
                <c:pt idx="179">
                  <c:v>44226</c:v>
                </c:pt>
                <c:pt idx="180">
                  <c:v>44227</c:v>
                </c:pt>
                <c:pt idx="181">
                  <c:v>44228</c:v>
                </c:pt>
                <c:pt idx="182">
                  <c:v>44229</c:v>
                </c:pt>
                <c:pt idx="183">
                  <c:v>44230</c:v>
                </c:pt>
                <c:pt idx="184">
                  <c:v>44231</c:v>
                </c:pt>
                <c:pt idx="185">
                  <c:v>44232</c:v>
                </c:pt>
                <c:pt idx="186">
                  <c:v>44233</c:v>
                </c:pt>
                <c:pt idx="187">
                  <c:v>44234</c:v>
                </c:pt>
                <c:pt idx="188">
                  <c:v>44235</c:v>
                </c:pt>
                <c:pt idx="189">
                  <c:v>44236</c:v>
                </c:pt>
                <c:pt idx="190">
                  <c:v>44237</c:v>
                </c:pt>
                <c:pt idx="191">
                  <c:v>44238</c:v>
                </c:pt>
                <c:pt idx="192">
                  <c:v>44239</c:v>
                </c:pt>
                <c:pt idx="193">
                  <c:v>44240</c:v>
                </c:pt>
                <c:pt idx="194">
                  <c:v>44241</c:v>
                </c:pt>
                <c:pt idx="195">
                  <c:v>44242</c:v>
                </c:pt>
                <c:pt idx="196">
                  <c:v>44243</c:v>
                </c:pt>
                <c:pt idx="197">
                  <c:v>44244</c:v>
                </c:pt>
                <c:pt idx="198">
                  <c:v>44245</c:v>
                </c:pt>
                <c:pt idx="199">
                  <c:v>44246</c:v>
                </c:pt>
                <c:pt idx="200">
                  <c:v>44247</c:v>
                </c:pt>
                <c:pt idx="201">
                  <c:v>44248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44254</c:v>
                </c:pt>
                <c:pt idx="208">
                  <c:v>44255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44261</c:v>
                </c:pt>
                <c:pt idx="215">
                  <c:v>44262</c:v>
                </c:pt>
                <c:pt idx="216">
                  <c:v>44263</c:v>
                </c:pt>
                <c:pt idx="217">
                  <c:v>44264</c:v>
                </c:pt>
                <c:pt idx="218">
                  <c:v>44265</c:v>
                </c:pt>
                <c:pt idx="219">
                  <c:v>44266</c:v>
                </c:pt>
                <c:pt idx="220">
                  <c:v>44267</c:v>
                </c:pt>
                <c:pt idx="221">
                  <c:v>44268</c:v>
                </c:pt>
                <c:pt idx="222">
                  <c:v>44269</c:v>
                </c:pt>
                <c:pt idx="223">
                  <c:v>44270</c:v>
                </c:pt>
                <c:pt idx="224">
                  <c:v>44271</c:v>
                </c:pt>
                <c:pt idx="225">
                  <c:v>44272</c:v>
                </c:pt>
                <c:pt idx="226">
                  <c:v>44273</c:v>
                </c:pt>
                <c:pt idx="227">
                  <c:v>44274</c:v>
                </c:pt>
                <c:pt idx="228">
                  <c:v>44275</c:v>
                </c:pt>
                <c:pt idx="229">
                  <c:v>44276</c:v>
                </c:pt>
                <c:pt idx="230">
                  <c:v>44277</c:v>
                </c:pt>
                <c:pt idx="231">
                  <c:v>44278</c:v>
                </c:pt>
                <c:pt idx="232">
                  <c:v>44279</c:v>
                </c:pt>
                <c:pt idx="233">
                  <c:v>44280</c:v>
                </c:pt>
                <c:pt idx="234">
                  <c:v>44281</c:v>
                </c:pt>
                <c:pt idx="235">
                  <c:v>44282</c:v>
                </c:pt>
                <c:pt idx="236">
                  <c:v>44283</c:v>
                </c:pt>
                <c:pt idx="237">
                  <c:v>44284</c:v>
                </c:pt>
                <c:pt idx="238">
                  <c:v>44285</c:v>
                </c:pt>
                <c:pt idx="239">
                  <c:v>44286</c:v>
                </c:pt>
                <c:pt idx="240">
                  <c:v>44287</c:v>
                </c:pt>
                <c:pt idx="241">
                  <c:v>44288</c:v>
                </c:pt>
                <c:pt idx="242">
                  <c:v>44289</c:v>
                </c:pt>
                <c:pt idx="243">
                  <c:v>44290</c:v>
                </c:pt>
                <c:pt idx="244">
                  <c:v>44291</c:v>
                </c:pt>
                <c:pt idx="245">
                  <c:v>44292</c:v>
                </c:pt>
                <c:pt idx="246">
                  <c:v>44293</c:v>
                </c:pt>
                <c:pt idx="247">
                  <c:v>44294</c:v>
                </c:pt>
                <c:pt idx="248">
                  <c:v>44295</c:v>
                </c:pt>
                <c:pt idx="249">
                  <c:v>44296</c:v>
                </c:pt>
                <c:pt idx="250">
                  <c:v>44297</c:v>
                </c:pt>
                <c:pt idx="251">
                  <c:v>44298</c:v>
                </c:pt>
                <c:pt idx="252">
                  <c:v>44299</c:v>
                </c:pt>
                <c:pt idx="253">
                  <c:v>44300</c:v>
                </c:pt>
                <c:pt idx="254">
                  <c:v>44301</c:v>
                </c:pt>
                <c:pt idx="255">
                  <c:v>44302</c:v>
                </c:pt>
                <c:pt idx="256">
                  <c:v>44303</c:v>
                </c:pt>
                <c:pt idx="257">
                  <c:v>44304</c:v>
                </c:pt>
                <c:pt idx="258">
                  <c:v>44305</c:v>
                </c:pt>
                <c:pt idx="259">
                  <c:v>44306</c:v>
                </c:pt>
                <c:pt idx="260">
                  <c:v>44307</c:v>
                </c:pt>
                <c:pt idx="261">
                  <c:v>44308</c:v>
                </c:pt>
                <c:pt idx="262">
                  <c:v>44309</c:v>
                </c:pt>
                <c:pt idx="263">
                  <c:v>44310</c:v>
                </c:pt>
                <c:pt idx="264">
                  <c:v>44311</c:v>
                </c:pt>
                <c:pt idx="265">
                  <c:v>44312</c:v>
                </c:pt>
                <c:pt idx="266">
                  <c:v>44313</c:v>
                </c:pt>
                <c:pt idx="267">
                  <c:v>44314</c:v>
                </c:pt>
                <c:pt idx="268">
                  <c:v>44315</c:v>
                </c:pt>
                <c:pt idx="269">
                  <c:v>44316</c:v>
                </c:pt>
                <c:pt idx="270">
                  <c:v>44317</c:v>
                </c:pt>
                <c:pt idx="271">
                  <c:v>44318</c:v>
                </c:pt>
                <c:pt idx="272">
                  <c:v>44319</c:v>
                </c:pt>
                <c:pt idx="273">
                  <c:v>44320</c:v>
                </c:pt>
                <c:pt idx="274">
                  <c:v>44321</c:v>
                </c:pt>
                <c:pt idx="275">
                  <c:v>44322</c:v>
                </c:pt>
                <c:pt idx="276">
                  <c:v>44323</c:v>
                </c:pt>
                <c:pt idx="277">
                  <c:v>44324</c:v>
                </c:pt>
                <c:pt idx="278">
                  <c:v>44325</c:v>
                </c:pt>
                <c:pt idx="279">
                  <c:v>44326</c:v>
                </c:pt>
                <c:pt idx="280">
                  <c:v>44327</c:v>
                </c:pt>
                <c:pt idx="281">
                  <c:v>44328</c:v>
                </c:pt>
                <c:pt idx="282">
                  <c:v>44329</c:v>
                </c:pt>
                <c:pt idx="283">
                  <c:v>44330</c:v>
                </c:pt>
                <c:pt idx="284">
                  <c:v>44331</c:v>
                </c:pt>
                <c:pt idx="285">
                  <c:v>44332</c:v>
                </c:pt>
                <c:pt idx="286">
                  <c:v>44333</c:v>
                </c:pt>
                <c:pt idx="287">
                  <c:v>44334</c:v>
                </c:pt>
              </c:numCache>
            </c:numRef>
          </c:cat>
          <c:val>
            <c:numRef>
              <c:f>'TS w. Quar'!$V$2:$V$289</c:f>
              <c:numCache>
                <c:formatCode>#,##0.00</c:formatCode>
                <c:ptCount val="288"/>
                <c:pt idx="0">
                  <c:v>47.7</c:v>
                </c:pt>
                <c:pt idx="1">
                  <c:v>64.57556560629871</c:v>
                </c:pt>
                <c:pt idx="2">
                  <c:v>81.958064580245662</c:v>
                </c:pt>
                <c:pt idx="3">
                  <c:v>99.860135270830611</c:v>
                </c:pt>
                <c:pt idx="4">
                  <c:v>118.29448406296818</c:v>
                </c:pt>
                <c:pt idx="5">
                  <c:v>137.27386415302445</c:v>
                </c:pt>
                <c:pt idx="6">
                  <c:v>156.81105243587325</c:v>
                </c:pt>
                <c:pt idx="7">
                  <c:v>176.91882441809955</c:v>
                </c:pt>
                <c:pt idx="8">
                  <c:v>197.60992707328757</c:v>
                </c:pt>
                <c:pt idx="9">
                  <c:v>206.2156724865103</c:v>
                </c:pt>
                <c:pt idx="10">
                  <c:v>214.20179190741212</c:v>
                </c:pt>
                <c:pt idx="11">
                  <c:v>221.52363572079148</c:v>
                </c:pt>
                <c:pt idx="12">
                  <c:v>228.13497467254425</c:v>
                </c:pt>
                <c:pt idx="13">
                  <c:v>233.98799631779841</c:v>
                </c:pt>
                <c:pt idx="14">
                  <c:v>239.03330412433968</c:v>
                </c:pt>
                <c:pt idx="15">
                  <c:v>243.2199192182099</c:v>
                </c:pt>
                <c:pt idx="16">
                  <c:v>246.49528472831537</c:v>
                </c:pt>
                <c:pt idx="17">
                  <c:v>248.80527265362667</c:v>
                </c:pt>
                <c:pt idx="18">
                  <c:v>250.73064985816478</c:v>
                </c:pt>
                <c:pt idx="19">
                  <c:v>252.29207062696781</c:v>
                </c:pt>
                <c:pt idx="20">
                  <c:v>253.51305736126039</c:v>
                </c:pt>
                <c:pt idx="21">
                  <c:v>254.42013284202048</c:v>
                </c:pt>
                <c:pt idx="22">
                  <c:v>255.04295383747058</c:v>
                </c:pt>
                <c:pt idx="23">
                  <c:v>255.41444606157731</c:v>
                </c:pt>
                <c:pt idx="24">
                  <c:v>255.5709405176101</c:v>
                </c:pt>
                <c:pt idx="25">
                  <c:v>255.55231128958934</c:v>
                </c:pt>
                <c:pt idx="26">
                  <c:v>255.40211487479161</c:v>
                </c:pt>
                <c:pt idx="27">
                  <c:v>255.13615842662568</c:v>
                </c:pt>
                <c:pt idx="28">
                  <c:v>254.76962712352517</c:v>
                </c:pt>
                <c:pt idx="29">
                  <c:v>254.31692267997661</c:v>
                </c:pt>
                <c:pt idx="30">
                  <c:v>253.79149254744587</c:v>
                </c:pt>
                <c:pt idx="31">
                  <c:v>253.20564962317502</c:v>
                </c:pt>
                <c:pt idx="32">
                  <c:v>252.57038227963196</c:v>
                </c:pt>
                <c:pt idx="33">
                  <c:v>251.89515452203153</c:v>
                </c:pt>
                <c:pt idx="34">
                  <c:v>251.18769607608294</c:v>
                </c:pt>
                <c:pt idx="35">
                  <c:v>250.45378220325716</c:v>
                </c:pt>
                <c:pt idx="36">
                  <c:v>249.6985501777952</c:v>
                </c:pt>
                <c:pt idx="37">
                  <c:v>248.92651462238032</c:v>
                </c:pt>
                <c:pt idx="38">
                  <c:v>248.1415912956912</c:v>
                </c:pt>
                <c:pt idx="39">
                  <c:v>247.34712992264159</c:v>
                </c:pt>
                <c:pt idx="40">
                  <c:v>246.54595667386775</c:v>
                </c:pt>
                <c:pt idx="41">
                  <c:v>245.74042691699316</c:v>
                </c:pt>
                <c:pt idx="42">
                  <c:v>244.93248887832334</c:v>
                </c:pt>
                <c:pt idx="43">
                  <c:v>244.12375886985086</c:v>
                </c:pt>
                <c:pt idx="44">
                  <c:v>243.31560875271828</c:v>
                </c:pt>
                <c:pt idx="45">
                  <c:v>242.50919143263016</c:v>
                </c:pt>
                <c:pt idx="46">
                  <c:v>241.70546617708376</c:v>
                </c:pt>
                <c:pt idx="47">
                  <c:v>240.90522333218235</c:v>
                </c:pt>
                <c:pt idx="48">
                  <c:v>240.10910798195238</c:v>
                </c:pt>
                <c:pt idx="49">
                  <c:v>239.31764205715351</c:v>
                </c:pt>
                <c:pt idx="50">
                  <c:v>238.53124436354767</c:v>
                </c:pt>
                <c:pt idx="51">
                  <c:v>237.75024796148341</c:v>
                </c:pt>
                <c:pt idx="52">
                  <c:v>236.9749142894627</c:v>
                </c:pt>
                <c:pt idx="53">
                  <c:v>236.2054433840992</c:v>
                </c:pt>
                <c:pt idx="54">
                  <c:v>235.44198308938024</c:v>
                </c:pt>
                <c:pt idx="55">
                  <c:v>234.68463724286292</c:v>
                </c:pt>
                <c:pt idx="56">
                  <c:v>233.9334728468578</c:v>
                </c:pt>
                <c:pt idx="57">
                  <c:v>233.1885262550214</c:v>
                </c:pt>
                <c:pt idx="58">
                  <c:v>232.44980842915473</c:v>
                </c:pt>
                <c:pt idx="59">
                  <c:v>231.71730934745318</c:v>
                </c:pt>
                <c:pt idx="60">
                  <c:v>230.9910016740437</c:v>
                </c:pt>
                <c:pt idx="61">
                  <c:v>230.27084383043342</c:v>
                </c:pt>
                <c:pt idx="62">
                  <c:v>229.55678264254948</c:v>
                </c:pt>
                <c:pt idx="63">
                  <c:v>228.84875560314285</c:v>
                </c:pt>
                <c:pt idx="64">
                  <c:v>228.14669279068389</c:v>
                </c:pt>
                <c:pt idx="65">
                  <c:v>227.45051848626696</c:v>
                </c:pt>
                <c:pt idx="66">
                  <c:v>226.76015252936276</c:v>
                </c:pt>
                <c:pt idx="67">
                  <c:v>226.07551145140354</c:v>
                </c:pt>
                <c:pt idx="68">
                  <c:v>225.39650942304456</c:v>
                </c:pt>
                <c:pt idx="69">
                  <c:v>224.72305904640484</c:v>
                </c:pt>
                <c:pt idx="70">
                  <c:v>224.05507201753082</c:v>
                </c:pt>
                <c:pt idx="71">
                  <c:v>223.39245967662674</c:v>
                </c:pt>
                <c:pt idx="72">
                  <c:v>222.73513346204214</c:v>
                </c:pt>
                <c:pt idx="73">
                  <c:v>222.08300528236032</c:v>
                </c:pt>
                <c:pt idx="74">
                  <c:v>221.43598781923981</c:v>
                </c:pt>
                <c:pt idx="75">
                  <c:v>220.79399477197026</c:v>
                </c:pt>
                <c:pt idx="76">
                  <c:v>220.15694105307489</c:v>
                </c:pt>
                <c:pt idx="77">
                  <c:v>219.52474294278039</c:v>
                </c:pt>
                <c:pt idx="78">
                  <c:v>218.89731820885288</c:v>
                </c:pt>
                <c:pt idx="79">
                  <c:v>218.27458619723478</c:v>
                </c:pt>
                <c:pt idx="80">
                  <c:v>217.65646789819596</c:v>
                </c:pt>
                <c:pt idx="81">
                  <c:v>217.04288599204929</c:v>
                </c:pt>
                <c:pt idx="82">
                  <c:v>216.43376487788396</c:v>
                </c:pt>
                <c:pt idx="83">
                  <c:v>215.82903068824226</c:v>
                </c:pt>
                <c:pt idx="84">
                  <c:v>215.22861129220669</c:v>
                </c:pt>
                <c:pt idx="85">
                  <c:v>214.63243628897484</c:v>
                </c:pt>
                <c:pt idx="86">
                  <c:v>214.04043699367179</c:v>
                </c:pt>
                <c:pt idx="87">
                  <c:v>213.45254641687958</c:v>
                </c:pt>
                <c:pt idx="88">
                  <c:v>212.8686992391369</c:v>
                </c:pt>
                <c:pt idx="89">
                  <c:v>212.28883178146492</c:v>
                </c:pt>
                <c:pt idx="90">
                  <c:v>211.71288197280666</c:v>
                </c:pt>
                <c:pt idx="91">
                  <c:v>211.14078931512279</c:v>
                </c:pt>
                <c:pt idx="92">
                  <c:v>210.57249484676348</c:v>
                </c:pt>
                <c:pt idx="93">
                  <c:v>210.00794110463329</c:v>
                </c:pt>
                <c:pt idx="94">
                  <c:v>209.44707208557875</c:v>
                </c:pt>
                <c:pt idx="95">
                  <c:v>208.8898332073546</c:v>
                </c:pt>
                <c:pt idx="96">
                  <c:v>208.33617126946208</c:v>
                </c:pt>
                <c:pt idx="97">
                  <c:v>207.78603441410075</c:v>
                </c:pt>
                <c:pt idx="98">
                  <c:v>207.23937208742902</c:v>
                </c:pt>
                <c:pt idx="99">
                  <c:v>206.69613500129265</c:v>
                </c:pt>
                <c:pt idx="100">
                  <c:v>206.15627509554693</c:v>
                </c:pt>
                <c:pt idx="101">
                  <c:v>205.61974550107334</c:v>
                </c:pt>
                <c:pt idx="102">
                  <c:v>205.08650050356772</c:v>
                </c:pt>
                <c:pt idx="103">
                  <c:v>204.55649550815963</c:v>
                </c:pt>
                <c:pt idx="104">
                  <c:v>204.02968700490561</c:v>
                </c:pt>
                <c:pt idx="105">
                  <c:v>203.50603253518742</c:v>
                </c:pt>
                <c:pt idx="106">
                  <c:v>202.98549065903455</c:v>
                </c:pt>
                <c:pt idx="107">
                  <c:v>202.46802092338146</c:v>
                </c:pt>
                <c:pt idx="108">
                  <c:v>201.95358383126359</c:v>
                </c:pt>
                <c:pt idx="109">
                  <c:v>201.4421408119486</c:v>
                </c:pt>
                <c:pt idx="110">
                  <c:v>200.93365419199608</c:v>
                </c:pt>
                <c:pt idx="111">
                  <c:v>200.42808716723368</c:v>
                </c:pt>
                <c:pt idx="112">
                  <c:v>199.9254037756354</c:v>
                </c:pt>
                <c:pt idx="113">
                  <c:v>199.42556887108458</c:v>
                </c:pt>
                <c:pt idx="114">
                  <c:v>198.92854809800284</c:v>
                </c:pt>
                <c:pt idx="115">
                  <c:v>198.43430786682444</c:v>
                </c:pt>
                <c:pt idx="116">
                  <c:v>197.94281533029417</c:v>
                </c:pt>
                <c:pt idx="117">
                  <c:v>197.45403836056701</c:v>
                </c:pt>
                <c:pt idx="118">
                  <c:v>196.9679455270861</c:v>
                </c:pt>
                <c:pt idx="119">
                  <c:v>196.48450607521676</c:v>
                </c:pt>
                <c:pt idx="120">
                  <c:v>196.00368990561279</c:v>
                </c:pt>
                <c:pt idx="121">
                  <c:v>195.52546755429228</c:v>
                </c:pt>
                <c:pt idx="122">
                  <c:v>195.04981017340026</c:v>
                </c:pt>
                <c:pt idx="123">
                  <c:v>194.57668951263545</c:v>
                </c:pt>
                <c:pt idx="124">
                  <c:v>194.10607790131871</c:v>
                </c:pt>
                <c:pt idx="125">
                  <c:v>193.63794823108231</c:v>
                </c:pt>
                <c:pt idx="126">
                  <c:v>193.17227393915758</c:v>
                </c:pt>
                <c:pt idx="127">
                  <c:v>192.70902899224109</c:v>
                </c:pt>
                <c:pt idx="128">
                  <c:v>192.24818787091914</c:v>
                </c:pt>
                <c:pt idx="129">
                  <c:v>191.78972555463014</c:v>
                </c:pt>
                <c:pt idx="130">
                  <c:v>191.33361750714673</c:v>
                </c:pt>
                <c:pt idx="131">
                  <c:v>190.87983966255871</c:v>
                </c:pt>
                <c:pt idx="132">
                  <c:v>190.42836841173875</c:v>
                </c:pt>
                <c:pt idx="133">
                  <c:v>189.97918058927377</c:v>
                </c:pt>
                <c:pt idx="134">
                  <c:v>189.53225346084525</c:v>
                </c:pt>
                <c:pt idx="135">
                  <c:v>189.08756471104201</c:v>
                </c:pt>
                <c:pt idx="136">
                  <c:v>188.64509243158994</c:v>
                </c:pt>
                <c:pt idx="137">
                  <c:v>188.20481510998371</c:v>
                </c:pt>
                <c:pt idx="138">
                  <c:v>187.76671161850533</c:v>
                </c:pt>
                <c:pt idx="139">
                  <c:v>187.33076120361625</c:v>
                </c:pt>
                <c:pt idx="140">
                  <c:v>186.89694347570895</c:v>
                </c:pt>
                <c:pt idx="141">
                  <c:v>186.46523839920471</c:v>
                </c:pt>
                <c:pt idx="142">
                  <c:v>186.03562628298553</c:v>
                </c:pt>
                <c:pt idx="143">
                  <c:v>185.60808777114752</c:v>
                </c:pt>
                <c:pt idx="144">
                  <c:v>185.18260383406454</c:v>
                </c:pt>
                <c:pt idx="145">
                  <c:v>184.75915575975009</c:v>
                </c:pt>
                <c:pt idx="146">
                  <c:v>184.33772514550742</c:v>
                </c:pt>
                <c:pt idx="147">
                  <c:v>183.9182938898567</c:v>
                </c:pt>
                <c:pt idx="148">
                  <c:v>183.5008441847296</c:v>
                </c:pt>
                <c:pt idx="149">
                  <c:v>183.08535850792123</c:v>
                </c:pt>
                <c:pt idx="150">
                  <c:v>182.67181961579035</c:v>
                </c:pt>
                <c:pt idx="151">
                  <c:v>182.26021053619891</c:v>
                </c:pt>
                <c:pt idx="152">
                  <c:v>181.85051456168179</c:v>
                </c:pt>
                <c:pt idx="153">
                  <c:v>181.44271524283891</c:v>
                </c:pt>
                <c:pt idx="154">
                  <c:v>181.03679638194146</c:v>
                </c:pt>
                <c:pt idx="155">
                  <c:v>180.63274202674452</c:v>
                </c:pt>
                <c:pt idx="156">
                  <c:v>180.23053646449858</c:v>
                </c:pt>
                <c:pt idx="157">
                  <c:v>179.83016421615284</c:v>
                </c:pt>
                <c:pt idx="158">
                  <c:v>179.43161003074368</c:v>
                </c:pt>
                <c:pt idx="159">
                  <c:v>179.03485887996095</c:v>
                </c:pt>
                <c:pt idx="160">
                  <c:v>178.63989595288646</c:v>
                </c:pt>
                <c:pt idx="161">
                  <c:v>178.24670665089798</c:v>
                </c:pt>
                <c:pt idx="162">
                  <c:v>177.85527658273327</c:v>
                </c:pt>
                <c:pt idx="163">
                  <c:v>177.465591559708</c:v>
                </c:pt>
                <c:pt idx="164">
                  <c:v>177.07763759108229</c:v>
                </c:pt>
                <c:pt idx="165">
                  <c:v>176.69140087957069</c:v>
                </c:pt>
                <c:pt idx="166">
                  <c:v>176.30686781699035</c:v>
                </c:pt>
                <c:pt idx="167">
                  <c:v>175.92402498004247</c:v>
                </c:pt>
                <c:pt idx="168">
                  <c:v>175.54285912622254</c:v>
                </c:pt>
                <c:pt idx="169">
                  <c:v>175.16335718985454</c:v>
                </c:pt>
                <c:pt idx="170">
                  <c:v>174.78550627824492</c:v>
                </c:pt>
                <c:pt idx="171">
                  <c:v>174.40929366795214</c:v>
                </c:pt>
                <c:pt idx="172">
                  <c:v>174.0347068011676</c:v>
                </c:pt>
                <c:pt idx="173">
                  <c:v>173.66173328220432</c:v>
                </c:pt>
                <c:pt idx="174">
                  <c:v>173.29036087408937</c:v>
                </c:pt>
                <c:pt idx="175">
                  <c:v>172.92057749525642</c:v>
                </c:pt>
                <c:pt idx="176">
                  <c:v>172.55237121633519</c:v>
                </c:pt>
                <c:pt idx="177">
                  <c:v>172.18573025703429</c:v>
                </c:pt>
                <c:pt idx="178">
                  <c:v>171.82064298311411</c:v>
                </c:pt>
                <c:pt idx="179">
                  <c:v>171.45709790344688</c:v>
                </c:pt>
                <c:pt idx="180">
                  <c:v>171.09508366716074</c:v>
                </c:pt>
                <c:pt idx="181">
                  <c:v>170.73458906086509</c:v>
                </c:pt>
                <c:pt idx="182">
                  <c:v>170.37560300595425</c:v>
                </c:pt>
                <c:pt idx="183">
                  <c:v>170.01811455598698</c:v>
                </c:pt>
                <c:pt idx="184">
                  <c:v>169.66211289413923</c:v>
                </c:pt>
                <c:pt idx="185">
                  <c:v>169.30758733072724</c:v>
                </c:pt>
                <c:pt idx="186">
                  <c:v>168.95452730079944</c:v>
                </c:pt>
                <c:pt idx="187">
                  <c:v>168.60292236179407</c:v>
                </c:pt>
                <c:pt idx="188">
                  <c:v>168.25276219126053</c:v>
                </c:pt>
                <c:pt idx="189">
                  <c:v>167.90403658464274</c:v>
                </c:pt>
                <c:pt idx="190">
                  <c:v>167.55673545312169</c:v>
                </c:pt>
                <c:pt idx="191">
                  <c:v>167.21084882151595</c:v>
                </c:pt>
                <c:pt idx="192">
                  <c:v>166.86636682623777</c:v>
                </c:pt>
                <c:pt idx="193">
                  <c:v>166.52327971330294</c:v>
                </c:pt>
                <c:pt idx="194">
                  <c:v>166.1815778363931</c:v>
                </c:pt>
                <c:pt idx="195">
                  <c:v>165.841251654968</c:v>
                </c:pt>
                <c:pt idx="196">
                  <c:v>165.5022917324269</c:v>
                </c:pt>
                <c:pt idx="197">
                  <c:v>165.16468873431694</c:v>
                </c:pt>
                <c:pt idx="198">
                  <c:v>164.8284334265872</c:v>
                </c:pt>
                <c:pt idx="199">
                  <c:v>164.49351667388694</c:v>
                </c:pt>
                <c:pt idx="200">
                  <c:v>164.15992943790664</c:v>
                </c:pt>
                <c:pt idx="201">
                  <c:v>163.82766277576025</c:v>
                </c:pt>
                <c:pt idx="202">
                  <c:v>163.49670783840767</c:v>
                </c:pt>
                <c:pt idx="203">
                  <c:v>163.16705586911593</c:v>
                </c:pt>
                <c:pt idx="204">
                  <c:v>162.83869820195798</c:v>
                </c:pt>
                <c:pt idx="205">
                  <c:v>162.51162626034781</c:v>
                </c:pt>
                <c:pt idx="206">
                  <c:v>162.18583155561078</c:v>
                </c:pt>
                <c:pt idx="207">
                  <c:v>161.86130568558821</c:v>
                </c:pt>
                <c:pt idx="208">
                  <c:v>161.53804033327489</c:v>
                </c:pt>
                <c:pt idx="209">
                  <c:v>161.21602726548872</c:v>
                </c:pt>
                <c:pt idx="210">
                  <c:v>160.8952583315714</c:v>
                </c:pt>
                <c:pt idx="211">
                  <c:v>160.57572546211927</c:v>
                </c:pt>
                <c:pt idx="212">
                  <c:v>160.25742066774319</c:v>
                </c:pt>
                <c:pt idx="213">
                  <c:v>159.94033603785692</c:v>
                </c:pt>
                <c:pt idx="214">
                  <c:v>159.62446373949285</c:v>
                </c:pt>
                <c:pt idx="215">
                  <c:v>159.30979601614428</c:v>
                </c:pt>
                <c:pt idx="216">
                  <c:v>158.99632518663361</c:v>
                </c:pt>
                <c:pt idx="217">
                  <c:v>158.68404364400575</c:v>
                </c:pt>
                <c:pt idx="218">
                  <c:v>158.37294385444537</c:v>
                </c:pt>
                <c:pt idx="219">
                  <c:v>158.06301835621827</c:v>
                </c:pt>
                <c:pt idx="220">
                  <c:v>157.75425975863533</c:v>
                </c:pt>
                <c:pt idx="221">
                  <c:v>157.44666074103878</c:v>
                </c:pt>
                <c:pt idx="222">
                  <c:v>157.14021405181015</c:v>
                </c:pt>
                <c:pt idx="223">
                  <c:v>156.83491250739894</c:v>
                </c:pt>
                <c:pt idx="224">
                  <c:v>156.53074899137201</c:v>
                </c:pt>
                <c:pt idx="225">
                  <c:v>156.2277164534824</c:v>
                </c:pt>
                <c:pt idx="226">
                  <c:v>155.92580790875769</c:v>
                </c:pt>
                <c:pt idx="227">
                  <c:v>155.6250164366067</c:v>
                </c:pt>
                <c:pt idx="228">
                  <c:v>155.32533517994472</c:v>
                </c:pt>
                <c:pt idx="229">
                  <c:v>155.026757344336</c:v>
                </c:pt>
                <c:pt idx="230">
                  <c:v>154.72927619715375</c:v>
                </c:pt>
                <c:pt idx="231">
                  <c:v>154.43288506675663</c:v>
                </c:pt>
                <c:pt idx="232">
                  <c:v>154.13757734168141</c:v>
                </c:pt>
                <c:pt idx="233">
                  <c:v>153.84334646985172</c:v>
                </c:pt>
                <c:pt idx="234">
                  <c:v>153.55018595780174</c:v>
                </c:pt>
                <c:pt idx="235">
                  <c:v>153.25808936991515</c:v>
                </c:pt>
                <c:pt idx="236">
                  <c:v>152.96705032767861</c:v>
                </c:pt>
                <c:pt idx="237">
                  <c:v>152.67706250894906</c:v>
                </c:pt>
                <c:pt idx="238">
                  <c:v>152.38811964723533</c:v>
                </c:pt>
                <c:pt idx="239">
                  <c:v>152.10021553099276</c:v>
                </c:pt>
                <c:pt idx="240">
                  <c:v>151.81334400293105</c:v>
                </c:pt>
                <c:pt idx="241">
                  <c:v>151.52749895933491</c:v>
                </c:pt>
                <c:pt idx="242">
                  <c:v>151.24267434939685</c:v>
                </c:pt>
                <c:pt idx="243">
                  <c:v>150.95886417456242</c:v>
                </c:pt>
                <c:pt idx="244">
                  <c:v>150.67606248788698</c:v>
                </c:pt>
                <c:pt idx="245">
                  <c:v>150.39426339340409</c:v>
                </c:pt>
                <c:pt idx="246">
                  <c:v>150.11346104550489</c:v>
                </c:pt>
                <c:pt idx="247">
                  <c:v>149.83364964832873</c:v>
                </c:pt>
                <c:pt idx="248">
                  <c:v>149.5548234551641</c:v>
                </c:pt>
                <c:pt idx="249">
                  <c:v>149.27697676786019</c:v>
                </c:pt>
                <c:pt idx="250">
                  <c:v>149.00010393624848</c:v>
                </c:pt>
                <c:pt idx="251">
                  <c:v>148.72419935757429</c:v>
                </c:pt>
                <c:pt idx="252">
                  <c:v>148.44925747593771</c:v>
                </c:pt>
                <c:pt idx="253">
                  <c:v>148.17527278174447</c:v>
                </c:pt>
                <c:pt idx="254">
                  <c:v>147.90223981116537</c:v>
                </c:pt>
                <c:pt idx="255">
                  <c:v>147.63015314560531</c:v>
                </c:pt>
                <c:pt idx="256">
                  <c:v>147.35900741118053</c:v>
                </c:pt>
                <c:pt idx="257">
                  <c:v>147.08879727820482</c:v>
                </c:pt>
                <c:pt idx="258">
                  <c:v>146.81951746068384</c:v>
                </c:pt>
                <c:pt idx="259">
                  <c:v>146.55116271581784</c:v>
                </c:pt>
                <c:pt idx="260">
                  <c:v>146.28372784351205</c:v>
                </c:pt>
                <c:pt idx="261">
                  <c:v>146.01720768589527</c:v>
                </c:pt>
                <c:pt idx="262">
                  <c:v>145.75159712684572</c:v>
                </c:pt>
                <c:pt idx="263">
                  <c:v>145.48689109152465</c:v>
                </c:pt>
                <c:pt idx="264">
                  <c:v>145.223084545917</c:v>
                </c:pt>
                <c:pt idx="265">
                  <c:v>144.96017249637936</c:v>
                </c:pt>
                <c:pt idx="266">
                  <c:v>144.69814998919477</c:v>
                </c:pt>
                <c:pt idx="267">
                  <c:v>144.43701211013465</c:v>
                </c:pt>
                <c:pt idx="268">
                  <c:v>144.17675398402685</c:v>
                </c:pt>
                <c:pt idx="269">
                  <c:v>143.91737077433089</c:v>
                </c:pt>
                <c:pt idx="270">
                  <c:v>143.65885768271917</c:v>
                </c:pt>
                <c:pt idx="271">
                  <c:v>143.40120994866444</c:v>
                </c:pt>
                <c:pt idx="272">
                  <c:v>143.1444228490337</c:v>
                </c:pt>
                <c:pt idx="273">
                  <c:v>142.88849169768781</c:v>
                </c:pt>
                <c:pt idx="274">
                  <c:v>142.63341184508724</c:v>
                </c:pt>
                <c:pt idx="275">
                  <c:v>142.37917867790316</c:v>
                </c:pt>
                <c:pt idx="276">
                  <c:v>142.12578761863477</c:v>
                </c:pt>
                <c:pt idx="277">
                  <c:v>141.87323412523165</c:v>
                </c:pt>
                <c:pt idx="278">
                  <c:v>141.62151369072171</c:v>
                </c:pt>
                <c:pt idx="279">
                  <c:v>141.37062184284457</c:v>
                </c:pt>
                <c:pt idx="280">
                  <c:v>141.12055414368996</c:v>
                </c:pt>
                <c:pt idx="281">
                  <c:v>140.87130618934128</c:v>
                </c:pt>
                <c:pt idx="282">
                  <c:v>140.62287360952422</c:v>
                </c:pt>
                <c:pt idx="283">
                  <c:v>140.37525206726016</c:v>
                </c:pt>
                <c:pt idx="284">
                  <c:v>140.12843725852457</c:v>
                </c:pt>
                <c:pt idx="285">
                  <c:v>139.88242491190999</c:v>
                </c:pt>
                <c:pt idx="286">
                  <c:v>139.63721078829363</c:v>
                </c:pt>
                <c:pt idx="287">
                  <c:v>139.39279068050959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498C-B87B-0EAB7791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407.6215933862137</c:v>
                </c:pt>
                <c:pt idx="90">
                  <c:v>376.00852448064398</c:v>
                </c:pt>
                <c:pt idx="91">
                  <c:v>345.36533106826357</c:v>
                </c:pt>
                <c:pt idx="92">
                  <c:v>315.67155891108621</c:v>
                </c:pt>
                <c:pt idx="93">
                  <c:v>286.90690030898747</c:v>
                </c:pt>
                <c:pt idx="94">
                  <c:v>259.05121091749328</c:v>
                </c:pt>
                <c:pt idx="95">
                  <c:v>232.08452518956523</c:v>
                </c:pt>
                <c:pt idx="96">
                  <c:v>225.5387656291058</c:v>
                </c:pt>
                <c:pt idx="97">
                  <c:v>219.64328761558278</c:v>
                </c:pt>
                <c:pt idx="98">
                  <c:v>214.36692446952952</c:v>
                </c:pt>
                <c:pt idx="99">
                  <c:v>209.67958448951217</c:v>
                </c:pt>
                <c:pt idx="100">
                  <c:v>205.5522221601895</c:v>
                </c:pt>
                <c:pt idx="101">
                  <c:v>201.95680978147072</c:v>
                </c:pt>
                <c:pt idx="102">
                  <c:v>198.86630954198299</c:v>
                </c:pt>
                <c:pt idx="103">
                  <c:v>196.25464605662424</c:v>
                </c:pt>
                <c:pt idx="104">
                  <c:v>193.7952077286829</c:v>
                </c:pt>
                <c:pt idx="105">
                  <c:v>191.47448103801307</c:v>
                </c:pt>
                <c:pt idx="106">
                  <c:v>189.27976198352377</c:v>
                </c:pt>
                <c:pt idx="107">
                  <c:v>187.19911999826516</c:v>
                </c:pt>
                <c:pt idx="108">
                  <c:v>185.22136320014394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0-4E0C-B02A-1B319172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'UA w. Quar'!$V$1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'UA w. Quar'!$C$2:$C$289</c:f>
              <c:numCache>
                <c:formatCode>m/d/yyyy</c:formatCode>
                <c:ptCount val="288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  <c:pt idx="282">
                  <c:v>44343</c:v>
                </c:pt>
                <c:pt idx="283">
                  <c:v>44344</c:v>
                </c:pt>
                <c:pt idx="284">
                  <c:v>44345</c:v>
                </c:pt>
                <c:pt idx="285">
                  <c:v>44346</c:v>
                </c:pt>
                <c:pt idx="286">
                  <c:v>44347</c:v>
                </c:pt>
                <c:pt idx="287">
                  <c:v>44348</c:v>
                </c:pt>
              </c:numCache>
            </c:numRef>
          </c:cat>
          <c:val>
            <c:numRef>
              <c:f>'UA w. Quar'!$V$2:$V$289</c:f>
              <c:numCache>
                <c:formatCode>#,##0.00</c:formatCode>
                <c:ptCount val="288"/>
                <c:pt idx="0">
                  <c:v>47.7</c:v>
                </c:pt>
                <c:pt idx="1">
                  <c:v>64.57556560629871</c:v>
                </c:pt>
                <c:pt idx="2">
                  <c:v>81.958064580245662</c:v>
                </c:pt>
                <c:pt idx="3">
                  <c:v>99.860135270830611</c:v>
                </c:pt>
                <c:pt idx="4">
                  <c:v>118.29448406296818</c:v>
                </c:pt>
                <c:pt idx="5">
                  <c:v>137.27386415302445</c:v>
                </c:pt>
                <c:pt idx="6">
                  <c:v>156.81105243587325</c:v>
                </c:pt>
                <c:pt idx="7">
                  <c:v>176.91882441809955</c:v>
                </c:pt>
                <c:pt idx="8">
                  <c:v>197.60992707328757</c:v>
                </c:pt>
                <c:pt idx="9">
                  <c:v>206.2156724865103</c:v>
                </c:pt>
                <c:pt idx="10">
                  <c:v>214.20179190741212</c:v>
                </c:pt>
                <c:pt idx="11">
                  <c:v>221.52363572079148</c:v>
                </c:pt>
                <c:pt idx="12">
                  <c:v>228.13497467254425</c:v>
                </c:pt>
                <c:pt idx="13">
                  <c:v>233.98799631779841</c:v>
                </c:pt>
                <c:pt idx="14">
                  <c:v>239.03330412433968</c:v>
                </c:pt>
                <c:pt idx="15">
                  <c:v>243.2199192182099</c:v>
                </c:pt>
                <c:pt idx="16">
                  <c:v>246.49528472831537</c:v>
                </c:pt>
                <c:pt idx="17">
                  <c:v>248.80527265362667</c:v>
                </c:pt>
                <c:pt idx="18">
                  <c:v>250.73064985816478</c:v>
                </c:pt>
                <c:pt idx="19">
                  <c:v>252.29207062696781</c:v>
                </c:pt>
                <c:pt idx="20">
                  <c:v>253.51305736126039</c:v>
                </c:pt>
                <c:pt idx="21">
                  <c:v>254.42013284202048</c:v>
                </c:pt>
                <c:pt idx="22">
                  <c:v>255.04295383747058</c:v>
                </c:pt>
                <c:pt idx="23">
                  <c:v>255.41444606157731</c:v>
                </c:pt>
                <c:pt idx="24">
                  <c:v>255.5709405176101</c:v>
                </c:pt>
                <c:pt idx="25">
                  <c:v>255.55231128958934</c:v>
                </c:pt>
                <c:pt idx="26">
                  <c:v>255.40211487479161</c:v>
                </c:pt>
                <c:pt idx="27">
                  <c:v>255.13615842662568</c:v>
                </c:pt>
                <c:pt idx="28">
                  <c:v>254.76962712352517</c:v>
                </c:pt>
                <c:pt idx="29">
                  <c:v>254.31692267997661</c:v>
                </c:pt>
                <c:pt idx="30">
                  <c:v>253.79149254744587</c:v>
                </c:pt>
                <c:pt idx="31">
                  <c:v>253.20564962317502</c:v>
                </c:pt>
                <c:pt idx="32">
                  <c:v>252.57038227963196</c:v>
                </c:pt>
                <c:pt idx="33">
                  <c:v>251.89515452203153</c:v>
                </c:pt>
                <c:pt idx="34">
                  <c:v>251.18769607608294</c:v>
                </c:pt>
                <c:pt idx="35">
                  <c:v>250.45378220325716</c:v>
                </c:pt>
                <c:pt idx="36">
                  <c:v>249.6985501777952</c:v>
                </c:pt>
                <c:pt idx="37">
                  <c:v>248.92651462238032</c:v>
                </c:pt>
                <c:pt idx="38">
                  <c:v>248.1415912956912</c:v>
                </c:pt>
                <c:pt idx="39">
                  <c:v>247.34712992264159</c:v>
                </c:pt>
                <c:pt idx="40">
                  <c:v>246.54595667386775</c:v>
                </c:pt>
                <c:pt idx="41">
                  <c:v>245.74042691699316</c:v>
                </c:pt>
                <c:pt idx="42">
                  <c:v>244.93248887832334</c:v>
                </c:pt>
                <c:pt idx="43">
                  <c:v>244.12375886985086</c:v>
                </c:pt>
                <c:pt idx="44">
                  <c:v>243.31560875271828</c:v>
                </c:pt>
                <c:pt idx="45">
                  <c:v>242.50919143263016</c:v>
                </c:pt>
                <c:pt idx="46">
                  <c:v>241.70546617708376</c:v>
                </c:pt>
                <c:pt idx="47">
                  <c:v>240.90522333218235</c:v>
                </c:pt>
                <c:pt idx="48">
                  <c:v>240.10910798195238</c:v>
                </c:pt>
                <c:pt idx="49">
                  <c:v>239.31764205715351</c:v>
                </c:pt>
                <c:pt idx="50">
                  <c:v>238.53124436354767</c:v>
                </c:pt>
                <c:pt idx="51">
                  <c:v>237.75024796148341</c:v>
                </c:pt>
                <c:pt idx="52">
                  <c:v>236.9749142894627</c:v>
                </c:pt>
                <c:pt idx="53">
                  <c:v>236.2054433840992</c:v>
                </c:pt>
                <c:pt idx="54">
                  <c:v>235.44198308938024</c:v>
                </c:pt>
                <c:pt idx="55">
                  <c:v>234.68463724286292</c:v>
                </c:pt>
                <c:pt idx="56">
                  <c:v>233.9334728468578</c:v>
                </c:pt>
                <c:pt idx="57">
                  <c:v>233.1885262550214</c:v>
                </c:pt>
                <c:pt idx="58">
                  <c:v>232.44980842915473</c:v>
                </c:pt>
                <c:pt idx="59">
                  <c:v>231.71730934745318</c:v>
                </c:pt>
                <c:pt idx="60">
                  <c:v>230.9910016740437</c:v>
                </c:pt>
                <c:pt idx="61">
                  <c:v>230.27084383043342</c:v>
                </c:pt>
                <c:pt idx="62">
                  <c:v>229.55678264254948</c:v>
                </c:pt>
                <c:pt idx="63">
                  <c:v>228.84875560314285</c:v>
                </c:pt>
                <c:pt idx="64">
                  <c:v>228.14669279068389</c:v>
                </c:pt>
                <c:pt idx="65">
                  <c:v>227.45051848626696</c:v>
                </c:pt>
                <c:pt idx="66">
                  <c:v>226.76015252936276</c:v>
                </c:pt>
                <c:pt idx="67">
                  <c:v>226.07551145140354</c:v>
                </c:pt>
                <c:pt idx="68">
                  <c:v>225.39650942304456</c:v>
                </c:pt>
                <c:pt idx="69">
                  <c:v>224.72305904640484</c:v>
                </c:pt>
                <c:pt idx="70">
                  <c:v>224.05507201753082</c:v>
                </c:pt>
                <c:pt idx="71">
                  <c:v>223.39245967662674</c:v>
                </c:pt>
                <c:pt idx="72">
                  <c:v>222.73513346204214</c:v>
                </c:pt>
                <c:pt idx="73">
                  <c:v>222.08300528236032</c:v>
                </c:pt>
                <c:pt idx="74">
                  <c:v>221.43598781923981</c:v>
                </c:pt>
                <c:pt idx="75">
                  <c:v>220.79399477197026</c:v>
                </c:pt>
                <c:pt idx="76">
                  <c:v>220.15694105307489</c:v>
                </c:pt>
                <c:pt idx="77">
                  <c:v>219.52474294278039</c:v>
                </c:pt>
                <c:pt idx="78">
                  <c:v>218.89731820885288</c:v>
                </c:pt>
                <c:pt idx="79">
                  <c:v>218.27458619723478</c:v>
                </c:pt>
                <c:pt idx="80">
                  <c:v>217.65646789819596</c:v>
                </c:pt>
                <c:pt idx="81">
                  <c:v>217.04288599204929</c:v>
                </c:pt>
                <c:pt idx="82">
                  <c:v>216.43376487788396</c:v>
                </c:pt>
                <c:pt idx="83">
                  <c:v>215.82903068824226</c:v>
                </c:pt>
                <c:pt idx="84">
                  <c:v>215.22861129220669</c:v>
                </c:pt>
                <c:pt idx="85">
                  <c:v>214.63243628897484</c:v>
                </c:pt>
                <c:pt idx="86">
                  <c:v>214.04043699367179</c:v>
                </c:pt>
                <c:pt idx="87">
                  <c:v>213.45254641687958</c:v>
                </c:pt>
                <c:pt idx="88">
                  <c:v>212.8686992391369</c:v>
                </c:pt>
                <c:pt idx="89">
                  <c:v>212.28883178146492</c:v>
                </c:pt>
                <c:pt idx="90">
                  <c:v>211.71288197280666</c:v>
                </c:pt>
                <c:pt idx="91">
                  <c:v>211.14078931512279</c:v>
                </c:pt>
                <c:pt idx="92">
                  <c:v>210.57249484676348</c:v>
                </c:pt>
                <c:pt idx="93">
                  <c:v>210.00794110463329</c:v>
                </c:pt>
                <c:pt idx="94">
                  <c:v>209.44707208557875</c:v>
                </c:pt>
                <c:pt idx="95">
                  <c:v>208.8898332073546</c:v>
                </c:pt>
                <c:pt idx="96">
                  <c:v>208.33617126946208</c:v>
                </c:pt>
                <c:pt idx="97">
                  <c:v>207.78603441410075</c:v>
                </c:pt>
                <c:pt idx="98">
                  <c:v>207.23937208742902</c:v>
                </c:pt>
                <c:pt idx="99">
                  <c:v>206.69613500129265</c:v>
                </c:pt>
                <c:pt idx="100">
                  <c:v>206.15627509554693</c:v>
                </c:pt>
                <c:pt idx="101">
                  <c:v>205.61974550107334</c:v>
                </c:pt>
                <c:pt idx="102">
                  <c:v>205.08650050356772</c:v>
                </c:pt>
                <c:pt idx="103">
                  <c:v>204.55649550815963</c:v>
                </c:pt>
                <c:pt idx="104">
                  <c:v>204.02968700490561</c:v>
                </c:pt>
                <c:pt idx="105">
                  <c:v>203.50603253518742</c:v>
                </c:pt>
                <c:pt idx="106">
                  <c:v>202.98549065903455</c:v>
                </c:pt>
                <c:pt idx="107">
                  <c:v>202.46802092338146</c:v>
                </c:pt>
                <c:pt idx="108">
                  <c:v>201.95358383126359</c:v>
                </c:pt>
                <c:pt idx="109">
                  <c:v>201.4421408119486</c:v>
                </c:pt>
                <c:pt idx="110">
                  <c:v>200.93365419199608</c:v>
                </c:pt>
                <c:pt idx="111">
                  <c:v>200.42808716723368</c:v>
                </c:pt>
                <c:pt idx="112">
                  <c:v>199.9254037756354</c:v>
                </c:pt>
                <c:pt idx="113">
                  <c:v>199.42556887108458</c:v>
                </c:pt>
                <c:pt idx="114">
                  <c:v>198.92854809800284</c:v>
                </c:pt>
                <c:pt idx="115">
                  <c:v>198.43430786682444</c:v>
                </c:pt>
                <c:pt idx="116">
                  <c:v>197.94281533029417</c:v>
                </c:pt>
                <c:pt idx="117">
                  <c:v>197.45403836056701</c:v>
                </c:pt>
                <c:pt idx="118">
                  <c:v>196.9679455270861</c:v>
                </c:pt>
                <c:pt idx="119">
                  <c:v>196.48450607521676</c:v>
                </c:pt>
                <c:pt idx="120">
                  <c:v>196.00368990561279</c:v>
                </c:pt>
                <c:pt idx="121">
                  <c:v>195.52546755429228</c:v>
                </c:pt>
                <c:pt idx="122">
                  <c:v>195.04981017340026</c:v>
                </c:pt>
                <c:pt idx="123">
                  <c:v>194.57668951263545</c:v>
                </c:pt>
                <c:pt idx="124">
                  <c:v>194.10607790131871</c:v>
                </c:pt>
                <c:pt idx="125">
                  <c:v>193.63794823108231</c:v>
                </c:pt>
                <c:pt idx="126">
                  <c:v>193.17227393915758</c:v>
                </c:pt>
                <c:pt idx="127">
                  <c:v>192.70902899224109</c:v>
                </c:pt>
                <c:pt idx="128">
                  <c:v>192.24818787091914</c:v>
                </c:pt>
                <c:pt idx="129">
                  <c:v>191.78972555463014</c:v>
                </c:pt>
                <c:pt idx="130">
                  <c:v>191.33361750714673</c:v>
                </c:pt>
                <c:pt idx="131">
                  <c:v>190.87983966255871</c:v>
                </c:pt>
                <c:pt idx="132">
                  <c:v>190.42836841173875</c:v>
                </c:pt>
                <c:pt idx="133">
                  <c:v>189.97918058927377</c:v>
                </c:pt>
                <c:pt idx="134">
                  <c:v>189.53225346084525</c:v>
                </c:pt>
                <c:pt idx="135">
                  <c:v>189.08756471104201</c:v>
                </c:pt>
                <c:pt idx="136">
                  <c:v>188.64509243158994</c:v>
                </c:pt>
                <c:pt idx="137">
                  <c:v>188.20481510998371</c:v>
                </c:pt>
                <c:pt idx="138">
                  <c:v>187.76671161850533</c:v>
                </c:pt>
                <c:pt idx="139">
                  <c:v>187.33076120361625</c:v>
                </c:pt>
                <c:pt idx="140">
                  <c:v>186.89694347570895</c:v>
                </c:pt>
                <c:pt idx="141">
                  <c:v>186.46523839920471</c:v>
                </c:pt>
                <c:pt idx="142">
                  <c:v>186.03562628298553</c:v>
                </c:pt>
                <c:pt idx="143">
                  <c:v>185.60808777114752</c:v>
                </c:pt>
                <c:pt idx="144">
                  <c:v>185.18260383406454</c:v>
                </c:pt>
                <c:pt idx="145">
                  <c:v>184.75915575975009</c:v>
                </c:pt>
                <c:pt idx="146">
                  <c:v>184.33772514550742</c:v>
                </c:pt>
                <c:pt idx="147">
                  <c:v>183.9182938898567</c:v>
                </c:pt>
                <c:pt idx="148">
                  <c:v>183.5008441847296</c:v>
                </c:pt>
                <c:pt idx="149">
                  <c:v>183.08535850792123</c:v>
                </c:pt>
                <c:pt idx="150">
                  <c:v>182.67181961579035</c:v>
                </c:pt>
                <c:pt idx="151">
                  <c:v>182.26021053619891</c:v>
                </c:pt>
                <c:pt idx="152">
                  <c:v>181.85051456168179</c:v>
                </c:pt>
                <c:pt idx="153">
                  <c:v>181.44271524283891</c:v>
                </c:pt>
                <c:pt idx="154">
                  <c:v>181.03679638194146</c:v>
                </c:pt>
                <c:pt idx="155">
                  <c:v>180.63274202674452</c:v>
                </c:pt>
                <c:pt idx="156">
                  <c:v>180.23053646449858</c:v>
                </c:pt>
                <c:pt idx="157">
                  <c:v>179.83016421615284</c:v>
                </c:pt>
                <c:pt idx="158">
                  <c:v>179.43161003074368</c:v>
                </c:pt>
                <c:pt idx="159">
                  <c:v>179.03485887996095</c:v>
                </c:pt>
                <c:pt idx="160">
                  <c:v>178.63989595288646</c:v>
                </c:pt>
                <c:pt idx="161">
                  <c:v>178.24670665089798</c:v>
                </c:pt>
                <c:pt idx="162">
                  <c:v>177.85527658273327</c:v>
                </c:pt>
                <c:pt idx="163">
                  <c:v>177.465591559708</c:v>
                </c:pt>
                <c:pt idx="164">
                  <c:v>177.07763759108229</c:v>
                </c:pt>
                <c:pt idx="165">
                  <c:v>176.69140087957069</c:v>
                </c:pt>
                <c:pt idx="166">
                  <c:v>176.30686781699035</c:v>
                </c:pt>
                <c:pt idx="167">
                  <c:v>175.92402498004247</c:v>
                </c:pt>
                <c:pt idx="168">
                  <c:v>175.54285912622254</c:v>
                </c:pt>
                <c:pt idx="169">
                  <c:v>175.16335718985454</c:v>
                </c:pt>
                <c:pt idx="170">
                  <c:v>174.78550627824492</c:v>
                </c:pt>
                <c:pt idx="171">
                  <c:v>174.40929366795214</c:v>
                </c:pt>
                <c:pt idx="172">
                  <c:v>174.0347068011676</c:v>
                </c:pt>
                <c:pt idx="173">
                  <c:v>173.66173328220432</c:v>
                </c:pt>
                <c:pt idx="174">
                  <c:v>173.29036087408937</c:v>
                </c:pt>
                <c:pt idx="175">
                  <c:v>172.92057749525642</c:v>
                </c:pt>
                <c:pt idx="176">
                  <c:v>172.55237121633519</c:v>
                </c:pt>
                <c:pt idx="177">
                  <c:v>172.18573025703429</c:v>
                </c:pt>
                <c:pt idx="178">
                  <c:v>171.82064298311411</c:v>
                </c:pt>
                <c:pt idx="179">
                  <c:v>171.45709790344688</c:v>
                </c:pt>
                <c:pt idx="180">
                  <c:v>171.09508366716074</c:v>
                </c:pt>
                <c:pt idx="181">
                  <c:v>170.73458906086509</c:v>
                </c:pt>
                <c:pt idx="182">
                  <c:v>170.37560300595425</c:v>
                </c:pt>
                <c:pt idx="183">
                  <c:v>170.01811455598698</c:v>
                </c:pt>
                <c:pt idx="184">
                  <c:v>169.66211289413923</c:v>
                </c:pt>
                <c:pt idx="185">
                  <c:v>169.30758733072724</c:v>
                </c:pt>
                <c:pt idx="186">
                  <c:v>168.95452730079944</c:v>
                </c:pt>
                <c:pt idx="187">
                  <c:v>168.60292236179407</c:v>
                </c:pt>
                <c:pt idx="188">
                  <c:v>168.25276219126053</c:v>
                </c:pt>
                <c:pt idx="189">
                  <c:v>167.90403658464274</c:v>
                </c:pt>
                <c:pt idx="190">
                  <c:v>167.55673545312169</c:v>
                </c:pt>
                <c:pt idx="191">
                  <c:v>167.21084882151595</c:v>
                </c:pt>
                <c:pt idx="192">
                  <c:v>166.86636682623777</c:v>
                </c:pt>
                <c:pt idx="193">
                  <c:v>166.52327971330294</c:v>
                </c:pt>
                <c:pt idx="194">
                  <c:v>166.1815778363931</c:v>
                </c:pt>
                <c:pt idx="195">
                  <c:v>165.841251654968</c:v>
                </c:pt>
                <c:pt idx="196">
                  <c:v>165.5022917324269</c:v>
                </c:pt>
                <c:pt idx="197">
                  <c:v>165.16468873431694</c:v>
                </c:pt>
                <c:pt idx="198">
                  <c:v>164.8284334265872</c:v>
                </c:pt>
                <c:pt idx="199">
                  <c:v>164.49351667388694</c:v>
                </c:pt>
                <c:pt idx="200">
                  <c:v>164.15992943790664</c:v>
                </c:pt>
                <c:pt idx="201">
                  <c:v>163.82766277576025</c:v>
                </c:pt>
                <c:pt idx="202">
                  <c:v>163.49670783840767</c:v>
                </c:pt>
                <c:pt idx="203">
                  <c:v>163.16705586911593</c:v>
                </c:pt>
                <c:pt idx="204">
                  <c:v>162.83869820195798</c:v>
                </c:pt>
                <c:pt idx="205">
                  <c:v>162.51162626034781</c:v>
                </c:pt>
                <c:pt idx="206">
                  <c:v>162.18583155561078</c:v>
                </c:pt>
                <c:pt idx="207">
                  <c:v>161.86130568558821</c:v>
                </c:pt>
                <c:pt idx="208">
                  <c:v>161.53804033327489</c:v>
                </c:pt>
                <c:pt idx="209">
                  <c:v>161.21602726548872</c:v>
                </c:pt>
                <c:pt idx="210">
                  <c:v>160.8952583315714</c:v>
                </c:pt>
                <c:pt idx="211">
                  <c:v>160.57572546211927</c:v>
                </c:pt>
                <c:pt idx="212">
                  <c:v>160.25742066774319</c:v>
                </c:pt>
                <c:pt idx="213">
                  <c:v>159.94033603785692</c:v>
                </c:pt>
                <c:pt idx="214">
                  <c:v>159.62446373949285</c:v>
                </c:pt>
                <c:pt idx="215">
                  <c:v>159.30979601614428</c:v>
                </c:pt>
                <c:pt idx="216">
                  <c:v>158.99632518663361</c:v>
                </c:pt>
                <c:pt idx="217">
                  <c:v>158.68404364400575</c:v>
                </c:pt>
                <c:pt idx="218">
                  <c:v>158.37294385444537</c:v>
                </c:pt>
                <c:pt idx="219">
                  <c:v>158.06301835621827</c:v>
                </c:pt>
                <c:pt idx="220">
                  <c:v>157.75425975863533</c:v>
                </c:pt>
                <c:pt idx="221">
                  <c:v>157.44666074103878</c:v>
                </c:pt>
                <c:pt idx="222">
                  <c:v>157.14021405181015</c:v>
                </c:pt>
                <c:pt idx="223">
                  <c:v>156.83491250739894</c:v>
                </c:pt>
                <c:pt idx="224">
                  <c:v>156.53074899137201</c:v>
                </c:pt>
                <c:pt idx="225">
                  <c:v>156.2277164534824</c:v>
                </c:pt>
                <c:pt idx="226">
                  <c:v>155.92580790875769</c:v>
                </c:pt>
                <c:pt idx="227">
                  <c:v>155.6250164366067</c:v>
                </c:pt>
                <c:pt idx="228">
                  <c:v>155.32533517994472</c:v>
                </c:pt>
                <c:pt idx="229">
                  <c:v>155.026757344336</c:v>
                </c:pt>
                <c:pt idx="230">
                  <c:v>154.72927619715375</c:v>
                </c:pt>
                <c:pt idx="231">
                  <c:v>154.43288506675663</c:v>
                </c:pt>
                <c:pt idx="232">
                  <c:v>154.13757734168141</c:v>
                </c:pt>
                <c:pt idx="233">
                  <c:v>153.84334646985172</c:v>
                </c:pt>
                <c:pt idx="234">
                  <c:v>153.55018595780174</c:v>
                </c:pt>
                <c:pt idx="235">
                  <c:v>153.25808936991515</c:v>
                </c:pt>
                <c:pt idx="236">
                  <c:v>152.96705032767861</c:v>
                </c:pt>
                <c:pt idx="237">
                  <c:v>152.67706250894906</c:v>
                </c:pt>
                <c:pt idx="238">
                  <c:v>152.38811964723533</c:v>
                </c:pt>
                <c:pt idx="239">
                  <c:v>152.10021553099276</c:v>
                </c:pt>
                <c:pt idx="240">
                  <c:v>151.81334400293105</c:v>
                </c:pt>
                <c:pt idx="241">
                  <c:v>151.52749895933491</c:v>
                </c:pt>
                <c:pt idx="242">
                  <c:v>151.24267434939685</c:v>
                </c:pt>
                <c:pt idx="243">
                  <c:v>150.95886417456242</c:v>
                </c:pt>
                <c:pt idx="244">
                  <c:v>150.67606248788698</c:v>
                </c:pt>
                <c:pt idx="245">
                  <c:v>150.39426339340409</c:v>
                </c:pt>
                <c:pt idx="246">
                  <c:v>150.11346104550489</c:v>
                </c:pt>
                <c:pt idx="247">
                  <c:v>149.83364964832873</c:v>
                </c:pt>
                <c:pt idx="248">
                  <c:v>149.5548234551641</c:v>
                </c:pt>
                <c:pt idx="249">
                  <c:v>149.27697676786019</c:v>
                </c:pt>
                <c:pt idx="250">
                  <c:v>149.00010393624848</c:v>
                </c:pt>
                <c:pt idx="251">
                  <c:v>148.72419935757429</c:v>
                </c:pt>
                <c:pt idx="252">
                  <c:v>148.44925747593771</c:v>
                </c:pt>
                <c:pt idx="253">
                  <c:v>148.17527278174447</c:v>
                </c:pt>
                <c:pt idx="254">
                  <c:v>147.90223981116537</c:v>
                </c:pt>
                <c:pt idx="255">
                  <c:v>147.63015314560531</c:v>
                </c:pt>
                <c:pt idx="256">
                  <c:v>147.35900741118053</c:v>
                </c:pt>
                <c:pt idx="257">
                  <c:v>147.08879727820482</c:v>
                </c:pt>
                <c:pt idx="258">
                  <c:v>146.81951746068384</c:v>
                </c:pt>
                <c:pt idx="259">
                  <c:v>146.55116271581784</c:v>
                </c:pt>
                <c:pt idx="260">
                  <c:v>146.28372784351205</c:v>
                </c:pt>
                <c:pt idx="261">
                  <c:v>146.01720768589527</c:v>
                </c:pt>
                <c:pt idx="262">
                  <c:v>145.75159712684572</c:v>
                </c:pt>
                <c:pt idx="263">
                  <c:v>145.48689109152465</c:v>
                </c:pt>
                <c:pt idx="264">
                  <c:v>145.223084545917</c:v>
                </c:pt>
                <c:pt idx="265">
                  <c:v>144.96017249637936</c:v>
                </c:pt>
                <c:pt idx="266">
                  <c:v>144.69814998919477</c:v>
                </c:pt>
                <c:pt idx="267">
                  <c:v>144.43701211013465</c:v>
                </c:pt>
                <c:pt idx="268">
                  <c:v>144.17675398402685</c:v>
                </c:pt>
                <c:pt idx="269">
                  <c:v>143.91737077433089</c:v>
                </c:pt>
                <c:pt idx="270">
                  <c:v>143.65885768271917</c:v>
                </c:pt>
                <c:pt idx="271">
                  <c:v>143.40120994866444</c:v>
                </c:pt>
                <c:pt idx="272">
                  <c:v>143.1444228490337</c:v>
                </c:pt>
                <c:pt idx="273">
                  <c:v>142.88849169768781</c:v>
                </c:pt>
                <c:pt idx="274">
                  <c:v>142.63341184508724</c:v>
                </c:pt>
                <c:pt idx="275">
                  <c:v>142.37917867790316</c:v>
                </c:pt>
                <c:pt idx="276">
                  <c:v>142.12578761863477</c:v>
                </c:pt>
                <c:pt idx="277">
                  <c:v>141.87323412523165</c:v>
                </c:pt>
                <c:pt idx="278">
                  <c:v>141.62151369072171</c:v>
                </c:pt>
                <c:pt idx="279">
                  <c:v>141.37062184284457</c:v>
                </c:pt>
                <c:pt idx="280">
                  <c:v>141.12055414368996</c:v>
                </c:pt>
                <c:pt idx="281">
                  <c:v>140.87130618934128</c:v>
                </c:pt>
                <c:pt idx="282">
                  <c:v>140.62287360952422</c:v>
                </c:pt>
                <c:pt idx="283">
                  <c:v>140.37525206726016</c:v>
                </c:pt>
                <c:pt idx="284">
                  <c:v>140.12843725852457</c:v>
                </c:pt>
                <c:pt idx="285">
                  <c:v>139.88242491190999</c:v>
                </c:pt>
                <c:pt idx="286">
                  <c:v>139.63721078829363</c:v>
                </c:pt>
                <c:pt idx="287">
                  <c:v>139.39279068050959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EE0-AFC1-4B672421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 (2)'!$AM$1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  <c:pt idx="274">
                  <c:v>44340</c:v>
                </c:pt>
                <c:pt idx="275">
                  <c:v>44341</c:v>
                </c:pt>
                <c:pt idx="276">
                  <c:v>44342</c:v>
                </c:pt>
                <c:pt idx="277">
                  <c:v>44343</c:v>
                </c:pt>
                <c:pt idx="278">
                  <c:v>44344</c:v>
                </c:pt>
                <c:pt idx="279">
                  <c:v>44345</c:v>
                </c:pt>
                <c:pt idx="280">
                  <c:v>44346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44352</c:v>
                </c:pt>
                <c:pt idx="287">
                  <c:v>44353</c:v>
                </c:pt>
              </c:numCache>
            </c:numRef>
          </c:cat>
          <c:val>
            <c:numRef>
              <c:f>'TTU w. Quar - no change (2)'!$AM$2:$AM$289</c:f>
              <c:numCache>
                <c:formatCode>#,##0.00</c:formatCode>
                <c:ptCount val="288"/>
                <c:pt idx="0">
                  <c:v>47.7</c:v>
                </c:pt>
                <c:pt idx="1">
                  <c:v>72.689388994300714</c:v>
                </c:pt>
                <c:pt idx="2">
                  <c:v>99.446000373624827</c:v>
                </c:pt>
                <c:pt idx="3">
                  <c:v>128.08663928130807</c:v>
                </c:pt>
                <c:pt idx="4">
                  <c:v>158.734394064056</c:v>
                </c:pt>
                <c:pt idx="5">
                  <c:v>191.51873871002005</c:v>
                </c:pt>
                <c:pt idx="6">
                  <c:v>226.57559287918426</c:v>
                </c:pt>
                <c:pt idx="7">
                  <c:v>264.04733058630694</c:v>
                </c:pt>
                <c:pt idx="8">
                  <c:v>285.99213484295507</c:v>
                </c:pt>
                <c:pt idx="9">
                  <c:v>307.45103950103083</c:v>
                </c:pt>
                <c:pt idx="10">
                  <c:v>328.24303187404718</c:v>
                </c:pt>
                <c:pt idx="11">
                  <c:v>348.16653835655643</c:v>
                </c:pt>
                <c:pt idx="12">
                  <c:v>366.99803967475231</c:v>
                </c:pt>
                <c:pt idx="13">
                  <c:v>384.49067504121598</c:v>
                </c:pt>
                <c:pt idx="14">
                  <c:v>400.37284523969777</c:v>
                </c:pt>
                <c:pt idx="15">
                  <c:v>414.34682522211813</c:v>
                </c:pt>
                <c:pt idx="16">
                  <c:v>427.48130214970143</c:v>
                </c:pt>
                <c:pt idx="17">
                  <c:v>439.75441387012887</c:v>
                </c:pt>
                <c:pt idx="18">
                  <c:v>451.15766083602847</c:v>
                </c:pt>
                <c:pt idx="19">
                  <c:v>461.69826742342491</c:v>
                </c:pt>
                <c:pt idx="20">
                  <c:v>471.40173864067549</c:v>
                </c:pt>
                <c:pt idx="21">
                  <c:v>480.31461672216562</c:v>
                </c:pt>
                <c:pt idx="22">
                  <c:v>488.50744198516213</c:v>
                </c:pt>
                <c:pt idx="23">
                  <c:v>496.07792246833321</c:v>
                </c:pt>
                <c:pt idx="24">
                  <c:v>503.04902228629987</c:v>
                </c:pt>
                <c:pt idx="25">
                  <c:v>509.44711259687529</c:v>
                </c:pt>
                <c:pt idx="26">
                  <c:v>515.30110940898135</c:v>
                </c:pt>
                <c:pt idx="27">
                  <c:v>520.64138788388345</c:v>
                </c:pt>
                <c:pt idx="28">
                  <c:v>525.49845112294224</c:v>
                </c:pt>
                <c:pt idx="29">
                  <c:v>529.90133066895464</c:v>
                </c:pt>
                <c:pt idx="30">
                  <c:v>533.87569517254155</c:v>
                </c:pt>
                <c:pt idx="31">
                  <c:v>537.44164288530146</c:v>
                </c:pt>
                <c:pt idx="32">
                  <c:v>540.6189191819642</c:v>
                </c:pt>
                <c:pt idx="33">
                  <c:v>543.42662608346302</c:v>
                </c:pt>
                <c:pt idx="34">
                  <c:v>545.88298329130578</c:v>
                </c:pt>
                <c:pt idx="35">
                  <c:v>548.00515961961446</c:v>
                </c:pt>
                <c:pt idx="36">
                  <c:v>549.80919584362971</c:v>
                </c:pt>
                <c:pt idx="37">
                  <c:v>551.31004220231398</c:v>
                </c:pt>
                <c:pt idx="38">
                  <c:v>552.52173609777674</c:v>
                </c:pt>
                <c:pt idx="39">
                  <c:v>553.45774792530506</c:v>
                </c:pt>
                <c:pt idx="40">
                  <c:v>554.13096730642712</c:v>
                </c:pt>
                <c:pt idx="41">
                  <c:v>554.55371047264998</c:v>
                </c:pt>
                <c:pt idx="42">
                  <c:v>554.73774588475294</c:v>
                </c:pt>
                <c:pt idx="43">
                  <c:v>554.69433369502701</c:v>
                </c:pt>
                <c:pt idx="44">
                  <c:v>554.43427299756604</c:v>
                </c:pt>
                <c:pt idx="45">
                  <c:v>553.96794895683399</c:v>
                </c:pt>
                <c:pt idx="46">
                  <c:v>553.30536984956609</c:v>
                </c:pt>
                <c:pt idx="47">
                  <c:v>552.45618179201654</c:v>
                </c:pt>
                <c:pt idx="48">
                  <c:v>551.42968549094326</c:v>
                </c:pt>
                <c:pt idx="49">
                  <c:v>550.23485358047174</c:v>
                </c:pt>
                <c:pt idx="50">
                  <c:v>548.88034726492003</c:v>
                </c:pt>
                <c:pt idx="51">
                  <c:v>547.37453125470086</c:v>
                </c:pt>
                <c:pt idx="52">
                  <c:v>545.72548637320756</c:v>
                </c:pt>
                <c:pt idx="53">
                  <c:v>543.9410197424121</c:v>
                </c:pt>
                <c:pt idx="54">
                  <c:v>542.02867313964111</c:v>
                </c:pt>
                <c:pt idx="55">
                  <c:v>539.99573097407381</c:v>
                </c:pt>
                <c:pt idx="56">
                  <c:v>537.84922771778201</c:v>
                </c:pt>
                <c:pt idx="57">
                  <c:v>535.5959547201503</c:v>
                </c:pt>
                <c:pt idx="58">
                  <c:v>533.24246642030334</c:v>
                </c:pt>
                <c:pt idx="59">
                  <c:v>530.79508604200532</c:v>
                </c:pt>
                <c:pt idx="60">
                  <c:v>528.25991090063792</c:v>
                </c:pt>
                <c:pt idx="61">
                  <c:v>525.64281746239328</c:v>
                </c:pt>
                <c:pt idx="62">
                  <c:v>522.9494662606794</c:v>
                </c:pt>
                <c:pt idx="63">
                  <c:v>520.18530668165818</c:v>
                </c:pt>
                <c:pt idx="64">
                  <c:v>517.35558164247482</c:v>
                </c:pt>
                <c:pt idx="65">
                  <c:v>514.46533219139246</c:v>
                </c:pt>
                <c:pt idx="66">
                  <c:v>511.51940205913104</c:v>
                </c:pt>
                <c:pt idx="67">
                  <c:v>508.52244218616732</c:v>
                </c:pt>
                <c:pt idx="68">
                  <c:v>505.47891524311717</c:v>
                </c:pt>
                <c:pt idx="69">
                  <c:v>502.39310015279608</c:v>
                </c:pt>
                <c:pt idx="70">
                  <c:v>499.26909661611529</c:v>
                </c:pt>
                <c:pt idx="71">
                  <c:v>496.11082964340403</c:v>
                </c:pt>
                <c:pt idx="72">
                  <c:v>492.92205409141974</c:v>
                </c:pt>
                <c:pt idx="73">
                  <c:v>489.70635920457875</c:v>
                </c:pt>
                <c:pt idx="74">
                  <c:v>486.46717315716819</c:v>
                </c:pt>
                <c:pt idx="75">
                  <c:v>483.20776759178096</c:v>
                </c:pt>
                <c:pt idx="76">
                  <c:v>479.93126214815425</c:v>
                </c:pt>
                <c:pt idx="77">
                  <c:v>476.64062897605095</c:v>
                </c:pt>
                <c:pt idx="78">
                  <c:v>473.33869722568471</c:v>
                </c:pt>
                <c:pt idx="79">
                  <c:v>470.02815750908297</c:v>
                </c:pt>
                <c:pt idx="80">
                  <c:v>466.71156632576572</c:v>
                </c:pt>
                <c:pt idx="81">
                  <c:v>463.39135044620451</c:v>
                </c:pt>
                <c:pt idx="82">
                  <c:v>460.06981124673496</c:v>
                </c:pt>
                <c:pt idx="83">
                  <c:v>456.74912898990084</c:v>
                </c:pt>
                <c:pt idx="84">
                  <c:v>453.4313670445872</c:v>
                </c:pt>
                <c:pt idx="85">
                  <c:v>450.11847604072204</c:v>
                </c:pt>
                <c:pt idx="86">
                  <c:v>446.8122979537647</c:v>
                </c:pt>
                <c:pt idx="87">
                  <c:v>443.51457011465169</c:v>
                </c:pt>
                <c:pt idx="88">
                  <c:v>440.22692914133438</c:v>
                </c:pt>
                <c:pt idx="89">
                  <c:v>407.62330313428248</c:v>
                </c:pt>
                <c:pt idx="90">
                  <c:v>376.01014105652462</c:v>
                </c:pt>
                <c:pt idx="91">
                  <c:v>345.36686018906948</c:v>
                </c:pt>
                <c:pt idx="92">
                  <c:v>315.67300609001308</c:v>
                </c:pt>
                <c:pt idx="93">
                  <c:v>286.90827085966748</c:v>
                </c:pt>
                <c:pt idx="94">
                  <c:v>259.05250995841857</c:v>
                </c:pt>
                <c:pt idx="95">
                  <c:v>232.08575764856388</c:v>
                </c:pt>
                <c:pt idx="96">
                  <c:v>225.53998223203055</c:v>
                </c:pt>
                <c:pt idx="97">
                  <c:v>219.6444895882473</c:v>
                </c:pt>
                <c:pt idx="98">
                  <c:v>214.36811290573976</c:v>
                </c:pt>
                <c:pt idx="99">
                  <c:v>209.68076035863044</c:v>
                </c:pt>
                <c:pt idx="100">
                  <c:v>205.55338631438917</c:v>
                </c:pt>
                <c:pt idx="101">
                  <c:v>201.95796296269103</c:v>
                </c:pt>
                <c:pt idx="102">
                  <c:v>198.86745238859322</c:v>
                </c:pt>
                <c:pt idx="103">
                  <c:v>196.25577910980661</c:v>
                </c:pt>
                <c:pt idx="104">
                  <c:v>193.79633128154521</c:v>
                </c:pt>
                <c:pt idx="105">
                  <c:v>191.47559536929782</c:v>
                </c:pt>
                <c:pt idx="106">
                  <c:v>189.28086735990507</c:v>
                </c:pt>
                <c:pt idx="107">
                  <c:v>187.20021667645568</c:v>
                </c:pt>
                <c:pt idx="108">
                  <c:v>185.22245142882235</c:v>
                </c:pt>
                <c:pt idx="109">
                  <c:v>183.33708495482858</c:v>
                </c:pt>
                <c:pt idx="110">
                  <c:v>181.53430360847625</c:v>
                </c:pt>
                <c:pt idx="111">
                  <c:v>179.8049357530727</c:v>
                </c:pt>
                <c:pt idx="112">
                  <c:v>178.14502979803808</c:v>
                </c:pt>
                <c:pt idx="113">
                  <c:v>176.55093151186253</c:v>
                </c:pt>
                <c:pt idx="114">
                  <c:v>175.0192643721528</c:v>
                </c:pt>
                <c:pt idx="115">
                  <c:v>173.54691095092778</c:v>
                </c:pt>
                <c:pt idx="116">
                  <c:v>172.13099528943928</c:v>
                </c:pt>
                <c:pt idx="117">
                  <c:v>170.76886621866086</c:v>
                </c:pt>
                <c:pt idx="118">
                  <c:v>169.45808158337164</c:v>
                </c:pt>
                <c:pt idx="119">
                  <c:v>168.19639332946721</c:v>
                </c:pt>
                <c:pt idx="120">
                  <c:v>166.9816635857577</c:v>
                </c:pt>
                <c:pt idx="121">
                  <c:v>165.81185763172243</c:v>
                </c:pt>
                <c:pt idx="122">
                  <c:v>164.68503733454025</c:v>
                </c:pt>
                <c:pt idx="123">
                  <c:v>163.59935502793701</c:v>
                </c:pt>
                <c:pt idx="124">
                  <c:v>162.55304780677577</c:v>
                </c:pt>
                <c:pt idx="125">
                  <c:v>161.54443221263324</c:v>
                </c:pt>
                <c:pt idx="126">
                  <c:v>160.57189928686421</c:v>
                </c:pt>
                <c:pt idx="127">
                  <c:v>159.63390996885659</c:v>
                </c:pt>
                <c:pt idx="128">
                  <c:v>158.72899186768834</c:v>
                </c:pt>
                <c:pt idx="129">
                  <c:v>157.85573621332068</c:v>
                </c:pt>
                <c:pt idx="130">
                  <c:v>157.01279497594106</c:v>
                </c:pt>
                <c:pt idx="131">
                  <c:v>156.19887814276902</c:v>
                </c:pt>
                <c:pt idx="132">
                  <c:v>155.41275114230012</c:v>
                </c:pt>
                <c:pt idx="133">
                  <c:v>154.6532324065879</c:v>
                </c:pt>
                <c:pt idx="134">
                  <c:v>153.91919106275398</c:v>
                </c:pt>
                <c:pt idx="135">
                  <c:v>153.20954474547295</c:v>
                </c:pt>
                <c:pt idx="136">
                  <c:v>152.52325750706552</c:v>
                </c:pt>
                <c:pt idx="137">
                  <c:v>151.85933782029014</c:v>
                </c:pt>
                <c:pt idx="138">
                  <c:v>151.21683666921049</c:v>
                </c:pt>
                <c:pt idx="139">
                  <c:v>150.59484572378508</c:v>
                </c:pt>
                <c:pt idx="140">
                  <c:v>149.99249559407829</c:v>
                </c:pt>
                <c:pt idx="141">
                  <c:v>149.40895416022903</c:v>
                </c:pt>
                <c:pt idx="142">
                  <c:v>148.84342497453551</c:v>
                </c:pt>
                <c:pt idx="143">
                  <c:v>148.29514573222278</c:v>
                </c:pt>
                <c:pt idx="144">
                  <c:v>147.76338680788672</c:v>
                </c:pt>
                <c:pt idx="145">
                  <c:v>147.24744985474919</c:v>
                </c:pt>
                <c:pt idx="146">
                  <c:v>146.74666646399339</c:v>
                </c:pt>
                <c:pt idx="147">
                  <c:v>146.26039688157562</c:v>
                </c:pt>
                <c:pt idx="148">
                  <c:v>145.78802878002887</c:v>
                </c:pt>
                <c:pt idx="149">
                  <c:v>157.50842682525411</c:v>
                </c:pt>
                <c:pt idx="150">
                  <c:v>169.90436914734451</c:v>
                </c:pt>
                <c:pt idx="151">
                  <c:v>183.00984374673766</c:v>
                </c:pt>
                <c:pt idx="152">
                  <c:v>196.86013770032432</c:v>
                </c:pt>
                <c:pt idx="153">
                  <c:v>211.49183367219675</c:v>
                </c:pt>
                <c:pt idx="154">
                  <c:v>226.94279840740398</c:v>
                </c:pt>
                <c:pt idx="155">
                  <c:v>243.25216211299104</c:v>
                </c:pt>
                <c:pt idx="156">
                  <c:v>252.34065371476333</c:v>
                </c:pt>
                <c:pt idx="157">
                  <c:v>261.08469868733312</c:v>
                </c:pt>
                <c:pt idx="158">
                  <c:v>269.41476195823503</c:v>
                </c:pt>
                <c:pt idx="159">
                  <c:v>277.25559278909202</c:v>
                </c:pt>
                <c:pt idx="160">
                  <c:v>284.52595941949482</c:v>
                </c:pt>
                <c:pt idx="161">
                  <c:v>291.13838574345363</c:v>
                </c:pt>
                <c:pt idx="162">
                  <c:v>296.99889126927434</c:v>
                </c:pt>
                <c:pt idx="163">
                  <c:v>302.0067355725717</c:v>
                </c:pt>
                <c:pt idx="164">
                  <c:v>306.61610256200356</c:v>
                </c:pt>
                <c:pt idx="165">
                  <c:v>310.82866062285211</c:v>
                </c:pt>
                <c:pt idx="166">
                  <c:v>314.65121667545804</c:v>
                </c:pt>
                <c:pt idx="167">
                  <c:v>318.09633498922892</c:v>
                </c:pt>
                <c:pt idx="168">
                  <c:v>321.18299149625534</c:v>
                </c:pt>
                <c:pt idx="169">
                  <c:v>323.93726406369484</c:v>
                </c:pt>
                <c:pt idx="170">
                  <c:v>326.39305923167205</c:v>
                </c:pt>
                <c:pt idx="171">
                  <c:v>328.5928760069134</c:v>
                </c:pt>
                <c:pt idx="172">
                  <c:v>330.55047328150033</c:v>
                </c:pt>
                <c:pt idx="173">
                  <c:v>332.2802617765193</c:v>
                </c:pt>
                <c:pt idx="174">
                  <c:v>333.79697109579587</c:v>
                </c:pt>
                <c:pt idx="175">
                  <c:v>335.11526185027378</c:v>
                </c:pt>
                <c:pt idx="176">
                  <c:v>329.62645182730432</c:v>
                </c:pt>
                <c:pt idx="177">
                  <c:v>323.75404202216168</c:v>
                </c:pt>
                <c:pt idx="178">
                  <c:v>317.50962337651356</c:v>
                </c:pt>
                <c:pt idx="179">
                  <c:v>310.90236159418021</c:v>
                </c:pt>
                <c:pt idx="180">
                  <c:v>303.9408428483668</c:v>
                </c:pt>
                <c:pt idx="181">
                  <c:v>296.63300542459706</c:v>
                </c:pt>
                <c:pt idx="182">
                  <c:v>288.98609275032391</c:v>
                </c:pt>
                <c:pt idx="183">
                  <c:v>285.42184990446486</c:v>
                </c:pt>
                <c:pt idx="184">
                  <c:v>282.0152083864316</c:v>
                </c:pt>
                <c:pt idx="185">
                  <c:v>278.79116522485003</c:v>
                </c:pt>
                <c:pt idx="186">
                  <c:v>275.77463650556456</c:v>
                </c:pt>
                <c:pt idx="187">
                  <c:v>272.99057674528456</c:v>
                </c:pt>
                <c:pt idx="188">
                  <c:v>270.46400465211889</c:v>
                </c:pt>
                <c:pt idx="189">
                  <c:v>268.22003314294744</c:v>
                </c:pt>
                <c:pt idx="190">
                  <c:v>266.28390248588971</c:v>
                </c:pt>
                <c:pt idx="191">
                  <c:v>264.45254828727877</c:v>
                </c:pt>
                <c:pt idx="192">
                  <c:v>262.72087219947377</c:v>
                </c:pt>
                <c:pt idx="193">
                  <c:v>261.08233919887743</c:v>
                </c:pt>
                <c:pt idx="194">
                  <c:v>259.52895416895399</c:v>
                </c:pt>
                <c:pt idx="195">
                  <c:v>258.05123253317538</c:v>
                </c:pt>
                <c:pt idx="196">
                  <c:v>256.63816969093364</c:v>
                </c:pt>
                <c:pt idx="197">
                  <c:v>255.27720908461168</c:v>
                </c:pt>
                <c:pt idx="198">
                  <c:v>253.95420878834381</c:v>
                </c:pt>
                <c:pt idx="199">
                  <c:v>252.66503070952291</c:v>
                </c:pt>
                <c:pt idx="200">
                  <c:v>251.40569271011859</c:v>
                </c:pt>
                <c:pt idx="201">
                  <c:v>250.17244614307543</c:v>
                </c:pt>
                <c:pt idx="202">
                  <c:v>248.96185587334872</c:v>
                </c:pt>
                <c:pt idx="203">
                  <c:v>247.7708830762819</c:v>
                </c:pt>
                <c:pt idx="204">
                  <c:v>246.59697086768992</c:v>
                </c:pt>
                <c:pt idx="205">
                  <c:v>245.43813282665238</c:v>
                </c:pt>
                <c:pt idx="206">
                  <c:v>244.29304447597391</c:v>
                </c:pt>
                <c:pt idx="207">
                  <c:v>243.16055592476329</c:v>
                </c:pt>
                <c:pt idx="208">
                  <c:v>242.03968792406937</c:v>
                </c:pt>
                <c:pt idx="209">
                  <c:v>240.9296239053061</c:v>
                </c:pt>
                <c:pt idx="210">
                  <c:v>239.82969782066007</c:v>
                </c:pt>
                <c:pt idx="211">
                  <c:v>238.73937759060595</c:v>
                </c:pt>
                <c:pt idx="212">
                  <c:v>242.03453234951186</c:v>
                </c:pt>
                <c:pt idx="213">
                  <c:v>245.50387276252005</c:v>
                </c:pt>
                <c:pt idx="214">
                  <c:v>249.15251127211755</c:v>
                </c:pt>
                <c:pt idx="215">
                  <c:v>252.98570799203065</c:v>
                </c:pt>
                <c:pt idx="216">
                  <c:v>257.00886092753137</c:v>
                </c:pt>
                <c:pt idx="217">
                  <c:v>261.22749582515246</c:v>
                </c:pt>
                <c:pt idx="218">
                  <c:v>265.64725583097623</c:v>
                </c:pt>
                <c:pt idx="219">
                  <c:v>267.35636555944893</c:v>
                </c:pt>
                <c:pt idx="220">
                  <c:v>268.9054328755069</c:v>
                </c:pt>
                <c:pt idx="221">
                  <c:v>270.27703606104291</c:v>
                </c:pt>
                <c:pt idx="222">
                  <c:v>271.45290588910245</c:v>
                </c:pt>
                <c:pt idx="223">
                  <c:v>272.41390329033362</c:v>
                </c:pt>
                <c:pt idx="224">
                  <c:v>273.13999787159645</c:v>
                </c:pt>
                <c:pt idx="225">
                  <c:v>273.61024732189134</c:v>
                </c:pt>
                <c:pt idx="226">
                  <c:v>273.80277771959123</c:v>
                </c:pt>
                <c:pt idx="227">
                  <c:v>273.86979401412862</c:v>
                </c:pt>
                <c:pt idx="228">
                  <c:v>273.81612951292033</c:v>
                </c:pt>
                <c:pt idx="229">
                  <c:v>273.64788123765214</c:v>
                </c:pt>
                <c:pt idx="230">
                  <c:v>273.37249600129599</c:v>
                </c:pt>
                <c:pt idx="231">
                  <c:v>272.99885919742343</c:v>
                </c:pt>
                <c:pt idx="232">
                  <c:v>272.53738628505363</c:v>
                </c:pt>
                <c:pt idx="233">
                  <c:v>272.00011695720127</c:v>
                </c:pt>
                <c:pt idx="234">
                  <c:v>271.40081198814056</c:v>
                </c:pt>
                <c:pt idx="235">
                  <c:v>270.74475256123975</c:v>
                </c:pt>
                <c:pt idx="236">
                  <c:v>270.03713344578836</c:v>
                </c:pt>
                <c:pt idx="237">
                  <c:v>269.28298328554524</c:v>
                </c:pt>
                <c:pt idx="238">
                  <c:v>268.48707783144562</c:v>
                </c:pt>
                <c:pt idx="239">
                  <c:v>267.65384585504751</c:v>
                </c:pt>
                <c:pt idx="240">
                  <c:v>266.78726747855819</c:v>
                </c:pt>
                <c:pt idx="241">
                  <c:v>265.89076465661708</c:v>
                </c:pt>
                <c:pt idx="242">
                  <c:v>264.96708354447446</c:v>
                </c:pt>
                <c:pt idx="243">
                  <c:v>264.01876303640597</c:v>
                </c:pt>
                <c:pt idx="244">
                  <c:v>263.04813242661749</c:v>
                </c:pt>
                <c:pt idx="245">
                  <c:v>262.05731373548855</c:v>
                </c:pt>
                <c:pt idx="246">
                  <c:v>261.04822921141198</c:v>
                </c:pt>
                <c:pt idx="247">
                  <c:v>260.02261453998835</c:v>
                </c:pt>
                <c:pt idx="248">
                  <c:v>258.9820383138603</c:v>
                </c:pt>
                <c:pt idx="249">
                  <c:v>257.92792833799626</c:v>
                </c:pt>
                <c:pt idx="250">
                  <c:v>256.86160536671701</c:v>
                </c:pt>
                <c:pt idx="251">
                  <c:v>255.7842912206234</c:v>
                </c:pt>
                <c:pt idx="252">
                  <c:v>254.69711730151005</c:v>
                </c:pt>
                <c:pt idx="253">
                  <c:v>253.60113324448236</c:v>
                </c:pt>
                <c:pt idx="254">
                  <c:v>252.49731541259132</c:v>
                </c:pt>
                <c:pt idx="255">
                  <c:v>251.38657490385052</c:v>
                </c:pt>
                <c:pt idx="256">
                  <c:v>250.26976470351642</c:v>
                </c:pt>
                <c:pt idx="257">
                  <c:v>249.14768557600621</c:v>
                </c:pt>
                <c:pt idx="258">
                  <c:v>248.02109025080591</c:v>
                </c:pt>
                <c:pt idx="259">
                  <c:v>246.89068728650452</c:v>
                </c:pt>
                <c:pt idx="260">
                  <c:v>245.75714458116425</c:v>
                </c:pt>
                <c:pt idx="261">
                  <c:v>244.62109251136971</c:v>
                </c:pt>
                <c:pt idx="262">
                  <c:v>243.48312669854562</c:v>
                </c:pt>
                <c:pt idx="263">
                  <c:v>242.34381041959756</c:v>
                </c:pt>
                <c:pt idx="264">
                  <c:v>241.20367669970989</c:v>
                </c:pt>
                <c:pt idx="265">
                  <c:v>240.06323014832586</c:v>
                </c:pt>
                <c:pt idx="266">
                  <c:v>238.92294862503408</c:v>
                </c:pt>
                <c:pt idx="267">
                  <c:v>237.78328474827367</c:v>
                </c:pt>
                <c:pt idx="268">
                  <c:v>236.6446672618612</c:v>
                </c:pt>
                <c:pt idx="269">
                  <c:v>235.50750227568571</c:v>
                </c:pt>
                <c:pt idx="270">
                  <c:v>234.37217439738637</c:v>
                </c:pt>
                <c:pt idx="271">
                  <c:v>233.23904777128934</c:v>
                </c:pt>
                <c:pt idx="272">
                  <c:v>232.10846703919776</c:v>
                </c:pt>
                <c:pt idx="273">
                  <c:v>230.9807582346611</c:v>
                </c:pt>
                <c:pt idx="274">
                  <c:v>229.85622961794422</c:v>
                </c:pt>
                <c:pt idx="275">
                  <c:v>228.73517245839716</c:v>
                </c:pt>
                <c:pt idx="276">
                  <c:v>227.61786177027884</c:v>
                </c:pt>
                <c:pt idx="277">
                  <c:v>226.50455700735608</c:v>
                </c:pt>
                <c:pt idx="278">
                  <c:v>225.39550272082536</c:v>
                </c:pt>
                <c:pt idx="279">
                  <c:v>224.29092918434495</c:v>
                </c:pt>
                <c:pt idx="280">
                  <c:v>223.19105298928145</c:v>
                </c:pt>
                <c:pt idx="281">
                  <c:v>222.09607761273213</c:v>
                </c:pt>
                <c:pt idx="282">
                  <c:v>221.00619396056902</c:v>
                </c:pt>
                <c:pt idx="283">
                  <c:v>219.92158088745197</c:v>
                </c:pt>
                <c:pt idx="284">
                  <c:v>218.84240569549078</c:v>
                </c:pt>
                <c:pt idx="285">
                  <c:v>217.76882461299982</c:v>
                </c:pt>
                <c:pt idx="286">
                  <c:v>216.70098325458983</c:v>
                </c:pt>
                <c:pt idx="287">
                  <c:v>215.6390170636777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4-4D34-9642-BD9C8BFF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(2)'!$G$1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 (2)'!$G$2:$G$21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0-4159-AEBD-E20CE7515EA3}"/>
            </c:ext>
          </c:extLst>
        </c:ser>
        <c:ser>
          <c:idx val="1"/>
          <c:order val="1"/>
          <c:tx>
            <c:strRef>
              <c:f>'TTU w. Quar - no change (2)'!$AZ$1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 (2)'!$C$2:$C$50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 (2)'!$AZ$2:$AZ$283</c:f>
              <c:numCache>
                <c:formatCode>#,##0.00</c:formatCode>
                <c:ptCount val="282"/>
                <c:pt idx="0">
                  <c:v>103</c:v>
                </c:pt>
                <c:pt idx="1">
                  <c:v>133.15098777144524</c:v>
                </c:pt>
                <c:pt idx="2">
                  <c:v>166.5150254204093</c:v>
                </c:pt>
                <c:pt idx="3">
                  <c:v>203.31025755873856</c:v>
                </c:pt>
                <c:pt idx="4">
                  <c:v>243.7676503925239</c:v>
                </c:pt>
                <c:pt idx="5">
                  <c:v>288.13141970235341</c:v>
                </c:pt>
                <c:pt idx="6">
                  <c:v>336.65941682581467</c:v>
                </c:pt>
                <c:pt idx="7">
                  <c:v>389.62346058879905</c:v>
                </c:pt>
                <c:pt idx="8">
                  <c:v>447.30960147313135</c:v>
                </c:pt>
                <c:pt idx="9">
                  <c:v>507.69512737911714</c:v>
                </c:pt>
                <c:pt idx="10">
                  <c:v>570.70004786085076</c:v>
                </c:pt>
                <c:pt idx="11">
                  <c:v>636.22102410208709</c:v>
                </c:pt>
                <c:pt idx="12">
                  <c:v>704.1290875800189</c:v>
                </c:pt>
                <c:pt idx="13">
                  <c:v>774.26724916435694</c:v>
                </c:pt>
                <c:pt idx="14">
                  <c:v>846.44800120116486</c:v>
                </c:pt>
                <c:pt idx="15">
                  <c:v>920.45071514428287</c:v>
                </c:pt>
                <c:pt idx="16">
                  <c:v>996.01893692891622</c:v>
                </c:pt>
                <c:pt idx="17">
                  <c:v>1073.0330731580318</c:v>
                </c:pt>
                <c:pt idx="18">
                  <c:v>1151.3717190855843</c:v>
                </c:pt>
                <c:pt idx="19">
                  <c:v>1230.913429543114</c:v>
                </c:pt>
                <c:pt idx="20">
                  <c:v>1311.5387519896781</c:v>
                </c:pt>
                <c:pt idx="21">
                  <c:v>1393.132538147906</c:v>
                </c:pt>
                <c:pt idx="22">
                  <c:v>1475.586550793867</c:v>
                </c:pt>
                <c:pt idx="23">
                  <c:v>1558.802382397515</c:v>
                </c:pt>
                <c:pt idx="24">
                  <c:v>1642.6947024714163</c:v>
                </c:pt>
                <c:pt idx="25">
                  <c:v>1727.1819067714055</c:v>
                </c:pt>
                <c:pt idx="26">
                  <c:v>1812.1865102752759</c:v>
                </c:pt>
                <c:pt idx="27">
                  <c:v>1897.6354234599921</c:v>
                </c:pt>
                <c:pt idx="28">
                  <c:v>1983.4600872252925</c:v>
                </c:pt>
                <c:pt idx="29">
                  <c:v>2069.5964399298718</c:v>
                </c:pt>
                <c:pt idx="30">
                  <c:v>2155.9846880919595</c:v>
                </c:pt>
                <c:pt idx="31">
                  <c:v>2242.5688503584761</c:v>
                </c:pt>
                <c:pt idx="32">
                  <c:v>2329.2960423656932</c:v>
                </c:pt>
                <c:pt idx="33">
                  <c:v>2416.1163983290367</c:v>
                </c:pt>
                <c:pt idx="34">
                  <c:v>2502.9829575428457</c:v>
                </c:pt>
                <c:pt idx="35">
                  <c:v>2589.8515229157319</c:v>
                </c:pt>
                <c:pt idx="36">
                  <c:v>2676.6805007264493</c:v>
                </c:pt>
                <c:pt idx="37">
                  <c:v>2763.4307330252273</c:v>
                </c:pt>
                <c:pt idx="38">
                  <c:v>2850.0653365302019</c:v>
                </c:pt>
                <c:pt idx="39">
                  <c:v>2936.5495644816001</c:v>
                </c:pt>
                <c:pt idx="40">
                  <c:v>3022.8507107213413</c:v>
                </c:pt>
                <c:pt idx="41">
                  <c:v>3108.9380131916723</c:v>
                </c:pt>
                <c:pt idx="42">
                  <c:v>3194.7825594217875</c:v>
                </c:pt>
                <c:pt idx="43">
                  <c:v>3280.3571961568073</c:v>
                </c:pt>
                <c:pt idx="44">
                  <c:v>3365.6364447102314</c:v>
                </c:pt>
                <c:pt idx="45">
                  <c:v>3450.5964228737234</c:v>
                </c:pt>
                <c:pt idx="46">
                  <c:v>3535.2147732810881</c:v>
                </c:pt>
                <c:pt idx="47">
                  <c:v>3619.4705969805614</c:v>
                </c:pt>
                <c:pt idx="48">
                  <c:v>3703.3443896047456</c:v>
                </c:pt>
                <c:pt idx="49">
                  <c:v>3786.8179803544017</c:v>
                </c:pt>
                <c:pt idx="50">
                  <c:v>3869.874473839493</c:v>
                </c:pt>
                <c:pt idx="51">
                  <c:v>3952.4981946714452</c:v>
                </c:pt>
                <c:pt idx="52">
                  <c:v>4034.6746345859601</c:v>
                </c:pt>
                <c:pt idx="53">
                  <c:v>4116.3904018086469</c:v>
                </c:pt>
                <c:pt idx="54">
                  <c:v>4197.6331723701151</c:v>
                </c:pt>
                <c:pt idx="55">
                  <c:v>4278.3916431481448</c:v>
                </c:pt>
                <c:pt idx="56">
                  <c:v>4358.6554865785174</c:v>
                </c:pt>
                <c:pt idx="57">
                  <c:v>4438.4153069570984</c:v>
                </c:pt>
                <c:pt idx="58">
                  <c:v>4517.6625982479109</c:v>
                </c:pt>
                <c:pt idx="59">
                  <c:v>4596.3897033138273</c:v>
                </c:pt>
                <c:pt idx="60">
                  <c:v>4674.5897744961994</c:v>
                </c:pt>
                <c:pt idx="61">
                  <c:v>4752.2567354841603</c:v>
                </c:pt>
                <c:pt idx="62">
                  <c:v>4829.385244429619</c:v>
                </c:pt>
                <c:pt idx="63">
                  <c:v>4905.9706582750996</c:v>
                </c:pt>
                <c:pt idx="64">
                  <c:v>4982.0089982624777</c:v>
                </c:pt>
                <c:pt idx="65">
                  <c:v>5057.4969165928287</c:v>
                </c:pt>
                <c:pt idx="66">
                  <c:v>5132.4316642104977</c:v>
                </c:pt>
                <c:pt idx="67">
                  <c:v>5206.8110596872984</c:v>
                </c:pt>
                <c:pt idx="68">
                  <c:v>5280.6334591851919</c:v>
                </c:pt>
                <c:pt idx="69">
                  <c:v>5353.897727477296</c:v>
                </c:pt>
                <c:pt idx="70">
                  <c:v>5426.6032100078328</c:v>
                </c:pt>
                <c:pt idx="71">
                  <c:v>5498.7497059716561</c:v>
                </c:pt>
                <c:pt idx="72">
                  <c:v>5570.3374423940777</c:v>
                </c:pt>
                <c:pt idx="73">
                  <c:v>5641.3670491917155</c:v>
                </c:pt>
                <c:pt idx="74">
                  <c:v>5711.8395351949102</c:v>
                </c:pt>
                <c:pt idx="75">
                  <c:v>5781.7562651120443</c:v>
                </c:pt>
                <c:pt idx="76">
                  <c:v>5851.1189374156729</c:v>
                </c:pt>
                <c:pt idx="77">
                  <c:v>5919.9295631299901</c:v>
                </c:pt>
                <c:pt idx="78">
                  <c:v>5988.1904454987125</c:v>
                </c:pt>
                <c:pt idx="79">
                  <c:v>6055.9041605120537</c:v>
                </c:pt>
                <c:pt idx="80">
                  <c:v>6123.0735382711355</c:v>
                </c:pt>
                <c:pt idx="81">
                  <c:v>6189.7016451678201</c:v>
                </c:pt>
                <c:pt idx="82">
                  <c:v>6255.7917668576983</c:v>
                </c:pt>
                <c:pt idx="83">
                  <c:v>6321.3473920037495</c:v>
                </c:pt>
                <c:pt idx="84">
                  <c:v>6386.3721967679967</c:v>
                </c:pt>
                <c:pt idx="85">
                  <c:v>6450.8700300284127</c:v>
                </c:pt>
                <c:pt idx="86">
                  <c:v>6514.8448992982794</c:v>
                </c:pt>
                <c:pt idx="87">
                  <c:v>6578.3009573252311</c:v>
                </c:pt>
                <c:pt idx="88">
                  <c:v>6641.2424893472889</c:v>
                </c:pt>
                <c:pt idx="89">
                  <c:v>6671.0876658119951</c:v>
                </c:pt>
                <c:pt idx="90">
                  <c:v>6700.0468454241236</c:v>
                </c:pt>
                <c:pt idx="91">
                  <c:v>6728.1491324670524</c:v>
                </c:pt>
                <c:pt idx="92">
                  <c:v>6755.4228597622759</c:v>
                </c:pt>
                <c:pt idx="93">
                  <c:v>6781.8956059907487</c:v>
                </c:pt>
                <c:pt idx="94">
                  <c:v>6807.5942127725348</c:v>
                </c:pt>
                <c:pt idx="95">
                  <c:v>6832.544801496434</c:v>
                </c:pt>
                <c:pt idx="96">
                  <c:v>6856.7727898925177</c:v>
                </c:pt>
                <c:pt idx="97">
                  <c:v>6880.8053613635566</c:v>
                </c:pt>
                <c:pt idx="98">
                  <c:v>6904.6598031132471</c:v>
                </c:pt>
                <c:pt idx="99">
                  <c:v>6928.3525241252291</c:v>
                </c:pt>
                <c:pt idx="100">
                  <c:v>6951.8990884685409</c:v>
                </c:pt>
                <c:pt idx="101">
                  <c:v>6975.3142474702308</c:v>
                </c:pt>
                <c:pt idx="102">
                  <c:v>6998.6119707964108</c:v>
                </c:pt>
                <c:pt idx="103">
                  <c:v>7021.805476481245</c:v>
                </c:pt>
                <c:pt idx="104">
                  <c:v>7044.9072599415813</c:v>
                </c:pt>
                <c:pt idx="105">
                  <c:v>7067.9214422140649</c:v>
                </c:pt>
                <c:pt idx="106">
                  <c:v>7090.8517826467478</c:v>
                </c:pt>
                <c:pt idx="107">
                  <c:v>7113.7017014842295</c:v>
                </c:pt>
                <c:pt idx="108">
                  <c:v>7136.4743013773641</c:v>
                </c:pt>
                <c:pt idx="109">
                  <c:v>7159.1723878618204</c:v>
                </c:pt>
                <c:pt idx="110">
                  <c:v>7181.7984888479486</c:v>
                </c:pt>
                <c:pt idx="111">
                  <c:v>7204.3548731625933</c:v>
                </c:pt>
                <c:pt idx="112">
                  <c:v>7226.8435681818655</c:v>
                </c:pt>
                <c:pt idx="113">
                  <c:v>7249.2664929755829</c:v>
                </c:pt>
                <c:pt idx="114">
                  <c:v>7271.6254663987083</c:v>
                </c:pt>
                <c:pt idx="115">
                  <c:v>7293.9222146335997</c:v>
                </c:pt>
                <c:pt idx="116">
                  <c:v>7316.1583782135749</c:v>
                </c:pt>
                <c:pt idx="117">
                  <c:v>7338.3355185568234</c:v>
                </c:pt>
                <c:pt idx="118">
                  <c:v>7360.4551240383089</c:v>
                </c:pt>
                <c:pt idx="119">
                  <c:v>7382.5186156259879</c:v>
                </c:pt>
                <c:pt idx="120">
                  <c:v>7404.5273521063737</c:v>
                </c:pt>
                <c:pt idx="121">
                  <c:v>7426.4826331743734</c:v>
                </c:pt>
                <c:pt idx="122">
                  <c:v>7448.3857023267956</c:v>
                </c:pt>
                <c:pt idx="123">
                  <c:v>7470.2377495728351</c:v>
                </c:pt>
                <c:pt idx="124">
                  <c:v>7492.0399139739957</c:v>
                </c:pt>
                <c:pt idx="125">
                  <c:v>7513.7932860251667</c:v>
                </c:pt>
                <c:pt idx="126">
                  <c:v>7535.4989098878405</c:v>
                </c:pt>
                <c:pt idx="127">
                  <c:v>7557.1577854857651</c:v>
                </c:pt>
                <c:pt idx="128">
                  <c:v>7578.7708704726865</c:v>
                </c:pt>
                <c:pt idx="129">
                  <c:v>7600.339082107278</c:v>
                </c:pt>
                <c:pt idx="130">
                  <c:v>7621.8632990404376</c:v>
                </c:pt>
                <c:pt idx="131">
                  <c:v>7643.344363019818</c:v>
                </c:pt>
                <c:pt idx="132">
                  <c:v>7664.7830805161047</c:v>
                </c:pt>
                <c:pt idx="133">
                  <c:v>7686.180224275322</c:v>
                </c:pt>
                <c:pt idx="134">
                  <c:v>7707.5365348011192</c:v>
                </c:pt>
                <c:pt idx="135">
                  <c:v>7728.8527217707815</c:v>
                </c:pt>
                <c:pt idx="136">
                  <c:v>7750.1294653884415</c:v>
                </c:pt>
                <c:pt idx="137">
                  <c:v>7771.3674176783725</c:v>
                </c:pt>
                <c:pt idx="138">
                  <c:v>7792.567203721107</c:v>
                </c:pt>
                <c:pt idx="139">
                  <c:v>7813.7294228349538</c:v>
                </c:pt>
                <c:pt idx="140">
                  <c:v>7834.8546497053912</c:v>
                </c:pt>
                <c:pt idx="141">
                  <c:v>7855.9434354646828</c:v>
                </c:pt>
                <c:pt idx="142">
                  <c:v>7876.9963087239212</c:v>
                </c:pt>
                <c:pt idx="143">
                  <c:v>7898.0137765596292</c:v>
                </c:pt>
                <c:pt idx="144">
                  <c:v>7918.996325456932</c:v>
                </c:pt>
                <c:pt idx="145">
                  <c:v>7939.9444222112197</c:v>
                </c:pt>
                <c:pt idx="146">
                  <c:v>7960.8585147901258</c:v>
                </c:pt>
                <c:pt idx="147">
                  <c:v>7981.739033157598</c:v>
                </c:pt>
                <c:pt idx="148">
                  <c:v>8002.5863900617087</c:v>
                </c:pt>
                <c:pt idx="149">
                  <c:v>8036.9337048348962</c:v>
                </c:pt>
                <c:pt idx="150">
                  <c:v>8072.5940406467307</c:v>
                </c:pt>
                <c:pt idx="151">
                  <c:v>8109.6392634794038</c:v>
                </c:pt>
                <c:pt idx="152">
                  <c:v>8148.1443690069163</c:v>
                </c:pt>
                <c:pt idx="153">
                  <c:v>8188.1875442466171</c:v>
                </c:pt>
                <c:pt idx="154">
                  <c:v>8229.8502201032152</c:v>
                </c:pt>
                <c:pt idx="155">
                  <c:v>8273.2171131880896</c:v>
                </c:pt>
                <c:pt idx="156">
                  <c:v>8318.3762551444997</c:v>
                </c:pt>
                <c:pt idx="157">
                  <c:v>8364.4824505632059</c:v>
                </c:pt>
                <c:pt idx="158">
                  <c:v>8411.4891265759125</c:v>
                </c:pt>
                <c:pt idx="159">
                  <c:v>8459.341969282008</c:v>
                </c:pt>
                <c:pt idx="160">
                  <c:v>8507.9783842261531</c:v>
                </c:pt>
                <c:pt idx="161">
                  <c:v>8557.326939794817</c:v>
                </c:pt>
                <c:pt idx="162">
                  <c:v>8607.3067939450393</c:v>
                </c:pt>
                <c:pt idx="163">
                  <c:v>8657.8271045942165</c:v>
                </c:pt>
                <c:pt idx="164">
                  <c:v>8708.7864238624625</c:v>
                </c:pt>
                <c:pt idx="165">
                  <c:v>8760.1356330666422</c:v>
                </c:pt>
                <c:pt idx="166">
                  <c:v>8811.8262457380752</c:v>
                </c:pt>
                <c:pt idx="167">
                  <c:v>8863.8109924388009</c:v>
                </c:pt>
                <c:pt idx="168">
                  <c:v>8916.0444645751777</c:v>
                </c:pt>
                <c:pt idx="169">
                  <c:v>8968.483819769519</c:v>
                </c:pt>
                <c:pt idx="170">
                  <c:v>9021.089551369907</c:v>
                </c:pt>
                <c:pt idx="171">
                  <c:v>9073.8263247050345</c:v>
                </c:pt>
                <c:pt idx="172">
                  <c:v>9126.6638827243769</c:v>
                </c:pt>
                <c:pt idx="173">
                  <c:v>9179.5738020527624</c:v>
                </c:pt>
                <c:pt idx="174">
                  <c:v>9232.5295455190462</c:v>
                </c:pt>
                <c:pt idx="175">
                  <c:v>9285.5064763363953</c:v>
                </c:pt>
                <c:pt idx="176">
                  <c:v>9331.1231317551683</c:v>
                </c:pt>
                <c:pt idx="177">
                  <c:v>9376.1500422966365</c:v>
                </c:pt>
                <c:pt idx="178">
                  <c:v>9420.557350348221</c:v>
                </c:pt>
                <c:pt idx="179">
                  <c:v>9464.3164682162351</c:v>
                </c:pt>
                <c:pt idx="180">
                  <c:v>9507.3998450195195</c:v>
                </c:pt>
                <c:pt idx="181">
                  <c:v>9549.7808967797173</c:v>
                </c:pt>
                <c:pt idx="182">
                  <c:v>9591.4339312910979</c:v>
                </c:pt>
                <c:pt idx="183">
                  <c:v>9632.3340697123986</c:v>
                </c:pt>
                <c:pt idx="184">
                  <c:v>9672.8379453263406</c:v>
                </c:pt>
                <c:pt idx="185">
                  <c:v>9712.9613076005135</c:v>
                </c:pt>
                <c:pt idx="186">
                  <c:v>9752.7219125301162</c:v>
                </c:pt>
                <c:pt idx="187">
                  <c:v>9792.139495823938</c:v>
                </c:pt>
                <c:pt idx="188">
                  <c:v>9831.2357568422613</c:v>
                </c:pt>
                <c:pt idx="189">
                  <c:v>9870.0343450722648</c:v>
                </c:pt>
                <c:pt idx="190">
                  <c:v>9908.560849391326</c:v>
                </c:pt>
                <c:pt idx="191">
                  <c:v>9946.8427902597941</c:v>
                </c:pt>
                <c:pt idx="192">
                  <c:v>9984.8902413149335</c:v>
                </c:pt>
                <c:pt idx="193">
                  <c:v>10022.71276265509</c:v>
                </c:pt>
                <c:pt idx="194">
                  <c:v>10060.319285111002</c:v>
                </c:pt>
                <c:pt idx="195">
                  <c:v>10097.717993903019</c:v>
                </c:pt>
                <c:pt idx="196">
                  <c:v>10134.916211191632</c:v>
                </c:pt>
                <c:pt idx="197">
                  <c:v>10171.920277437417</c:v>
                </c:pt>
                <c:pt idx="198">
                  <c:v>10208.735431474772</c:v>
                </c:pt>
                <c:pt idx="199">
                  <c:v>10245.365689196704</c:v>
                </c:pt>
                <c:pt idx="200">
                  <c:v>10281.814690515172</c:v>
                </c:pt>
                <c:pt idx="201">
                  <c:v>10318.085716157902</c:v>
                </c:pt>
                <c:pt idx="202">
                  <c:v>10354.181710693372</c:v>
                </c:pt>
                <c:pt idx="203">
                  <c:v>10390.10531190493</c:v>
                </c:pt>
                <c:pt idx="204">
                  <c:v>10425.858886657497</c:v>
                </c:pt>
                <c:pt idx="205">
                  <c:v>10461.44457340241</c:v>
                </c:pt>
                <c:pt idx="206">
                  <c:v>10496.864331468722</c:v>
                </c:pt>
                <c:pt idx="207">
                  <c:v>10532.119997292377</c:v>
                </c:pt>
                <c:pt idx="208">
                  <c:v>10567.213299960775</c:v>
                </c:pt>
                <c:pt idx="209">
                  <c:v>10602.145876248665</c:v>
                </c:pt>
                <c:pt idx="210">
                  <c:v>10636.919284824253</c:v>
                </c:pt>
                <c:pt idx="211">
                  <c:v>10671.535019294715</c:v>
                </c:pt>
                <c:pt idx="212">
                  <c:v>10710.857062402973</c:v>
                </c:pt>
                <c:pt idx="213">
                  <c:v>10750.426783745776</c:v>
                </c:pt>
                <c:pt idx="214">
                  <c:v>10790.259797388111</c:v>
                </c:pt>
                <c:pt idx="215">
                  <c:v>10830.372065530553</c:v>
                </c:pt>
                <c:pt idx="216">
                  <c:v>10870.779905050418</c:v>
                </c:pt>
                <c:pt idx="217">
                  <c:v>10911.499992588988</c:v>
                </c:pt>
                <c:pt idx="218">
                  <c:v>10952.549368144802</c:v>
                </c:pt>
                <c:pt idx="219">
                  <c:v>10993.945437151269</c:v>
                </c:pt>
                <c:pt idx="220">
                  <c:v>11035.414255564507</c:v>
                </c:pt>
                <c:pt idx="221">
                  <c:v>11076.938873175992</c:v>
                </c:pt>
                <c:pt idx="222">
                  <c:v>11118.500759105182</c:v>
                </c:pt>
                <c:pt idx="223">
                  <c:v>11160.079738969804</c:v>
                </c:pt>
                <c:pt idx="224">
                  <c:v>11201.653930916991</c:v>
                </c:pt>
                <c:pt idx="225">
                  <c:v>11243.199680570331</c:v>
                </c:pt>
                <c:pt idx="226">
                  <c:v>11284.691494938181</c:v>
                </c:pt>
                <c:pt idx="227">
                  <c:v>11326.101975315803</c:v>
                </c:pt>
                <c:pt idx="228">
                  <c:v>11367.418916200602</c:v>
                </c:pt>
                <c:pt idx="229">
                  <c:v>11408.630704100966</c:v>
                </c:pt>
                <c:pt idx="230">
                  <c:v>11449.726434476644</c:v>
                </c:pt>
                <c:pt idx="231">
                  <c:v>11490.696035237195</c:v>
                </c:pt>
                <c:pt idx="232">
                  <c:v>11531.530396952216</c:v>
                </c:pt>
                <c:pt idx="233">
                  <c:v>11572.221509925197</c:v>
                </c:pt>
                <c:pt idx="234">
                  <c:v>11612.762608281408</c:v>
                </c:pt>
                <c:pt idx="235">
                  <c:v>11653.14832121857</c:v>
                </c:pt>
                <c:pt idx="236">
                  <c:v>11693.373840651928</c:v>
                </c:pt>
                <c:pt idx="237">
                  <c:v>11733.434906285511</c:v>
                </c:pt>
                <c:pt idx="238">
                  <c:v>11773.327783230046</c:v>
                </c:pt>
                <c:pt idx="239">
                  <c:v>11813.049231624525</c:v>
                </c:pt>
                <c:pt idx="240">
                  <c:v>11852.596467703166</c:v>
                </c:pt>
                <c:pt idx="241">
                  <c:v>11891.967115734633</c:v>
                </c:pt>
                <c:pt idx="242">
                  <c:v>11931.159150245412</c:v>
                </c:pt>
                <c:pt idx="243">
                  <c:v>11970.1708279248</c:v>
                </c:pt>
                <c:pt idx="244">
                  <c:v>12009.000664710355</c:v>
                </c:pt>
                <c:pt idx="245">
                  <c:v>12047.647412971231</c:v>
                </c:pt>
                <c:pt idx="246">
                  <c:v>12086.110039227571</c:v>
                </c:pt>
                <c:pt idx="247">
                  <c:v>12124.387702883432</c:v>
                </c:pt>
                <c:pt idx="248">
                  <c:v>12162.479736491265</c:v>
                </c:pt>
                <c:pt idx="249">
                  <c:v>12200.385628107628</c:v>
                </c:pt>
                <c:pt idx="250">
                  <c:v>12238.105006342699</c:v>
                </c:pt>
                <c:pt idx="251">
                  <c:v>12275.63762875019</c:v>
                </c:pt>
                <c:pt idx="252">
                  <c:v>12312.983371130569</c:v>
                </c:pt>
                <c:pt idx="253">
                  <c:v>12350.142217769842</c:v>
                </c:pt>
                <c:pt idx="254">
                  <c:v>12387.114252611647</c:v>
                </c:pt>
                <c:pt idx="255">
                  <c:v>12423.899651333342</c:v>
                </c:pt>
                <c:pt idx="256">
                  <c:v>12460.498674266852</c:v>
                </c:pt>
                <c:pt idx="257">
                  <c:v>12496.911660072617</c:v>
                </c:pt>
                <c:pt idx="258">
                  <c:v>12533.139020039524</c:v>
                </c:pt>
                <c:pt idx="259">
                  <c:v>12569.181232845314</c:v>
                </c:pt>
                <c:pt idx="260">
                  <c:v>12605.038839740997</c:v>
                </c:pt>
                <c:pt idx="261">
                  <c:v>12640.712440120376</c:v>
                </c:pt>
                <c:pt idx="262">
                  <c:v>12676.202687435047</c:v>
                </c:pt>
                <c:pt idx="263">
                  <c:v>12711.510285415705</c:v>
                </c:pt>
                <c:pt idx="264">
                  <c:v>12746.635984562878</c:v>
                </c:pt>
                <c:pt idx="265">
                  <c:v>12781.580578874262</c:v>
                </c:pt>
                <c:pt idx="266">
                  <c:v>12816.344902781882</c:v>
                </c:pt>
                <c:pt idx="267">
                  <c:v>12850.929828280523</c:v>
                </c:pt>
                <c:pt idx="268">
                  <c:v>12885.336262230399</c:v>
                </c:pt>
                <c:pt idx="269">
                  <c:v>12919.565143818638</c:v>
                </c:pt>
                <c:pt idx="270">
                  <c:v>12953.617442165858</c:v>
                </c:pt>
                <c:pt idx="271">
                  <c:v>12987.494154065957</c:v>
                </c:pt>
                <c:pt idx="272">
                  <c:v>13021.196301848677</c:v>
                </c:pt>
                <c:pt idx="273">
                  <c:v>13054.72493135623</c:v>
                </c:pt>
                <c:pt idx="274">
                  <c:v>13088.081110026262</c:v>
                </c:pt>
                <c:pt idx="275">
                  <c:v>13121.265925074247</c:v>
                </c:pt>
                <c:pt idx="276">
                  <c:v>13154.280481769194</c:v>
                </c:pt>
                <c:pt idx="277">
                  <c:v>13187.125901797053</c:v>
                </c:pt>
                <c:pt idx="278">
                  <c:v>13219.803321706897</c:v>
                </c:pt>
                <c:pt idx="279">
                  <c:v>13252.313891435328</c:v>
                </c:pt>
                <c:pt idx="280">
                  <c:v>13284.658772905068</c:v>
                </c:pt>
                <c:pt idx="281">
                  <c:v>13316.839138693944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0-4159-AEBD-E20CE7515EA3}"/>
            </c:ext>
          </c:extLst>
        </c:ser>
        <c:ser>
          <c:idx val="2"/>
          <c:order val="2"/>
          <c:tx>
            <c:strRef>
              <c:f>'TTU w. Quar - no change (2)'!$H$1</c:f>
              <c:strCache>
                <c:ptCount val="1"/>
                <c:pt idx="0">
                  <c:v>3 day Avg - Total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'TTU w. Quar - no change (2)'!$H$2:$H$19</c:f>
              <c:numCache>
                <c:formatCode>General</c:formatCode>
                <c:ptCount val="18"/>
                <c:pt idx="0">
                  <c:v>103</c:v>
                </c:pt>
                <c:pt idx="1">
                  <c:v>126</c:v>
                </c:pt>
                <c:pt idx="2">
                  <c:v>126</c:v>
                </c:pt>
                <c:pt idx="3">
                  <c:v>160.33333333333334</c:v>
                </c:pt>
                <c:pt idx="4">
                  <c:v>196</c:v>
                </c:pt>
                <c:pt idx="5">
                  <c:v>233</c:v>
                </c:pt>
                <c:pt idx="6">
                  <c:v>270.66666666666669</c:v>
                </c:pt>
                <c:pt idx="7">
                  <c:v>299.33333333333331</c:v>
                </c:pt>
                <c:pt idx="8">
                  <c:v>338.66666666666669</c:v>
                </c:pt>
                <c:pt idx="9">
                  <c:v>416</c:v>
                </c:pt>
                <c:pt idx="10">
                  <c:v>517.66666666666663</c:v>
                </c:pt>
                <c:pt idx="11">
                  <c:v>615.33333333333337</c:v>
                </c:pt>
                <c:pt idx="12">
                  <c:v>670.66666666666663</c:v>
                </c:pt>
                <c:pt idx="13">
                  <c:v>739.66666666666663</c:v>
                </c:pt>
                <c:pt idx="14">
                  <c:v>793</c:v>
                </c:pt>
                <c:pt idx="15">
                  <c:v>869</c:v>
                </c:pt>
                <c:pt idx="16">
                  <c:v>932</c:v>
                </c:pt>
                <c:pt idx="17">
                  <c:v>1006.6666666666666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0-4159-AEBD-E20CE751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(2)'!$Y$1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 (2)'!$Y$2:$Y$18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8-498D-BA8E-13247AFCFED4}"/>
            </c:ext>
          </c:extLst>
        </c:ser>
        <c:ser>
          <c:idx val="1"/>
          <c:order val="1"/>
          <c:tx>
            <c:strRef>
              <c:f>'TTU w. Quar - no change (2)'!$Z$1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 (2)'!$C$2:$C$110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 (2)'!$Z$2:$Z$120</c:f>
              <c:numCache>
                <c:formatCode>General</c:formatCode>
                <c:ptCount val="119"/>
                <c:pt idx="0">
                  <c:v>4.6347289882296359</c:v>
                </c:pt>
                <c:pt idx="1">
                  <c:v>4.891483730718682</c:v>
                </c:pt>
                <c:pt idx="2">
                  <c:v>5.1150855481140862</c:v>
                </c:pt>
                <c:pt idx="3">
                  <c:v>5.3147331746430231</c:v>
                </c:pt>
                <c:pt idx="4">
                  <c:v>5.4962155191231084</c:v>
                </c:pt>
                <c:pt idx="5">
                  <c:v>5.6634166944653108</c:v>
                </c:pt>
                <c:pt idx="6">
                  <c:v>5.8190717867545834</c:v>
                </c:pt>
                <c:pt idx="7">
                  <c:v>5.9651807870724429</c:v>
                </c:pt>
                <c:pt idx="8">
                  <c:v>6.1032509756077786</c:v>
                </c:pt>
                <c:pt idx="9">
                  <c:v>6.2298811244661216</c:v>
                </c:pt>
                <c:pt idx="10">
                  <c:v>6.3468637614060732</c:v>
                </c:pt>
                <c:pt idx="11">
                  <c:v>6.4555460251413717</c:v>
                </c:pt>
                <c:pt idx="12">
                  <c:v>6.5569617023888949</c:v>
                </c:pt>
                <c:pt idx="13">
                  <c:v>6.6519170971512995</c:v>
                </c:pt>
                <c:pt idx="14">
                  <c:v>6.7410487716901519</c:v>
                </c:pt>
                <c:pt idx="15">
                  <c:v>6.824863457842981</c:v>
                </c:pt>
                <c:pt idx="16">
                  <c:v>6.9037662703846934</c:v>
                </c:pt>
                <c:pt idx="17">
                  <c:v>6.9782445652293319</c:v>
                </c:pt>
                <c:pt idx="18">
                  <c:v>7.0487093097423674</c:v>
                </c:pt>
                <c:pt idx="19">
                  <c:v>7.1155117984012888</c:v>
                </c:pt>
                <c:pt idx="20">
                  <c:v>7.1789563467085076</c:v>
                </c:pt>
                <c:pt idx="21">
                  <c:v>7.239310115088549</c:v>
                </c:pt>
                <c:pt idx="22">
                  <c:v>7.2968108512826833</c:v>
                </c:pt>
                <c:pt idx="23">
                  <c:v>7.351673101816937</c:v>
                </c:pt>
                <c:pt idx="24">
                  <c:v>7.4040932836508704</c:v>
                </c:pt>
                <c:pt idx="25">
                  <c:v>7.4542464036775762</c:v>
                </c:pt>
                <c:pt idx="26">
                  <c:v>7.502289411921427</c:v>
                </c:pt>
                <c:pt idx="27">
                  <c:v>7.5483638761354905</c:v>
                </c:pt>
                <c:pt idx="28">
                  <c:v>7.5925981173547967</c:v>
                </c:pt>
                <c:pt idx="29">
                  <c:v>7.6351089106972978</c:v>
                </c:pt>
                <c:pt idx="30">
                  <c:v>7.6760028300055048</c:v>
                </c:pt>
                <c:pt idx="31">
                  <c:v>7.7153772959626314</c:v>
                </c:pt>
                <c:pt idx="32">
                  <c:v>7.7533213731699195</c:v>
                </c:pt>
                <c:pt idx="33">
                  <c:v>7.7899167360105004</c:v>
                </c:pt>
                <c:pt idx="34">
                  <c:v>7.8252384825963075</c:v>
                </c:pt>
                <c:pt idx="35">
                  <c:v>7.8593558259907619</c:v>
                </c:pt>
                <c:pt idx="36">
                  <c:v>7.8923326866502936</c:v>
                </c:pt>
                <c:pt idx="37">
                  <c:v>7.9242282060144529</c:v>
                </c:pt>
                <c:pt idx="38">
                  <c:v>7.9550971980982368</c:v>
                </c:pt>
                <c:pt idx="39">
                  <c:v>7.9849905535811034</c:v>
                </c:pt>
                <c:pt idx="40">
                  <c:v>8.013955609081453</c:v>
                </c:pt>
                <c:pt idx="41">
                  <c:v>8.0420364719994808</c:v>
                </c:pt>
                <c:pt idx="42">
                  <c:v>8.0692743079766824</c:v>
                </c:pt>
                <c:pt idx="43">
                  <c:v>8.0957075967161956</c:v>
                </c:pt>
                <c:pt idx="44">
                  <c:v>8.1213723608099784</c:v>
                </c:pt>
                <c:pt idx="45">
                  <c:v>8.1463023712793206</c:v>
                </c:pt>
                <c:pt idx="46">
                  <c:v>8.1705293327173614</c:v>
                </c:pt>
                <c:pt idx="47">
                  <c:v>8.1940830501971096</c:v>
                </c:pt>
                <c:pt idx="48">
                  <c:v>8.2169915794529391</c:v>
                </c:pt>
                <c:pt idx="49">
                  <c:v>8.2392813624093026</c:v>
                </c:pt>
                <c:pt idx="50">
                  <c:v>8.2609773497973897</c:v>
                </c:pt>
                <c:pt idx="51">
                  <c:v>8.2821031123274054</c:v>
                </c:pt>
                <c:pt idx="52">
                  <c:v>8.3026809416624641</c:v>
                </c:pt>
                <c:pt idx="53">
                  <c:v>8.3227319422637187</c:v>
                </c:pt>
                <c:pt idx="54">
                  <c:v>8.3422761150404643</c:v>
                </c:pt>
                <c:pt idx="55">
                  <c:v>8.3613324336400439</c:v>
                </c:pt>
                <c:pt idx="56">
                  <c:v>8.3799189141478898</c:v>
                </c:pt>
                <c:pt idx="57">
                  <c:v>8.3980526788702203</c:v>
                </c:pt>
                <c:pt idx="58">
                  <c:v>8.4157500147899658</c:v>
                </c:pt>
                <c:pt idx="59">
                  <c:v>8.4330264272177615</c:v>
                </c:pt>
                <c:pt idx="60">
                  <c:v>8.4498966891017719</c:v>
                </c:pt>
                <c:pt idx="61">
                  <c:v>8.4663748864105592</c:v>
                </c:pt>
                <c:pt idx="62">
                  <c:v>8.4824744599600113</c:v>
                </c:pt>
                <c:pt idx="63">
                  <c:v>8.4982082440168352</c:v>
                </c:pt>
                <c:pt idx="64">
                  <c:v>8.5135885019751463</c:v>
                </c:pt>
                <c:pt idx="65">
                  <c:v>8.5286269593714881</c:v>
                </c:pt>
                <c:pt idx="66">
                  <c:v>8.5433348344762496</c:v>
                </c:pt>
                <c:pt idx="67">
                  <c:v>8.5577228666753413</c:v>
                </c:pt>
                <c:pt idx="68">
                  <c:v>8.5718013428346111</c:v>
                </c:pt>
                <c:pt idx="69">
                  <c:v>8.585580121820394</c:v>
                </c:pt>
                <c:pt idx="70">
                  <c:v>8.5990686573325519</c:v>
                </c:pt>
                <c:pt idx="71">
                  <c:v>8.6122760191910768</c:v>
                </c:pt>
                <c:pt idx="72">
                  <c:v>8.6252109132037358</c:v>
                </c:pt>
                <c:pt idx="73">
                  <c:v>8.637881699730162</c:v>
                </c:pt>
                <c:pt idx="74">
                  <c:v>8.6502964110468952</c:v>
                </c:pt>
                <c:pt idx="75">
                  <c:v>8.6624627676082344</c:v>
                </c:pt>
                <c:pt idx="76">
                  <c:v>8.6743881932889764</c:v>
                </c:pt>
                <c:pt idx="77">
                  <c:v>8.6860798296873334</c:v>
                </c:pt>
                <c:pt idx="78">
                  <c:v>8.697544549559268</c:v>
                </c:pt>
                <c:pt idx="79">
                  <c:v>8.7087889694491363</c:v>
                </c:pt>
                <c:pt idx="80">
                  <c:v>8.7198194615758702</c:v>
                </c:pt>
                <c:pt idx="81">
                  <c:v>8.7306421650287724</c:v>
                </c:pt>
                <c:pt idx="82">
                  <c:v>8.7412629963223445</c:v>
                </c:pt>
                <c:pt idx="83">
                  <c:v>8.7516876593553938</c:v>
                </c:pt>
                <c:pt idx="84">
                  <c:v>8.7619216548159109</c:v>
                </c:pt>
                <c:pt idx="85">
                  <c:v>8.7719702890696976</c:v>
                </c:pt>
                <c:pt idx="86">
                  <c:v>8.7818386825676988</c:v>
                </c:pt>
                <c:pt idx="87">
                  <c:v>8.7915317778041437</c:v>
                </c:pt>
                <c:pt idx="88">
                  <c:v>8.8010543468550146</c:v>
                </c:pt>
                <c:pt idx="89">
                  <c:v>8.8055381939531046</c:v>
                </c:pt>
                <c:pt idx="90">
                  <c:v>8.809869797208961</c:v>
                </c:pt>
                <c:pt idx="91">
                  <c:v>8.8140553673505018</c:v>
                </c:pt>
                <c:pt idx="92">
                  <c:v>8.8181008479557228</c:v>
                </c:pt>
                <c:pt idx="93">
                  <c:v>8.8220119297612669</c:v>
                </c:pt>
                <c:pt idx="94">
                  <c:v>8.8257940640074235</c:v>
                </c:pt>
                <c:pt idx="95">
                  <c:v>8.8294524748969252</c:v>
                </c:pt>
                <c:pt idx="96">
                  <c:v>8.8329921712377075</c:v>
                </c:pt>
                <c:pt idx="97">
                  <c:v>8.8364909824143236</c:v>
                </c:pt>
                <c:pt idx="98">
                  <c:v>8.8399517964346348</c:v>
                </c:pt>
                <c:pt idx="99">
                  <c:v>8.8433773329149936</c:v>
                </c:pt>
                <c:pt idx="100">
                  <c:v>8.8467701513721764</c:v>
                </c:pt>
                <c:pt idx="101">
                  <c:v>8.8501326590754417</c:v>
                </c:pt>
                <c:pt idx="102">
                  <c:v>8.8534671184891849</c:v>
                </c:pt>
                <c:pt idx="103">
                  <c:v>8.8567756543340241</c:v>
                </c:pt>
                <c:pt idx="104">
                  <c:v>8.8600602602917817</c:v>
                </c:pt>
                <c:pt idx="105">
                  <c:v>8.8633217188070876</c:v>
                </c:pt>
                <c:pt idx="106">
                  <c:v>8.8665607509062667</c:v>
                </c:pt>
                <c:pt idx="107">
                  <c:v>8.8697780204350316</c:v>
                </c:pt>
                <c:pt idx="108">
                  <c:v>8.8729741380512692</c:v>
                </c:pt>
                <c:pt idx="109">
                  <c:v>8.8761496649863947</c:v>
                </c:pt>
                <c:pt idx="110">
                  <c:v>8.8793051165878829</c:v>
                </c:pt>
                <c:pt idx="111">
                  <c:v>8.8824409656548493</c:v>
                </c:pt>
                <c:pt idx="112">
                  <c:v>8.8855576455778227</c:v>
                </c:pt>
                <c:pt idx="113">
                  <c:v>8.8886555693476712</c:v>
                </c:pt>
                <c:pt idx="114">
                  <c:v>8.8917351310104333</c:v>
                </c:pt>
                <c:pt idx="115">
                  <c:v>8.894796707016944</c:v>
                </c:pt>
                <c:pt idx="116">
                  <c:v>8.8978406574740276</c:v>
                </c:pt>
                <c:pt idx="117">
                  <c:v>8.900867327303688</c:v>
                </c:pt>
                <c:pt idx="118">
                  <c:v>8.9038770473162678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8-498D-BA8E-13247AFC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0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(2)'!$C$2:$C$293</c:f>
              <c:numCache>
                <c:formatCode>m/d/yyyy</c:formatCode>
                <c:ptCount val="292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  <c:pt idx="274">
                  <c:v>44340</c:v>
                </c:pt>
                <c:pt idx="275">
                  <c:v>44341</c:v>
                </c:pt>
                <c:pt idx="276">
                  <c:v>44342</c:v>
                </c:pt>
                <c:pt idx="277">
                  <c:v>44343</c:v>
                </c:pt>
                <c:pt idx="278">
                  <c:v>44344</c:v>
                </c:pt>
                <c:pt idx="279">
                  <c:v>44345</c:v>
                </c:pt>
                <c:pt idx="280">
                  <c:v>44346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44352</c:v>
                </c:pt>
                <c:pt idx="287">
                  <c:v>44353</c:v>
                </c:pt>
              </c:numCache>
            </c:numRef>
          </c:cat>
          <c:val>
            <c:numRef>
              <c:f>'TTU w. Quar - no change (2)'!$F$2:$F$293</c:f>
              <c:numCache>
                <c:formatCode>0</c:formatCode>
                <c:ptCount val="292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4537-86D2-6E784E02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'TTU w. Quar - no change (2)'!$M$2:$M$21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70</c:v>
                </c:pt>
                <c:pt idx="3">
                  <c:v>97.666666666666671</c:v>
                </c:pt>
                <c:pt idx="4">
                  <c:v>126.33333333333333</c:v>
                </c:pt>
                <c:pt idx="5">
                  <c:v>156</c:v>
                </c:pt>
                <c:pt idx="6">
                  <c:v>184.66666666666666</c:v>
                </c:pt>
                <c:pt idx="7">
                  <c:v>240.33333333333334</c:v>
                </c:pt>
                <c:pt idx="8">
                  <c:v>271</c:v>
                </c:pt>
                <c:pt idx="9">
                  <c:v>336.33333333333331</c:v>
                </c:pt>
                <c:pt idx="10">
                  <c:v>379.66666666666669</c:v>
                </c:pt>
                <c:pt idx="11">
                  <c:v>449.33333333333331</c:v>
                </c:pt>
                <c:pt idx="12">
                  <c:v>473.33333333333331</c:v>
                </c:pt>
                <c:pt idx="13">
                  <c:v>508.33333333333331</c:v>
                </c:pt>
                <c:pt idx="14">
                  <c:v>535.33333333333337</c:v>
                </c:pt>
                <c:pt idx="15">
                  <c:v>580.66666666666663</c:v>
                </c:pt>
                <c:pt idx="16">
                  <c:v>611.33333333333337</c:v>
                </c:pt>
                <c:pt idx="17">
                  <c:v>629.33333333333337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45A8-8E44-862AB3EB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90783"/>
        <c:axId val="608700799"/>
      </c:lineChart>
      <c:catAx>
        <c:axId val="5735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0799"/>
        <c:crosses val="autoZero"/>
        <c:auto val="1"/>
        <c:lblAlgn val="ctr"/>
        <c:lblOffset val="100"/>
        <c:noMultiLvlLbl val="0"/>
      </c:catAx>
      <c:valAx>
        <c:axId val="60870079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Forecast'!$B$1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Forecast'!$B$2:$B$293</c:f>
              <c:numCache>
                <c:formatCode>General</c:formatCode>
                <c:ptCount val="292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  <c:pt idx="17">
                  <c:v>6.9612960459101672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1CD-A951-A93A3C82D543}"/>
            </c:ext>
          </c:extLst>
        </c:ser>
        <c:ser>
          <c:idx val="1"/>
          <c:order val="1"/>
          <c:tx>
            <c:strRef>
              <c:f>'Log Forecast'!$C$1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Forecast'!$C$2:$C$293</c:f>
              <c:numCache>
                <c:formatCode>General</c:formatCode>
                <c:ptCount val="292"/>
                <c:pt idx="18" formatCode="#,##0.00">
                  <c:v>0</c:v>
                </c:pt>
                <c:pt idx="19" formatCode="#,##0.00">
                  <c:v>7.0809433238044157</c:v>
                </c:pt>
                <c:pt idx="20" formatCode="#,##0.00">
                  <c:v>7.1114172300086231</c:v>
                </c:pt>
                <c:pt idx="21" formatCode="#,##0.00">
                  <c:v>7.1402301757641773</c:v>
                </c:pt>
                <c:pt idx="22" formatCode="#,##0.00">
                  <c:v>7.1674790820429406</c:v>
                </c:pt>
                <c:pt idx="23" formatCode="#,##0.00">
                  <c:v>7.1932536696255909</c:v>
                </c:pt>
                <c:pt idx="24" formatCode="#,##0.00">
                  <c:v>7.2176378451378636</c:v>
                </c:pt>
                <c:pt idx="25" formatCode="#,##0.00">
                  <c:v>7.2407084956837169</c:v>
                </c:pt>
                <c:pt idx="26" formatCode="#,##0.00">
                  <c:v>7.2625363699288012</c:v>
                </c:pt>
                <c:pt idx="27" formatCode="#,##0.00">
                  <c:v>7.2837411975727733</c:v>
                </c:pt>
                <c:pt idx="28" formatCode="#,##0.00">
                  <c:v>7.304366099014497</c:v>
                </c:pt>
                <c:pt idx="29" formatCode="#,##0.00">
                  <c:v>7.3244511262773404</c:v>
                </c:pt>
                <c:pt idx="30" formatCode="#,##0.00">
                  <c:v>7.3440335085565325</c:v>
                </c:pt>
                <c:pt idx="31" formatCode="#,##0.00">
                  <c:v>7.3631478612781658</c:v>
                </c:pt>
                <c:pt idx="32" formatCode="#,##0.00">
                  <c:v>7.38182636345896</c:v>
                </c:pt>
                <c:pt idx="33" formatCode="#,##0.00">
                  <c:v>7.4000989471972236</c:v>
                </c:pt>
                <c:pt idx="34" formatCode="#,##0.00">
                  <c:v>7.4179934657748392</c:v>
                </c:pt>
                <c:pt idx="35" formatCode="#,##0.00">
                  <c:v>7.435526733285827</c:v>
                </c:pt>
                <c:pt idx="36" formatCode="#,##0.00">
                  <c:v>7.4527143190923404</c:v>
                </c:pt>
                <c:pt idx="37" formatCode="#,##0.00">
                  <c:v>7.4695706484741722</c:v>
                </c:pt>
                <c:pt idx="38" formatCode="#,##0.00">
                  <c:v>7.4861090944869559</c:v>
                </c:pt>
                <c:pt idx="39" formatCode="#,##0.00">
                  <c:v>7.5023420621086254</c:v>
                </c:pt>
                <c:pt idx="40" formatCode="#,##0.00">
                  <c:v>7.518281065614187</c:v>
                </c:pt>
                <c:pt idx="41" formatCode="#,##0.00">
                  <c:v>7.5339367993384787</c:v>
                </c:pt>
                <c:pt idx="42" formatCode="#,##0.00">
                  <c:v>7.5493192025153659</c:v>
                </c:pt>
                <c:pt idx="43" formatCode="#,##0.00">
                  <c:v>7.5644376706716967</c:v>
                </c:pt>
                <c:pt idx="44" formatCode="#,##0.00">
                  <c:v>7.5793010970381074</c:v>
                </c:pt>
                <c:pt idx="45" formatCode="#,##0.00">
                  <c:v>7.5939179103774173</c:v>
                </c:pt>
                <c:pt idx="46" formatCode="#,##0.00">
                  <c:v>7.6082961095682551</c:v>
                </c:pt>
                <c:pt idx="47" formatCode="#,##0.00">
                  <c:v>7.6224432952427286</c:v>
                </c:pt>
                <c:pt idx="48" formatCode="#,##0.00">
                  <c:v>7.636366698742961</c:v>
                </c:pt>
                <c:pt idx="49" formatCode="#,##0.00">
                  <c:v>7.6500732086427208</c:v>
                </c:pt>
                <c:pt idx="50" formatCode="#,##0.00">
                  <c:v>7.6635693950544619</c:v>
                </c:pt>
                <c:pt idx="51" formatCode="#,##0.00">
                  <c:v>7.6768615293676437</c:v>
                </c:pt>
                <c:pt idx="52" formatCode="#,##0.00">
                  <c:v>7.6899556024408735</c:v>
                </c:pt>
                <c:pt idx="53" formatCode="#,##0.00">
                  <c:v>7.7028573413867116</c:v>
                </c:pt>
                <c:pt idx="54" formatCode="#,##0.00">
                  <c:v>7.7155722250742205</c:v>
                </c:pt>
                <c:pt idx="55" formatCode="#,##0.00">
                  <c:v>7.728105498462174</c:v>
                </c:pt>
                <c:pt idx="56" formatCode="#,##0.00">
                  <c:v>7.7404621858650735</c:v>
                </c:pt>
                <c:pt idx="57" formatCode="#,##0.00">
                  <c:v>7.7526471032442599</c:v>
                </c:pt>
                <c:pt idx="58" formatCode="#,##0.00">
                  <c:v>7.7646648696077021</c:v>
                </c:pt>
                <c:pt idx="59" formatCode="#,##0.00">
                  <c:v>7.7765199176372386</c:v>
                </c:pt>
                <c:pt idx="60" formatCode="#,##0.00">
                  <c:v>7.7882165036058462</c:v>
                </c:pt>
                <c:pt idx="61" formatCode="#,##0.00">
                  <c:v>7.7997587166417555</c:v>
                </c:pt>
                <c:pt idx="62" formatCode="#,##0.00">
                  <c:v>7.8111504873910231</c:v>
                </c:pt>
                <c:pt idx="63" formatCode="#,##0.00">
                  <c:v>7.8223955961255465</c:v>
                </c:pt>
                <c:pt idx="64" formatCode="#,##0.00">
                  <c:v>7.833497680339268</c:v>
                </c:pt>
                <c:pt idx="65" formatCode="#,##0.00">
                  <c:v>7.8444602418715714</c:v>
                </c:pt>
                <c:pt idx="66" formatCode="#,##0.00">
                  <c:v>7.8552866535934305</c:v>
                </c:pt>
                <c:pt idx="67" formatCode="#,##0.00">
                  <c:v>7.8659801656880655</c:v>
                </c:pt>
                <c:pt idx="68" formatCode="#,##0.00">
                  <c:v>7.8765439115552098</c:v>
                </c:pt>
                <c:pt idx="69" formatCode="#,##0.00">
                  <c:v>7.886980913365659</c:v>
                </c:pt>
                <c:pt idx="70" formatCode="#,##0.00">
                  <c:v>7.8972940872905992</c:v>
                </c:pt>
                <c:pt idx="71" formatCode="#,##0.00">
                  <c:v>7.9074862484282091</c:v>
                </c:pt>
                <c:pt idx="72" formatCode="#,##0.00">
                  <c:v>7.9175601154482509</c:v>
                </c:pt>
                <c:pt idx="73" formatCode="#,##0.00">
                  <c:v>7.9275183149737014</c:v>
                </c:pt>
                <c:pt idx="74" formatCode="#,##0.00">
                  <c:v>7.937363385716985</c:v>
                </c:pt>
                <c:pt idx="75" formatCode="#,##0.00">
                  <c:v>7.947097782387039</c:v>
                </c:pt>
                <c:pt idx="76" formatCode="#,##0.00">
                  <c:v>7.9567238793821788</c:v>
                </c:pt>
                <c:pt idx="77" formatCode="#,##0.00">
                  <c:v>7.9662439742826345</c:v>
                </c:pt>
                <c:pt idx="78" formatCode="#,##0.00">
                  <c:v>7.9756602911555809</c:v>
                </c:pt>
                <c:pt idx="79" formatCode="#,##0.00">
                  <c:v>7.9849749836845412</c:v>
                </c:pt>
                <c:pt idx="80" formatCode="#,##0.00">
                  <c:v>7.9941901381341953</c:v>
                </c:pt>
                <c:pt idx="81" formatCode="#,##0.00">
                  <c:v>8.0033077761607991</c:v>
                </c:pt>
                <c:pt idx="82" formatCode="#,##0.00">
                  <c:v>8.0123298574777291</c:v>
                </c:pt>
                <c:pt idx="83" formatCode="#,##0.00">
                  <c:v>8.0212582823849576</c:v>
                </c:pt>
                <c:pt idx="84" formatCode="#,##0.00">
                  <c:v>8.0300948941706913</c:v>
                </c:pt>
                <c:pt idx="85" formatCode="#,##0.00">
                  <c:v>8.0388414813927778</c:v>
                </c:pt>
                <c:pt idx="86" formatCode="#,##0.00">
                  <c:v>8.0474997800470298</c:v>
                </c:pt>
                <c:pt idx="87" formatCode="#,##0.00">
                  <c:v>8.056071475629075</c:v>
                </c:pt>
                <c:pt idx="88" formatCode="#,##0.00">
                  <c:v>8.0645582050959259</c:v>
                </c:pt>
                <c:pt idx="89" formatCode="#,##0.00">
                  <c:v>8.0729615587330308</c:v>
                </c:pt>
                <c:pt idx="90" formatCode="#,##0.00">
                  <c:v>8.0812830819322166</c:v>
                </c:pt>
                <c:pt idx="91" formatCode="#,##0.00">
                  <c:v>8.0895242768855464</c:v>
                </c:pt>
                <c:pt idx="92" formatCode="#,##0.00">
                  <c:v>8.0976866041997848</c:v>
                </c:pt>
                <c:pt idx="93" formatCode="#,##0.00">
                  <c:v>8.1057714844359285</c:v>
                </c:pt>
                <c:pt idx="94" formatCode="#,##0.00">
                  <c:v>8.1137802995778632</c:v>
                </c:pt>
                <c:pt idx="95" formatCode="#,##0.00">
                  <c:v>8.1217143944340648</c:v>
                </c:pt>
                <c:pt idx="96" formatCode="#,##0.00">
                  <c:v>8.1295750779759413</c:v>
                </c:pt>
                <c:pt idx="97" formatCode="#,##0.00">
                  <c:v>8.1373636246162029</c:v>
                </c:pt>
                <c:pt idx="98" formatCode="#,##0.00">
                  <c:v>8.1450812754304867</c:v>
                </c:pt>
                <c:pt idx="99" formatCode="#,##0.00">
                  <c:v>8.1527292393251809</c:v>
                </c:pt>
                <c:pt idx="100" formatCode="#,##0.00">
                  <c:v>8.1603086941542902</c:v>
                </c:pt>
                <c:pt idx="101" formatCode="#,##0.00">
                  <c:v>8.1678207877879831</c:v>
                </c:pt>
                <c:pt idx="102" formatCode="#,##0.00">
                  <c:v>8.1752666391352822</c:v>
                </c:pt>
                <c:pt idx="103" formatCode="#,##0.00">
                  <c:v>8.1826473391232657</c:v>
                </c:pt>
                <c:pt idx="104" formatCode="#,##0.00">
                  <c:v>8.1899639516349634</c:v>
                </c:pt>
                <c:pt idx="105" formatCode="#,##0.00">
                  <c:v>8.1972175144080097</c:v>
                </c:pt>
                <c:pt idx="106" formatCode="#,##0.00">
                  <c:v>8.204409039896035</c:v>
                </c:pt>
                <c:pt idx="107" formatCode="#,##0.00">
                  <c:v>8.2115395160946019</c:v>
                </c:pt>
                <c:pt idx="108" formatCode="#,##0.00">
                  <c:v>8.2186099073334518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1CD-A951-A93A3C82D543}"/>
            </c:ext>
          </c:extLst>
        </c:ser>
        <c:ser>
          <c:idx val="2"/>
          <c:order val="2"/>
          <c:tx>
            <c:strRef>
              <c:f>'Log Forecast'!$D$1</c:f>
              <c:strCache>
                <c:ptCount val="1"/>
                <c:pt idx="0">
                  <c:v>Total Predicted Infected: +50% β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Forecast'!$D$2:$D$293</c:f>
              <c:numCache>
                <c:formatCode>General</c:formatCode>
                <c:ptCount val="292"/>
                <c:pt idx="18" formatCode="#,##0.00">
                  <c:v>0</c:v>
                </c:pt>
                <c:pt idx="19" formatCode="#,##0.00">
                  <c:v>7.1269107812759849</c:v>
                </c:pt>
                <c:pt idx="20" formatCode="#,##0.00">
                  <c:v>7.201908283836735</c:v>
                </c:pt>
                <c:pt idx="21" formatCode="#,##0.00">
                  <c:v>7.2740023363251334</c:v>
                </c:pt>
                <c:pt idx="22" formatCode="#,##0.00">
                  <c:v>7.3434679131076335</c:v>
                </c:pt>
                <c:pt idx="23" formatCode="#,##0.00">
                  <c:v>7.4105546421433299</c:v>
                </c:pt>
                <c:pt idx="24" formatCode="#,##0.00">
                  <c:v>7.4754921862994497</c:v>
                </c:pt>
                <c:pt idx="25" formatCode="#,##0.00">
                  <c:v>7.5384859925150165</c:v>
                </c:pt>
                <c:pt idx="26" formatCode="#,##0.00">
                  <c:v>7.5997209368331413</c:v>
                </c:pt>
                <c:pt idx="27" formatCode="#,##0.00">
                  <c:v>7.6587581927901871</c:v>
                </c:pt>
                <c:pt idx="28" formatCode="#,##0.00">
                  <c:v>7.7065855953369287</c:v>
                </c:pt>
                <c:pt idx="29" formatCode="#,##0.00">
                  <c:v>7.7522001564780387</c:v>
                </c:pt>
                <c:pt idx="30" formatCode="#,##0.00">
                  <c:v>7.7956845318811547</c:v>
                </c:pt>
                <c:pt idx="31" formatCode="#,##0.00">
                  <c:v>7.837107286887746</c:v>
                </c:pt>
                <c:pt idx="32" formatCode="#,##0.00">
                  <c:v>7.8765236510095331</c:v>
                </c:pt>
                <c:pt idx="33" formatCode="#,##0.00">
                  <c:v>7.9139763663198979</c:v>
                </c:pt>
                <c:pt idx="34" formatCode="#,##0.00">
                  <c:v>7.9494962815951773</c:v>
                </c:pt>
                <c:pt idx="35" formatCode="#,##0.00">
                  <c:v>7.9831336039487919</c:v>
                </c:pt>
                <c:pt idx="36" formatCode="#,##0.00">
                  <c:v>8.0154046886587995</c:v>
                </c:pt>
                <c:pt idx="37" formatCode="#,##0.00">
                  <c:v>8.0463861544867061</c:v>
                </c:pt>
                <c:pt idx="38" formatCode="#,##0.00">
                  <c:v>8.0761523812266383</c:v>
                </c:pt>
                <c:pt idx="39" formatCode="#,##0.00">
                  <c:v>8.1047763035710538</c:v>
                </c:pt>
                <c:pt idx="40" formatCode="#,##0.00">
                  <c:v>8.1323301804503068</c:v>
                </c:pt>
                <c:pt idx="41" formatCode="#,##0.00">
                  <c:v>8.1588863318732052</c:v>
                </c:pt>
                <c:pt idx="42" formatCode="#,##0.00">
                  <c:v>8.1845178518235837</c:v>
                </c:pt>
                <c:pt idx="43" formatCode="#,##0.00">
                  <c:v>8.2092976180879553</c:v>
                </c:pt>
                <c:pt idx="44" formatCode="#,##0.00">
                  <c:v>8.2332727273495951</c:v>
                </c:pt>
                <c:pt idx="45" formatCode="#,##0.00">
                  <c:v>8.2564875130294144</c:v>
                </c:pt>
                <c:pt idx="46" formatCode="#,##0.00">
                  <c:v>8.2789835823056706</c:v>
                </c:pt>
                <c:pt idx="47" formatCode="#,##0.00">
                  <c:v>8.3007998076272482</c:v>
                </c:pt>
                <c:pt idx="48" formatCode="#,##0.00">
                  <c:v>8.3219722730948043</c:v>
                </c:pt>
                <c:pt idx="49" formatCode="#,##0.00">
                  <c:v>8.3425341765621095</c:v>
                </c:pt>
                <c:pt idx="50" formatCode="#,##0.00">
                  <c:v>8.3625156878530813</c:v>
                </c:pt>
                <c:pt idx="51" formatCode="#,##0.00">
                  <c:v>8.3819438573562746</c:v>
                </c:pt>
                <c:pt idx="52" formatCode="#,##0.00">
                  <c:v>8.4008439546072022</c:v>
                </c:pt>
                <c:pt idx="53" formatCode="#,##0.00">
                  <c:v>8.4192395681984387</c:v>
                </c:pt>
                <c:pt idx="54" formatCode="#,##0.00">
                  <c:v>8.437152706851073</c:v>
                </c:pt>
                <c:pt idx="55" formatCode="#,##0.00">
                  <c:v>8.4546039042982795</c:v>
                </c:pt>
                <c:pt idx="56" formatCode="#,##0.00">
                  <c:v>8.471612330672972</c:v>
                </c:pt>
                <c:pt idx="57" formatCode="#,##0.00">
                  <c:v>8.4881959131069618</c:v>
                </c:pt>
                <c:pt idx="58" formatCode="#,##0.00">
                  <c:v>8.5043714682906</c:v>
                </c:pt>
                <c:pt idx="59" formatCode="#,##0.00">
                  <c:v>8.5201548444965685</c:v>
                </c:pt>
                <c:pt idx="60" formatCode="#,##0.00">
                  <c:v>8.5355609927286622</c:v>
                </c:pt>
                <c:pt idx="61" formatCode="#,##0.00">
                  <c:v>8.550604034370215</c:v>
                </c:pt>
                <c:pt idx="62" formatCode="#,##0.00">
                  <c:v>8.5652973251516311</c:v>
                </c:pt>
                <c:pt idx="63" formatCode="#,##0.00">
                  <c:v>8.5796535151009738</c:v>
                </c:pt>
                <c:pt idx="64" formatCode="#,##0.00">
                  <c:v>8.5936846039803108</c:v>
                </c:pt>
                <c:pt idx="65" formatCode="#,##0.00">
                  <c:v>8.6074019915448901</c:v>
                </c:pt>
                <c:pt idx="66" formatCode="#,##0.00">
                  <c:v>8.6208165217909034</c:v>
                </c:pt>
                <c:pt idx="67" formatCode="#,##0.00">
                  <c:v>8.6339385204777699</c:v>
                </c:pt>
                <c:pt idx="68" formatCode="#,##0.00">
                  <c:v>8.6491174189369939</c:v>
                </c:pt>
                <c:pt idx="69" formatCode="#,##0.00">
                  <c:v>8.6641959127402295</c:v>
                </c:pt>
                <c:pt idx="70" formatCode="#,##0.00">
                  <c:v>8.6791885741076804</c:v>
                </c:pt>
                <c:pt idx="71" formatCode="#,##0.00">
                  <c:v>8.694109745357828</c:v>
                </c:pt>
                <c:pt idx="72" formatCode="#,##0.00">
                  <c:v>8.7089735429786437</c:v>
                </c:pt>
                <c:pt idx="73" formatCode="#,##0.00">
                  <c:v>8.7214642472671855</c:v>
                </c:pt>
                <c:pt idx="74" formatCode="#,##0.00">
                  <c:v>8.7337442310117375</c:v>
                </c:pt>
                <c:pt idx="75" formatCode="#,##0.00">
                  <c:v>8.7458214026129522</c:v>
                </c:pt>
                <c:pt idx="76" formatCode="#,##0.00">
                  <c:v>8.7575755464205667</c:v>
                </c:pt>
                <c:pt idx="77" formatCode="#,##0.00">
                  <c:v>8.7690008802734543</c:v>
                </c:pt>
                <c:pt idx="78" formatCode="#,##0.00">
                  <c:v>8.780090632988907</c:v>
                </c:pt>
                <c:pt idx="79" formatCode="#,##0.00">
                  <c:v>8.7908370090170784</c:v>
                </c:pt>
                <c:pt idx="80" formatCode="#,##0.00">
                  <c:v>8.801231147162218</c:v>
                </c:pt>
                <c:pt idx="81" formatCode="#,##0.00">
                  <c:v>8.811390949087551</c:v>
                </c:pt>
                <c:pt idx="82" formatCode="#,##0.00">
                  <c:v>8.8213194175943119</c:v>
                </c:pt>
                <c:pt idx="83" formatCode="#,##0.00">
                  <c:v>8.8310192378858758</c:v>
                </c:pt>
                <c:pt idx="84" formatCode="#,##0.00">
                  <c:v>8.8404997767770901</c:v>
                </c:pt>
                <c:pt idx="85" formatCode="#,##0.00">
                  <c:v>8.8497710170224</c:v>
                </c:pt>
                <c:pt idx="86" formatCode="#,##0.00">
                  <c:v>8.8588436273427593</c:v>
                </c:pt>
                <c:pt idx="87" formatCode="#,##0.00">
                  <c:v>8.8677290352080664</c:v>
                </c:pt>
                <c:pt idx="88" formatCode="#,##0.00">
                  <c:v>8.8764395023810945</c:v>
                </c:pt>
                <c:pt idx="89" formatCode="#,##0.00">
                  <c:v>8.8805170269063485</c:v>
                </c:pt>
                <c:pt idx="90" formatCode="#,##0.00">
                  <c:v>8.8844536925636763</c:v>
                </c:pt>
                <c:pt idx="91" formatCode="#,##0.00">
                  <c:v>8.8882559547132836</c:v>
                </c:pt>
                <c:pt idx="92" formatCode="#,##0.00">
                  <c:v>8.8919299502745535</c:v>
                </c:pt>
                <c:pt idx="93" formatCode="#,##0.00">
                  <c:v>8.8954815004333536</c:v>
                </c:pt>
                <c:pt idx="94" formatCode="#,##0.00">
                  <c:v>8.8989161115272957</c:v>
                </c:pt>
                <c:pt idx="95" formatCode="#,##0.00">
                  <c:v>8.9022389741402499</c:v>
                </c:pt>
                <c:pt idx="96" formatCode="#,##0.00">
                  <c:v>8.905454960429152</c:v>
                </c:pt>
                <c:pt idx="97" formatCode="#,##0.00">
                  <c:v>8.9086341964337077</c:v>
                </c:pt>
                <c:pt idx="98" formatCode="#,##0.00">
                  <c:v>8.9117793271507466</c:v>
                </c:pt>
                <c:pt idx="99" formatCode="#,##0.00">
                  <c:v>8.917643684213779</c:v>
                </c:pt>
                <c:pt idx="100" formatCode="#,##0.00">
                  <c:v>8.923679735042688</c:v>
                </c:pt>
                <c:pt idx="101" formatCode="#,##0.00">
                  <c:v>8.9299027736505892</c:v>
                </c:pt>
                <c:pt idx="102" formatCode="#,##0.00">
                  <c:v>8.9363281593475303</c:v>
                </c:pt>
                <c:pt idx="103" formatCode="#,##0.00">
                  <c:v>8.942971291027332</c:v>
                </c:pt>
                <c:pt idx="104" formatCode="#,##0.00">
                  <c:v>8.9498475763331005</c:v>
                </c:pt>
                <c:pt idx="105" formatCode="#,##0.00">
                  <c:v>8.9569679397394815</c:v>
                </c:pt>
                <c:pt idx="106" formatCode="#,##0.00">
                  <c:v>8.9643432071468254</c:v>
                </c:pt>
                <c:pt idx="107" formatCode="#,##0.00">
                  <c:v>8.9717995151718899</c:v>
                </c:pt>
                <c:pt idx="108" formatCode="#,##0.00">
                  <c:v>8.9793269409241567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1CD-A951-A93A3C82D543}"/>
            </c:ext>
          </c:extLst>
        </c:ser>
        <c:ser>
          <c:idx val="3"/>
          <c:order val="3"/>
          <c:tx>
            <c:strRef>
              <c:f>'Log Forecast'!$E$1</c:f>
              <c:strCache>
                <c:ptCount val="1"/>
                <c:pt idx="0">
                  <c:v>Total Predicted Infected: No Chg.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'Log Forecast'!$E$2:$E$289</c:f>
              <c:numCache>
                <c:formatCode>General</c:formatCode>
                <c:ptCount val="288"/>
                <c:pt idx="18" formatCode="#,##0.00">
                  <c:v>0</c:v>
                </c:pt>
                <c:pt idx="19" formatCode="#,##0.00">
                  <c:v>7.1155051987328575</c:v>
                </c:pt>
                <c:pt idx="20" formatCode="#,##0.00">
                  <c:v>7.1789497129556024</c:v>
                </c:pt>
                <c:pt idx="21" formatCode="#,##0.00">
                  <c:v>7.2393034522941484</c:v>
                </c:pt>
                <c:pt idx="22" formatCode="#,##0.00">
                  <c:v>7.2968041639179431</c:v>
                </c:pt>
                <c:pt idx="23" formatCode="#,##0.00">
                  <c:v>7.3516663938714775</c:v>
                </c:pt>
                <c:pt idx="24" formatCode="#,##0.00">
                  <c:v>7.404086558706644</c:v>
                </c:pt>
                <c:pt idx="25" formatCode="#,##0.00">
                  <c:v>7.4542396649673988</c:v>
                </c:pt>
                <c:pt idx="26" formatCode="#,##0.00">
                  <c:v>7.5022826623764969</c:v>
                </c:pt>
                <c:pt idx="27" formatCode="#,##0.00">
                  <c:v>7.5483571184243896</c:v>
                </c:pt>
                <c:pt idx="28" formatCode="#,##0.00">
                  <c:v>7.5925913539157994</c:v>
                </c:pt>
                <c:pt idx="29" formatCode="#,##0.00">
                  <c:v>7.6351021437653728</c:v>
                </c:pt>
                <c:pt idx="30" formatCode="#,##0.00">
                  <c:v>7.6759960616349989</c:v>
                </c:pt>
                <c:pt idx="31" formatCode="#,##0.00">
                  <c:v>7.7153705280463836</c:v>
                </c:pt>
                <c:pt idx="32" formatCode="#,##0.00">
                  <c:v>7.7533146074553114</c:v>
                </c:pt>
                <c:pt idx="33" formatCode="#,##0.00">
                  <c:v>7.7899099741132067</c:v>
                </c:pt>
                <c:pt idx="34" formatCode="#,##0.00">
                  <c:v>7.8252317260121433</c:v>
                </c:pt>
                <c:pt idx="35" formatCode="#,##0.00">
                  <c:v>7.8593490761059641</c:v>
                </c:pt>
                <c:pt idx="36" formatCode="#,##0.00">
                  <c:v>7.8923259447504748</c:v>
                </c:pt>
                <c:pt idx="37" formatCode="#,##0.00">
                  <c:v>7.9242214732924472</c:v>
                </c:pt>
                <c:pt idx="38" formatCode="#,##0.00">
                  <c:v>7.9550904756610104</c:v>
                </c:pt>
                <c:pt idx="39" formatCode="#,##0.00">
                  <c:v>7.9849838424558772</c:v>
                </c:pt>
                <c:pt idx="40" formatCode="#,##0.00">
                  <c:v>8.0139489102211758</c:v>
                </c:pt>
                <c:pt idx="41" formatCode="#,##0.00">
                  <c:v>8.0420297862877437</c:v>
                </c:pt>
                <c:pt idx="42" formatCode="#,##0.00">
                  <c:v>8.0692676362321691</c:v>
                </c:pt>
                <c:pt idx="43" formatCode="#,##0.00">
                  <c:v>8.0957009396967106</c:v>
                </c:pt>
                <c:pt idx="44" formatCode="#,##0.00">
                  <c:v>8.1213657192161275</c:v>
                </c:pt>
                <c:pt idx="45" formatCode="#,##0.00">
                  <c:v>8.1462957457578877</c:v>
                </c:pt>
                <c:pt idx="46" formatCode="#,##0.00">
                  <c:v>8.1705227238644174</c:v>
                </c:pt>
                <c:pt idx="47" formatCode="#,##0.00">
                  <c:v>8.1940764585608896</c:v>
                </c:pt>
                <c:pt idx="48" formatCode="#,##0.00">
                  <c:v>8.2169850055365217</c:v>
                </c:pt>
                <c:pt idx="49" formatCode="#,##0.00">
                  <c:v>8.2392748066730999</c:v>
                </c:pt>
                <c:pt idx="50" formatCode="#,##0.00">
                  <c:v>8.2609708126614851</c:v>
                </c:pt>
                <c:pt idx="51" formatCode="#,##0.00">
                  <c:v>8.2820965941737423</c:v>
                </c:pt>
                <c:pt idx="52" formatCode="#,##0.00">
                  <c:v>8.3026744428369135</c:v>
                </c:pt>
                <c:pt idx="53" formatCode="#,##0.00">
                  <c:v>8.3227254630780152</c:v>
                </c:pt>
                <c:pt idx="54" formatCode="#,##0.00">
                  <c:v>8.3422696557740537</c:v>
                </c:pt>
                <c:pt idx="55" formatCode="#,##0.00">
                  <c:v>8.3613259945418221</c:v>
                </c:pt>
                <c:pt idx="56" formatCode="#,##0.00">
                  <c:v>8.3799124954378552</c:v>
                </c:pt>
                <c:pt idx="57" formatCode="#,##0.00">
                  <c:v>8.3980462807410472</c:v>
                </c:pt>
                <c:pt idx="58" formatCode="#,##0.00">
                  <c:v>8.4157436374084931</c:v>
                </c:pt>
                <c:pt idx="59" formatCode="#,##0.00">
                  <c:v>8.4330200707264193</c:v>
                </c:pt>
                <c:pt idx="60" formatCode="#,##0.00">
                  <c:v>8.4498903536199386</c:v>
                </c:pt>
                <c:pt idx="61" formatCode="#,##0.00">
                  <c:v>8.4663685720358473</c:v>
                </c:pt>
                <c:pt idx="62" formatCode="#,##0.00">
                  <c:v>8.4824681667695021</c:v>
                </c:pt>
                <c:pt idx="63" formatCode="#,##0.00">
                  <c:v>8.4982019720682604</c:v>
                </c:pt>
                <c:pt idx="64" formatCode="#,##0.00">
                  <c:v>8.5135822513080015</c:v>
                </c:pt>
                <c:pt idx="65" formatCode="#,##0.00">
                  <c:v>8.5286207300081127</c:v>
                </c:pt>
                <c:pt idx="66" formatCode="#,##0.00">
                  <c:v>8.5433286264228467</c:v>
                </c:pt>
                <c:pt idx="67" formatCode="#,##0.00">
                  <c:v>8.5577166799229527</c:v>
                </c:pt>
                <c:pt idx="68" formatCode="#,##0.00">
                  <c:v>8.5717951773600554</c:v>
                </c:pt>
                <c:pt idx="69" formatCode="#,##0.00">
                  <c:v>8.5855739775871474</c:v>
                </c:pt>
                <c:pt idx="70" formatCode="#,##0.00">
                  <c:v>8.5990625342916047</c:v>
                </c:pt>
                <c:pt idx="71" formatCode="#,##0.00">
                  <c:v>8.6122699172817399</c:v>
                </c:pt>
                <c:pt idx="72" formatCode="#,##0.00">
                  <c:v>8.6252048323544166</c:v>
                </c:pt>
                <c:pt idx="73" formatCode="#,##0.00">
                  <c:v>8.6378756398590912</c:v>
                </c:pt>
                <c:pt idx="74" formatCode="#,##0.00">
                  <c:v>8.6502903720628375</c:v>
                </c:pt>
                <c:pt idx="75" formatCode="#,##0.00">
                  <c:v>8.6624567494111506</c:v>
                </c:pt>
                <c:pt idx="76" formatCode="#,##0.00">
                  <c:v>8.6743821957706633</c:v>
                </c:pt>
                <c:pt idx="77" formatCode="#,##0.00">
                  <c:v>8.686073852732024</c:v>
                </c:pt>
                <c:pt idx="78" formatCode="#,##0.00">
                  <c:v>8.6975385930442073</c:v>
                </c:pt>
                <c:pt idx="79" formatCode="#,##0.00">
                  <c:v>8.7087830332451261</c:v>
                </c:pt>
                <c:pt idx="80" formatCode="#,##0.00">
                  <c:v>8.7198135455477974</c:v>
                </c:pt>
                <c:pt idx="81" formatCode="#,##0.00">
                  <c:v>8.7306362690360935</c:v>
                </c:pt>
                <c:pt idx="82" formatCode="#,##0.00">
                  <c:v>8.741257120219549</c:v>
                </c:pt>
                <c:pt idx="83" formatCode="#,##0.00">
                  <c:v>8.7516818029924597</c:v>
                </c:pt>
                <c:pt idx="84" formatCode="#,##0.00">
                  <c:v>8.7619158180387142</c:v>
                </c:pt>
                <c:pt idx="85" formatCode="#,##0.00">
                  <c:v>8.7719644717204126</c:v>
                </c:pt>
                <c:pt idx="86" formatCode="#,##0.00">
                  <c:v>8.7818328844851816</c:v>
                </c:pt>
                <c:pt idx="87" formatCode="#,##0.00">
                  <c:v>8.7915259988242784</c:v>
                </c:pt>
                <c:pt idx="88" formatCode="#,##0.00">
                  <c:v>8.8010485868110511</c:v>
                </c:pt>
                <c:pt idx="89" formatCode="#,##0.00">
                  <c:v>8.8055324361200018</c:v>
                </c:pt>
                <c:pt idx="90" formatCode="#,##0.00">
                  <c:v>8.8098640410414948</c:v>
                </c:pt>
                <c:pt idx="91" formatCode="#,##0.00">
                  <c:v>8.8140496123156069</c:v>
                </c:pt>
                <c:pt idx="92" formatCode="#,##0.00">
                  <c:v>8.81809509353217</c:v>
                </c:pt>
                <c:pt idx="93" formatCode="#,##0.00">
                  <c:v>8.8220061754393537</c:v>
                </c:pt>
                <c:pt idx="94" formatCode="#,##0.00">
                  <c:v>8.82578830928869</c:v>
                </c:pt>
                <c:pt idx="95" formatCode="#,##0.00">
                  <c:v>8.829446719293891</c:v>
                </c:pt>
                <c:pt idx="96" formatCode="#,##0.00">
                  <c:v>8.8329864142736287</c:v>
                </c:pt>
                <c:pt idx="97" formatCode="#,##0.00">
                  <c:v>8.8364852240054486</c:v>
                </c:pt>
                <c:pt idx="98" formatCode="#,##0.00">
                  <c:v>8.839946036511483</c:v>
                </c:pt>
                <c:pt idx="99" formatCode="#,##0.00">
                  <c:v>8.8433715714217875</c:v>
                </c:pt>
                <c:pt idx="100" formatCode="#,##0.00">
                  <c:v>8.8467643882663083</c:v>
                </c:pt>
                <c:pt idx="101" formatCode="#,##0.00">
                  <c:v>8.8501268943269338</c:v>
                </c:pt>
                <c:pt idx="102" formatCode="#,##0.00">
                  <c:v>8.8534613520801724</c:v>
                </c:pt>
                <c:pt idx="103" formatCode="#,##0.00">
                  <c:v>8.8567698862582471</c:v>
                </c:pt>
                <c:pt idx="104" formatCode="#,##0.00">
                  <c:v>8.8600544905540861</c:v>
                </c:pt>
                <c:pt idx="105" formatCode="#,##0.00">
                  <c:v>8.8633159474151668</c:v>
                </c:pt>
                <c:pt idx="106" formatCode="#,##0.00">
                  <c:v>8.8665549778703134</c:v>
                </c:pt>
                <c:pt idx="107" formatCode="#,##0.00">
                  <c:v>8.8697722457674111</c:v>
                </c:pt>
                <c:pt idx="108" formatCode="#,##0.00">
                  <c:v>8.8729683617662083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6-41CD-A951-A93A3C82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in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 (2)'!$AK$1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(2)'!$AK$2:$AK$290</c:f>
              <c:numCache>
                <c:formatCode>#,##0.00</c:formatCode>
                <c:ptCount val="289"/>
                <c:pt idx="0">
                  <c:v>47.7</c:v>
                </c:pt>
                <c:pt idx="1">
                  <c:v>70.898004852257756</c:v>
                </c:pt>
                <c:pt idx="2">
                  <c:v>96.364079291495045</c:v>
                </c:pt>
                <c:pt idx="3">
                  <c:v>124.31126156798587</c:v>
                </c:pt>
                <c:pt idx="4">
                  <c:v>154.97059536591573</c:v>
                </c:pt>
                <c:pt idx="5">
                  <c:v>188.5922128029496</c:v>
                </c:pt>
                <c:pt idx="6">
                  <c:v>225.44638179825537</c:v>
                </c:pt>
                <c:pt idx="7">
                  <c:v>265.82448814846265</c:v>
                </c:pt>
                <c:pt idx="8">
                  <c:v>293.14357917620782</c:v>
                </c:pt>
                <c:pt idx="9">
                  <c:v>320.78547974661683</c:v>
                </c:pt>
                <c:pt idx="10">
                  <c:v>348.54451227643318</c:v>
                </c:pt>
                <c:pt idx="11">
                  <c:v>376.17461114216252</c:v>
                </c:pt>
                <c:pt idx="12">
                  <c:v>403.38452743130409</c:v>
                </c:pt>
                <c:pt idx="13">
                  <c:v>429.83273142049603</c:v>
                </c:pt>
                <c:pt idx="14">
                  <c:v>455.12203499634131</c:v>
                </c:pt>
                <c:pt idx="15">
                  <c:v>478.79396448516241</c:v>
                </c:pt>
                <c:pt idx="16">
                  <c:v>501.92490684789243</c:v>
                </c:pt>
                <c:pt idx="17">
                  <c:v>524.4187959051078</c:v>
                </c:pt>
                <c:pt idx="18">
                  <c:v>546.19140723526709</c:v>
                </c:pt>
                <c:pt idx="19">
                  <c:v>510.67504394849493</c:v>
                </c:pt>
                <c:pt idx="20">
                  <c:v>473.06180608625544</c:v>
                </c:pt>
                <c:pt idx="21">
                  <c:v>433.47290028218669</c:v>
                </c:pt>
                <c:pt idx="22">
                  <c:v>392.06560695721589</c:v>
                </c:pt>
                <c:pt idx="23">
                  <c:v>349.03779192338374</c:v>
                </c:pt>
                <c:pt idx="24">
                  <c:v>304.48434355302652</c:v>
                </c:pt>
                <c:pt idx="25">
                  <c:v>258.50800528864977</c:v>
                </c:pt>
                <c:pt idx="26">
                  <c:v>248.88480440065914</c:v>
                </c:pt>
                <c:pt idx="27">
                  <c:v>240.18918861239882</c:v>
                </c:pt>
                <c:pt idx="28">
                  <c:v>232.45655872377893</c:v>
                </c:pt>
                <c:pt idx="29">
                  <c:v>225.71887134860606</c:v>
                </c:pt>
                <c:pt idx="30">
                  <c:v>220.00389428076403</c:v>
                </c:pt>
                <c:pt idx="31">
                  <c:v>215.33437251995809</c:v>
                </c:pt>
                <c:pt idx="32">
                  <c:v>211.73048175178877</c:v>
                </c:pt>
                <c:pt idx="33">
                  <c:v>209.2097115509369</c:v>
                </c:pt>
                <c:pt idx="34">
                  <c:v>206.92989077529217</c:v>
                </c:pt>
                <c:pt idx="35">
                  <c:v>204.86680782853495</c:v>
                </c:pt>
                <c:pt idx="36">
                  <c:v>202.9957838247897</c:v>
                </c:pt>
                <c:pt idx="37">
                  <c:v>201.29176184069576</c:v>
                </c:pt>
                <c:pt idx="38">
                  <c:v>199.72941173452713</c:v>
                </c:pt>
                <c:pt idx="39">
                  <c:v>198.28325229407946</c:v>
                </c:pt>
                <c:pt idx="40">
                  <c:v>196.92771609508034</c:v>
                </c:pt>
                <c:pt idx="41">
                  <c:v>195.63721618422576</c:v>
                </c:pt>
                <c:pt idx="42">
                  <c:v>194.4055452537437</c:v>
                </c:pt>
                <c:pt idx="43">
                  <c:v>193.22712638832411</c:v>
                </c:pt>
                <c:pt idx="44">
                  <c:v>192.09701446440181</c:v>
                </c:pt>
                <c:pt idx="45">
                  <c:v>191.0108953735018</c:v>
                </c:pt>
                <c:pt idx="46">
                  <c:v>189.96508275565475</c:v>
                </c:pt>
                <c:pt idx="47">
                  <c:v>188.95651189664028</c:v>
                </c:pt>
                <c:pt idx="48">
                  <c:v>187.98273212413727</c:v>
                </c:pt>
                <c:pt idx="49">
                  <c:v>187.04189768891288</c:v>
                </c:pt>
                <c:pt idx="50">
                  <c:v>186.13232452664047</c:v>
                </c:pt>
                <c:pt idx="51">
                  <c:v>185.25247386964588</c:v>
                </c:pt>
                <c:pt idx="52">
                  <c:v>184.40093607635399</c:v>
                </c:pt>
                <c:pt idx="53">
                  <c:v>183.57641472759218</c:v>
                </c:pt>
                <c:pt idx="54">
                  <c:v>182.77771104492456</c:v>
                </c:pt>
                <c:pt idx="55">
                  <c:v>182.00370869277052</c:v>
                </c:pt>
                <c:pt idx="56">
                  <c:v>181.25335899507709</c:v>
                </c:pt>
                <c:pt idx="57">
                  <c:v>180.52566659691973</c:v>
                </c:pt>
                <c:pt idx="58">
                  <c:v>179.81968520500098</c:v>
                </c:pt>
                <c:pt idx="59">
                  <c:v>179.13451375393197</c:v>
                </c:pt>
                <c:pt idx="60">
                  <c:v>178.46929298670017</c:v>
                </c:pt>
                <c:pt idx="61">
                  <c:v>177.82320243672672</c:v>
                </c:pt>
                <c:pt idx="62">
                  <c:v>177.1954577978108</c:v>
                </c:pt>
                <c:pt idx="63">
                  <c:v>176.58530866703103</c:v>
                </c:pt>
                <c:pt idx="64">
                  <c:v>175.99203664516207</c:v>
                </c:pt>
                <c:pt idx="65">
                  <c:v>175.41495377867682</c:v>
                </c:pt>
                <c:pt idx="66">
                  <c:v>174.85340111539313</c:v>
                </c:pt>
                <c:pt idx="67">
                  <c:v>174.30674736269734</c:v>
                </c:pt>
                <c:pt idx="68">
                  <c:v>173.77438763771482</c:v>
                </c:pt>
                <c:pt idx="69">
                  <c:v>173.25574229925348</c:v>
                </c:pt>
                <c:pt idx="70">
                  <c:v>172.75025585181965</c:v>
                </c:pt>
                <c:pt idx="71">
                  <c:v>172.2573959125009</c:v>
                </c:pt>
                <c:pt idx="72">
                  <c:v>171.77665223200961</c:v>
                </c:pt>
                <c:pt idx="73">
                  <c:v>171.30753576168354</c:v>
                </c:pt>
                <c:pt idx="74">
                  <c:v>170.84957776336887</c:v>
                </c:pt>
                <c:pt idx="75">
                  <c:v>170.40232895940028</c:v>
                </c:pt>
                <c:pt idx="76">
                  <c:v>169.96535872016509</c:v>
                </c:pt>
                <c:pt idx="77">
                  <c:v>169.53825428699852</c:v>
                </c:pt>
                <c:pt idx="78">
                  <c:v>169.12062002840108</c:v>
                </c:pt>
                <c:pt idx="79">
                  <c:v>168.71207672779798</c:v>
                </c:pt>
                <c:pt idx="80">
                  <c:v>168.31226090127478</c:v>
                </c:pt>
                <c:pt idx="81">
                  <c:v>167.92082414392266</c:v>
                </c:pt>
                <c:pt idx="82">
                  <c:v>167.53743250351138</c:v>
                </c:pt>
                <c:pt idx="83">
                  <c:v>167.16176588028441</c:v>
                </c:pt>
                <c:pt idx="84">
                  <c:v>166.79351745174088</c:v>
                </c:pt>
                <c:pt idx="85">
                  <c:v>166.43239312133193</c:v>
                </c:pt>
                <c:pt idx="86">
                  <c:v>166.07811099005593</c:v>
                </c:pt>
                <c:pt idx="87">
                  <c:v>165.73040084998843</c:v>
                </c:pt>
                <c:pt idx="88">
                  <c:v>165.38900369882833</c:v>
                </c:pt>
                <c:pt idx="89">
                  <c:v>164.22429221132347</c:v>
                </c:pt>
                <c:pt idx="90">
                  <c:v>163.08353088510611</c:v>
                </c:pt>
                <c:pt idx="91">
                  <c:v>161.96619076223553</c:v>
                </c:pt>
                <c:pt idx="92">
                  <c:v>160.87175701616832</c:v>
                </c:pt>
                <c:pt idx="93">
                  <c:v>159.79972847047608</c:v>
                </c:pt>
                <c:pt idx="94">
                  <c:v>158.74961713651552</c:v>
                </c:pt>
                <c:pt idx="95">
                  <c:v>157.72094776926917</c:v>
                </c:pt>
                <c:pt idx="96">
                  <c:v>157.26617681611299</c:v>
                </c:pt>
                <c:pt idx="97">
                  <c:v>156.83471481543492</c:v>
                </c:pt>
                <c:pt idx="98">
                  <c:v>156.42568800786455</c:v>
                </c:pt>
                <c:pt idx="99">
                  <c:v>156.03824744312001</c:v>
                </c:pt>
                <c:pt idx="100">
                  <c:v>155.67156833616838</c:v>
                </c:pt>
                <c:pt idx="101">
                  <c:v>155.3248494413431</c:v>
                </c:pt>
                <c:pt idx="102">
                  <c:v>154.99731244382357</c:v>
                </c:pt>
                <c:pt idx="103">
                  <c:v>154.68820136790526</c:v>
                </c:pt>
                <c:pt idx="104">
                  <c:v>154.38687319936264</c:v>
                </c:pt>
                <c:pt idx="105">
                  <c:v>154.09277371813366</c:v>
                </c:pt>
                <c:pt idx="106">
                  <c:v>153.80537526361488</c:v>
                </c:pt>
                <c:pt idx="107">
                  <c:v>153.5241757963372</c:v>
                </c:pt>
                <c:pt idx="108">
                  <c:v>153.24869798710805</c:v>
                </c:pt>
                <c:pt idx="110">
                  <c:v>152.97848833287344</c:v>
                </c:pt>
                <c:pt idx="111">
                  <c:v>152.71311629857624</c:v>
                </c:pt>
                <c:pt idx="112">
                  <c:v>152.45217348430683</c:v>
                </c:pt>
                <c:pt idx="113">
                  <c:v>152.19544910151271</c:v>
                </c:pt>
                <c:pt idx="114">
                  <c:v>151.94274617830837</c:v>
                </c:pt>
                <c:pt idx="115">
                  <c:v>151.69388081204289</c:v>
                </c:pt>
                <c:pt idx="116">
                  <c:v>151.4486814530525</c:v>
                </c:pt>
                <c:pt idx="117">
                  <c:v>151.20698821854623</c:v>
                </c:pt>
                <c:pt idx="118">
                  <c:v>150.9686522356032</c:v>
                </c:pt>
                <c:pt idx="119">
                  <c:v>150.73353501229022</c:v>
                </c:pt>
                <c:pt idx="120">
                  <c:v>150.50150783593691</c:v>
                </c:pt>
                <c:pt idx="121">
                  <c:v>150.27244808412036</c:v>
                </c:pt>
                <c:pt idx="122">
                  <c:v>150.04623886549405</c:v>
                </c:pt>
                <c:pt idx="123">
                  <c:v>149.82276868098279</c:v>
                </c:pt>
                <c:pt idx="124">
                  <c:v>149.60193110438689</c:v>
                </c:pt>
                <c:pt idx="125">
                  <c:v>149.38362448147481</c:v>
                </c:pt>
                <c:pt idx="126">
                  <c:v>149.16775164667948</c:v>
                </c:pt>
                <c:pt idx="127">
                  <c:v>148.95421965654796</c:v>
                </c:pt>
                <c:pt idx="128">
                  <c:v>148.74293953912732</c:v>
                </c:pt>
                <c:pt idx="129">
                  <c:v>148.5338261130951</c:v>
                </c:pt>
                <c:pt idx="130">
                  <c:v>148.32679781661372</c:v>
                </c:pt>
                <c:pt idx="131">
                  <c:v>148.1217765453585</c:v>
                </c:pt>
                <c:pt idx="132">
                  <c:v>147.91868749919647</c:v>
                </c:pt>
                <c:pt idx="133">
                  <c:v>147.71745903702023</c:v>
                </c:pt>
                <c:pt idx="134">
                  <c:v>147.51802253926715</c:v>
                </c:pt>
                <c:pt idx="135">
                  <c:v>147.32031227767729</c:v>
                </c:pt>
                <c:pt idx="136">
                  <c:v>147.12426529186897</c:v>
                </c:pt>
                <c:pt idx="137">
                  <c:v>146.92982127138092</c:v>
                </c:pt>
                <c:pt idx="138">
                  <c:v>146.73692244290831</c:v>
                </c:pt>
                <c:pt idx="139">
                  <c:v>146.54551346247464</c:v>
                </c:pt>
                <c:pt idx="140">
                  <c:v>146.35554131229566</c:v>
                </c:pt>
                <c:pt idx="141">
                  <c:v>146.1669552021047</c:v>
                </c:pt>
                <c:pt idx="142">
                  <c:v>145.97970647472212</c:v>
                </c:pt>
                <c:pt idx="143">
                  <c:v>145.79374851566254</c:v>
                </c:pt>
                <c:pt idx="144">
                  <c:v>145.60903666658632</c:v>
                </c:pt>
                <c:pt idx="145">
                  <c:v>145.42552814242742</c:v>
                </c:pt>
                <c:pt idx="146">
                  <c:v>145.24318195203901</c:v>
                </c:pt>
                <c:pt idx="147">
                  <c:v>145.06195882220447</c:v>
                </c:pt>
                <c:pt idx="148">
                  <c:v>144.88182112486987</c:v>
                </c:pt>
                <c:pt idx="149">
                  <c:v>144.70273280745909</c:v>
                </c:pt>
                <c:pt idx="150">
                  <c:v>162.80501455604005</c:v>
                </c:pt>
                <c:pt idx="151">
                  <c:v>182.78818651380899</c:v>
                </c:pt>
                <c:pt idx="152">
                  <c:v>204.83740043102935</c:v>
                </c:pt>
                <c:pt idx="153">
                  <c:v>229.15413102914968</c:v>
                </c:pt>
                <c:pt idx="154">
                  <c:v>255.95720728358788</c:v>
                </c:pt>
                <c:pt idx="155">
                  <c:v>285.48381433823596</c:v>
                </c:pt>
                <c:pt idx="156">
                  <c:v>317.99043768475201</c:v>
                </c:pt>
                <c:pt idx="157">
                  <c:v>341.56681087934129</c:v>
                </c:pt>
                <c:pt idx="158">
                  <c:v>365.62575735503702</c:v>
                </c:pt>
                <c:pt idx="159">
                  <c:v>390.00547359503344</c:v>
                </c:pt>
                <c:pt idx="160">
                  <c:v>414.50850057097875</c:v>
                </c:pt>
                <c:pt idx="161">
                  <c:v>438.89721835309422</c:v>
                </c:pt>
                <c:pt idx="162">
                  <c:v>462.88904511246591</c:v>
                </c:pt>
                <c:pt idx="163">
                  <c:v>486.1513654878101</c:v>
                </c:pt>
                <c:pt idx="164">
                  <c:v>508.29622305724553</c:v>
                </c:pt>
                <c:pt idx="165">
                  <c:v>530.08702946151323</c:v>
                </c:pt>
                <c:pt idx="166">
                  <c:v>551.42220850680565</c:v>
                </c:pt>
                <c:pt idx="167">
                  <c:v>572.20754431886098</c:v>
                </c:pt>
                <c:pt idx="168">
                  <c:v>592.36063345510775</c:v>
                </c:pt>
                <c:pt idx="169">
                  <c:v>611.81609148408029</c:v>
                </c:pt>
                <c:pt idx="170">
                  <c:v>630.5315651834751</c:v>
                </c:pt>
                <c:pt idx="171">
                  <c:v>648.49459658879914</c:v>
                </c:pt>
                <c:pt idx="172">
                  <c:v>665.7303795003113</c:v>
                </c:pt>
                <c:pt idx="173">
                  <c:v>682.19342288620123</c:v>
                </c:pt>
                <c:pt idx="174">
                  <c:v>697.84554287373589</c:v>
                </c:pt>
                <c:pt idx="175">
                  <c:v>712.65583846965546</c:v>
                </c:pt>
                <c:pt idx="176">
                  <c:v>726.60020920080365</c:v>
                </c:pt>
                <c:pt idx="177">
                  <c:v>719.7802731073175</c:v>
                </c:pt>
                <c:pt idx="178">
                  <c:v>710.6499551843674</c:v>
                </c:pt>
                <c:pt idx="179">
                  <c:v>699.17170156081761</c:v>
                </c:pt>
                <c:pt idx="180">
                  <c:v>685.30670967685467</c:v>
                </c:pt>
                <c:pt idx="181">
                  <c:v>669.02129361509856</c:v>
                </c:pt>
                <c:pt idx="182">
                  <c:v>650.28620801264094</c:v>
                </c:pt>
                <c:pt idx="183">
                  <c:v>629.07590632100596</c:v>
                </c:pt>
                <c:pt idx="184">
                  <c:v>618.62113822497167</c:v>
                </c:pt>
                <c:pt idx="185">
                  <c:v>607.98725788846809</c:v>
                </c:pt>
                <c:pt idx="186">
                  <c:v>597.33736676162846</c:v>
                </c:pt>
                <c:pt idx="187">
                  <c:v>586.84394949276771</c:v>
                </c:pt>
                <c:pt idx="188">
                  <c:v>576.68922278003151</c:v>
                </c:pt>
                <c:pt idx="189">
                  <c:v>567.06506773645219</c:v>
                </c:pt>
                <c:pt idx="190">
                  <c:v>558.17303561753783</c:v>
                </c:pt>
                <c:pt idx="191">
                  <c:v>550.22443413795042</c:v>
                </c:pt>
                <c:pt idx="192">
                  <c:v>542.50856267346569</c:v>
                </c:pt>
                <c:pt idx="193">
                  <c:v>535.05140080974479</c:v>
                </c:pt>
                <c:pt idx="194">
                  <c:v>527.86848939444269</c:v>
                </c:pt>
                <c:pt idx="195">
                  <c:v>520.96389624517201</c:v>
                </c:pt>
                <c:pt idx="196">
                  <c:v>514.32912746469174</c:v>
                </c:pt>
                <c:pt idx="197">
                  <c:v>507.94201160178619</c:v>
                </c:pt>
                <c:pt idx="198">
                  <c:v>501.76555146134297</c:v>
                </c:pt>
                <c:pt idx="199">
                  <c:v>495.74673837099425</c:v>
                </c:pt>
                <c:pt idx="200">
                  <c:v>489.87877716694334</c:v>
                </c:pt>
                <c:pt idx="201">
                  <c:v>484.15277049010649</c:v>
                </c:pt>
                <c:pt idx="202">
                  <c:v>478.55835356729909</c:v>
                </c:pt>
                <c:pt idx="203">
                  <c:v>473.08441947208928</c:v>
                </c:pt>
                <c:pt idx="204">
                  <c:v>467.71994077031894</c:v>
                </c:pt>
                <c:pt idx="205">
                  <c:v>462.4548917011839</c:v>
                </c:pt>
                <c:pt idx="206">
                  <c:v>457.28127540358741</c:v>
                </c:pt>
                <c:pt idx="207">
                  <c:v>452.19426106078453</c:v>
                </c:pt>
                <c:pt idx="208">
                  <c:v>447.18924052648947</c:v>
                </c:pt>
                <c:pt idx="209">
                  <c:v>442.26197687296144</c:v>
                </c:pt>
                <c:pt idx="210">
                  <c:v>437.40871567331629</c:v>
                </c:pt>
                <c:pt idx="211">
                  <c:v>432.62625201231936</c:v>
                </c:pt>
                <c:pt idx="212">
                  <c:v>427.91194568954245</c:v>
                </c:pt>
                <c:pt idx="213">
                  <c:v>433.45816511610587</c:v>
                </c:pt>
                <c:pt idx="214">
                  <c:v>439.63945027581457</c:v>
                </c:pt>
                <c:pt idx="215">
                  <c:v>446.48638145346104</c:v>
                </c:pt>
                <c:pt idx="216">
                  <c:v>454.03100965792993</c:v>
                </c:pt>
                <c:pt idx="217">
                  <c:v>462.30684035977868</c:v>
                </c:pt>
                <c:pt idx="218">
                  <c:v>471.34880079340081</c:v>
                </c:pt>
                <c:pt idx="219">
                  <c:v>481.19319205966315</c:v>
                </c:pt>
                <c:pt idx="220">
                  <c:v>485.08130212937033</c:v>
                </c:pt>
                <c:pt idx="221">
                  <c:v>488.68327839127528</c:v>
                </c:pt>
                <c:pt idx="222">
                  <c:v>491.9290004333227</c:v>
                </c:pt>
                <c:pt idx="223">
                  <c:v>494.74241525781542</c:v>
                </c:pt>
                <c:pt idx="224">
                  <c:v>497.04124539375886</c:v>
                </c:pt>
                <c:pt idx="225">
                  <c:v>498.73670073290458</c:v>
                </c:pt>
                <c:pt idx="226">
                  <c:v>499.73319609549026</c:v>
                </c:pt>
                <c:pt idx="227">
                  <c:v>499.92807626320263</c:v>
                </c:pt>
                <c:pt idx="228">
                  <c:v>499.73437503140229</c:v>
                </c:pt>
                <c:pt idx="229">
                  <c:v>499.15204282047176</c:v>
                </c:pt>
                <c:pt idx="230">
                  <c:v>498.18674340547318</c:v>
                </c:pt>
                <c:pt idx="231">
                  <c:v>496.85055684855718</c:v>
                </c:pt>
                <c:pt idx="232">
                  <c:v>495.16272211389395</c:v>
                </c:pt>
                <c:pt idx="233">
                  <c:v>493.15041968917609</c:v>
                </c:pt>
                <c:pt idx="234">
                  <c:v>490.84959460889314</c:v>
                </c:pt>
                <c:pt idx="235">
                  <c:v>488.30582041721249</c:v>
                </c:pt>
                <c:pt idx="236">
                  <c:v>485.53629280307689</c:v>
                </c:pt>
                <c:pt idx="237">
                  <c:v>482.55919782016986</c:v>
                </c:pt>
                <c:pt idx="238">
                  <c:v>479.39331055142725</c:v>
                </c:pt>
                <c:pt idx="239">
                  <c:v>476.05752687049574</c:v>
                </c:pt>
                <c:pt idx="240">
                  <c:v>472.57032394612997</c:v>
                </c:pt>
                <c:pt idx="241">
                  <c:v>468.94914502258695</c:v>
                </c:pt>
                <c:pt idx="242">
                  <c:v>465.20970388229455</c:v>
                </c:pt>
                <c:pt idx="243">
                  <c:v>461.36520425542034</c:v>
                </c:pt>
                <c:pt idx="244">
                  <c:v>457.4282678853408</c:v>
                </c:pt>
                <c:pt idx="245">
                  <c:v>453.4108286602231</c:v>
                </c:pt>
                <c:pt idx="246">
                  <c:v>449.32405268915107</c:v>
                </c:pt>
                <c:pt idx="247">
                  <c:v>445.17828991667835</c:v>
                </c:pt>
                <c:pt idx="248">
                  <c:v>440.98306328191632</c:v>
                </c:pt>
                <c:pt idx="249">
                  <c:v>436.74710185576873</c:v>
                </c:pt>
                <c:pt idx="250">
                  <c:v>432.47842483380958</c:v>
                </c:pt>
                <c:pt idx="251">
                  <c:v>428.18448372361235</c:v>
                </c:pt>
                <c:pt idx="252">
                  <c:v>423.87217573255288</c:v>
                </c:pt>
                <c:pt idx="253">
                  <c:v>419.54786554363761</c:v>
                </c:pt>
                <c:pt idx="254">
                  <c:v>415.21741388731584</c:v>
                </c:pt>
                <c:pt idx="255">
                  <c:v>410.88621088885043</c:v>
                </c:pt>
                <c:pt idx="256">
                  <c:v>406.55921170746103</c:v>
                </c:pt>
                <c:pt idx="257">
                  <c:v>402.24097148357356</c:v>
                </c:pt>
                <c:pt idx="258">
                  <c:v>397.93567607248798</c:v>
                </c:pt>
                <c:pt idx="259">
                  <c:v>393.64716446492969</c:v>
                </c:pt>
                <c:pt idx="260">
                  <c:v>389.37895132398199</c:v>
                </c:pt>
                <c:pt idx="261">
                  <c:v>385.13424905021867</c:v>
                </c:pt>
                <c:pt idx="262">
                  <c:v>380.91598888114231</c:v>
                </c:pt>
                <c:pt idx="263">
                  <c:v>376.72684065606808</c:v>
                </c:pt>
                <c:pt idx="264">
                  <c:v>372.56923103609353</c:v>
                </c:pt>
                <c:pt idx="265">
                  <c:v>368.44536016362883</c:v>
                </c:pt>
                <c:pt idx="266">
                  <c:v>364.35721698012503</c:v>
                </c:pt>
                <c:pt idx="267">
                  <c:v>360.30659369726544</c:v>
                </c:pt>
                <c:pt idx="268">
                  <c:v>356.2950993771708</c:v>
                </c:pt>
                <c:pt idx="269">
                  <c:v>352.32417261574898</c:v>
                </c:pt>
                <c:pt idx="270">
                  <c:v>348.39509335645897</c:v>
                </c:pt>
                <c:pt idx="271">
                  <c:v>344.50899388735587</c:v>
                </c:pt>
                <c:pt idx="272">
                  <c:v>340.66686909004574</c:v>
                </c:pt>
                <c:pt idx="273">
                  <c:v>336.86958601259971</c:v>
                </c:pt>
                <c:pt idx="274">
                  <c:v>333.11789282683333</c:v>
                </c:pt>
                <c:pt idx="275">
                  <c:v>329.41242720069403</c:v>
                </c:pt>
                <c:pt idx="276">
                  <c:v>325.75372412064172</c:v>
                </c:pt>
                <c:pt idx="277">
                  <c:v>322.14222320062373</c:v>
                </c:pt>
                <c:pt idx="278">
                  <c:v>318.57827551384696</c:v>
                </c:pt>
                <c:pt idx="279">
                  <c:v>315.0621499814817</c:v>
                </c:pt>
                <c:pt idx="280">
                  <c:v>311.59403934928861</c:v>
                </c:pt>
                <c:pt idx="281">
                  <c:v>308.1740657797065</c:v>
                </c:pt>
                <c:pt idx="282">
                  <c:v>304.8022860841142</c:v>
                </c:pt>
                <c:pt idx="283">
                  <c:v>301.47869661892565</c:v>
                </c:pt>
                <c:pt idx="284">
                  <c:v>298.20323786781717</c:v>
                </c:pt>
                <c:pt idx="285">
                  <c:v>294.97579873087312</c:v>
                </c:pt>
                <c:pt idx="286">
                  <c:v>291.79622053989482</c:v>
                </c:pt>
                <c:pt idx="287">
                  <c:v>288.6643008176577</c:v>
                </c:pt>
                <c:pt idx="288">
                  <c:v>285.57979679758887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6-4AC8-AC4F-9369AD99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 (2)'!$G$1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(2)'!$G$2:$G$21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4A30-98DC-79255ED24DA3}"/>
            </c:ext>
          </c:extLst>
        </c:ser>
        <c:ser>
          <c:idx val="3"/>
          <c:order val="1"/>
          <c:tx>
            <c:strRef>
              <c:f>'TTU w. Quar - Mit (2)'!$AX$1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(2)'!$AX$2:$AX$284</c:f>
              <c:numCache>
                <c:formatCode>#,##0.00</c:formatCode>
                <c:ptCount val="283"/>
                <c:pt idx="0">
                  <c:v>103</c:v>
                </c:pt>
                <c:pt idx="1">
                  <c:v>131.16056094695307</c:v>
                </c:pt>
                <c:pt idx="2">
                  <c:v>163.00109945538514</c:v>
                </c:pt>
                <c:pt idx="3">
                  <c:v>198.87172817161638</c:v>
                </c:pt>
                <c:pt idx="4">
                  <c:v>239.15321769215996</c:v>
                </c:pt>
                <c:pt idx="5">
                  <c:v>284.25910016827117</c:v>
                </c:pt>
                <c:pt idx="6">
                  <c:v>334.63778746986947</c:v>
                </c:pt>
                <c:pt idx="7">
                  <c:v>390.77466917112366</c:v>
                </c:pt>
                <c:pt idx="8">
                  <c:v>453.19414646289903</c:v>
                </c:pt>
                <c:pt idx="9">
                  <c:v>519.79157395000743</c:v>
                </c:pt>
                <c:pt idx="10">
                  <c:v>590.58796989239954</c:v>
                </c:pt>
                <c:pt idx="11">
                  <c:v>665.56963170406061</c:v>
                </c:pt>
                <c:pt idx="12">
                  <c:v>744.68219089984473</c:v>
                </c:pt>
                <c:pt idx="13">
                  <c:v>827.82410212713307</c:v>
                </c:pt>
                <c:pt idx="14">
                  <c:v>914.83955269437774</c:v>
                </c:pt>
                <c:pt idx="15">
                  <c:v>1005.5107831818463</c:v>
                </c:pt>
                <c:pt idx="16">
                  <c:v>1099.5498134672102</c:v>
                </c:pt>
                <c:pt idx="17">
                  <c:v>1196.8368661681056</c:v>
                </c:pt>
                <c:pt idx="18">
                  <c:v>1297.2373708713121</c:v>
                </c:pt>
                <c:pt idx="19">
                  <c:v>1337.8260214894067</c:v>
                </c:pt>
                <c:pt idx="20">
                  <c:v>1376.9952279914244</c:v>
                </c:pt>
                <c:pt idx="21">
                  <c:v>1414.6709455582682</c:v>
                </c:pt>
                <c:pt idx="22">
                  <c:v>1450.7839738696111</c:v>
                </c:pt>
                <c:pt idx="23">
                  <c:v>1485.2712577034565</c:v>
                </c:pt>
                <c:pt idx="24">
                  <c:v>1518.0773509109367</c:v>
                </c:pt>
                <c:pt idx="25">
                  <c:v>1549.150417596974</c:v>
                </c:pt>
                <c:pt idx="26">
                  <c:v>1578.4424728423689</c:v>
                </c:pt>
                <c:pt idx="27">
                  <c:v>1607.3377220767909</c:v>
                </c:pt>
                <c:pt idx="28">
                  <c:v>1635.872515564618</c:v>
                </c:pt>
                <c:pt idx="29">
                  <c:v>1664.0843764026213</c:v>
                </c:pt>
                <c:pt idx="30">
                  <c:v>1692.0118680061237</c:v>
                </c:pt>
                <c:pt idx="31">
                  <c:v>1719.6944340131422</c:v>
                </c:pt>
                <c:pt idx="32">
                  <c:v>1747.1722073540877</c:v>
                </c:pt>
                <c:pt idx="33">
                  <c:v>1774.4859124932161</c:v>
                </c:pt>
                <c:pt idx="34">
                  <c:v>1801.6767633652166</c:v>
                </c:pt>
                <c:pt idx="35">
                  <c:v>1828.754139177247</c:v>
                </c:pt>
                <c:pt idx="36">
                  <c:v>1855.7264712342924</c:v>
                </c:pt>
                <c:pt idx="37">
                  <c:v>1882.601230401096</c:v>
                </c:pt>
                <c:pt idx="38">
                  <c:v>1909.3849179354002</c:v>
                </c:pt>
                <c:pt idx="39">
                  <c:v>1936.0830602600372</c:v>
                </c:pt>
                <c:pt idx="40">
                  <c:v>1962.7002083019388</c:v>
                </c:pt>
                <c:pt idx="41">
                  <c:v>1989.2399392315215</c:v>
                </c:pt>
                <c:pt idx="42">
                  <c:v>2015.7048606593285</c:v>
                </c:pt>
                <c:pt idx="43">
                  <c:v>2042.0973383318019</c:v>
                </c:pt>
                <c:pt idx="44">
                  <c:v>2068.4195208469509</c:v>
                </c:pt>
                <c:pt idx="45">
                  <c:v>2094.6733642698186</c:v>
                </c:pt>
                <c:pt idx="46">
                  <c:v>2120.8606565684217</c:v>
                </c:pt>
                <c:pt idx="47">
                  <c:v>2146.9830417796784</c:v>
                </c:pt>
                <c:pt idx="48">
                  <c:v>2173.0420438025621</c:v>
                </c:pt>
                <c:pt idx="49">
                  <c:v>2199.0390897659468</c:v>
                </c:pt>
                <c:pt idx="50">
                  <c:v>2224.9755329184054</c:v>
                </c:pt>
                <c:pt idx="51">
                  <c:v>2250.8526589803987</c:v>
                </c:pt>
                <c:pt idx="52">
                  <c:v>2276.6716918521347</c:v>
                </c:pt>
                <c:pt idx="53">
                  <c:v>2302.4337986897308</c:v>
                </c:pt>
                <c:pt idx="54">
                  <c:v>2328.1400943639846</c:v>
                </c:pt>
                <c:pt idx="55">
                  <c:v>2353.7916453179823</c:v>
                </c:pt>
                <c:pt idx="56">
                  <c:v>2379.3894728418845</c:v>
                </c:pt>
                <c:pt idx="57">
                  <c:v>2404.9345557842134</c:v>
                </c:pt>
                <c:pt idx="58">
                  <c:v>2430.4278327199227</c:v>
                </c:pt>
                <c:pt idx="59">
                  <c:v>2455.8702039490317</c:v>
                </c:pt>
                <c:pt idx="60">
                  <c:v>2481.2625333426454</c:v>
                </c:pt>
                <c:pt idx="61">
                  <c:v>2506.6056500526229</c:v>
                </c:pt>
                <c:pt idx="62">
                  <c:v>2531.9003501005513</c:v>
                </c:pt>
                <c:pt idx="63">
                  <c:v>2557.1473978610657</c:v>
                </c:pt>
                <c:pt idx="64">
                  <c:v>2582.3475274538932</c:v>
                </c:pt>
                <c:pt idx="65">
                  <c:v>2607.5014440583072</c:v>
                </c:pt>
                <c:pt idx="66">
                  <c:v>2632.6098251629983</c:v>
                </c:pt>
                <c:pt idx="67">
                  <c:v>2657.6733217559599</c:v>
                </c:pt>
                <c:pt idx="68">
                  <c:v>2682.6925594585441</c:v>
                </c:pt>
                <c:pt idx="69">
                  <c:v>2707.668139607425</c:v>
                </c:pt>
                <c:pt idx="70">
                  <c:v>2732.6006402878038</c:v>
                </c:pt>
                <c:pt idx="71">
                  <c:v>2757.4906173208146</c:v>
                </c:pt>
                <c:pt idx="72">
                  <c:v>2782.3386052077258</c:v>
                </c:pt>
                <c:pt idx="73">
                  <c:v>2807.1451180332024</c:v>
                </c:pt>
                <c:pt idx="74">
                  <c:v>2831.9106503295775</c:v>
                </c:pt>
                <c:pt idx="75">
                  <c:v>2856.6356779039479</c:v>
                </c:pt>
                <c:pt idx="76">
                  <c:v>2881.3206586297993</c:v>
                </c:pt>
                <c:pt idx="77">
                  <c:v>2905.9660332047642</c:v>
                </c:pt>
                <c:pt idx="78">
                  <c:v>2930.5722258760134</c:v>
                </c:pt>
                <c:pt idx="79">
                  <c:v>2955.1396451347041</c:v>
                </c:pt>
                <c:pt idx="80">
                  <c:v>2979.6686843808307</c:v>
                </c:pt>
                <c:pt idx="81">
                  <c:v>3004.1597225597534</c:v>
                </c:pt>
                <c:pt idx="82">
                  <c:v>3028.613124771628</c:v>
                </c:pt>
                <c:pt idx="83">
                  <c:v>3053.0292428548964</c:v>
                </c:pt>
                <c:pt idx="84">
                  <c:v>3077.4084159449508</c:v>
                </c:pt>
                <c:pt idx="85">
                  <c:v>3101.7509710090271</c:v>
                </c:pt>
                <c:pt idx="86">
                  <c:v>3126.0572233583584</c:v>
                </c:pt>
                <c:pt idx="87">
                  <c:v>3150.3274771385377</c:v>
                </c:pt>
                <c:pt idx="88">
                  <c:v>3174.5620257990299</c:v>
                </c:pt>
                <c:pt idx="89">
                  <c:v>3197.8396202502163</c:v>
                </c:pt>
                <c:pt idx="90">
                  <c:v>3221.0607343316087</c:v>
                </c:pt>
                <c:pt idx="91">
                  <c:v>3244.226203910488</c:v>
                </c:pt>
                <c:pt idx="92">
                  <c:v>3267.3368459956873</c:v>
                </c:pt>
                <c:pt idx="93">
                  <c:v>3290.3934592508363</c:v>
                </c:pt>
                <c:pt idx="94">
                  <c:v>3313.3968244900784</c:v>
                </c:pt>
                <c:pt idx="95">
                  <c:v>3336.3477051569585</c:v>
                </c:pt>
                <c:pt idx="96">
                  <c:v>3359.2468477871503</c:v>
                </c:pt>
                <c:pt idx="97">
                  <c:v>3382.1114971259085</c:v>
                </c:pt>
                <c:pt idx="98">
                  <c:v>3404.9424050219664</c:v>
                </c:pt>
                <c:pt idx="99">
                  <c:v>3427.7402946294428</c:v>
                </c:pt>
                <c:pt idx="100">
                  <c:v>3450.5058612750859</c:v>
                </c:pt>
                <c:pt idx="101">
                  <c:v>3473.2397733015832</c:v>
                </c:pt>
                <c:pt idx="102">
                  <c:v>3495.9426728876592</c:v>
                </c:pt>
                <c:pt idx="103">
                  <c:v>3518.6151768456243</c:v>
                </c:pt>
                <c:pt idx="104">
                  <c:v>3541.2578773970336</c:v>
                </c:pt>
                <c:pt idx="105">
                  <c:v>3563.8710491196748</c:v>
                </c:pt>
                <c:pt idx="106">
                  <c:v>3586.4549492611004</c:v>
                </c:pt>
                <c:pt idx="107">
                  <c:v>3609.0098186021792</c:v>
                </c:pt>
                <c:pt idx="108">
                  <c:v>3631.5358822882954</c:v>
                </c:pt>
                <c:pt idx="110">
                  <c:v>3654.0333506292191</c:v>
                </c:pt>
                <c:pt idx="111">
                  <c:v>3676.5024198686201</c:v>
                </c:pt>
                <c:pt idx="112">
                  <c:v>3698.9432729241889</c:v>
                </c:pt>
                <c:pt idx="113">
                  <c:v>3721.3560800992823</c:v>
                </c:pt>
                <c:pt idx="114">
                  <c:v>3743.7410049561922</c:v>
                </c:pt>
                <c:pt idx="115">
                  <c:v>3766.0982047521984</c:v>
                </c:pt>
                <c:pt idx="116">
                  <c:v>3788.4278308513331</c:v>
                </c:pt>
                <c:pt idx="117">
                  <c:v>3810.7300291129282</c:v>
                </c:pt>
                <c:pt idx="118">
                  <c:v>3833.0049402579643</c:v>
                </c:pt>
                <c:pt idx="119">
                  <c:v>3855.252700214221</c:v>
                </c:pt>
                <c:pt idx="120">
                  <c:v>3877.473440441172</c:v>
                </c:pt>
                <c:pt idx="121">
                  <c:v>3899.667288235557</c:v>
                </c:pt>
                <c:pt idx="122">
                  <c:v>3921.8343669275159</c:v>
                </c:pt>
                <c:pt idx="123">
                  <c:v>3943.9747960652012</c:v>
                </c:pt>
                <c:pt idx="124">
                  <c:v>3966.0886915885403</c:v>
                </c:pt>
                <c:pt idx="125">
                  <c:v>3988.1761659927702</c:v>
                </c:pt>
                <c:pt idx="126">
                  <c:v>4010.2373284823525</c:v>
                </c:pt>
                <c:pt idx="127">
                  <c:v>4032.272285115841</c:v>
                </c:pt>
                <c:pt idx="128">
                  <c:v>4054.2811389422359</c:v>
                </c:pt>
                <c:pt idx="129">
                  <c:v>4076.2639901293514</c:v>
                </c:pt>
                <c:pt idx="130">
                  <c:v>4098.2209360862616</c:v>
                </c:pt>
                <c:pt idx="131">
                  <c:v>4120.1520715801462</c:v>
                </c:pt>
                <c:pt idx="132">
                  <c:v>4142.0574888478313</c:v>
                </c:pt>
                <c:pt idx="133">
                  <c:v>4163.9372777023173</c:v>
                </c:pt>
                <c:pt idx="134">
                  <c:v>4185.7915256345468</c:v>
                </c:pt>
                <c:pt idx="135">
                  <c:v>4207.6203179106733</c:v>
                </c:pt>
                <c:pt idx="136">
                  <c:v>4229.423737665069</c:v>
                </c:pt>
                <c:pt idx="137">
                  <c:v>4251.2018659892829</c:v>
                </c:pt>
                <c:pt idx="138">
                  <c:v>4272.9547820171383</c:v>
                </c:pt>
                <c:pt idx="139">
                  <c:v>4294.6825630061476</c:v>
                </c:pt>
                <c:pt idx="140">
                  <c:v>4316.3852844153971</c:v>
                </c:pt>
                <c:pt idx="141">
                  <c:v>4338.0630199800626</c:v>
                </c:pt>
                <c:pt idx="142">
                  <c:v>4359.7158417827159</c:v>
                </c:pt>
                <c:pt idx="143">
                  <c:v>4381.3438203215401</c:v>
                </c:pt>
                <c:pt idx="144">
                  <c:v>4402.9470245756029</c:v>
                </c:pt>
                <c:pt idx="145">
                  <c:v>4424.5255220673253</c:v>
                </c:pt>
                <c:pt idx="146">
                  <c:v>4446.0793789222434</c:v>
                </c:pt>
                <c:pt idx="147">
                  <c:v>4467.6086599261944</c:v>
                </c:pt>
                <c:pt idx="148">
                  <c:v>4489.1134285800435</c:v>
                </c:pt>
                <c:pt idx="149">
                  <c:v>4510.5937471520438</c:v>
                </c:pt>
                <c:pt idx="150">
                  <c:v>4552.3611825389435</c:v>
                </c:pt>
                <c:pt idx="151">
                  <c:v>4597.1070938336406</c:v>
                </c:pt>
                <c:pt idx="152">
                  <c:v>4645.1312947285023</c:v>
                </c:pt>
                <c:pt idx="153">
                  <c:v>4696.7609922068004</c:v>
                </c:pt>
                <c:pt idx="154">
                  <c:v>4752.3527485991572</c:v>
                </c:pt>
                <c:pt idx="155">
                  <c:v>4812.294462571067</c:v>
                </c:pt>
                <c:pt idx="156">
                  <c:v>4877.0073360543302</c:v>
                </c:pt>
                <c:pt idx="157">
                  <c:v>4946.9477850793783</c:v>
                </c:pt>
                <c:pt idx="158">
                  <c:v>5020.5888959039175</c:v>
                </c:pt>
                <c:pt idx="159">
                  <c:v>5097.9748913015728</c:v>
                </c:pt>
                <c:pt idx="160">
                  <c:v>5179.120548829017</c:v>
                </c:pt>
                <c:pt idx="161">
                  <c:v>5264.0057200992651</c:v>
                </c:pt>
                <c:pt idx="162">
                  <c:v>5352.5693089530514</c:v>
                </c:pt>
                <c:pt idx="163">
                  <c:v>5444.7026995034548</c:v>
                </c:pt>
                <c:pt idx="164">
                  <c:v>5540.2426310939172</c:v>
                </c:pt>
                <c:pt idx="165">
                  <c:v>5638.9635232456585</c:v>
                </c:pt>
                <c:pt idx="166">
                  <c:v>5740.7642928119412</c:v>
                </c:pt>
                <c:pt idx="167">
                  <c:v>5845.5273258245288</c:v>
                </c:pt>
                <c:pt idx="168">
                  <c:v>5953.1201384831329</c:v>
                </c:pt>
                <c:pt idx="169">
                  <c:v>6063.3977383128258</c:v>
                </c:pt>
                <c:pt idx="170">
                  <c:v>6176.205774031072</c:v>
                </c:pt>
                <c:pt idx="171">
                  <c:v>6291.3845638009134</c:v>
                </c:pt>
                <c:pt idx="172">
                  <c:v>6408.774091633195</c:v>
                </c:pt>
                <c:pt idx="173">
                  <c:v>6528.2200607478308</c:v>
                </c:pt>
                <c:pt idx="174">
                  <c:v>6649.5629983311264</c:v>
                </c:pt>
                <c:pt idx="175">
                  <c:v>6772.6397012426833</c:v>
                </c:pt>
                <c:pt idx="176">
                  <c:v>6897.2846383094602</c:v>
                </c:pt>
                <c:pt idx="177">
                  <c:v>7001.2422991444564</c:v>
                </c:pt>
                <c:pt idx="178">
                  <c:v>7103.872374954216</c:v>
                </c:pt>
                <c:pt idx="179">
                  <c:v>7204.9109427976773</c:v>
                </c:pt>
                <c:pt idx="180">
                  <c:v>7304.0946274144062</c:v>
                </c:pt>
                <c:pt idx="181">
                  <c:v>7401.1603478851612</c:v>
                </c:pt>
                <c:pt idx="182">
                  <c:v>7495.8457860597782</c:v>
                </c:pt>
                <c:pt idx="183">
                  <c:v>7587.8897192920012</c:v>
                </c:pt>
                <c:pt idx="184">
                  <c:v>7677.0322128357893</c:v>
                </c:pt>
                <c:pt idx="185">
                  <c:v>7764.567897690762</c:v>
                </c:pt>
                <c:pt idx="186">
                  <c:v>7850.4930934510057</c:v>
                </c:pt>
                <c:pt idx="187">
                  <c:v>7934.8230656792839</c:v>
                </c:pt>
                <c:pt idx="188">
                  <c:v>8017.5927137869412</c:v>
                </c:pt>
                <c:pt idx="189">
                  <c:v>8098.8572947717103</c:v>
                </c:pt>
                <c:pt idx="190">
                  <c:v>8178.6931346256652</c:v>
                </c:pt>
                <c:pt idx="191">
                  <c:v>8257.1983360139711</c:v>
                </c:pt>
                <c:pt idx="192">
                  <c:v>8334.493490441424</c:v>
                </c:pt>
                <c:pt idx="193">
                  <c:v>8410.6166470111239</c:v>
                </c:pt>
                <c:pt idx="194">
                  <c:v>8485.6081858534599</c:v>
                </c:pt>
                <c:pt idx="195">
                  <c:v>8559.5096055624308</c:v>
                </c:pt>
                <c:pt idx="196">
                  <c:v>8632.3622223862239</c:v>
                </c:pt>
                <c:pt idx="197">
                  <c:v>8704.2057765922</c:v>
                </c:pt>
                <c:pt idx="198">
                  <c:v>8775.0769446084432</c:v>
                </c:pt>
                <c:pt idx="199">
                  <c:v>8845.0077550327587</c:v>
                </c:pt>
                <c:pt idx="200">
                  <c:v>8914.0239061043867</c:v>
                </c:pt>
                <c:pt idx="201">
                  <c:v>8982.1499745500278</c:v>
                </c:pt>
                <c:pt idx="202">
                  <c:v>9049.4092074107266</c:v>
                </c:pt>
                <c:pt idx="203">
                  <c:v>9115.8233873102745</c:v>
                </c:pt>
                <c:pt idx="204">
                  <c:v>9181.4127791970077</c:v>
                </c:pt>
                <c:pt idx="205">
                  <c:v>9246.196167058426</c:v>
                </c:pt>
                <c:pt idx="206">
                  <c:v>9310.1909893734774</c:v>
                </c:pt>
                <c:pt idx="207">
                  <c:v>9373.4135823660708</c:v>
                </c:pt>
                <c:pt idx="208">
                  <c:v>9435.8795404558768</c:v>
                </c:pt>
                <c:pt idx="209">
                  <c:v>9497.603753663192</c:v>
                </c:pt>
                <c:pt idx="210">
                  <c:v>9558.6004599958233</c:v>
                </c:pt>
                <c:pt idx="211">
                  <c:v>9618.8833085250935</c:v>
                </c:pt>
                <c:pt idx="212">
                  <c:v>9678.4654282302345</c:v>
                </c:pt>
                <c:pt idx="213">
                  <c:v>9748.6867064209273</c:v>
                </c:pt>
                <c:pt idx="214">
                  <c:v>9819.3761046270265</c:v>
                </c:pt>
                <c:pt idx="215">
                  <c:v>9890.6097505091857</c:v>
                </c:pt>
                <c:pt idx="216">
                  <c:v>9962.4664652805877</c:v>
                </c:pt>
                <c:pt idx="217">
                  <c:v>10035.027854098404</c:v>
                </c:pt>
                <c:pt idx="218">
                  <c:v>10108.378384506595</c:v>
                </c:pt>
                <c:pt idx="219">
                  <c:v>10182.605450201097</c:v>
                </c:pt>
                <c:pt idx="220">
                  <c:v>10257.799417564218</c:v>
                </c:pt>
                <c:pt idx="221">
                  <c:v>10333.18194398798</c:v>
                </c:pt>
                <c:pt idx="222">
                  <c:v>10408.711562986811</c:v>
                </c:pt>
                <c:pt idx="223">
                  <c:v>10484.338505994405</c:v>
                </c:pt>
                <c:pt idx="224">
                  <c:v>10560.004141675778</c:v>
                </c:pt>
                <c:pt idx="225">
                  <c:v>10635.640396816645</c:v>
                </c:pt>
                <c:pt idx="226">
                  <c:v>10711.169159385832</c:v>
                </c:pt>
                <c:pt idx="227">
                  <c:v>10786.501664285701</c:v>
                </c:pt>
                <c:pt idx="228">
                  <c:v>10861.537862123814</c:v>
                </c:pt>
                <c:pt idx="229">
                  <c:v>10936.230624418014</c:v>
                </c:pt>
                <c:pt idx="230">
                  <c:v>11010.533633658548</c:v>
                </c:pt>
                <c:pt idx="231">
                  <c:v>11084.402076219831</c:v>
                </c:pt>
                <c:pt idx="232">
                  <c:v>11157.793402228765</c:v>
                </c:pt>
                <c:pt idx="233">
                  <c:v>11230.668155130898</c:v>
                </c:pt>
                <c:pt idx="234">
                  <c:v>11302.990873737175</c:v>
                </c:pt>
                <c:pt idx="235">
                  <c:v>11374.73106959116</c:v>
                </c:pt>
                <c:pt idx="236">
                  <c:v>11445.864282570228</c:v>
                </c:pt>
                <c:pt idx="237">
                  <c:v>11516.368553389728</c:v>
                </c:pt>
                <c:pt idx="238">
                  <c:v>11586.2244891341</c:v>
                </c:pt>
                <c:pt idx="239">
                  <c:v>11655.415279022149</c:v>
                </c:pt>
                <c:pt idx="240">
                  <c:v>11723.926654051134</c:v>
                </c:pt>
                <c:pt idx="241">
                  <c:v>11791.746783848686</c:v>
                </c:pt>
                <c:pt idx="242">
                  <c:v>11858.86610373548</c:v>
                </c:pt>
                <c:pt idx="243">
                  <c:v>11925.277064663556</c:v>
                </c:pt>
                <c:pt idx="244">
                  <c:v>11990.973798344796</c:v>
                </c:pt>
                <c:pt idx="245">
                  <c:v>12055.952014207402</c:v>
                </c:pt>
                <c:pt idx="246">
                  <c:v>12120.208886709033</c:v>
                </c:pt>
                <c:pt idx="247">
                  <c:v>12183.74293628229</c:v>
                </c:pt>
                <c:pt idx="248">
                  <c:v>12246.553907715646</c:v>
                </c:pt>
                <c:pt idx="249">
                  <c:v>12308.642650330774</c:v>
                </c:pt>
                <c:pt idx="250">
                  <c:v>12370.01100490677</c:v>
                </c:pt>
                <c:pt idx="251">
                  <c:v>12430.661702924624</c:v>
                </c:pt>
                <c:pt idx="252">
                  <c:v>12490.598284362475</c:v>
                </c:pt>
                <c:pt idx="253">
                  <c:v>12549.825019051397</c:v>
                </c:pt>
                <c:pt idx="254">
                  <c:v>12608.346832425947</c:v>
                </c:pt>
                <c:pt idx="255">
                  <c:v>12666.169236299811</c:v>
                </c:pt>
                <c:pt idx="256">
                  <c:v>12723.298265052797</c:v>
                </c:pt>
                <c:pt idx="257">
                  <c:v>12779.74041732896</c:v>
                </c:pt>
                <c:pt idx="258">
                  <c:v>12835.502603013832</c:v>
                </c:pt>
                <c:pt idx="259">
                  <c:v>12890.592094878739</c:v>
                </c:pt>
                <c:pt idx="260">
                  <c:v>12945.0164838491</c:v>
                </c:pt>
                <c:pt idx="261">
                  <c:v>12998.783637805262</c:v>
                </c:pt>
                <c:pt idx="262">
                  <c:v>13051.901663763598</c:v>
                </c:pt>
                <c:pt idx="263">
                  <c:v>13104.378873237341</c:v>
                </c:pt>
                <c:pt idx="264">
                  <c:v>13156.223750543169</c:v>
                </c:pt>
                <c:pt idx="265">
                  <c:v>13207.444923804373</c:v>
                </c:pt>
                <c:pt idx="266">
                  <c:v>13258.051138407487</c:v>
                </c:pt>
                <c:pt idx="267">
                  <c:v>13308.051232700223</c:v>
                </c:pt>
                <c:pt idx="268">
                  <c:v>13357.454115777977</c:v>
                </c:pt>
                <c:pt idx="269">
                  <c:v>13406.268747206368</c:v>
                </c:pt>
                <c:pt idx="270">
                  <c:v>13454.504118531551</c:v>
                </c:pt>
                <c:pt idx="271">
                  <c:v>13502.169236437589</c:v>
                </c:pt>
                <c:pt idx="272">
                  <c:v>13549.273107420195</c:v>
                </c:pt>
                <c:pt idx="273">
                  <c:v>13595.824723857386</c:v>
                </c:pt>
                <c:pt idx="274">
                  <c:v>13641.833051368989</c:v>
                </c:pt>
                <c:pt idx="275">
                  <c:v>13687.307017366456</c:v>
                </c:pt>
                <c:pt idx="276">
                  <c:v>13732.255500700916</c:v>
                </c:pt>
                <c:pt idx="277">
                  <c:v>13776.687322323718</c:v>
                </c:pt>
                <c:pt idx="278">
                  <c:v>13820.611236880244</c:v>
                </c:pt>
                <c:pt idx="279">
                  <c:v>13864.035925163935</c:v>
                </c:pt>
                <c:pt idx="280">
                  <c:v>13906.969987363147</c:v>
                </c:pt>
                <c:pt idx="281">
                  <c:v>13949.421937038811</c:v>
                </c:pt>
                <c:pt idx="282">
                  <c:v>13991.400195775448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4A30-98DC-79255ED2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 (2)'!$K$1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 (2)'!$C$2:$C$290</c:f>
              <c:numCache>
                <c:formatCode>m/d/yyyy</c:formatCode>
                <c:ptCount val="28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10">
                  <c:v>44175</c:v>
                </c:pt>
                <c:pt idx="111">
                  <c:v>44176</c:v>
                </c:pt>
                <c:pt idx="112">
                  <c:v>44177</c:v>
                </c:pt>
                <c:pt idx="113">
                  <c:v>44178</c:v>
                </c:pt>
                <c:pt idx="114">
                  <c:v>44179</c:v>
                </c:pt>
                <c:pt idx="115">
                  <c:v>44180</c:v>
                </c:pt>
                <c:pt idx="116">
                  <c:v>44181</c:v>
                </c:pt>
                <c:pt idx="117">
                  <c:v>44182</c:v>
                </c:pt>
                <c:pt idx="118">
                  <c:v>44183</c:v>
                </c:pt>
                <c:pt idx="119">
                  <c:v>44184</c:v>
                </c:pt>
                <c:pt idx="120">
                  <c:v>44185</c:v>
                </c:pt>
                <c:pt idx="121">
                  <c:v>44186</c:v>
                </c:pt>
                <c:pt idx="122">
                  <c:v>44187</c:v>
                </c:pt>
                <c:pt idx="123">
                  <c:v>44188</c:v>
                </c:pt>
                <c:pt idx="124">
                  <c:v>44189</c:v>
                </c:pt>
                <c:pt idx="125">
                  <c:v>44190</c:v>
                </c:pt>
                <c:pt idx="126">
                  <c:v>44191</c:v>
                </c:pt>
                <c:pt idx="127">
                  <c:v>44192</c:v>
                </c:pt>
                <c:pt idx="128">
                  <c:v>44193</c:v>
                </c:pt>
                <c:pt idx="129">
                  <c:v>44194</c:v>
                </c:pt>
                <c:pt idx="130">
                  <c:v>44195</c:v>
                </c:pt>
                <c:pt idx="131">
                  <c:v>44196</c:v>
                </c:pt>
                <c:pt idx="132">
                  <c:v>44197</c:v>
                </c:pt>
                <c:pt idx="133">
                  <c:v>44198</c:v>
                </c:pt>
                <c:pt idx="134">
                  <c:v>44199</c:v>
                </c:pt>
                <c:pt idx="135">
                  <c:v>44200</c:v>
                </c:pt>
                <c:pt idx="136">
                  <c:v>44201</c:v>
                </c:pt>
                <c:pt idx="137">
                  <c:v>44202</c:v>
                </c:pt>
                <c:pt idx="138">
                  <c:v>44203</c:v>
                </c:pt>
                <c:pt idx="139">
                  <c:v>44204</c:v>
                </c:pt>
                <c:pt idx="140">
                  <c:v>44205</c:v>
                </c:pt>
                <c:pt idx="141">
                  <c:v>44206</c:v>
                </c:pt>
                <c:pt idx="142">
                  <c:v>44207</c:v>
                </c:pt>
                <c:pt idx="143">
                  <c:v>44208</c:v>
                </c:pt>
                <c:pt idx="144">
                  <c:v>44209</c:v>
                </c:pt>
                <c:pt idx="145">
                  <c:v>44210</c:v>
                </c:pt>
                <c:pt idx="146">
                  <c:v>44211</c:v>
                </c:pt>
                <c:pt idx="147">
                  <c:v>44212</c:v>
                </c:pt>
                <c:pt idx="148">
                  <c:v>44213</c:v>
                </c:pt>
                <c:pt idx="149">
                  <c:v>44214</c:v>
                </c:pt>
                <c:pt idx="150">
                  <c:v>44215</c:v>
                </c:pt>
                <c:pt idx="151">
                  <c:v>44216</c:v>
                </c:pt>
                <c:pt idx="152">
                  <c:v>44217</c:v>
                </c:pt>
                <c:pt idx="153">
                  <c:v>44218</c:v>
                </c:pt>
                <c:pt idx="154">
                  <c:v>44219</c:v>
                </c:pt>
                <c:pt idx="155">
                  <c:v>44220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44226</c:v>
                </c:pt>
                <c:pt idx="162">
                  <c:v>44227</c:v>
                </c:pt>
                <c:pt idx="163">
                  <c:v>44228</c:v>
                </c:pt>
                <c:pt idx="164">
                  <c:v>44229</c:v>
                </c:pt>
                <c:pt idx="165">
                  <c:v>44230</c:v>
                </c:pt>
                <c:pt idx="166">
                  <c:v>44231</c:v>
                </c:pt>
                <c:pt idx="167">
                  <c:v>44232</c:v>
                </c:pt>
                <c:pt idx="168">
                  <c:v>44233</c:v>
                </c:pt>
                <c:pt idx="169">
                  <c:v>44234</c:v>
                </c:pt>
                <c:pt idx="170">
                  <c:v>44235</c:v>
                </c:pt>
                <c:pt idx="171">
                  <c:v>44236</c:v>
                </c:pt>
                <c:pt idx="172">
                  <c:v>44237</c:v>
                </c:pt>
                <c:pt idx="173">
                  <c:v>44238</c:v>
                </c:pt>
                <c:pt idx="174">
                  <c:v>44239</c:v>
                </c:pt>
                <c:pt idx="175">
                  <c:v>44240</c:v>
                </c:pt>
                <c:pt idx="176">
                  <c:v>44241</c:v>
                </c:pt>
                <c:pt idx="177">
                  <c:v>44242</c:v>
                </c:pt>
                <c:pt idx="178">
                  <c:v>44243</c:v>
                </c:pt>
                <c:pt idx="179">
                  <c:v>44244</c:v>
                </c:pt>
                <c:pt idx="180">
                  <c:v>44245</c:v>
                </c:pt>
                <c:pt idx="181">
                  <c:v>44246</c:v>
                </c:pt>
                <c:pt idx="182">
                  <c:v>44247</c:v>
                </c:pt>
                <c:pt idx="183">
                  <c:v>44248</c:v>
                </c:pt>
                <c:pt idx="184">
                  <c:v>44249</c:v>
                </c:pt>
                <c:pt idx="185">
                  <c:v>44250</c:v>
                </c:pt>
                <c:pt idx="186">
                  <c:v>44251</c:v>
                </c:pt>
                <c:pt idx="187">
                  <c:v>44252</c:v>
                </c:pt>
                <c:pt idx="188">
                  <c:v>44253</c:v>
                </c:pt>
                <c:pt idx="189">
                  <c:v>44254</c:v>
                </c:pt>
                <c:pt idx="190">
                  <c:v>44255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44261</c:v>
                </c:pt>
                <c:pt idx="197">
                  <c:v>44262</c:v>
                </c:pt>
                <c:pt idx="198">
                  <c:v>44263</c:v>
                </c:pt>
                <c:pt idx="199">
                  <c:v>44264</c:v>
                </c:pt>
                <c:pt idx="200">
                  <c:v>44265</c:v>
                </c:pt>
                <c:pt idx="201">
                  <c:v>44266</c:v>
                </c:pt>
                <c:pt idx="202">
                  <c:v>44267</c:v>
                </c:pt>
                <c:pt idx="203">
                  <c:v>44268</c:v>
                </c:pt>
                <c:pt idx="204">
                  <c:v>44269</c:v>
                </c:pt>
                <c:pt idx="205">
                  <c:v>44270</c:v>
                </c:pt>
                <c:pt idx="206">
                  <c:v>44271</c:v>
                </c:pt>
                <c:pt idx="207">
                  <c:v>44272</c:v>
                </c:pt>
                <c:pt idx="208">
                  <c:v>44273</c:v>
                </c:pt>
                <c:pt idx="209">
                  <c:v>44274</c:v>
                </c:pt>
                <c:pt idx="210">
                  <c:v>44275</c:v>
                </c:pt>
                <c:pt idx="211">
                  <c:v>44276</c:v>
                </c:pt>
                <c:pt idx="212">
                  <c:v>44277</c:v>
                </c:pt>
                <c:pt idx="213">
                  <c:v>44278</c:v>
                </c:pt>
                <c:pt idx="214">
                  <c:v>44279</c:v>
                </c:pt>
                <c:pt idx="215">
                  <c:v>44280</c:v>
                </c:pt>
                <c:pt idx="216">
                  <c:v>44281</c:v>
                </c:pt>
                <c:pt idx="217">
                  <c:v>44282</c:v>
                </c:pt>
                <c:pt idx="218">
                  <c:v>44283</c:v>
                </c:pt>
                <c:pt idx="219">
                  <c:v>44284</c:v>
                </c:pt>
                <c:pt idx="220">
                  <c:v>44285</c:v>
                </c:pt>
                <c:pt idx="221">
                  <c:v>44286</c:v>
                </c:pt>
                <c:pt idx="222">
                  <c:v>44287</c:v>
                </c:pt>
                <c:pt idx="223">
                  <c:v>44288</c:v>
                </c:pt>
                <c:pt idx="224">
                  <c:v>44289</c:v>
                </c:pt>
                <c:pt idx="225">
                  <c:v>44290</c:v>
                </c:pt>
                <c:pt idx="226">
                  <c:v>44291</c:v>
                </c:pt>
                <c:pt idx="227">
                  <c:v>44292</c:v>
                </c:pt>
                <c:pt idx="228">
                  <c:v>44293</c:v>
                </c:pt>
                <c:pt idx="229">
                  <c:v>44294</c:v>
                </c:pt>
                <c:pt idx="230">
                  <c:v>44295</c:v>
                </c:pt>
                <c:pt idx="231">
                  <c:v>44296</c:v>
                </c:pt>
                <c:pt idx="232">
                  <c:v>44297</c:v>
                </c:pt>
                <c:pt idx="233">
                  <c:v>44298</c:v>
                </c:pt>
                <c:pt idx="234">
                  <c:v>44299</c:v>
                </c:pt>
                <c:pt idx="235">
                  <c:v>44300</c:v>
                </c:pt>
                <c:pt idx="236">
                  <c:v>44301</c:v>
                </c:pt>
                <c:pt idx="237">
                  <c:v>44302</c:v>
                </c:pt>
                <c:pt idx="238">
                  <c:v>44303</c:v>
                </c:pt>
                <c:pt idx="239">
                  <c:v>44304</c:v>
                </c:pt>
                <c:pt idx="240">
                  <c:v>44305</c:v>
                </c:pt>
                <c:pt idx="241">
                  <c:v>44306</c:v>
                </c:pt>
                <c:pt idx="242">
                  <c:v>44307</c:v>
                </c:pt>
                <c:pt idx="243">
                  <c:v>44308</c:v>
                </c:pt>
                <c:pt idx="244">
                  <c:v>44309</c:v>
                </c:pt>
                <c:pt idx="245">
                  <c:v>44310</c:v>
                </c:pt>
                <c:pt idx="246">
                  <c:v>44311</c:v>
                </c:pt>
                <c:pt idx="247">
                  <c:v>44312</c:v>
                </c:pt>
                <c:pt idx="248">
                  <c:v>44313</c:v>
                </c:pt>
                <c:pt idx="249">
                  <c:v>44314</c:v>
                </c:pt>
                <c:pt idx="250">
                  <c:v>44315</c:v>
                </c:pt>
                <c:pt idx="251">
                  <c:v>44316</c:v>
                </c:pt>
                <c:pt idx="252">
                  <c:v>44317</c:v>
                </c:pt>
                <c:pt idx="253">
                  <c:v>44318</c:v>
                </c:pt>
                <c:pt idx="254">
                  <c:v>44319</c:v>
                </c:pt>
                <c:pt idx="255">
                  <c:v>44320</c:v>
                </c:pt>
                <c:pt idx="256">
                  <c:v>44321</c:v>
                </c:pt>
                <c:pt idx="257">
                  <c:v>44322</c:v>
                </c:pt>
                <c:pt idx="258">
                  <c:v>44323</c:v>
                </c:pt>
                <c:pt idx="259">
                  <c:v>44324</c:v>
                </c:pt>
                <c:pt idx="260">
                  <c:v>44325</c:v>
                </c:pt>
                <c:pt idx="261">
                  <c:v>44326</c:v>
                </c:pt>
                <c:pt idx="262">
                  <c:v>44327</c:v>
                </c:pt>
                <c:pt idx="263">
                  <c:v>44328</c:v>
                </c:pt>
                <c:pt idx="264">
                  <c:v>44329</c:v>
                </c:pt>
                <c:pt idx="265">
                  <c:v>44330</c:v>
                </c:pt>
                <c:pt idx="266">
                  <c:v>44331</c:v>
                </c:pt>
                <c:pt idx="267">
                  <c:v>44332</c:v>
                </c:pt>
                <c:pt idx="268">
                  <c:v>44333</c:v>
                </c:pt>
                <c:pt idx="269">
                  <c:v>44334</c:v>
                </c:pt>
                <c:pt idx="270">
                  <c:v>44335</c:v>
                </c:pt>
                <c:pt idx="271">
                  <c:v>44336</c:v>
                </c:pt>
                <c:pt idx="272">
                  <c:v>44337</c:v>
                </c:pt>
                <c:pt idx="273">
                  <c:v>44338</c:v>
                </c:pt>
                <c:pt idx="274">
                  <c:v>44339</c:v>
                </c:pt>
                <c:pt idx="275">
                  <c:v>44340</c:v>
                </c:pt>
                <c:pt idx="276">
                  <c:v>44341</c:v>
                </c:pt>
                <c:pt idx="277">
                  <c:v>44342</c:v>
                </c:pt>
                <c:pt idx="278">
                  <c:v>44343</c:v>
                </c:pt>
                <c:pt idx="279">
                  <c:v>44344</c:v>
                </c:pt>
                <c:pt idx="280">
                  <c:v>44345</c:v>
                </c:pt>
                <c:pt idx="281">
                  <c:v>44346</c:v>
                </c:pt>
                <c:pt idx="282">
                  <c:v>44347</c:v>
                </c:pt>
                <c:pt idx="283">
                  <c:v>44348</c:v>
                </c:pt>
                <c:pt idx="284">
                  <c:v>44349</c:v>
                </c:pt>
                <c:pt idx="285">
                  <c:v>44350</c:v>
                </c:pt>
                <c:pt idx="286">
                  <c:v>44351</c:v>
                </c:pt>
                <c:pt idx="287">
                  <c:v>44352</c:v>
                </c:pt>
                <c:pt idx="288">
                  <c:v>44353</c:v>
                </c:pt>
              </c:numCache>
            </c:numRef>
          </c:cat>
          <c:val>
            <c:numRef>
              <c:f>'TTU w. Quar - Mit (2)'!$K$2:$K$21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323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  <c:pt idx="1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2-4B11-BB00-1B13E2374507}"/>
            </c:ext>
          </c:extLst>
        </c:ser>
        <c:ser>
          <c:idx val="1"/>
          <c:order val="1"/>
          <c:tx>
            <c:strRef>
              <c:f>'TTU w. Quar - Mit (2)'!$AK$1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 (2)'!$C$2:$C$290</c:f>
              <c:numCache>
                <c:formatCode>m/d/yyyy</c:formatCode>
                <c:ptCount val="28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10">
                  <c:v>44175</c:v>
                </c:pt>
                <c:pt idx="111">
                  <c:v>44176</c:v>
                </c:pt>
                <c:pt idx="112">
                  <c:v>44177</c:v>
                </c:pt>
                <c:pt idx="113">
                  <c:v>44178</c:v>
                </c:pt>
                <c:pt idx="114">
                  <c:v>44179</c:v>
                </c:pt>
                <c:pt idx="115">
                  <c:v>44180</c:v>
                </c:pt>
                <c:pt idx="116">
                  <c:v>44181</c:v>
                </c:pt>
                <c:pt idx="117">
                  <c:v>44182</c:v>
                </c:pt>
                <c:pt idx="118">
                  <c:v>44183</c:v>
                </c:pt>
                <c:pt idx="119">
                  <c:v>44184</c:v>
                </c:pt>
                <c:pt idx="120">
                  <c:v>44185</c:v>
                </c:pt>
                <c:pt idx="121">
                  <c:v>44186</c:v>
                </c:pt>
                <c:pt idx="122">
                  <c:v>44187</c:v>
                </c:pt>
                <c:pt idx="123">
                  <c:v>44188</c:v>
                </c:pt>
                <c:pt idx="124">
                  <c:v>44189</c:v>
                </c:pt>
                <c:pt idx="125">
                  <c:v>44190</c:v>
                </c:pt>
                <c:pt idx="126">
                  <c:v>44191</c:v>
                </c:pt>
                <c:pt idx="127">
                  <c:v>44192</c:v>
                </c:pt>
                <c:pt idx="128">
                  <c:v>44193</c:v>
                </c:pt>
                <c:pt idx="129">
                  <c:v>44194</c:v>
                </c:pt>
                <c:pt idx="130">
                  <c:v>44195</c:v>
                </c:pt>
                <c:pt idx="131">
                  <c:v>44196</c:v>
                </c:pt>
                <c:pt idx="132">
                  <c:v>44197</c:v>
                </c:pt>
                <c:pt idx="133">
                  <c:v>44198</c:v>
                </c:pt>
                <c:pt idx="134">
                  <c:v>44199</c:v>
                </c:pt>
                <c:pt idx="135">
                  <c:v>44200</c:v>
                </c:pt>
                <c:pt idx="136">
                  <c:v>44201</c:v>
                </c:pt>
                <c:pt idx="137">
                  <c:v>44202</c:v>
                </c:pt>
                <c:pt idx="138">
                  <c:v>44203</c:v>
                </c:pt>
                <c:pt idx="139">
                  <c:v>44204</c:v>
                </c:pt>
                <c:pt idx="140">
                  <c:v>44205</c:v>
                </c:pt>
                <c:pt idx="141">
                  <c:v>44206</c:v>
                </c:pt>
                <c:pt idx="142">
                  <c:v>44207</c:v>
                </c:pt>
                <c:pt idx="143">
                  <c:v>44208</c:v>
                </c:pt>
                <c:pt idx="144">
                  <c:v>44209</c:v>
                </c:pt>
                <c:pt idx="145">
                  <c:v>44210</c:v>
                </c:pt>
                <c:pt idx="146">
                  <c:v>44211</c:v>
                </c:pt>
                <c:pt idx="147">
                  <c:v>44212</c:v>
                </c:pt>
                <c:pt idx="148">
                  <c:v>44213</c:v>
                </c:pt>
                <c:pt idx="149">
                  <c:v>44214</c:v>
                </c:pt>
                <c:pt idx="150">
                  <c:v>44215</c:v>
                </c:pt>
                <c:pt idx="151">
                  <c:v>44216</c:v>
                </c:pt>
                <c:pt idx="152">
                  <c:v>44217</c:v>
                </c:pt>
                <c:pt idx="153">
                  <c:v>44218</c:v>
                </c:pt>
                <c:pt idx="154">
                  <c:v>44219</c:v>
                </c:pt>
                <c:pt idx="155">
                  <c:v>44220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44226</c:v>
                </c:pt>
                <c:pt idx="162">
                  <c:v>44227</c:v>
                </c:pt>
                <c:pt idx="163">
                  <c:v>44228</c:v>
                </c:pt>
                <c:pt idx="164">
                  <c:v>44229</c:v>
                </c:pt>
                <c:pt idx="165">
                  <c:v>44230</c:v>
                </c:pt>
                <c:pt idx="166">
                  <c:v>44231</c:v>
                </c:pt>
                <c:pt idx="167">
                  <c:v>44232</c:v>
                </c:pt>
                <c:pt idx="168">
                  <c:v>44233</c:v>
                </c:pt>
                <c:pt idx="169">
                  <c:v>44234</c:v>
                </c:pt>
                <c:pt idx="170">
                  <c:v>44235</c:v>
                </c:pt>
                <c:pt idx="171">
                  <c:v>44236</c:v>
                </c:pt>
                <c:pt idx="172">
                  <c:v>44237</c:v>
                </c:pt>
                <c:pt idx="173">
                  <c:v>44238</c:v>
                </c:pt>
                <c:pt idx="174">
                  <c:v>44239</c:v>
                </c:pt>
                <c:pt idx="175">
                  <c:v>44240</c:v>
                </c:pt>
                <c:pt idx="176">
                  <c:v>44241</c:v>
                </c:pt>
                <c:pt idx="177">
                  <c:v>44242</c:v>
                </c:pt>
                <c:pt idx="178">
                  <c:v>44243</c:v>
                </c:pt>
                <c:pt idx="179">
                  <c:v>44244</c:v>
                </c:pt>
                <c:pt idx="180">
                  <c:v>44245</c:v>
                </c:pt>
                <c:pt idx="181">
                  <c:v>44246</c:v>
                </c:pt>
                <c:pt idx="182">
                  <c:v>44247</c:v>
                </c:pt>
                <c:pt idx="183">
                  <c:v>44248</c:v>
                </c:pt>
                <c:pt idx="184">
                  <c:v>44249</c:v>
                </c:pt>
                <c:pt idx="185">
                  <c:v>44250</c:v>
                </c:pt>
                <c:pt idx="186">
                  <c:v>44251</c:v>
                </c:pt>
                <c:pt idx="187">
                  <c:v>44252</c:v>
                </c:pt>
                <c:pt idx="188">
                  <c:v>44253</c:v>
                </c:pt>
                <c:pt idx="189">
                  <c:v>44254</c:v>
                </c:pt>
                <c:pt idx="190">
                  <c:v>44255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44261</c:v>
                </c:pt>
                <c:pt idx="197">
                  <c:v>44262</c:v>
                </c:pt>
                <c:pt idx="198">
                  <c:v>44263</c:v>
                </c:pt>
                <c:pt idx="199">
                  <c:v>44264</c:v>
                </c:pt>
                <c:pt idx="200">
                  <c:v>44265</c:v>
                </c:pt>
                <c:pt idx="201">
                  <c:v>44266</c:v>
                </c:pt>
                <c:pt idx="202">
                  <c:v>44267</c:v>
                </c:pt>
                <c:pt idx="203">
                  <c:v>44268</c:v>
                </c:pt>
                <c:pt idx="204">
                  <c:v>44269</c:v>
                </c:pt>
                <c:pt idx="205">
                  <c:v>44270</c:v>
                </c:pt>
                <c:pt idx="206">
                  <c:v>44271</c:v>
                </c:pt>
                <c:pt idx="207">
                  <c:v>44272</c:v>
                </c:pt>
                <c:pt idx="208">
                  <c:v>44273</c:v>
                </c:pt>
                <c:pt idx="209">
                  <c:v>44274</c:v>
                </c:pt>
                <c:pt idx="210">
                  <c:v>44275</c:v>
                </c:pt>
                <c:pt idx="211">
                  <c:v>44276</c:v>
                </c:pt>
                <c:pt idx="212">
                  <c:v>44277</c:v>
                </c:pt>
                <c:pt idx="213">
                  <c:v>44278</c:v>
                </c:pt>
                <c:pt idx="214">
                  <c:v>44279</c:v>
                </c:pt>
                <c:pt idx="215">
                  <c:v>44280</c:v>
                </c:pt>
                <c:pt idx="216">
                  <c:v>44281</c:v>
                </c:pt>
                <c:pt idx="217">
                  <c:v>44282</c:v>
                </c:pt>
                <c:pt idx="218">
                  <c:v>44283</c:v>
                </c:pt>
                <c:pt idx="219">
                  <c:v>44284</c:v>
                </c:pt>
                <c:pt idx="220">
                  <c:v>44285</c:v>
                </c:pt>
                <c:pt idx="221">
                  <c:v>44286</c:v>
                </c:pt>
                <c:pt idx="222">
                  <c:v>44287</c:v>
                </c:pt>
                <c:pt idx="223">
                  <c:v>44288</c:v>
                </c:pt>
                <c:pt idx="224">
                  <c:v>44289</c:v>
                </c:pt>
                <c:pt idx="225">
                  <c:v>44290</c:v>
                </c:pt>
                <c:pt idx="226">
                  <c:v>44291</c:v>
                </c:pt>
                <c:pt idx="227">
                  <c:v>44292</c:v>
                </c:pt>
                <c:pt idx="228">
                  <c:v>44293</c:v>
                </c:pt>
                <c:pt idx="229">
                  <c:v>44294</c:v>
                </c:pt>
                <c:pt idx="230">
                  <c:v>44295</c:v>
                </c:pt>
                <c:pt idx="231">
                  <c:v>44296</c:v>
                </c:pt>
                <c:pt idx="232">
                  <c:v>44297</c:v>
                </c:pt>
                <c:pt idx="233">
                  <c:v>44298</c:v>
                </c:pt>
                <c:pt idx="234">
                  <c:v>44299</c:v>
                </c:pt>
                <c:pt idx="235">
                  <c:v>44300</c:v>
                </c:pt>
                <c:pt idx="236">
                  <c:v>44301</c:v>
                </c:pt>
                <c:pt idx="237">
                  <c:v>44302</c:v>
                </c:pt>
                <c:pt idx="238">
                  <c:v>44303</c:v>
                </c:pt>
                <c:pt idx="239">
                  <c:v>44304</c:v>
                </c:pt>
                <c:pt idx="240">
                  <c:v>44305</c:v>
                </c:pt>
                <c:pt idx="241">
                  <c:v>44306</c:v>
                </c:pt>
                <c:pt idx="242">
                  <c:v>44307</c:v>
                </c:pt>
                <c:pt idx="243">
                  <c:v>44308</c:v>
                </c:pt>
                <c:pt idx="244">
                  <c:v>44309</c:v>
                </c:pt>
                <c:pt idx="245">
                  <c:v>44310</c:v>
                </c:pt>
                <c:pt idx="246">
                  <c:v>44311</c:v>
                </c:pt>
                <c:pt idx="247">
                  <c:v>44312</c:v>
                </c:pt>
                <c:pt idx="248">
                  <c:v>44313</c:v>
                </c:pt>
                <c:pt idx="249">
                  <c:v>44314</c:v>
                </c:pt>
                <c:pt idx="250">
                  <c:v>44315</c:v>
                </c:pt>
                <c:pt idx="251">
                  <c:v>44316</c:v>
                </c:pt>
                <c:pt idx="252">
                  <c:v>44317</c:v>
                </c:pt>
                <c:pt idx="253">
                  <c:v>44318</c:v>
                </c:pt>
                <c:pt idx="254">
                  <c:v>44319</c:v>
                </c:pt>
                <c:pt idx="255">
                  <c:v>44320</c:v>
                </c:pt>
                <c:pt idx="256">
                  <c:v>44321</c:v>
                </c:pt>
                <c:pt idx="257">
                  <c:v>44322</c:v>
                </c:pt>
                <c:pt idx="258">
                  <c:v>44323</c:v>
                </c:pt>
                <c:pt idx="259">
                  <c:v>44324</c:v>
                </c:pt>
                <c:pt idx="260">
                  <c:v>44325</c:v>
                </c:pt>
                <c:pt idx="261">
                  <c:v>44326</c:v>
                </c:pt>
                <c:pt idx="262">
                  <c:v>44327</c:v>
                </c:pt>
                <c:pt idx="263">
                  <c:v>44328</c:v>
                </c:pt>
                <c:pt idx="264">
                  <c:v>44329</c:v>
                </c:pt>
                <c:pt idx="265">
                  <c:v>44330</c:v>
                </c:pt>
                <c:pt idx="266">
                  <c:v>44331</c:v>
                </c:pt>
                <c:pt idx="267">
                  <c:v>44332</c:v>
                </c:pt>
                <c:pt idx="268">
                  <c:v>44333</c:v>
                </c:pt>
                <c:pt idx="269">
                  <c:v>44334</c:v>
                </c:pt>
                <c:pt idx="270">
                  <c:v>44335</c:v>
                </c:pt>
                <c:pt idx="271">
                  <c:v>44336</c:v>
                </c:pt>
                <c:pt idx="272">
                  <c:v>44337</c:v>
                </c:pt>
                <c:pt idx="273">
                  <c:v>44338</c:v>
                </c:pt>
                <c:pt idx="274">
                  <c:v>44339</c:v>
                </c:pt>
                <c:pt idx="275">
                  <c:v>44340</c:v>
                </c:pt>
                <c:pt idx="276">
                  <c:v>44341</c:v>
                </c:pt>
                <c:pt idx="277">
                  <c:v>44342</c:v>
                </c:pt>
                <c:pt idx="278">
                  <c:v>44343</c:v>
                </c:pt>
                <c:pt idx="279">
                  <c:v>44344</c:v>
                </c:pt>
                <c:pt idx="280">
                  <c:v>44345</c:v>
                </c:pt>
                <c:pt idx="281">
                  <c:v>44346</c:v>
                </c:pt>
                <c:pt idx="282">
                  <c:v>44347</c:v>
                </c:pt>
                <c:pt idx="283">
                  <c:v>44348</c:v>
                </c:pt>
                <c:pt idx="284">
                  <c:v>44349</c:v>
                </c:pt>
                <c:pt idx="285">
                  <c:v>44350</c:v>
                </c:pt>
                <c:pt idx="286">
                  <c:v>44351</c:v>
                </c:pt>
                <c:pt idx="287">
                  <c:v>44352</c:v>
                </c:pt>
                <c:pt idx="288">
                  <c:v>44353</c:v>
                </c:pt>
              </c:numCache>
            </c:numRef>
          </c:cat>
          <c:val>
            <c:numRef>
              <c:f>'TTU w. Quar - Mit (2)'!$AK:$AK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70.898004852257756</c:v>
                </c:pt>
                <c:pt idx="3">
                  <c:v>96.364079291495045</c:v>
                </c:pt>
                <c:pt idx="4">
                  <c:v>124.31126156798587</c:v>
                </c:pt>
                <c:pt idx="5">
                  <c:v>154.97059536591573</c:v>
                </c:pt>
                <c:pt idx="6">
                  <c:v>188.5922128029496</c:v>
                </c:pt>
                <c:pt idx="7">
                  <c:v>225.44638179825537</c:v>
                </c:pt>
                <c:pt idx="8">
                  <c:v>265.82448814846265</c:v>
                </c:pt>
                <c:pt idx="9">
                  <c:v>293.14357917620782</c:v>
                </c:pt>
                <c:pt idx="10">
                  <c:v>320.78547974661683</c:v>
                </c:pt>
                <c:pt idx="11">
                  <c:v>348.54451227643318</c:v>
                </c:pt>
                <c:pt idx="12">
                  <c:v>376.17461114216252</c:v>
                </c:pt>
                <c:pt idx="13">
                  <c:v>403.38452743130409</c:v>
                </c:pt>
                <c:pt idx="14">
                  <c:v>429.83273142049603</c:v>
                </c:pt>
                <c:pt idx="15">
                  <c:v>455.12203499634131</c:v>
                </c:pt>
                <c:pt idx="16">
                  <c:v>478.79396448516241</c:v>
                </c:pt>
                <c:pt idx="17">
                  <c:v>501.92490684789243</c:v>
                </c:pt>
                <c:pt idx="18">
                  <c:v>524.4187959051078</c:v>
                </c:pt>
                <c:pt idx="19">
                  <c:v>546.19140723526709</c:v>
                </c:pt>
                <c:pt idx="20">
                  <c:v>510.67504394849493</c:v>
                </c:pt>
                <c:pt idx="21">
                  <c:v>473.06180608625544</c:v>
                </c:pt>
                <c:pt idx="22">
                  <c:v>433.47290028218669</c:v>
                </c:pt>
                <c:pt idx="23">
                  <c:v>392.06560695721589</c:v>
                </c:pt>
                <c:pt idx="24">
                  <c:v>349.03779192338374</c:v>
                </c:pt>
                <c:pt idx="25">
                  <c:v>304.48434355302652</c:v>
                </c:pt>
                <c:pt idx="26">
                  <c:v>258.50800528864977</c:v>
                </c:pt>
                <c:pt idx="27">
                  <c:v>248.88480440065914</c:v>
                </c:pt>
                <c:pt idx="28">
                  <c:v>240.18918861239882</c:v>
                </c:pt>
                <c:pt idx="29">
                  <c:v>232.45655872377893</c:v>
                </c:pt>
                <c:pt idx="30">
                  <c:v>225.71887134860606</c:v>
                </c:pt>
                <c:pt idx="31">
                  <c:v>220.00389428076403</c:v>
                </c:pt>
                <c:pt idx="32">
                  <c:v>215.33437251995809</c:v>
                </c:pt>
                <c:pt idx="33">
                  <c:v>211.73048175178877</c:v>
                </c:pt>
                <c:pt idx="34">
                  <c:v>209.2097115509369</c:v>
                </c:pt>
                <c:pt idx="35">
                  <c:v>206.92989077529217</c:v>
                </c:pt>
                <c:pt idx="36">
                  <c:v>204.86680782853495</c:v>
                </c:pt>
                <c:pt idx="37">
                  <c:v>202.9957838247897</c:v>
                </c:pt>
                <c:pt idx="38">
                  <c:v>201.29176184069576</c:v>
                </c:pt>
                <c:pt idx="39">
                  <c:v>199.72941173452713</c:v>
                </c:pt>
                <c:pt idx="40">
                  <c:v>198.28325229407946</c:v>
                </c:pt>
                <c:pt idx="41">
                  <c:v>196.92771609508034</c:v>
                </c:pt>
                <c:pt idx="42">
                  <c:v>195.63721618422576</c:v>
                </c:pt>
                <c:pt idx="43">
                  <c:v>194.4055452537437</c:v>
                </c:pt>
                <c:pt idx="44">
                  <c:v>193.22712638832411</c:v>
                </c:pt>
                <c:pt idx="45">
                  <c:v>192.09701446440181</c:v>
                </c:pt>
                <c:pt idx="46">
                  <c:v>191.0108953735018</c:v>
                </c:pt>
                <c:pt idx="47">
                  <c:v>189.96508275565475</c:v>
                </c:pt>
                <c:pt idx="48">
                  <c:v>188.95651189664028</c:v>
                </c:pt>
                <c:pt idx="49">
                  <c:v>187.98273212413727</c:v>
                </c:pt>
                <c:pt idx="50">
                  <c:v>187.04189768891288</c:v>
                </c:pt>
                <c:pt idx="51">
                  <c:v>186.13232452664047</c:v>
                </c:pt>
                <c:pt idx="52">
                  <c:v>185.25247386964588</c:v>
                </c:pt>
                <c:pt idx="53">
                  <c:v>184.40093607635399</c:v>
                </c:pt>
                <c:pt idx="54">
                  <c:v>183.57641472759218</c:v>
                </c:pt>
                <c:pt idx="55">
                  <c:v>182.77771104492456</c:v>
                </c:pt>
                <c:pt idx="56">
                  <c:v>182.00370869277052</c:v>
                </c:pt>
                <c:pt idx="57">
                  <c:v>181.25335899507709</c:v>
                </c:pt>
                <c:pt idx="58">
                  <c:v>180.52566659691973</c:v>
                </c:pt>
                <c:pt idx="59">
                  <c:v>179.81968520500098</c:v>
                </c:pt>
                <c:pt idx="60">
                  <c:v>179.13451375393197</c:v>
                </c:pt>
                <c:pt idx="61">
                  <c:v>178.46929298670017</c:v>
                </c:pt>
                <c:pt idx="62">
                  <c:v>177.82320243672672</c:v>
                </c:pt>
                <c:pt idx="63">
                  <c:v>177.1954577978108</c:v>
                </c:pt>
                <c:pt idx="64">
                  <c:v>176.58530866703103</c:v>
                </c:pt>
                <c:pt idx="65">
                  <c:v>175.99203664516207</c:v>
                </c:pt>
                <c:pt idx="66">
                  <c:v>175.41495377867682</c:v>
                </c:pt>
                <c:pt idx="67">
                  <c:v>174.85340111539313</c:v>
                </c:pt>
                <c:pt idx="68">
                  <c:v>174.30674736269734</c:v>
                </c:pt>
                <c:pt idx="69">
                  <c:v>173.77438763771482</c:v>
                </c:pt>
                <c:pt idx="70">
                  <c:v>173.25574229925348</c:v>
                </c:pt>
                <c:pt idx="71">
                  <c:v>172.75025585181965</c:v>
                </c:pt>
                <c:pt idx="72">
                  <c:v>172.2573959125009</c:v>
                </c:pt>
                <c:pt idx="73">
                  <c:v>171.77665223200961</c:v>
                </c:pt>
                <c:pt idx="74">
                  <c:v>171.30753576168354</c:v>
                </c:pt>
                <c:pt idx="75">
                  <c:v>170.84957776336887</c:v>
                </c:pt>
                <c:pt idx="76">
                  <c:v>170.40232895940028</c:v>
                </c:pt>
                <c:pt idx="77">
                  <c:v>169.96535872016509</c:v>
                </c:pt>
                <c:pt idx="78">
                  <c:v>169.53825428699852</c:v>
                </c:pt>
                <c:pt idx="79">
                  <c:v>169.12062002840108</c:v>
                </c:pt>
                <c:pt idx="80">
                  <c:v>168.71207672779798</c:v>
                </c:pt>
                <c:pt idx="81">
                  <c:v>168.31226090127478</c:v>
                </c:pt>
                <c:pt idx="82">
                  <c:v>167.92082414392266</c:v>
                </c:pt>
                <c:pt idx="83">
                  <c:v>167.53743250351138</c:v>
                </c:pt>
                <c:pt idx="84">
                  <c:v>167.16176588028441</c:v>
                </c:pt>
                <c:pt idx="85">
                  <c:v>166.79351745174088</c:v>
                </c:pt>
                <c:pt idx="86">
                  <c:v>166.43239312133193</c:v>
                </c:pt>
                <c:pt idx="87">
                  <c:v>166.07811099005593</c:v>
                </c:pt>
                <c:pt idx="88">
                  <c:v>165.73040084998843</c:v>
                </c:pt>
                <c:pt idx="89">
                  <c:v>165.38900369882833</c:v>
                </c:pt>
                <c:pt idx="90">
                  <c:v>164.22429221132347</c:v>
                </c:pt>
                <c:pt idx="91">
                  <c:v>163.08353088510611</c:v>
                </c:pt>
                <c:pt idx="92">
                  <c:v>161.96619076223553</c:v>
                </c:pt>
                <c:pt idx="93">
                  <c:v>160.87175701616832</c:v>
                </c:pt>
                <c:pt idx="94">
                  <c:v>159.79972847047608</c:v>
                </c:pt>
                <c:pt idx="95">
                  <c:v>158.74961713651552</c:v>
                </c:pt>
                <c:pt idx="96">
                  <c:v>157.72094776926917</c:v>
                </c:pt>
                <c:pt idx="97">
                  <c:v>157.26617681611299</c:v>
                </c:pt>
                <c:pt idx="98">
                  <c:v>156.83471481543492</c:v>
                </c:pt>
                <c:pt idx="99">
                  <c:v>156.42568800786455</c:v>
                </c:pt>
                <c:pt idx="100">
                  <c:v>156.03824744312001</c:v>
                </c:pt>
                <c:pt idx="101">
                  <c:v>155.67156833616838</c:v>
                </c:pt>
                <c:pt idx="102">
                  <c:v>155.3248494413431</c:v>
                </c:pt>
                <c:pt idx="103">
                  <c:v>154.99731244382357</c:v>
                </c:pt>
                <c:pt idx="104">
                  <c:v>154.68820136790526</c:v>
                </c:pt>
                <c:pt idx="105">
                  <c:v>154.38687319936264</c:v>
                </c:pt>
                <c:pt idx="106">
                  <c:v>154.09277371813366</c:v>
                </c:pt>
                <c:pt idx="107">
                  <c:v>153.80537526361488</c:v>
                </c:pt>
                <c:pt idx="108">
                  <c:v>153.5241757963372</c:v>
                </c:pt>
                <c:pt idx="109">
                  <c:v>153.24869798710805</c:v>
                </c:pt>
                <c:pt idx="111">
                  <c:v>152.97848833287344</c:v>
                </c:pt>
                <c:pt idx="112">
                  <c:v>152.71311629857624</c:v>
                </c:pt>
                <c:pt idx="113">
                  <c:v>152.45217348430683</c:v>
                </c:pt>
                <c:pt idx="114">
                  <c:v>152.19544910151271</c:v>
                </c:pt>
                <c:pt idx="115">
                  <c:v>151.94274617830837</c:v>
                </c:pt>
                <c:pt idx="116">
                  <c:v>151.69388081204289</c:v>
                </c:pt>
                <c:pt idx="117">
                  <c:v>151.4486814530525</c:v>
                </c:pt>
                <c:pt idx="118">
                  <c:v>151.20698821854623</c:v>
                </c:pt>
                <c:pt idx="119">
                  <c:v>150.9686522356032</c:v>
                </c:pt>
                <c:pt idx="120">
                  <c:v>150.73353501229022</c:v>
                </c:pt>
                <c:pt idx="121">
                  <c:v>150.50150783593691</c:v>
                </c:pt>
                <c:pt idx="122">
                  <c:v>150.27244808412036</c:v>
                </c:pt>
                <c:pt idx="123">
                  <c:v>150.04623886549405</c:v>
                </c:pt>
                <c:pt idx="124">
                  <c:v>149.82276868098279</c:v>
                </c:pt>
                <c:pt idx="125">
                  <c:v>149.60193110438689</c:v>
                </c:pt>
                <c:pt idx="126">
                  <c:v>149.38362448147481</c:v>
                </c:pt>
                <c:pt idx="127">
                  <c:v>149.16775164667948</c:v>
                </c:pt>
                <c:pt idx="128">
                  <c:v>148.95421965654796</c:v>
                </c:pt>
                <c:pt idx="129">
                  <c:v>148.74293953912732</c:v>
                </c:pt>
                <c:pt idx="130">
                  <c:v>148.5338261130951</c:v>
                </c:pt>
                <c:pt idx="131">
                  <c:v>148.32679781661372</c:v>
                </c:pt>
                <c:pt idx="132">
                  <c:v>148.1217765453585</c:v>
                </c:pt>
                <c:pt idx="133">
                  <c:v>147.91868749919647</c:v>
                </c:pt>
                <c:pt idx="134">
                  <c:v>147.71745903702023</c:v>
                </c:pt>
                <c:pt idx="135">
                  <c:v>147.51802253926715</c:v>
                </c:pt>
                <c:pt idx="136">
                  <c:v>147.32031227767729</c:v>
                </c:pt>
                <c:pt idx="137">
                  <c:v>147.12426529186897</c:v>
                </c:pt>
                <c:pt idx="138">
                  <c:v>146.92982127138092</c:v>
                </c:pt>
                <c:pt idx="139">
                  <c:v>146.73692244290831</c:v>
                </c:pt>
                <c:pt idx="140">
                  <c:v>146.54551346247464</c:v>
                </c:pt>
                <c:pt idx="141">
                  <c:v>146.35554131229566</c:v>
                </c:pt>
                <c:pt idx="142">
                  <c:v>146.1669552021047</c:v>
                </c:pt>
                <c:pt idx="143">
                  <c:v>145.97970647472212</c:v>
                </c:pt>
                <c:pt idx="144">
                  <c:v>145.79374851566254</c:v>
                </c:pt>
                <c:pt idx="145">
                  <c:v>145.60903666658632</c:v>
                </c:pt>
                <c:pt idx="146">
                  <c:v>145.42552814242742</c:v>
                </c:pt>
                <c:pt idx="147">
                  <c:v>145.24318195203901</c:v>
                </c:pt>
                <c:pt idx="148">
                  <c:v>145.06195882220447</c:v>
                </c:pt>
                <c:pt idx="149">
                  <c:v>144.88182112486987</c:v>
                </c:pt>
                <c:pt idx="150">
                  <c:v>144.70273280745909</c:v>
                </c:pt>
                <c:pt idx="151">
                  <c:v>162.80501455604005</c:v>
                </c:pt>
                <c:pt idx="152">
                  <c:v>182.78818651380899</c:v>
                </c:pt>
                <c:pt idx="153">
                  <c:v>204.83740043102935</c:v>
                </c:pt>
                <c:pt idx="154">
                  <c:v>229.15413102914968</c:v>
                </c:pt>
                <c:pt idx="155">
                  <c:v>255.95720728358788</c:v>
                </c:pt>
                <c:pt idx="156">
                  <c:v>285.48381433823596</c:v>
                </c:pt>
                <c:pt idx="157">
                  <c:v>317.99043768475201</c:v>
                </c:pt>
                <c:pt idx="158">
                  <c:v>341.56681087934129</c:v>
                </c:pt>
                <c:pt idx="159">
                  <c:v>365.62575735503702</c:v>
                </c:pt>
                <c:pt idx="160">
                  <c:v>390.00547359503344</c:v>
                </c:pt>
                <c:pt idx="161">
                  <c:v>414.50850057097875</c:v>
                </c:pt>
                <c:pt idx="162">
                  <c:v>438.89721835309422</c:v>
                </c:pt>
                <c:pt idx="163">
                  <c:v>462.88904511246591</c:v>
                </c:pt>
                <c:pt idx="164">
                  <c:v>486.1513654878101</c:v>
                </c:pt>
                <c:pt idx="165">
                  <c:v>508.29622305724553</c:v>
                </c:pt>
                <c:pt idx="166">
                  <c:v>530.08702946151323</c:v>
                </c:pt>
                <c:pt idx="167">
                  <c:v>551.42220850680565</c:v>
                </c:pt>
                <c:pt idx="168">
                  <c:v>572.20754431886098</c:v>
                </c:pt>
                <c:pt idx="169">
                  <c:v>592.36063345510775</c:v>
                </c:pt>
                <c:pt idx="170">
                  <c:v>611.81609148408029</c:v>
                </c:pt>
                <c:pt idx="171">
                  <c:v>630.5315651834751</c:v>
                </c:pt>
                <c:pt idx="172">
                  <c:v>648.49459658879914</c:v>
                </c:pt>
                <c:pt idx="173">
                  <c:v>665.7303795003113</c:v>
                </c:pt>
                <c:pt idx="174">
                  <c:v>682.19342288620123</c:v>
                </c:pt>
                <c:pt idx="175">
                  <c:v>697.84554287373589</c:v>
                </c:pt>
                <c:pt idx="176">
                  <c:v>712.65583846965546</c:v>
                </c:pt>
                <c:pt idx="177">
                  <c:v>726.60020920080365</c:v>
                </c:pt>
                <c:pt idx="178">
                  <c:v>719.7802731073175</c:v>
                </c:pt>
                <c:pt idx="179">
                  <c:v>710.6499551843674</c:v>
                </c:pt>
                <c:pt idx="180">
                  <c:v>699.17170156081761</c:v>
                </c:pt>
                <c:pt idx="181">
                  <c:v>685.30670967685467</c:v>
                </c:pt>
                <c:pt idx="182">
                  <c:v>669.02129361509856</c:v>
                </c:pt>
                <c:pt idx="183">
                  <c:v>650.28620801264094</c:v>
                </c:pt>
                <c:pt idx="184">
                  <c:v>629.07590632100596</c:v>
                </c:pt>
                <c:pt idx="185">
                  <c:v>618.62113822497167</c:v>
                </c:pt>
                <c:pt idx="186">
                  <c:v>607.98725788846809</c:v>
                </c:pt>
                <c:pt idx="187">
                  <c:v>597.33736676162846</c:v>
                </c:pt>
                <c:pt idx="188">
                  <c:v>586.84394949276771</c:v>
                </c:pt>
                <c:pt idx="189">
                  <c:v>576.68922278003151</c:v>
                </c:pt>
                <c:pt idx="190">
                  <c:v>567.06506773645219</c:v>
                </c:pt>
                <c:pt idx="191">
                  <c:v>558.17303561753783</c:v>
                </c:pt>
                <c:pt idx="192">
                  <c:v>550.22443413795042</c:v>
                </c:pt>
                <c:pt idx="193">
                  <c:v>542.50856267346569</c:v>
                </c:pt>
                <c:pt idx="194">
                  <c:v>535.05140080974479</c:v>
                </c:pt>
                <c:pt idx="195">
                  <c:v>527.86848939444269</c:v>
                </c:pt>
                <c:pt idx="196">
                  <c:v>520.96389624517201</c:v>
                </c:pt>
                <c:pt idx="197">
                  <c:v>514.32912746469174</c:v>
                </c:pt>
                <c:pt idx="198">
                  <c:v>507.94201160178619</c:v>
                </c:pt>
                <c:pt idx="199">
                  <c:v>501.76555146134297</c:v>
                </c:pt>
                <c:pt idx="200">
                  <c:v>495.74673837099425</c:v>
                </c:pt>
                <c:pt idx="201">
                  <c:v>489.87877716694334</c:v>
                </c:pt>
                <c:pt idx="202">
                  <c:v>484.15277049010649</c:v>
                </c:pt>
                <c:pt idx="203">
                  <c:v>478.55835356729909</c:v>
                </c:pt>
                <c:pt idx="204">
                  <c:v>473.08441947208928</c:v>
                </c:pt>
                <c:pt idx="205">
                  <c:v>467.71994077031894</c:v>
                </c:pt>
                <c:pt idx="206">
                  <c:v>462.4548917011839</c:v>
                </c:pt>
                <c:pt idx="207">
                  <c:v>457.28127540358741</c:v>
                </c:pt>
                <c:pt idx="208">
                  <c:v>452.19426106078453</c:v>
                </c:pt>
                <c:pt idx="209">
                  <c:v>447.18924052648947</c:v>
                </c:pt>
                <c:pt idx="210">
                  <c:v>442.26197687296144</c:v>
                </c:pt>
                <c:pt idx="211">
                  <c:v>437.40871567331629</c:v>
                </c:pt>
                <c:pt idx="212">
                  <c:v>432.62625201231936</c:v>
                </c:pt>
                <c:pt idx="213">
                  <c:v>427.91194568954245</c:v>
                </c:pt>
                <c:pt idx="214">
                  <c:v>433.45816511610587</c:v>
                </c:pt>
                <c:pt idx="215">
                  <c:v>439.63945027581457</c:v>
                </c:pt>
                <c:pt idx="216">
                  <c:v>446.48638145346104</c:v>
                </c:pt>
                <c:pt idx="217">
                  <c:v>454.03100965792993</c:v>
                </c:pt>
                <c:pt idx="218">
                  <c:v>462.30684035977868</c:v>
                </c:pt>
                <c:pt idx="219">
                  <c:v>471.34880079340081</c:v>
                </c:pt>
                <c:pt idx="220">
                  <c:v>481.19319205966315</c:v>
                </c:pt>
                <c:pt idx="221">
                  <c:v>485.08130212937033</c:v>
                </c:pt>
                <c:pt idx="222">
                  <c:v>488.68327839127528</c:v>
                </c:pt>
                <c:pt idx="223">
                  <c:v>491.9290004333227</c:v>
                </c:pt>
                <c:pt idx="224">
                  <c:v>494.74241525781542</c:v>
                </c:pt>
                <c:pt idx="225">
                  <c:v>497.04124539375886</c:v>
                </c:pt>
                <c:pt idx="226">
                  <c:v>498.73670073290458</c:v>
                </c:pt>
                <c:pt idx="227">
                  <c:v>499.73319609549026</c:v>
                </c:pt>
                <c:pt idx="228">
                  <c:v>499.92807626320263</c:v>
                </c:pt>
                <c:pt idx="229">
                  <c:v>499.73437503140229</c:v>
                </c:pt>
                <c:pt idx="230">
                  <c:v>499.15204282047176</c:v>
                </c:pt>
                <c:pt idx="231">
                  <c:v>498.18674340547318</c:v>
                </c:pt>
                <c:pt idx="232">
                  <c:v>496.85055684855718</c:v>
                </c:pt>
                <c:pt idx="233">
                  <c:v>495.16272211389395</c:v>
                </c:pt>
                <c:pt idx="234">
                  <c:v>493.15041968917609</c:v>
                </c:pt>
                <c:pt idx="235">
                  <c:v>490.84959460889314</c:v>
                </c:pt>
                <c:pt idx="236">
                  <c:v>488.30582041721249</c:v>
                </c:pt>
                <c:pt idx="237">
                  <c:v>485.53629280307689</c:v>
                </c:pt>
                <c:pt idx="238">
                  <c:v>482.55919782016986</c:v>
                </c:pt>
                <c:pt idx="239">
                  <c:v>479.39331055142725</c:v>
                </c:pt>
                <c:pt idx="240">
                  <c:v>476.05752687049574</c:v>
                </c:pt>
                <c:pt idx="241">
                  <c:v>472.57032394612997</c:v>
                </c:pt>
                <c:pt idx="242">
                  <c:v>468.94914502258695</c:v>
                </c:pt>
                <c:pt idx="243">
                  <c:v>465.20970388229455</c:v>
                </c:pt>
                <c:pt idx="244">
                  <c:v>461.36520425542034</c:v>
                </c:pt>
                <c:pt idx="245">
                  <c:v>457.4282678853408</c:v>
                </c:pt>
                <c:pt idx="246">
                  <c:v>453.4108286602231</c:v>
                </c:pt>
                <c:pt idx="247">
                  <c:v>449.32405268915107</c:v>
                </c:pt>
                <c:pt idx="248">
                  <c:v>445.17828991667835</c:v>
                </c:pt>
                <c:pt idx="249">
                  <c:v>440.98306328191632</c:v>
                </c:pt>
                <c:pt idx="250">
                  <c:v>436.74710185576873</c:v>
                </c:pt>
                <c:pt idx="251">
                  <c:v>432.47842483380958</c:v>
                </c:pt>
                <c:pt idx="252">
                  <c:v>428.18448372361235</c:v>
                </c:pt>
                <c:pt idx="253">
                  <c:v>423.87217573255288</c:v>
                </c:pt>
                <c:pt idx="254">
                  <c:v>419.54786554363761</c:v>
                </c:pt>
                <c:pt idx="255">
                  <c:v>415.21741388731584</c:v>
                </c:pt>
                <c:pt idx="256">
                  <c:v>410.88621088885043</c:v>
                </c:pt>
                <c:pt idx="257">
                  <c:v>406.55921170746103</c:v>
                </c:pt>
                <c:pt idx="258">
                  <c:v>402.24097148357356</c:v>
                </c:pt>
                <c:pt idx="259">
                  <c:v>397.93567607248798</c:v>
                </c:pt>
                <c:pt idx="260">
                  <c:v>393.64716446492969</c:v>
                </c:pt>
                <c:pt idx="261">
                  <c:v>389.37895132398199</c:v>
                </c:pt>
                <c:pt idx="262">
                  <c:v>385.13424905021867</c:v>
                </c:pt>
                <c:pt idx="263">
                  <c:v>380.91598888114231</c:v>
                </c:pt>
                <c:pt idx="264">
                  <c:v>376.72684065606808</c:v>
                </c:pt>
                <c:pt idx="265">
                  <c:v>372.56923103609353</c:v>
                </c:pt>
                <c:pt idx="266">
                  <c:v>368.44536016362883</c:v>
                </c:pt>
                <c:pt idx="267">
                  <c:v>364.35721698012503</c:v>
                </c:pt>
                <c:pt idx="268">
                  <c:v>360.30659369726544</c:v>
                </c:pt>
                <c:pt idx="269">
                  <c:v>356.2950993771708</c:v>
                </c:pt>
                <c:pt idx="270">
                  <c:v>352.32417261574898</c:v>
                </c:pt>
                <c:pt idx="271">
                  <c:v>348.39509335645897</c:v>
                </c:pt>
                <c:pt idx="272">
                  <c:v>344.50899388735587</c:v>
                </c:pt>
                <c:pt idx="273">
                  <c:v>340.66686909004574</c:v>
                </c:pt>
                <c:pt idx="274">
                  <c:v>336.86958601259971</c:v>
                </c:pt>
                <c:pt idx="275">
                  <c:v>333.11789282683333</c:v>
                </c:pt>
                <c:pt idx="276">
                  <c:v>329.41242720069403</c:v>
                </c:pt>
                <c:pt idx="277">
                  <c:v>325.75372412064172</c:v>
                </c:pt>
                <c:pt idx="278">
                  <c:v>322.14222320062373</c:v>
                </c:pt>
                <c:pt idx="279">
                  <c:v>318.57827551384696</c:v>
                </c:pt>
                <c:pt idx="280">
                  <c:v>315.0621499814817</c:v>
                </c:pt>
                <c:pt idx="281">
                  <c:v>311.59403934928861</c:v>
                </c:pt>
                <c:pt idx="282">
                  <c:v>308.1740657797065</c:v>
                </c:pt>
                <c:pt idx="283">
                  <c:v>304.8022860841142</c:v>
                </c:pt>
                <c:pt idx="284">
                  <c:v>301.47869661892565</c:v>
                </c:pt>
                <c:pt idx="285">
                  <c:v>298.20323786781717</c:v>
                </c:pt>
                <c:pt idx="286">
                  <c:v>294.97579873087312</c:v>
                </c:pt>
                <c:pt idx="287">
                  <c:v>291.79622053989482</c:v>
                </c:pt>
                <c:pt idx="288">
                  <c:v>288.6643008176577</c:v>
                </c:pt>
                <c:pt idx="289">
                  <c:v>285.57979679758887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2-4B11-BB00-1B13E237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6-4A17-BDF0-F94BDFD5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(2)'!$B$1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  <c:pt idx="19">
                  <c:v>1091</c:v>
                </c:pt>
                <c:pt idx="20">
                  <c:v>1091</c:v>
                </c:pt>
                <c:pt idx="21">
                  <c:v>1091</c:v>
                </c:pt>
                <c:pt idx="22">
                  <c:v>1280</c:v>
                </c:pt>
                <c:pt idx="23">
                  <c:v>1293</c:v>
                </c:pt>
                <c:pt idx="24">
                  <c:v>1343</c:v>
                </c:pt>
                <c:pt idx="25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9DB-BE13-2C009A85972D}"/>
            </c:ext>
          </c:extLst>
        </c:ser>
        <c:ser>
          <c:idx val="1"/>
          <c:order val="1"/>
          <c:tx>
            <c:strRef>
              <c:f>'Forecast (2)'!$C$1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(2)'!$C$2:$C$293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9DB-BE13-2C009A85972D}"/>
            </c:ext>
          </c:extLst>
        </c:ser>
        <c:ser>
          <c:idx val="2"/>
          <c:order val="2"/>
          <c:tx>
            <c:strRef>
              <c:f>'Forecast (2)'!$D$1</c:f>
              <c:strCache>
                <c:ptCount val="1"/>
                <c:pt idx="0">
                  <c:v>Total Predicted Infected: +50% β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(2)'!$D$2:$D$293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1245.0248658578998</c:v>
                </c:pt>
                <c:pt idx="20">
                  <c:v>1341.9892188247609</c:v>
                </c:pt>
                <c:pt idx="21">
                  <c:v>1442.3115322956603</c:v>
                </c:pt>
                <c:pt idx="22">
                  <c:v>1546.0644447457178</c:v>
                </c:pt>
                <c:pt idx="23">
                  <c:v>1653.3431063684288</c:v>
                </c:pt>
                <c:pt idx="24">
                  <c:v>1764.2698239627316</c:v>
                </c:pt>
                <c:pt idx="25">
                  <c:v>1878.9830761140302</c:v>
                </c:pt>
                <c:pt idx="26">
                  <c:v>1997.6383500283916</c:v>
                </c:pt>
                <c:pt idx="27">
                  <c:v>2119.1242501945212</c:v>
                </c:pt>
                <c:pt idx="28">
                  <c:v>2222.939271521097</c:v>
                </c:pt>
                <c:pt idx="29">
                  <c:v>2326.6858603259393</c:v>
                </c:pt>
                <c:pt idx="30">
                  <c:v>2430.0923309322134</c:v>
                </c:pt>
                <c:pt idx="31">
                  <c:v>2532.8673677049683</c:v>
                </c:pt>
                <c:pt idx="32">
                  <c:v>2634.6974931055106</c:v>
                </c:pt>
                <c:pt idx="33">
                  <c:v>2735.2452077449911</c:v>
                </c:pt>
                <c:pt idx="34">
                  <c:v>2834.146978861686</c:v>
                </c:pt>
                <c:pt idx="35">
                  <c:v>2931.1015997111595</c:v>
                </c:pt>
                <c:pt idx="36">
                  <c:v>3027.2342372239236</c:v>
                </c:pt>
                <c:pt idx="37">
                  <c:v>3122.4903592554574</c:v>
                </c:pt>
                <c:pt idx="38">
                  <c:v>3216.832250651918</c:v>
                </c:pt>
                <c:pt idx="39">
                  <c:v>3310.2410932917533</c:v>
                </c:pt>
                <c:pt idx="40">
                  <c:v>3402.7192843246603</c:v>
                </c:pt>
                <c:pt idx="41">
                  <c:v>3494.2929533607398</c:v>
                </c:pt>
                <c:pt idx="42">
                  <c:v>3585.0146941917747</c:v>
                </c:pt>
                <c:pt idx="43">
                  <c:v>3674.9603338848142</c:v>
                </c:pt>
                <c:pt idx="44">
                  <c:v>3764.1325954246718</c:v>
                </c:pt>
                <c:pt idx="45">
                  <c:v>3852.5383165204321</c:v>
                </c:pt>
                <c:pt idx="46">
                  <c:v>3940.187469713816</c:v>
                </c:pt>
                <c:pt idx="47">
                  <c:v>4027.0920050171248</c:v>
                </c:pt>
                <c:pt idx="48">
                  <c:v>4113.2644944112462</c:v>
                </c:pt>
                <c:pt idx="49">
                  <c:v>4198.7165597581734</c:v>
                </c:pt>
                <c:pt idx="50">
                  <c:v>4283.4570643344032</c:v>
                </c:pt>
                <c:pt idx="51">
                  <c:v>4367.4904585430886</c:v>
                </c:pt>
                <c:pt idx="52">
                  <c:v>4450.8214543482363</c:v>
                </c:pt>
                <c:pt idx="53">
                  <c:v>4533.4547609384572</c:v>
                </c:pt>
                <c:pt idx="54">
                  <c:v>4615.3948758961997</c:v>
                </c:pt>
                <c:pt idx="55">
                  <c:v>4696.6459453650123</c:v>
                </c:pt>
                <c:pt idx="56">
                  <c:v>4777.2117083520734</c:v>
                </c:pt>
                <c:pt idx="57">
                  <c:v>4857.0955418269177</c:v>
                </c:pt>
                <c:pt idx="58">
                  <c:v>4936.30062490808</c:v>
                </c:pt>
                <c:pt idx="59">
                  <c:v>5014.8302155382889</c:v>
                </c:pt>
                <c:pt idx="60">
                  <c:v>5092.6876347232119</c:v>
                </c:pt>
                <c:pt idx="61">
                  <c:v>5169.876267186879</c:v>
                </c:pt>
                <c:pt idx="62">
                  <c:v>5246.3995753629415</c:v>
                </c:pt>
                <c:pt idx="63">
                  <c:v>5322.2611226898434</c:v>
                </c:pt>
                <c:pt idx="64">
                  <c:v>5397.4646011053828</c:v>
                </c:pt>
                <c:pt idx="65">
                  <c:v>5472.0138564485205</c:v>
                </c:pt>
                <c:pt idx="66">
                  <c:v>5545.9129041656797</c:v>
                </c:pt>
                <c:pt idx="67">
                  <c:v>5619.1659279550086</c:v>
                </c:pt>
                <c:pt idx="68">
                  <c:v>5705.1092896826713</c:v>
                </c:pt>
                <c:pt idx="69">
                  <c:v>5791.7855764528786</c:v>
                </c:pt>
                <c:pt idx="70">
                  <c:v>5879.2740601199039</c:v>
                </c:pt>
                <c:pt idx="71">
                  <c:v>5967.6574673643972</c:v>
                </c:pt>
                <c:pt idx="72">
                  <c:v>6057.022023278083</c:v>
                </c:pt>
                <c:pt idx="73">
                  <c:v>6133.1529689931358</c:v>
                </c:pt>
                <c:pt idx="74">
                  <c:v>6208.9323200761301</c:v>
                </c:pt>
                <c:pt idx="75">
                  <c:v>6284.3733010316118</c:v>
                </c:pt>
                <c:pt idx="76">
                  <c:v>6358.6765586649017</c:v>
                </c:pt>
                <c:pt idx="77">
                  <c:v>6431.7431716027277</c:v>
                </c:pt>
                <c:pt idx="78">
                  <c:v>6503.4665752508172</c:v>
                </c:pt>
                <c:pt idx="79">
                  <c:v>6573.7321464655215</c:v>
                </c:pt>
                <c:pt idx="80">
                  <c:v>6642.4167668628734</c:v>
                </c:pt>
                <c:pt idx="81">
                  <c:v>6710.2463898310143</c:v>
                </c:pt>
                <c:pt idx="82">
                  <c:v>6777.2006866006168</c:v>
                </c:pt>
                <c:pt idx="83">
                  <c:v>6843.2581702750658</c:v>
                </c:pt>
                <c:pt idx="84">
                  <c:v>6908.4444578201765</c:v>
                </c:pt>
                <c:pt idx="85">
                  <c:v>6972.7921365833254</c:v>
                </c:pt>
                <c:pt idx="86">
                  <c:v>7036.3414054533323</c:v>
                </c:pt>
                <c:pt idx="87">
                  <c:v>7099.1407544658459</c:v>
                </c:pt>
                <c:pt idx="88">
                  <c:v>7161.2476844696712</c:v>
                </c:pt>
                <c:pt idx="89">
                  <c:v>7190.5074607222414</c:v>
                </c:pt>
                <c:pt idx="90">
                  <c:v>7218.8698745433712</c:v>
                </c:pt>
                <c:pt idx="91">
                  <c:v>7246.3701587437308</c:v>
                </c:pt>
                <c:pt idx="92">
                  <c:v>7273.0422571256113</c:v>
                </c:pt>
                <c:pt idx="93">
                  <c:v>7298.918755149748</c:v>
                </c:pt>
                <c:pt idx="94">
                  <c:v>7324.0308028524987</c:v>
                </c:pt>
                <c:pt idx="95">
                  <c:v>7348.4080296412467</c:v>
                </c:pt>
                <c:pt idx="96">
                  <c:v>7372.0784505833517</c:v>
                </c:pt>
                <c:pt idx="97">
                  <c:v>7395.5533241306885</c:v>
                </c:pt>
                <c:pt idx="98">
                  <c:v>7418.8499222792607</c:v>
                </c:pt>
                <c:pt idx="99">
                  <c:v>7462.4845266187122</c:v>
                </c:pt>
                <c:pt idx="100">
                  <c:v>7507.6646802090481</c:v>
                </c:pt>
                <c:pt idx="101">
                  <c:v>7554.5308410878088</c:v>
                </c:pt>
                <c:pt idx="102">
                  <c:v>7603.2278966429585</c:v>
                </c:pt>
                <c:pt idx="103">
                  <c:v>7653.9052826551178</c:v>
                </c:pt>
                <c:pt idx="104">
                  <c:v>7706.7170855010654</c:v>
                </c:pt>
                <c:pt idx="105">
                  <c:v>7761.7875399738714</c:v>
                </c:pt>
                <c:pt idx="106">
                  <c:v>7819.2444181155643</c:v>
                </c:pt>
                <c:pt idx="107">
                  <c:v>7877.7650156927166</c:v>
                </c:pt>
                <c:pt idx="108">
                  <c:v>7937.2880535077229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D-49DB-BE13-2C009A85972D}"/>
            </c:ext>
          </c:extLst>
        </c:ser>
        <c:ser>
          <c:idx val="3"/>
          <c:order val="3"/>
          <c:tx>
            <c:strRef>
              <c:f>'Forecast (2)'!$E$1</c:f>
              <c:strCache>
                <c:ptCount val="1"/>
                <c:pt idx="0">
                  <c:v>Total Predicted Infected: No Chg.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'Forecast (2)'!$E$2:$E$289</c:f>
              <c:numCache>
                <c:formatCode>#,##0.00</c:formatCode>
                <c:ptCount val="288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6671.049254913185</c:v>
                </c:pt>
                <c:pt idx="90">
                  <c:v>6700.0082789434446</c:v>
                </c:pt>
                <c:pt idx="91">
                  <c:v>6728.1104118454414</c:v>
                </c:pt>
                <c:pt idx="92">
                  <c:v>6755.3839863097119</c:v>
                </c:pt>
                <c:pt idx="93">
                  <c:v>6781.8565808925259</c:v>
                </c:pt>
                <c:pt idx="94">
                  <c:v>6807.5550370953051</c:v>
                </c:pt>
                <c:pt idx="95">
                  <c:v>6832.5054761940164</c:v>
                </c:pt>
                <c:pt idx="96">
                  <c:v>6856.7333158114925</c:v>
                </c:pt>
                <c:pt idx="97">
                  <c:v>6880.7657389869846</c:v>
                </c:pt>
                <c:pt idx="98">
                  <c:v>6904.6200329179255</c:v>
                </c:pt>
                <c:pt idx="99">
                  <c:v>6928.3126065842298</c:v>
                </c:pt>
                <c:pt idx="100">
                  <c:v>6951.8590240535568</c:v>
                </c:pt>
                <c:pt idx="101">
                  <c:v>6975.2740366537309</c:v>
                </c:pt>
                <c:pt idx="102">
                  <c:v>6998.5716140536242</c:v>
                </c:pt>
                <c:pt idx="103">
                  <c:v>7021.7649742919748</c:v>
                </c:pt>
                <c:pt idx="104">
                  <c:v>7044.866612791865</c:v>
                </c:pt>
                <c:pt idx="105">
                  <c:v>7067.8806505870716</c:v>
                </c:pt>
                <c:pt idx="106">
                  <c:v>7090.8108470226316</c:v>
                </c:pt>
                <c:pt idx="107">
                  <c:v>7113.6606223399604</c:v>
                </c:pt>
                <c:pt idx="108">
                  <c:v>7136.4330791865223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9DB-BE13-2C009A85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(2)'!$B$1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  <c:pt idx="19">
                  <c:v>1091</c:v>
                </c:pt>
                <c:pt idx="20">
                  <c:v>1091</c:v>
                </c:pt>
                <c:pt idx="21">
                  <c:v>1091</c:v>
                </c:pt>
                <c:pt idx="22">
                  <c:v>1280</c:v>
                </c:pt>
                <c:pt idx="23">
                  <c:v>1293</c:v>
                </c:pt>
                <c:pt idx="24">
                  <c:v>1343</c:v>
                </c:pt>
                <c:pt idx="25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415E-8842-A2FA9292FD55}"/>
            </c:ext>
          </c:extLst>
        </c:ser>
        <c:ser>
          <c:idx val="1"/>
          <c:order val="1"/>
          <c:tx>
            <c:strRef>
              <c:f>'Forecast (2)'!$C$1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(2)'!$C$2:$C$293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415E-8842-A2FA9292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ax val="5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layout>
        <c:manualLayout>
          <c:xMode val="edge"/>
          <c:yMode val="edge"/>
          <c:x val="0.10245753337911354"/>
          <c:y val="1.662083576629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F-463F-94CA-CC3D2F16F400}"/>
            </c:ext>
          </c:extLst>
        </c:ser>
        <c:ser>
          <c:idx val="1"/>
          <c:order val="1"/>
          <c:tx>
            <c:strRef>
              <c:f>'TTU w. Quar - no change'!$BC$1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6671.049254913185</c:v>
                </c:pt>
                <c:pt idx="90">
                  <c:v>6700.0082789434446</c:v>
                </c:pt>
                <c:pt idx="91">
                  <c:v>6728.1104118454414</c:v>
                </c:pt>
                <c:pt idx="92">
                  <c:v>6755.3839863097119</c:v>
                </c:pt>
                <c:pt idx="93">
                  <c:v>6781.8565808925259</c:v>
                </c:pt>
                <c:pt idx="94">
                  <c:v>6807.5550370953051</c:v>
                </c:pt>
                <c:pt idx="95">
                  <c:v>6832.5054761940164</c:v>
                </c:pt>
                <c:pt idx="96">
                  <c:v>6856.7333158114925</c:v>
                </c:pt>
                <c:pt idx="97">
                  <c:v>6880.7657389869846</c:v>
                </c:pt>
                <c:pt idx="98">
                  <c:v>6904.6200329179255</c:v>
                </c:pt>
                <c:pt idx="99">
                  <c:v>6928.3126065842298</c:v>
                </c:pt>
                <c:pt idx="100">
                  <c:v>6951.8590240535568</c:v>
                </c:pt>
                <c:pt idx="101">
                  <c:v>6975.2740366537309</c:v>
                </c:pt>
                <c:pt idx="102">
                  <c:v>6998.5716140536242</c:v>
                </c:pt>
                <c:pt idx="103">
                  <c:v>7021.7649742919748</c:v>
                </c:pt>
                <c:pt idx="104">
                  <c:v>7044.866612791865</c:v>
                </c:pt>
                <c:pt idx="105">
                  <c:v>7067.8806505870716</c:v>
                </c:pt>
                <c:pt idx="106">
                  <c:v>7090.8108470226316</c:v>
                </c:pt>
                <c:pt idx="107">
                  <c:v>7113.6606223399604</c:v>
                </c:pt>
                <c:pt idx="108">
                  <c:v>7136.4330791865223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F-463F-94CA-CC3D2F16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change'!$Z$2:$Z$21</c:f>
              <c:numCache>
                <c:formatCode>General</c:formatCode>
                <c:ptCount val="20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  <c:pt idx="17">
                  <c:v>6.9612960459101672</c:v>
                </c:pt>
                <c:pt idx="18">
                  <c:v>6.9697906699015899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B01-8328-A90B037BD70E}"/>
            </c:ext>
          </c:extLst>
        </c:ser>
        <c:ser>
          <c:idx val="1"/>
          <c:order val="1"/>
          <c:tx>
            <c:strRef>
              <c:f>'TTU w. Quar - no change'!$AC$1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change'!$AC$2:$AC$111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7.1155051987328575</c:v>
                </c:pt>
                <c:pt idx="20">
                  <c:v>7.1789497129556024</c:v>
                </c:pt>
                <c:pt idx="21">
                  <c:v>7.2393034522941484</c:v>
                </c:pt>
                <c:pt idx="22">
                  <c:v>7.2968041639179431</c:v>
                </c:pt>
                <c:pt idx="23">
                  <c:v>7.3516663938714775</c:v>
                </c:pt>
                <c:pt idx="24">
                  <c:v>7.404086558706644</c:v>
                </c:pt>
                <c:pt idx="25">
                  <c:v>7.4542396649673988</c:v>
                </c:pt>
                <c:pt idx="26">
                  <c:v>7.5022826623764969</c:v>
                </c:pt>
                <c:pt idx="27">
                  <c:v>7.5483571184243896</c:v>
                </c:pt>
                <c:pt idx="28">
                  <c:v>7.5925913539157994</c:v>
                </c:pt>
                <c:pt idx="29">
                  <c:v>7.6351021437653728</c:v>
                </c:pt>
                <c:pt idx="30">
                  <c:v>7.6759960616349989</c:v>
                </c:pt>
                <c:pt idx="31">
                  <c:v>7.7153705280463836</c:v>
                </c:pt>
                <c:pt idx="32">
                  <c:v>7.7533146074553114</c:v>
                </c:pt>
                <c:pt idx="33">
                  <c:v>7.7899099741132067</c:v>
                </c:pt>
                <c:pt idx="34">
                  <c:v>7.8252317260121433</c:v>
                </c:pt>
                <c:pt idx="35">
                  <c:v>7.8593490761059641</c:v>
                </c:pt>
                <c:pt idx="36">
                  <c:v>7.8923259447504748</c:v>
                </c:pt>
                <c:pt idx="37">
                  <c:v>7.9242214732924472</c:v>
                </c:pt>
                <c:pt idx="38">
                  <c:v>7.9550904756610104</c:v>
                </c:pt>
                <c:pt idx="39">
                  <c:v>7.9849838424558772</c:v>
                </c:pt>
                <c:pt idx="40">
                  <c:v>8.0139489102211758</c:v>
                </c:pt>
                <c:pt idx="41">
                  <c:v>8.0420297862877437</c:v>
                </c:pt>
                <c:pt idx="42">
                  <c:v>8.0692676362321691</c:v>
                </c:pt>
                <c:pt idx="43">
                  <c:v>8.0957009396967106</c:v>
                </c:pt>
                <c:pt idx="44">
                  <c:v>8.1213657192161275</c:v>
                </c:pt>
                <c:pt idx="45">
                  <c:v>8.1462957457578877</c:v>
                </c:pt>
                <c:pt idx="46">
                  <c:v>8.1705227238644174</c:v>
                </c:pt>
                <c:pt idx="47">
                  <c:v>8.1940764585608896</c:v>
                </c:pt>
                <c:pt idx="48">
                  <c:v>8.2169850055365217</c:v>
                </c:pt>
                <c:pt idx="49">
                  <c:v>8.2392748066730999</c:v>
                </c:pt>
                <c:pt idx="50">
                  <c:v>8.2609708126614851</c:v>
                </c:pt>
                <c:pt idx="51">
                  <c:v>8.2820965941737423</c:v>
                </c:pt>
                <c:pt idx="52">
                  <c:v>8.3026744428369135</c:v>
                </c:pt>
                <c:pt idx="53">
                  <c:v>8.3227254630780152</c:v>
                </c:pt>
                <c:pt idx="54">
                  <c:v>8.3422696557740537</c:v>
                </c:pt>
                <c:pt idx="55">
                  <c:v>8.3613259945418221</c:v>
                </c:pt>
                <c:pt idx="56">
                  <c:v>8.3799124954378552</c:v>
                </c:pt>
                <c:pt idx="57">
                  <c:v>8.3980462807410472</c:v>
                </c:pt>
                <c:pt idx="58">
                  <c:v>8.4157436374084931</c:v>
                </c:pt>
                <c:pt idx="59">
                  <c:v>8.4330200707264193</c:v>
                </c:pt>
                <c:pt idx="60">
                  <c:v>8.4498903536199386</c:v>
                </c:pt>
                <c:pt idx="61">
                  <c:v>8.4663685720358473</c:v>
                </c:pt>
                <c:pt idx="62">
                  <c:v>8.4824681667695021</c:v>
                </c:pt>
                <c:pt idx="63">
                  <c:v>8.4982019720682604</c:v>
                </c:pt>
                <c:pt idx="64">
                  <c:v>8.5135822513080015</c:v>
                </c:pt>
                <c:pt idx="65">
                  <c:v>8.5286207300081127</c:v>
                </c:pt>
                <c:pt idx="66">
                  <c:v>8.5433286264228467</c:v>
                </c:pt>
                <c:pt idx="67">
                  <c:v>8.5577166799229527</c:v>
                </c:pt>
                <c:pt idx="68">
                  <c:v>8.5717951773600554</c:v>
                </c:pt>
                <c:pt idx="69">
                  <c:v>8.5855739775871474</c:v>
                </c:pt>
                <c:pt idx="70">
                  <c:v>8.5990625342916047</c:v>
                </c:pt>
                <c:pt idx="71">
                  <c:v>8.6122699172817399</c:v>
                </c:pt>
                <c:pt idx="72">
                  <c:v>8.6252048323544166</c:v>
                </c:pt>
                <c:pt idx="73">
                  <c:v>8.6378756398590912</c:v>
                </c:pt>
                <c:pt idx="74">
                  <c:v>8.6502903720628375</c:v>
                </c:pt>
                <c:pt idx="75">
                  <c:v>8.6624567494111506</c:v>
                </c:pt>
                <c:pt idx="76">
                  <c:v>8.6743821957706633</c:v>
                </c:pt>
                <c:pt idx="77">
                  <c:v>8.686073852732024</c:v>
                </c:pt>
                <c:pt idx="78">
                  <c:v>8.6975385930442073</c:v>
                </c:pt>
                <c:pt idx="79">
                  <c:v>8.7087830332451261</c:v>
                </c:pt>
                <c:pt idx="80">
                  <c:v>8.7198135455477974</c:v>
                </c:pt>
                <c:pt idx="81">
                  <c:v>8.7306362690360935</c:v>
                </c:pt>
                <c:pt idx="82">
                  <c:v>8.741257120219549</c:v>
                </c:pt>
                <c:pt idx="83">
                  <c:v>8.7516818029924597</c:v>
                </c:pt>
                <c:pt idx="84">
                  <c:v>8.7619158180387142</c:v>
                </c:pt>
                <c:pt idx="85">
                  <c:v>8.7719644717204126</c:v>
                </c:pt>
                <c:pt idx="86">
                  <c:v>8.7818328844851816</c:v>
                </c:pt>
                <c:pt idx="87">
                  <c:v>8.7915259988242784</c:v>
                </c:pt>
                <c:pt idx="88">
                  <c:v>8.8010485868110511</c:v>
                </c:pt>
                <c:pt idx="89">
                  <c:v>8.8055324361200018</c:v>
                </c:pt>
                <c:pt idx="90">
                  <c:v>8.8098640410414948</c:v>
                </c:pt>
                <c:pt idx="91">
                  <c:v>8.8140496123156069</c:v>
                </c:pt>
                <c:pt idx="92">
                  <c:v>8.81809509353217</c:v>
                </c:pt>
                <c:pt idx="93">
                  <c:v>8.8220061754393537</c:v>
                </c:pt>
                <c:pt idx="94">
                  <c:v>8.82578830928869</c:v>
                </c:pt>
                <c:pt idx="95">
                  <c:v>8.829446719293891</c:v>
                </c:pt>
                <c:pt idx="96">
                  <c:v>8.8329864142736287</c:v>
                </c:pt>
                <c:pt idx="97">
                  <c:v>8.8364852240054486</c:v>
                </c:pt>
                <c:pt idx="98">
                  <c:v>8.839946036511483</c:v>
                </c:pt>
                <c:pt idx="99">
                  <c:v>8.8433715714217875</c:v>
                </c:pt>
                <c:pt idx="100">
                  <c:v>8.8467643882663083</c:v>
                </c:pt>
                <c:pt idx="101">
                  <c:v>8.8501268943269338</c:v>
                </c:pt>
                <c:pt idx="102">
                  <c:v>8.8534613520801724</c:v>
                </c:pt>
                <c:pt idx="103">
                  <c:v>8.8567698862582471</c:v>
                </c:pt>
                <c:pt idx="104">
                  <c:v>8.8600544905540861</c:v>
                </c:pt>
                <c:pt idx="105">
                  <c:v>8.8633159474151668</c:v>
                </c:pt>
                <c:pt idx="106">
                  <c:v>8.8665549778703134</c:v>
                </c:pt>
                <c:pt idx="107">
                  <c:v>8.8697722457674111</c:v>
                </c:pt>
                <c:pt idx="108">
                  <c:v>8.8729683617662083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B01-8328-A90B037B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ax val="8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 in Log Total Cases - 3 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Change in Log Total Cases - 3 day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change'!$C$2:$C$21</c:f>
              <c:numCache>
                <c:formatCode>m/d/yyyy</c:formatCode>
                <c:ptCount val="2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</c:numCache>
            </c:numRef>
          </c:cat>
          <c:val>
            <c:numRef>
              <c:f>'TTU w. Quar - no change'!$AA$4:$AA$20</c:f>
              <c:numCache>
                <c:formatCode>General</c:formatCode>
                <c:ptCount val="17"/>
                <c:pt idx="0">
                  <c:v>4.8249857337088571</c:v>
                </c:pt>
                <c:pt idx="1">
                  <c:v>5.0560347938955061</c:v>
                </c:pt>
                <c:pt idx="2">
                  <c:v>5.2609536427669141</c:v>
                </c:pt>
                <c:pt idx="3">
                  <c:v>5.446532084456936</c:v>
                </c:pt>
                <c:pt idx="4">
                  <c:v>5.5923037291220234</c:v>
                </c:pt>
                <c:pt idx="5">
                  <c:v>5.6970212788617394</c:v>
                </c:pt>
                <c:pt idx="6">
                  <c:v>5.8217588003964265</c:v>
                </c:pt>
                <c:pt idx="7">
                  <c:v>6.0039400358524491</c:v>
                </c:pt>
                <c:pt idx="8">
                  <c:v>6.2275931243806433</c:v>
                </c:pt>
                <c:pt idx="9">
                  <c:v>6.418884771498008</c:v>
                </c:pt>
                <c:pt idx="10">
                  <c:v>6.5066651153135764</c:v>
                </c:pt>
                <c:pt idx="11">
                  <c:v>6.6021582574755842</c:v>
                </c:pt>
                <c:pt idx="12">
                  <c:v>6.6734451434368394</c:v>
                </c:pt>
                <c:pt idx="13">
                  <c:v>6.7654815057348801</c:v>
                </c:pt>
                <c:pt idx="14">
                  <c:v>6.8337908762091688</c:v>
                </c:pt>
                <c:pt idx="15">
                  <c:v>6.9133462932274092</c:v>
                </c:pt>
                <c:pt idx="16">
                  <c:v>6.9528815406966915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4FBF-96C3-BBCA5D85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18335"/>
        <c:axId val="439516367"/>
      </c:lineChart>
      <c:dateAx>
        <c:axId val="181161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516367"/>
        <c:crosses val="autoZero"/>
        <c:auto val="1"/>
        <c:lblOffset val="100"/>
        <c:baseTimeUnit val="days"/>
      </c:dateAx>
      <c:valAx>
        <c:axId val="43951636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16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change'!$AB$1</c:f>
              <c:strCache>
                <c:ptCount val="1"/>
                <c:pt idx="0">
                  <c:v>Change in Log Total Cases 3-day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change'!$AB$2:$AB$115</c:f>
              <c:numCache>
                <c:formatCode>General</c:formatCode>
                <c:ptCount val="114"/>
                <c:pt idx="3">
                  <c:v>0.23104906018664906</c:v>
                </c:pt>
                <c:pt idx="4">
                  <c:v>0.20491884887140799</c:v>
                </c:pt>
                <c:pt idx="5">
                  <c:v>0.18557844169002191</c:v>
                </c:pt>
                <c:pt idx="6">
                  <c:v>0.14577164466508741</c:v>
                </c:pt>
                <c:pt idx="7">
                  <c:v>0.10471754973971592</c:v>
                </c:pt>
                <c:pt idx="8">
                  <c:v>0.12473752153468709</c:v>
                </c:pt>
                <c:pt idx="9">
                  <c:v>0.18218123545602261</c:v>
                </c:pt>
                <c:pt idx="10">
                  <c:v>0.22365308852819421</c:v>
                </c:pt>
                <c:pt idx="11">
                  <c:v>0.19129164711736468</c:v>
                </c:pt>
                <c:pt idx="12">
                  <c:v>8.7780343815568429E-2</c:v>
                </c:pt>
                <c:pt idx="13">
                  <c:v>9.5493142162007771E-2</c:v>
                </c:pt>
                <c:pt idx="14">
                  <c:v>7.1286885961255209E-2</c:v>
                </c:pt>
                <c:pt idx="15">
                  <c:v>9.2036362298040686E-2</c:v>
                </c:pt>
                <c:pt idx="16">
                  <c:v>6.8309370474288755E-2</c:v>
                </c:pt>
                <c:pt idx="17">
                  <c:v>7.9555417018240426E-2</c:v>
                </c:pt>
                <c:pt idx="18">
                  <c:v>3.9535247469282275E-2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27C-8E81-830E0260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82720"/>
        <c:axId val="392431840"/>
      </c:lineChart>
      <c:dateAx>
        <c:axId val="338382720"/>
        <c:scaling>
          <c:orientation val="minMax"/>
          <c:max val="44084"/>
          <c:min val="4407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1840"/>
        <c:crosses val="autoZero"/>
        <c:auto val="1"/>
        <c:lblOffset val="100"/>
        <c:baseTimeUnit val="days"/>
      </c:dateAx>
      <c:valAx>
        <c:axId val="392431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Spike no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474.40268411729085</c:v>
                </c:pt>
                <c:pt idx="20">
                  <c:v>498.23988896541903</c:v>
                </c:pt>
                <c:pt idx="21">
                  <c:v>522.80103846523514</c:v>
                </c:pt>
                <c:pt idx="22">
                  <c:v>548.25130576682761</c:v>
                </c:pt>
                <c:pt idx="23">
                  <c:v>574.79018694164233</c:v>
                </c:pt>
                <c:pt idx="24">
                  <c:v>602.55052583745703</c:v>
                </c:pt>
                <c:pt idx="25">
                  <c:v>631.67482973979259</c:v>
                </c:pt>
                <c:pt idx="26">
                  <c:v>653.84278917601591</c:v>
                </c:pt>
                <c:pt idx="27">
                  <c:v>675.57856203249514</c:v>
                </c:pt>
                <c:pt idx="28">
                  <c:v>678.41765785241148</c:v>
                </c:pt>
                <c:pt idx="29">
                  <c:v>679.0090457033765</c:v>
                </c:pt>
                <c:pt idx="30">
                  <c:v>677.15226521874467</c:v>
                </c:pt>
                <c:pt idx="31">
                  <c:v>672.62191582279866</c:v>
                </c:pt>
                <c:pt idx="32">
                  <c:v>665.17309118048172</c:v>
                </c:pt>
                <c:pt idx="33">
                  <c:v>654.54008090427521</c:v>
                </c:pt>
                <c:pt idx="34">
                  <c:v>641.20583116893056</c:v>
                </c:pt>
                <c:pt idx="35">
                  <c:v>637.32171473490962</c:v>
                </c:pt>
                <c:pt idx="36">
                  <c:v>632.91365805042153</c:v>
                </c:pt>
                <c:pt idx="37">
                  <c:v>628.11917090276825</c:v>
                </c:pt>
                <c:pt idx="38">
                  <c:v>623.09648840530531</c:v>
                </c:pt>
                <c:pt idx="39">
                  <c:v>618.02702956259327</c:v>
                </c:pt>
                <c:pt idx="40">
                  <c:v>613.11755637820511</c:v>
                </c:pt>
                <c:pt idx="41">
                  <c:v>608.60250580364027</c:v>
                </c:pt>
                <c:pt idx="42">
                  <c:v>604.69218728072315</c:v>
                </c:pt>
                <c:pt idx="43">
                  <c:v>600.75253206916739</c:v>
                </c:pt>
                <c:pt idx="44">
                  <c:v>596.82003029300665</c:v>
                </c:pt>
                <c:pt idx="45">
                  <c:v>592.92314307812933</c:v>
                </c:pt>
                <c:pt idx="46">
                  <c:v>589.08053392975751</c:v>
                </c:pt>
                <c:pt idx="47">
                  <c:v>585.29907705615176</c:v>
                </c:pt>
                <c:pt idx="48">
                  <c:v>581.57165762168654</c:v>
                </c:pt>
                <c:pt idx="49">
                  <c:v>577.87474734232433</c:v>
                </c:pt>
                <c:pt idx="50">
                  <c:v>574.16945401470355</c:v>
                </c:pt>
                <c:pt idx="51">
                  <c:v>570.45852644794309</c:v>
                </c:pt>
                <c:pt idx="52">
                  <c:v>566.74235632496209</c:v>
                </c:pt>
                <c:pt idx="53">
                  <c:v>563.01943430550682</c:v>
                </c:pt>
                <c:pt idx="54">
                  <c:v>559.28694204174258</c:v>
                </c:pt>
                <c:pt idx="55">
                  <c:v>555.54149853532249</c:v>
                </c:pt>
                <c:pt idx="56">
                  <c:v>551.78007858143155</c:v>
                </c:pt>
                <c:pt idx="57">
                  <c:v>548.00112242688851</c:v>
                </c:pt>
                <c:pt idx="58">
                  <c:v>544.20561016551346</c:v>
                </c:pt>
                <c:pt idx="59">
                  <c:v>540.39439179216492</c:v>
                </c:pt>
                <c:pt idx="60">
                  <c:v>536.56833747381688</c:v>
                </c:pt>
                <c:pt idx="61">
                  <c:v>532.72846253014973</c:v>
                </c:pt>
                <c:pt idx="62">
                  <c:v>528.87601739346189</c:v>
                </c:pt>
                <c:pt idx="63">
                  <c:v>525.01253141273105</c:v>
                </c:pt>
                <c:pt idx="64">
                  <c:v>521.13979798823641</c:v>
                </c:pt>
                <c:pt idx="65">
                  <c:v>517.2597870388928</c:v>
                </c:pt>
                <c:pt idx="66">
                  <c:v>513.3744851894611</c:v>
                </c:pt>
                <c:pt idx="67">
                  <c:v>509.48590325537657</c:v>
                </c:pt>
                <c:pt idx="68">
                  <c:v>517.59488368558107</c:v>
                </c:pt>
                <c:pt idx="69">
                  <c:v>526.39778710727944</c:v>
                </c:pt>
                <c:pt idx="70">
                  <c:v>535.93259359163358</c:v>
                </c:pt>
                <c:pt idx="71">
                  <c:v>546.2386063507314</c:v>
                </c:pt>
                <c:pt idx="72">
                  <c:v>557.35641618138322</c:v>
                </c:pt>
                <c:pt idx="73">
                  <c:v>556.45379996647284</c:v>
                </c:pt>
                <c:pt idx="74">
                  <c:v>555.66298066907939</c:v>
                </c:pt>
                <c:pt idx="75">
                  <c:v>546.98901236230756</c:v>
                </c:pt>
                <c:pt idx="76">
                  <c:v>537.24166661383947</c:v>
                </c:pt>
                <c:pt idx="77">
                  <c:v>526.33265306004535</c:v>
                </c:pt>
                <c:pt idx="78">
                  <c:v>514.16870260892722</c:v>
                </c:pt>
                <c:pt idx="79">
                  <c:v>500.65139153654729</c:v>
                </c:pt>
                <c:pt idx="80">
                  <c:v>494.25966984598779</c:v>
                </c:pt>
                <c:pt idx="81">
                  <c:v>487.59703472444858</c:v>
                </c:pt>
                <c:pt idx="82">
                  <c:v>480.64944668120091</c:v>
                </c:pt>
                <c:pt idx="83">
                  <c:v>473.89000230757756</c:v>
                </c:pt>
                <c:pt idx="84">
                  <c:v>467.39264323164059</c:v>
                </c:pt>
                <c:pt idx="85">
                  <c:v>461.23884298419659</c:v>
                </c:pt>
                <c:pt idx="86">
                  <c:v>455.51809430409173</c:v>
                </c:pt>
                <c:pt idx="87">
                  <c:v>450.32842193325808</c:v>
                </c:pt>
                <c:pt idx="88">
                  <c:v>445.26210616881912</c:v>
                </c:pt>
                <c:pt idx="89">
                  <c:v>411.38653195677387</c:v>
                </c:pt>
                <c:pt idx="90">
                  <c:v>378.76582025306675</c:v>
                </c:pt>
                <c:pt idx="91">
                  <c:v>347.35984159493546</c:v>
                </c:pt>
                <c:pt idx="92">
                  <c:v>317.124930008967</c:v>
                </c:pt>
                <c:pt idx="93">
                  <c:v>288.01359505828202</c:v>
                </c:pt>
                <c:pt idx="94">
                  <c:v>259.97421680562604</c:v>
                </c:pt>
                <c:pt idx="95">
                  <c:v>232.95072315695128</c:v>
                </c:pt>
                <c:pt idx="96">
                  <c:v>226.21545371124097</c:v>
                </c:pt>
                <c:pt idx="97">
                  <c:v>220.14569619416025</c:v>
                </c:pt>
                <c:pt idx="98">
                  <c:v>214.70590767892315</c:v>
                </c:pt>
                <c:pt idx="99">
                  <c:v>228.3120267097496</c:v>
                </c:pt>
                <c:pt idx="100">
                  <c:v>243.17422492463172</c:v>
                </c:pt>
                <c:pt idx="101">
                  <c:v>259.34370097225843</c:v>
                </c:pt>
                <c:pt idx="102">
                  <c:v>276.87424835489173</c:v>
                </c:pt>
                <c:pt idx="103">
                  <c:v>295.82230202460323</c:v>
                </c:pt>
                <c:pt idx="104">
                  <c:v>315.95599686644749</c:v>
                </c:pt>
                <c:pt idx="105">
                  <c:v>337.32342714383884</c:v>
                </c:pt>
                <c:pt idx="106">
                  <c:v>347.67430064621885</c:v>
                </c:pt>
                <c:pt idx="107">
                  <c:v>357.5894027823739</c:v>
                </c:pt>
                <c:pt idx="108">
                  <c:v>366.94891716341721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D-43D2-BB32-A5E654E9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9-4BA1-AEED-E5154F32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  <c:min val="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668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550730</xdr:colOff>
      <xdr:row>2</xdr:row>
      <xdr:rowOff>9127</xdr:rowOff>
    </xdr:from>
    <xdr:to>
      <xdr:col>22</xdr:col>
      <xdr:colOff>351896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50E29-BF97-4179-8717-FD0DC151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895081</xdr:colOff>
      <xdr:row>41</xdr:row>
      <xdr:rowOff>149483</xdr:rowOff>
    </xdr:from>
    <xdr:to>
      <xdr:col>59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BCE77-22B2-46C3-8FBB-B7FCFB063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134471</xdr:colOff>
      <xdr:row>26</xdr:row>
      <xdr:rowOff>11206</xdr:rowOff>
    </xdr:from>
    <xdr:to>
      <xdr:col>16</xdr:col>
      <xdr:colOff>123265</xdr:colOff>
      <xdr:row>43</xdr:row>
      <xdr:rowOff>46226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B69D9-9F4F-4C94-A6B4-62C58C273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694764</xdr:colOff>
      <xdr:row>45</xdr:row>
      <xdr:rowOff>0</xdr:rowOff>
    </xdr:from>
    <xdr:to>
      <xdr:col>15</xdr:col>
      <xdr:colOff>605116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9DA31-9FC7-4F8D-9FF4-45C772F2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508396</xdr:colOff>
      <xdr:row>2</xdr:row>
      <xdr:rowOff>72626</xdr:rowOff>
    </xdr:from>
    <xdr:to>
      <xdr:col>23</xdr:col>
      <xdr:colOff>309562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50FA9-7625-45EB-B88E-28541B27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23</xdr:col>
      <xdr:colOff>409300</xdr:colOff>
      <xdr:row>42</xdr:row>
      <xdr:rowOff>70248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4196A-45F7-44BD-9AA6-59F1AFEC2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895081</xdr:colOff>
      <xdr:row>41</xdr:row>
      <xdr:rowOff>149483</xdr:rowOff>
    </xdr:from>
    <xdr:to>
      <xdr:col>65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5EA72-A9B0-424B-BE52-06FEA61D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773206</xdr:colOff>
      <xdr:row>58</xdr:row>
      <xdr:rowOff>123265</xdr:rowOff>
    </xdr:from>
    <xdr:to>
      <xdr:col>63</xdr:col>
      <xdr:colOff>175372</xdr:colOff>
      <xdr:row>73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2238C-2061-4631-91F8-35B3568C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63313</xdr:colOff>
      <xdr:row>75</xdr:row>
      <xdr:rowOff>134472</xdr:rowOff>
    </xdr:from>
    <xdr:to>
      <xdr:col>70</xdr:col>
      <xdr:colOff>95250</xdr:colOff>
      <xdr:row>99</xdr:row>
      <xdr:rowOff>147079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A2DEBD-8D56-4AB2-8F8C-716F38D2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1302683</xdr:colOff>
      <xdr:row>92</xdr:row>
      <xdr:rowOff>119343</xdr:rowOff>
    </xdr:from>
    <xdr:to>
      <xdr:col>60</xdr:col>
      <xdr:colOff>642937</xdr:colOff>
      <xdr:row>108</xdr:row>
      <xdr:rowOff>66956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AC8A5-D09E-4540-A225-48B0CD12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1008529</xdr:colOff>
      <xdr:row>75</xdr:row>
      <xdr:rowOff>2522</xdr:rowOff>
    </xdr:from>
    <xdr:to>
      <xdr:col>60</xdr:col>
      <xdr:colOff>347382</xdr:colOff>
      <xdr:row>89</xdr:row>
      <xdr:rowOff>78722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BF2EEA-25B1-4975-A045-F527546A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20</xdr:row>
      <xdr:rowOff>0</xdr:rowOff>
    </xdr:from>
    <xdr:to>
      <xdr:col>69</xdr:col>
      <xdr:colOff>806824</xdr:colOff>
      <xdr:row>34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1298E6-F9A4-498E-B5BF-CF150004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1629866</xdr:colOff>
      <xdr:row>57</xdr:row>
      <xdr:rowOff>190303</xdr:rowOff>
    </xdr:from>
    <xdr:to>
      <xdr:col>66</xdr:col>
      <xdr:colOff>126283</xdr:colOff>
      <xdr:row>72</xdr:row>
      <xdr:rowOff>190303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1100-8F60-4ECD-A207-982CFBEF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1755321</xdr:colOff>
      <xdr:row>41</xdr:row>
      <xdr:rowOff>54429</xdr:rowOff>
    </xdr:from>
    <xdr:to>
      <xdr:col>64</xdr:col>
      <xdr:colOff>537962</xdr:colOff>
      <xdr:row>55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3B1C33-E8FF-4207-9AC5-A67867C34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1660072</xdr:colOff>
      <xdr:row>78</xdr:row>
      <xdr:rowOff>95250</xdr:rowOff>
    </xdr:from>
    <xdr:to>
      <xdr:col>65</xdr:col>
      <xdr:colOff>323169</xdr:colOff>
      <xdr:row>102</xdr:row>
      <xdr:rowOff>107857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158183-2433-4B44-90A7-A16D1B5E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1496784</xdr:colOff>
      <xdr:row>105</xdr:row>
      <xdr:rowOff>81642</xdr:rowOff>
    </xdr:from>
    <xdr:to>
      <xdr:col>65</xdr:col>
      <xdr:colOff>255132</xdr:colOff>
      <xdr:row>120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76D4D-CB94-4C1A-99C8-20562626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895081</xdr:colOff>
      <xdr:row>41</xdr:row>
      <xdr:rowOff>149483</xdr:rowOff>
    </xdr:from>
    <xdr:to>
      <xdr:col>65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1E9BE-89D4-4A29-A1A7-3DE7CBBF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134472</xdr:colOff>
      <xdr:row>59</xdr:row>
      <xdr:rowOff>0</xdr:rowOff>
    </xdr:from>
    <xdr:to>
      <xdr:col>61</xdr:col>
      <xdr:colOff>336178</xdr:colOff>
      <xdr:row>76</xdr:row>
      <xdr:rowOff>35020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9C02E-1B74-4C23-81A4-2D923ACF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77</xdr:row>
      <xdr:rowOff>179294</xdr:rowOff>
    </xdr:from>
    <xdr:to>
      <xdr:col>61</xdr:col>
      <xdr:colOff>123264</xdr:colOff>
      <xdr:row>92</xdr:row>
      <xdr:rowOff>64994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DE7AA-F901-4D4D-876F-0C211DA8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707570</xdr:colOff>
      <xdr:row>16</xdr:row>
      <xdr:rowOff>111577</xdr:rowOff>
    </xdr:from>
    <xdr:to>
      <xdr:col>25</xdr:col>
      <xdr:colOff>544286</xdr:colOff>
      <xdr:row>43</xdr:row>
      <xdr:rowOff>13606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075EC-5CB4-478E-B465-4286A8E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354467</xdr:colOff>
      <xdr:row>19</xdr:row>
      <xdr:rowOff>149679</xdr:rowOff>
    </xdr:from>
    <xdr:to>
      <xdr:col>27</xdr:col>
      <xdr:colOff>54430</xdr:colOff>
      <xdr:row>43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4261-00BE-4788-B5DA-FD64D7C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57</xdr:row>
      <xdr:rowOff>544286</xdr:rowOff>
    </xdr:from>
    <xdr:to>
      <xdr:col>28</xdr:col>
      <xdr:colOff>108857</xdr:colOff>
      <xdr:row>78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E1C20-40A4-4A4D-82C4-7B300B90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258534</xdr:colOff>
      <xdr:row>119</xdr:row>
      <xdr:rowOff>84364</xdr:rowOff>
    </xdr:from>
    <xdr:to>
      <xdr:col>10</xdr:col>
      <xdr:colOff>258534</xdr:colOff>
      <xdr:row>133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F6E1-0F3D-4168-A5B7-E07362CC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1028431</xdr:colOff>
      <xdr:row>41</xdr:row>
      <xdr:rowOff>101858</xdr:rowOff>
    </xdr:from>
    <xdr:to>
      <xdr:col>37</xdr:col>
      <xdr:colOff>165744</xdr:colOff>
      <xdr:row>56</xdr:row>
      <xdr:rowOff>101858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86AC0-56D1-4420-916D-9F1B74C5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1028431</xdr:colOff>
      <xdr:row>41</xdr:row>
      <xdr:rowOff>101858</xdr:rowOff>
    </xdr:from>
    <xdr:to>
      <xdr:col>37</xdr:col>
      <xdr:colOff>165744</xdr:colOff>
      <xdr:row>56</xdr:row>
      <xdr:rowOff>101858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A328D-A92D-4E5C-B4E1-68EA806C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895081</xdr:colOff>
      <xdr:row>41</xdr:row>
      <xdr:rowOff>149483</xdr:rowOff>
    </xdr:from>
    <xdr:to>
      <xdr:col>61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146E0-037D-4F1A-A4A0-0C1DE5812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293033</xdr:colOff>
      <xdr:row>0</xdr:row>
      <xdr:rowOff>1141599</xdr:rowOff>
    </xdr:from>
    <xdr:to>
      <xdr:col>22</xdr:col>
      <xdr:colOff>571499</xdr:colOff>
      <xdr:row>25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FF2E8-8F36-4FC2-B319-2B6600DC3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30816</xdr:colOff>
      <xdr:row>23</xdr:row>
      <xdr:rowOff>28294</xdr:rowOff>
    </xdr:from>
    <xdr:to>
      <xdr:col>21</xdr:col>
      <xdr:colOff>435628</xdr:colOff>
      <xdr:row>38</xdr:row>
      <xdr:rowOff>166407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743F2-E48A-4D40-BEF1-331CD982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367554</xdr:colOff>
      <xdr:row>40</xdr:row>
      <xdr:rowOff>125786</xdr:rowOff>
    </xdr:from>
    <xdr:to>
      <xdr:col>9</xdr:col>
      <xdr:colOff>437031</xdr:colOff>
      <xdr:row>46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4000A-4906-4B11-A3AA-0ED08E10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162485</xdr:colOff>
      <xdr:row>22</xdr:row>
      <xdr:rowOff>23532</xdr:rowOff>
    </xdr:from>
    <xdr:to>
      <xdr:col>14</xdr:col>
      <xdr:colOff>565896</xdr:colOff>
      <xdr:row>36</xdr:row>
      <xdr:rowOff>99732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59DF2-07D8-4603-9A0D-6048A00A8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110830</xdr:colOff>
      <xdr:row>4</xdr:row>
      <xdr:rowOff>105757</xdr:rowOff>
    </xdr:from>
    <xdr:to>
      <xdr:col>13</xdr:col>
      <xdr:colOff>309562</xdr:colOff>
      <xdr:row>21</xdr:row>
      <xdr:rowOff>176005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A8B63-AB4E-4C42-844D-40D23C9F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dc.gov/coronavirus/2019-ncov/hcp/planning-scenari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3FE5-20C2-467D-A794-06DB14088A45}">
  <dimension ref="A1:I289"/>
  <sheetViews>
    <sheetView zoomScale="90" zoomScaleNormal="90" workbookViewId="0">
      <selection activeCell="I1" sqref="F1:I1048576"/>
    </sheetView>
  </sheetViews>
  <sheetFormatPr defaultRowHeight="15" x14ac:dyDescent="0.25"/>
  <cols>
    <col min="1" max="1" width="11.5703125" style="65" bestFit="1" customWidth="1"/>
    <col min="2" max="2" width="11.140625" bestFit="1" customWidth="1"/>
    <col min="3" max="3" width="10.28515625" bestFit="1" customWidth="1"/>
    <col min="4" max="4" width="9.85546875" bestFit="1" customWidth="1"/>
    <col min="5" max="5" width="10.5703125" bestFit="1" customWidth="1"/>
    <col min="6" max="8" width="8.7109375" hidden="1" customWidth="1"/>
    <col min="9" max="9" width="5.5703125" hidden="1" customWidth="1"/>
    <col min="12" max="12" width="10.5703125" bestFit="1" customWidth="1"/>
  </cols>
  <sheetData>
    <row r="1" spans="1:9" x14ac:dyDescent="0.25">
      <c r="A1" s="3" t="s">
        <v>2</v>
      </c>
      <c r="B1" t="s">
        <v>108</v>
      </c>
      <c r="C1" t="s">
        <v>179</v>
      </c>
      <c r="D1" t="s">
        <v>198</v>
      </c>
      <c r="E1" t="s">
        <v>178</v>
      </c>
    </row>
    <row r="2" spans="1:9" x14ac:dyDescent="0.25">
      <c r="A2" s="16">
        <v>44066</v>
      </c>
      <c r="B2">
        <f>'TTU w. Quar - Mit'!J2</f>
        <v>103</v>
      </c>
      <c r="F2" s="86">
        <f>'TTU w. Quar - Mit'!BC2</f>
        <v>103</v>
      </c>
      <c r="G2" s="86">
        <f>'TTU w. Quar - Spike no Mit'!BC2</f>
        <v>103</v>
      </c>
      <c r="H2" s="86">
        <f>'TTU w. Quar - no change'!BC2</f>
        <v>103</v>
      </c>
      <c r="I2">
        <v>103</v>
      </c>
    </row>
    <row r="3" spans="1:9" x14ac:dyDescent="0.25">
      <c r="A3" s="16">
        <f t="shared" ref="A3:A34" si="0">A2+1</f>
        <v>44067</v>
      </c>
      <c r="B3">
        <f>'TTU w. Quar - Mit'!J3</f>
        <v>126</v>
      </c>
      <c r="F3" s="86">
        <f>'TTU w. Quar - Mit'!BC3</f>
        <v>133.15077628094622</v>
      </c>
      <c r="G3" s="86">
        <f>'TTU w. Quar - Spike no Mit'!BC3</f>
        <v>133.15077628094622</v>
      </c>
      <c r="H3" s="86">
        <f>'TTU w. Quar - no change'!BC3</f>
        <v>133.15077628094622</v>
      </c>
      <c r="I3">
        <v>126</v>
      </c>
    </row>
    <row r="4" spans="1:9" x14ac:dyDescent="0.25">
      <c r="A4" s="16">
        <f t="shared" si="0"/>
        <v>44068</v>
      </c>
      <c r="B4">
        <f>'TTU w. Quar - Mit'!J4</f>
        <v>149</v>
      </c>
      <c r="F4" s="86">
        <f>'TTU w. Quar - Mit'!BC4</f>
        <v>166.51457819611841</v>
      </c>
      <c r="G4" s="86">
        <f>'TTU w. Quar - Spike no Mit'!BC4</f>
        <v>166.51457819611841</v>
      </c>
      <c r="H4" s="86">
        <f>'TTU w. Quar - no change'!BC4</f>
        <v>166.51457819611841</v>
      </c>
      <c r="I4">
        <v>149</v>
      </c>
    </row>
    <row r="5" spans="1:9" x14ac:dyDescent="0.25">
      <c r="A5" s="16">
        <f t="shared" si="0"/>
        <v>44069</v>
      </c>
      <c r="B5">
        <f>'TTU w. Quar - Mit'!J5</f>
        <v>206</v>
      </c>
      <c r="F5" s="86">
        <f>'TTU w. Quar - Mit'!BC5</f>
        <v>203.30954880413361</v>
      </c>
      <c r="G5" s="86">
        <f>'TTU w. Quar - Spike no Mit'!BC5</f>
        <v>203.30954880413361</v>
      </c>
      <c r="H5" s="86">
        <f>'TTU w. Quar - no change'!BC5</f>
        <v>203.30954880413361</v>
      </c>
      <c r="I5">
        <v>206</v>
      </c>
    </row>
    <row r="6" spans="1:9" x14ac:dyDescent="0.25">
      <c r="A6" s="16">
        <f t="shared" si="0"/>
        <v>44070</v>
      </c>
      <c r="B6">
        <f>'TTU w. Quar - Mit'!J6</f>
        <v>233</v>
      </c>
      <c r="F6" s="86">
        <f>'TTU w. Quar - Mit'!BC6</f>
        <v>243.76665268865429</v>
      </c>
      <c r="G6" s="86">
        <f>'TTU w. Quar - Spike no Mit'!BC6</f>
        <v>243.76665268865429</v>
      </c>
      <c r="H6" s="86">
        <f>'TTU w. Quar - no change'!BC6</f>
        <v>243.76665268865429</v>
      </c>
      <c r="I6">
        <v>233</v>
      </c>
    </row>
    <row r="7" spans="1:9" x14ac:dyDescent="0.25">
      <c r="A7" s="16">
        <f t="shared" si="0"/>
        <v>44071</v>
      </c>
      <c r="B7">
        <f>'TTU w. Quar - Mit'!J7</f>
        <v>260</v>
      </c>
      <c r="F7" s="86">
        <f>'TTU w. Quar - Mit'!BC7</f>
        <v>288.13010394088855</v>
      </c>
      <c r="G7" s="86">
        <f>'TTU w. Quar - Spike no Mit'!BC7</f>
        <v>288.13010394088855</v>
      </c>
      <c r="H7" s="86">
        <f>'TTU w. Quar - no change'!BC7</f>
        <v>288.13010394088855</v>
      </c>
      <c r="I7">
        <v>260</v>
      </c>
    </row>
    <row r="8" spans="1:9" x14ac:dyDescent="0.25">
      <c r="A8" s="16">
        <f t="shared" si="0"/>
        <v>44072</v>
      </c>
      <c r="B8">
        <f>'TTU w. Quar - Mit'!J8</f>
        <v>319</v>
      </c>
      <c r="F8" s="86">
        <f>'TTU w. Quar - Mit'!BC8</f>
        <v>336.65775214550945</v>
      </c>
      <c r="G8" s="86">
        <f>'TTU w. Quar - Spike no Mit'!BC8</f>
        <v>336.65775214550945</v>
      </c>
      <c r="H8" s="86">
        <f>'TTU w. Quar - no change'!BC8</f>
        <v>336.65775214550945</v>
      </c>
      <c r="I8">
        <v>319</v>
      </c>
    </row>
    <row r="9" spans="1:9" x14ac:dyDescent="0.25">
      <c r="A9" s="73">
        <f t="shared" si="0"/>
        <v>44073</v>
      </c>
      <c r="B9">
        <f>'TTU w. Quar - Mit'!J9</f>
        <v>319</v>
      </c>
      <c r="F9" s="86">
        <f>'TTU w. Quar - Mit'!BC9</f>
        <v>389.62141431673672</v>
      </c>
      <c r="G9" s="86">
        <f>'TTU w. Quar - Spike no Mit'!BC9</f>
        <v>389.62141431673672</v>
      </c>
      <c r="H9" s="86">
        <f>'TTU w. Quar - no change'!BC9</f>
        <v>389.62141431673672</v>
      </c>
      <c r="I9">
        <v>319</v>
      </c>
    </row>
    <row r="10" spans="1:9" x14ac:dyDescent="0.25">
      <c r="A10" s="16">
        <f t="shared" si="0"/>
        <v>44074</v>
      </c>
      <c r="B10">
        <f>'TTU w. Quar - Mit'!J10</f>
        <v>378</v>
      </c>
      <c r="F10" s="86">
        <f>'TTU w. Quar - Mit'!BC10</f>
        <v>447.30713907231086</v>
      </c>
      <c r="G10" s="86">
        <f>'TTU w. Quar - Spike no Mit'!BC10</f>
        <v>447.30713907231086</v>
      </c>
      <c r="H10" s="86">
        <f>'TTU w. Quar - no change'!BC10</f>
        <v>447.30713907231086</v>
      </c>
      <c r="I10">
        <v>378</v>
      </c>
    </row>
    <row r="11" spans="1:9" x14ac:dyDescent="0.25">
      <c r="A11" s="16">
        <f t="shared" si="0"/>
        <v>44075</v>
      </c>
      <c r="B11">
        <f>'TTU w. Quar - Mit'!J11</f>
        <v>551</v>
      </c>
      <c r="F11" s="86">
        <f>'TTU w. Quar - Mit'!BC11</f>
        <v>507.69222849526125</v>
      </c>
      <c r="G11" s="86">
        <f>'TTU w. Quar - Spike no Mit'!BC11</f>
        <v>507.69222849526125</v>
      </c>
      <c r="H11" s="86">
        <f>'TTU w. Quar - no change'!BC11</f>
        <v>507.69222849526125</v>
      </c>
      <c r="I11">
        <v>551</v>
      </c>
    </row>
    <row r="12" spans="1:9" x14ac:dyDescent="0.25">
      <c r="A12" s="16">
        <f t="shared" si="0"/>
        <v>44076</v>
      </c>
      <c r="B12">
        <f>'TTU w. Quar - Mit'!J12</f>
        <v>624</v>
      </c>
      <c r="F12" s="86">
        <f>'TTU w. Quar - Mit'!BC12</f>
        <v>570.69669291893274</v>
      </c>
      <c r="G12" s="86">
        <f>'TTU w. Quar - Spike no Mit'!BC12</f>
        <v>570.69669291893274</v>
      </c>
      <c r="H12" s="86">
        <f>'TTU w. Quar - no change'!BC12</f>
        <v>570.69669291893274</v>
      </c>
      <c r="I12">
        <v>624</v>
      </c>
    </row>
    <row r="13" spans="1:9" x14ac:dyDescent="0.25">
      <c r="A13" s="16">
        <f t="shared" si="0"/>
        <v>44077</v>
      </c>
      <c r="B13">
        <f>'TTU w. Quar - Mit'!J13</f>
        <v>671</v>
      </c>
      <c r="F13" s="86">
        <f>'TTU w. Quar - Mit'!BC13</f>
        <v>636.2171944918764</v>
      </c>
      <c r="G13" s="86">
        <f>'TTU w. Quar - Spike no Mit'!BC13</f>
        <v>636.2171944918764</v>
      </c>
      <c r="H13" s="86">
        <f>'TTU w. Quar - no change'!BC13</f>
        <v>636.2171944918764</v>
      </c>
      <c r="I13">
        <v>671</v>
      </c>
    </row>
    <row r="14" spans="1:9" x14ac:dyDescent="0.25">
      <c r="A14" s="16">
        <f t="shared" si="0"/>
        <v>44078</v>
      </c>
      <c r="B14">
        <f>'TTU w. Quar - Mit'!J14</f>
        <v>717</v>
      </c>
      <c r="F14" s="86">
        <f>'TTU w. Quar - Mit'!BC14</f>
        <v>704.12476585422883</v>
      </c>
      <c r="G14" s="86">
        <f>'TTU w. Quar - Spike no Mit'!BC14</f>
        <v>704.12476585422883</v>
      </c>
      <c r="H14" s="86">
        <f>'TTU w. Quar - no change'!BC14</f>
        <v>704.12476585422883</v>
      </c>
      <c r="I14">
        <v>717</v>
      </c>
    </row>
    <row r="15" spans="1:9" x14ac:dyDescent="0.25">
      <c r="A15" s="16">
        <f t="shared" si="0"/>
        <v>44079</v>
      </c>
      <c r="B15">
        <f>'TTU w. Quar - Mit'!J15</f>
        <v>831</v>
      </c>
      <c r="F15" s="86">
        <f>'TTU w. Quar - Mit'!BC15</f>
        <v>774.26241924884334</v>
      </c>
      <c r="G15" s="86">
        <f>'TTU w. Quar - Spike no Mit'!BC15</f>
        <v>774.26241924884334</v>
      </c>
      <c r="H15" s="86">
        <f>'TTU w. Quar - no change'!BC15</f>
        <v>774.26241924884334</v>
      </c>
      <c r="I15">
        <v>831</v>
      </c>
    </row>
    <row r="16" spans="1:9" x14ac:dyDescent="0.25">
      <c r="A16" s="16">
        <f t="shared" si="0"/>
        <v>44080</v>
      </c>
      <c r="B16">
        <f>'TTU w. Quar - Mit'!J16</f>
        <v>831</v>
      </c>
      <c r="F16" s="86">
        <f>'TTU w. Quar - Mit'!BC16</f>
        <v>846.44264861642591</v>
      </c>
      <c r="G16" s="86">
        <f>'TTU w. Quar - Spike no Mit'!BC16</f>
        <v>846.44264861642591</v>
      </c>
      <c r="H16" s="86">
        <f>'TTU w. Quar - no change'!BC16</f>
        <v>846.44264861642591</v>
      </c>
      <c r="I16">
        <v>831</v>
      </c>
    </row>
    <row r="17" spans="1:9" x14ac:dyDescent="0.25">
      <c r="A17" s="16">
        <f t="shared" si="0"/>
        <v>44081</v>
      </c>
      <c r="B17">
        <f>'TTU w. Quar - Mit'!J17</f>
        <v>945</v>
      </c>
      <c r="F17" s="86">
        <f>'TTU w. Quar - Mit'!BC17</f>
        <v>920.44482723729857</v>
      </c>
      <c r="G17" s="86">
        <f>'TTU w. Quar - Spike no Mit'!BC17</f>
        <v>920.44482723729857</v>
      </c>
      <c r="H17" s="86">
        <f>'TTU w. Quar - no change'!BC17</f>
        <v>920.44482723729857</v>
      </c>
      <c r="I17">
        <v>945</v>
      </c>
    </row>
    <row r="18" spans="1:9" x14ac:dyDescent="0.25">
      <c r="A18" s="16">
        <f t="shared" si="0"/>
        <v>44082</v>
      </c>
      <c r="B18">
        <f>'TTU w. Quar - Mit'!J18</f>
        <v>1020</v>
      </c>
      <c r="F18" s="86">
        <f>'TTU w. Quar - Mit'!BC18</f>
        <v>996.01250311416197</v>
      </c>
      <c r="G18" s="86">
        <f>'TTU w. Quar - Spike no Mit'!BC18</f>
        <v>996.01250311416197</v>
      </c>
      <c r="H18" s="86">
        <f>'TTU w. Quar - no change'!BC18</f>
        <v>996.01250311416197</v>
      </c>
      <c r="I18">
        <v>1020</v>
      </c>
    </row>
    <row r="19" spans="1:9" x14ac:dyDescent="0.25">
      <c r="A19" s="16">
        <f t="shared" si="0"/>
        <v>44083</v>
      </c>
      <c r="B19">
        <f>'TTU w. Quar - Mit'!J19</f>
        <v>1055</v>
      </c>
      <c r="F19" s="86">
        <f>'TTU w. Quar - Mit'!BC19</f>
        <v>1073.0260839919686</v>
      </c>
      <c r="G19" s="86">
        <f>'TTU w. Quar - Spike no Mit'!BC19</f>
        <v>1073.0260839919686</v>
      </c>
      <c r="H19" s="86">
        <f>'TTU w. Quar - no change'!BC19</f>
        <v>1073.0260839919686</v>
      </c>
      <c r="I19">
        <v>1055</v>
      </c>
    </row>
    <row r="20" spans="1:9" x14ac:dyDescent="0.25">
      <c r="A20" s="16">
        <f t="shared" si="0"/>
        <v>44084</v>
      </c>
      <c r="B20">
        <v>1064</v>
      </c>
      <c r="C20" s="86"/>
      <c r="D20" s="86"/>
      <c r="E20" s="86"/>
      <c r="F20" s="86">
        <f>'TTU w. Quar - Mit'!BC20</f>
        <v>1151.3641662772143</v>
      </c>
      <c r="G20" s="86">
        <f>'TTU w. Quar - Spike no Mit'!BC20</f>
        <v>1151.3641662772143</v>
      </c>
      <c r="H20" s="86">
        <f>'TTU w. Quar - no change'!BC20</f>
        <v>1151.3641662772143</v>
      </c>
      <c r="I20" s="64">
        <v>1064</v>
      </c>
    </row>
    <row r="21" spans="1:9" x14ac:dyDescent="0.25">
      <c r="A21" s="16">
        <f t="shared" si="0"/>
        <v>44085</v>
      </c>
      <c r="C21" s="86">
        <f>'TTU w. Quar - Mit'!BC21</f>
        <v>1189.089686220454</v>
      </c>
      <c r="D21" s="86">
        <f>'TTU w. Quar - Spike no Mit'!BC21</f>
        <v>1245.0248658578998</v>
      </c>
      <c r="E21" s="86">
        <f>'TTU w. Quar - no change'!BC21</f>
        <v>1230.9053059494183</v>
      </c>
      <c r="H21" s="64"/>
      <c r="I21" s="64"/>
    </row>
    <row r="22" spans="1:9" x14ac:dyDescent="0.25">
      <c r="A22" s="16">
        <f t="shared" si="0"/>
        <v>44086</v>
      </c>
      <c r="C22" s="86">
        <f>'TTU w. Quar - Mit'!BC22</f>
        <v>1225.8836746852212</v>
      </c>
      <c r="D22" s="86">
        <f>'TTU w. Quar - Spike no Mit'!BC22</f>
        <v>1341.9892188247609</v>
      </c>
      <c r="E22" s="86">
        <f>'TTU w. Quar - no change'!BC22</f>
        <v>1311.5300515945303</v>
      </c>
      <c r="H22" s="64"/>
      <c r="I22" s="64"/>
    </row>
    <row r="23" spans="1:9" x14ac:dyDescent="0.25">
      <c r="A23" s="16">
        <f t="shared" si="0"/>
        <v>44087</v>
      </c>
      <c r="C23" s="86">
        <f>'TTU w. Quar - Mit'!BC23</f>
        <v>1261.7187727600772</v>
      </c>
      <c r="D23" s="86">
        <f>'TTU w. Quar - Spike no Mit'!BC23</f>
        <v>1442.3115322956603</v>
      </c>
      <c r="E23" s="86">
        <f>'TTU w. Quar - no change'!BC23</f>
        <v>1393.123256023154</v>
      </c>
      <c r="H23" s="64"/>
      <c r="I23" s="64"/>
    </row>
    <row r="24" spans="1:9" x14ac:dyDescent="0.25">
      <c r="A24" s="16">
        <f t="shared" si="0"/>
        <v>44088</v>
      </c>
      <c r="C24" s="86">
        <f>'TTU w. Quar - Mit'!BC24</f>
        <v>1296.5719280089218</v>
      </c>
      <c r="D24" s="86">
        <f>'TTU w. Quar - Spike no Mit'!BC24</f>
        <v>1546.0644447457178</v>
      </c>
      <c r="E24" s="86">
        <f>'TTU w. Quar - no change'!BC24</f>
        <v>1475.5766830413909</v>
      </c>
      <c r="H24" s="64"/>
      <c r="I24" s="64"/>
    </row>
    <row r="25" spans="1:9" x14ac:dyDescent="0.25">
      <c r="A25" s="16">
        <f t="shared" si="0"/>
        <v>44089</v>
      </c>
      <c r="C25" s="86">
        <f>'TTU w. Quar - Mit'!BC25</f>
        <v>1330.4249342536946</v>
      </c>
      <c r="D25" s="86">
        <f>'TTU w. Quar - Spike no Mit'!BC25</f>
        <v>1653.3431063684288</v>
      </c>
      <c r="E25" s="86">
        <f>'TTU w. Quar - no change'!BC25</f>
        <v>1558.791926071222</v>
      </c>
      <c r="H25" s="64"/>
      <c r="I25" s="64"/>
    </row>
    <row r="26" spans="1:9" x14ac:dyDescent="0.25">
      <c r="A26" s="16">
        <f t="shared" si="0"/>
        <v>44090</v>
      </c>
      <c r="C26" s="86">
        <f>'TTU w. Quar - Mit'!BC26</f>
        <v>1363.2650112805775</v>
      </c>
      <c r="D26" s="86">
        <f>'TTU w. Quar - Spike no Mit'!BC26</f>
        <v>1764.2698239627316</v>
      </c>
      <c r="E26" s="86">
        <f>'TTU w. Quar - no change'!BC26</f>
        <v>1642.6836554783063</v>
      </c>
      <c r="H26" s="64"/>
      <c r="I26" s="64"/>
    </row>
    <row r="27" spans="1:9" x14ac:dyDescent="0.25">
      <c r="A27" s="16">
        <f t="shared" si="0"/>
        <v>44091</v>
      </c>
      <c r="C27" s="86">
        <f>'TTU w. Quar - Mit'!BC27</f>
        <v>1395.0820304041392</v>
      </c>
      <c r="D27" s="86">
        <f>'TTU w. Quar - Spike no Mit'!BC27</f>
        <v>1878.9830761140302</v>
      </c>
      <c r="E27" s="86">
        <f>'TTU w. Quar - no change'!BC27</f>
        <v>1727.1702678323275</v>
      </c>
      <c r="H27" s="64"/>
      <c r="I27" s="64"/>
    </row>
    <row r="28" spans="1:9" x14ac:dyDescent="0.25">
      <c r="A28" s="16">
        <f t="shared" si="0"/>
        <v>44092</v>
      </c>
      <c r="C28" s="86">
        <f>'TTU w. Quar - Mit'!BC28</f>
        <v>1425.868484594198</v>
      </c>
      <c r="D28" s="86">
        <f>'TTU w. Quar - Spike no Mit'!BC28</f>
        <v>1997.6383500283916</v>
      </c>
      <c r="E28" s="86">
        <f>'TTU w. Quar - no change'!BC28</f>
        <v>1812.1742788822821</v>
      </c>
      <c r="H28" s="64"/>
      <c r="I28" s="64"/>
    </row>
    <row r="29" spans="1:9" x14ac:dyDescent="0.25">
      <c r="A29" s="16">
        <f t="shared" si="0"/>
        <v>44093</v>
      </c>
      <c r="C29" s="86">
        <f>'TTU w. Quar - Mit'!BC29</f>
        <v>1456.4266250871744</v>
      </c>
      <c r="D29" s="86">
        <f>'TTU w. Quar - Spike no Mit'!BC29</f>
        <v>2119.1242501945212</v>
      </c>
      <c r="E29" s="86">
        <f>'TTU w. Quar - no change'!BC29</f>
        <v>1897.6225998313548</v>
      </c>
      <c r="H29" s="64"/>
      <c r="I29" s="64"/>
    </row>
    <row r="30" spans="1:9" x14ac:dyDescent="0.25">
      <c r="A30" s="16">
        <f t="shared" si="0"/>
        <v>44094</v>
      </c>
      <c r="C30" s="86">
        <f>'TTU w. Quar - Mit'!BC30</f>
        <v>1486.7771935422124</v>
      </c>
      <c r="D30" s="86">
        <f>'TTU w. Quar - Spike no Mit'!BC30</f>
        <v>2222.939271521097</v>
      </c>
      <c r="E30" s="86">
        <f>'TTU w. Quar - no change'!BC30</f>
        <v>1983.4466722593556</v>
      </c>
      <c r="H30" s="64"/>
      <c r="I30" s="64"/>
    </row>
    <row r="31" spans="1:9" x14ac:dyDescent="0.25">
      <c r="A31" s="16">
        <f t="shared" si="0"/>
        <v>44095</v>
      </c>
      <c r="C31" s="86">
        <f>'TTU w. Quar - Mit'!BC31</f>
        <v>1516.9410610359889</v>
      </c>
      <c r="D31" s="86">
        <f>'TTU w. Quar - Spike no Mit'!BC31</f>
        <v>2326.6858603259393</v>
      </c>
      <c r="E31" s="86">
        <f>'TTU w. Quar - no change'!BC31</f>
        <v>2069.5824351590354</v>
      </c>
    </row>
    <row r="32" spans="1:9" x14ac:dyDescent="0.25">
      <c r="A32" s="16">
        <f t="shared" si="0"/>
        <v>44096</v>
      </c>
      <c r="C32" s="86">
        <f>'TTU w. Quar - Mit'!BC32</f>
        <v>1546.939139097625</v>
      </c>
      <c r="D32" s="86">
        <f>'TTU w. Quar - Spike no Mit'!BC32</f>
        <v>2430.0923309322134</v>
      </c>
      <c r="E32" s="86">
        <f>'TTU w. Quar - no change'!BC32</f>
        <v>2155.9700956381689</v>
      </c>
    </row>
    <row r="33" spans="1:5" x14ac:dyDescent="0.25">
      <c r="A33" s="16">
        <f t="shared" si="0"/>
        <v>44097</v>
      </c>
      <c r="C33" s="86">
        <f>'TTU w. Quar - Mit'!BC33</f>
        <v>1576.7922822761354</v>
      </c>
      <c r="D33" s="86">
        <f>'TTU w. Quar - Spike no Mit'!BC33</f>
        <v>2532.8673677049683</v>
      </c>
      <c r="E33" s="86">
        <f>'TTU w. Quar - no change'!BC33</f>
        <v>2242.5536728916763</v>
      </c>
    </row>
    <row r="34" spans="1:5" x14ac:dyDescent="0.25">
      <c r="A34" s="16">
        <f t="shared" si="0"/>
        <v>44098</v>
      </c>
      <c r="C34" s="86">
        <f>'TTU w. Quar - Mit'!BC34</f>
        <v>1606.5211816863839</v>
      </c>
      <c r="D34" s="86">
        <f>'TTU w. Quar - Spike no Mit'!BC34</f>
        <v>2634.6974931055106</v>
      </c>
      <c r="E34" s="86">
        <f>'TTU w. Quar - no change'!BC34</f>
        <v>2329.2802830667442</v>
      </c>
    </row>
    <row r="35" spans="1:5" x14ac:dyDescent="0.25">
      <c r="A35" s="16">
        <f t="shared" ref="A35:A66" si="1">A34+1</f>
        <v>44099</v>
      </c>
      <c r="C35" s="86">
        <f>'TTU w. Quar - Mit'!BC35</f>
        <v>1636.1463140788314</v>
      </c>
      <c r="D35" s="86">
        <f>'TTU w. Quar - Spike no Mit'!BC35</f>
        <v>2735.2452077449911</v>
      </c>
      <c r="E35" s="86">
        <f>'TTU w. Quar - no change'!BC35</f>
        <v>2416.1000608533368</v>
      </c>
    </row>
    <row r="36" spans="1:5" x14ac:dyDescent="0.25">
      <c r="A36" s="16">
        <f t="shared" si="1"/>
        <v>44100</v>
      </c>
      <c r="C36" s="86">
        <f>'TTU w. Quar - Mit'!BC36</f>
        <v>1665.6878925567166</v>
      </c>
      <c r="D36" s="86">
        <f>'TTU w. Quar - Spike no Mit'!BC36</f>
        <v>2834.146978861686</v>
      </c>
      <c r="E36" s="86">
        <f>'TTU w. Quar - no change'!BC36</f>
        <v>2502.9660459849656</v>
      </c>
    </row>
    <row r="37" spans="1:5" x14ac:dyDescent="0.25">
      <c r="A37" s="16">
        <f t="shared" si="1"/>
        <v>44101</v>
      </c>
      <c r="C37" s="86">
        <f>'TTU w. Quar - Mit'!BC37</f>
        <v>1695.1503760039041</v>
      </c>
      <c r="D37" s="86">
        <f>'TTU w. Quar - Spike no Mit'!BC37</f>
        <v>2931.1015997111595</v>
      </c>
      <c r="E37" s="86">
        <f>'TTU w. Quar - no change'!BC37</f>
        <v>2589.8340417753079</v>
      </c>
    </row>
    <row r="38" spans="1:5" x14ac:dyDescent="0.25">
      <c r="A38" s="16">
        <f t="shared" si="1"/>
        <v>44102</v>
      </c>
      <c r="C38" s="86">
        <f>'TTU w. Quar - Mit'!BC38</f>
        <v>1724.5377440538296</v>
      </c>
      <c r="D38" s="86">
        <f>'TTU w. Quar - Spike no Mit'!BC38</f>
        <v>3027.2342372239236</v>
      </c>
      <c r="E38" s="86">
        <f>'TTU w. Quar - no change'!BC38</f>
        <v>2676.662454875498</v>
      </c>
    </row>
    <row r="39" spans="1:5" x14ac:dyDescent="0.25">
      <c r="A39" s="16">
        <f t="shared" si="1"/>
        <v>44103</v>
      </c>
      <c r="C39" s="86">
        <f>'TTU w. Quar - Mit'!BC39</f>
        <v>1753.8535042188207</v>
      </c>
      <c r="D39" s="86">
        <f>'TTU w. Quar - Spike no Mit'!BC39</f>
        <v>3122.4903592554574</v>
      </c>
      <c r="E39" s="86">
        <f>'TTU w. Quar - no change'!BC39</f>
        <v>2763.412127676952</v>
      </c>
    </row>
    <row r="40" spans="1:5" x14ac:dyDescent="0.25">
      <c r="A40" s="16">
        <f t="shared" si="1"/>
        <v>44104</v>
      </c>
      <c r="C40" s="86">
        <f>'TTU w. Quar - Mit'!BC40</f>
        <v>1783.1007006638529</v>
      </c>
      <c r="D40" s="86">
        <f>'TTU w. Quar - Spike no Mit'!BC40</f>
        <v>3216.832250651918</v>
      </c>
      <c r="E40" s="86">
        <f>'TTU w. Quar - no change'!BC40</f>
        <v>2850.0461772092849</v>
      </c>
    </row>
    <row r="41" spans="1:5" x14ac:dyDescent="0.25">
      <c r="A41" s="16">
        <f t="shared" si="1"/>
        <v>44105</v>
      </c>
      <c r="C41" s="86">
        <f>'TTU w. Quar - Mit'!BC41</f>
        <v>1812.2819247460543</v>
      </c>
      <c r="D41" s="86">
        <f>'TTU w. Quar - Spike no Mit'!BC41</f>
        <v>3310.2410932917533</v>
      </c>
      <c r="E41" s="86">
        <f>'TTU w. Quar - no change'!BC41</f>
        <v>2936.5298569958691</v>
      </c>
    </row>
    <row r="42" spans="1:5" x14ac:dyDescent="0.25">
      <c r="A42" s="16">
        <f t="shared" si="1"/>
        <v>44106</v>
      </c>
      <c r="C42" s="86">
        <f>'TTU w. Quar - Mit'!BC42</f>
        <v>1841.399327447999</v>
      </c>
      <c r="D42" s="86">
        <f>'TTU w. Quar - Spike no Mit'!BC42</f>
        <v>3402.7192843246603</v>
      </c>
      <c r="E42" s="86">
        <f>'TTU w. Quar - no change'!BC42</f>
        <v>3022.8304611346111</v>
      </c>
    </row>
    <row r="43" spans="1:5" x14ac:dyDescent="0.25">
      <c r="A43" s="16">
        <f t="shared" si="1"/>
        <v>44107</v>
      </c>
      <c r="C43" s="86">
        <f>'TTU w. Quar - Mit'!BC43</f>
        <v>1870.4546326019779</v>
      </c>
      <c r="D43" s="86">
        <f>'TTU w. Quar - Spike no Mit'!BC43</f>
        <v>3494.2929533607398</v>
      </c>
      <c r="E43" s="86">
        <f>'TTU w. Quar - no change'!BC43</f>
        <v>3108.9172277977887</v>
      </c>
    </row>
    <row r="44" spans="1:5" x14ac:dyDescent="0.25">
      <c r="A44" s="16">
        <f t="shared" si="1"/>
        <v>44108</v>
      </c>
      <c r="C44" s="86">
        <f>'TTU w. Quar - Mit'!BC44</f>
        <v>1899.4491508522813</v>
      </c>
      <c r="D44" s="86">
        <f>'TTU w. Quar - Spike no Mit'!BC44</f>
        <v>3585.0146941917747</v>
      </c>
      <c r="E44" s="86">
        <f>'TTU w. Quar - no change'!BC44</f>
        <v>3194.7612447198762</v>
      </c>
    </row>
    <row r="45" spans="1:5" x14ac:dyDescent="0.25">
      <c r="A45" s="16">
        <f t="shared" si="1"/>
        <v>44109</v>
      </c>
      <c r="C45" s="86">
        <f>'TTU w. Quar - Mit'!BC45</f>
        <v>1928.3840871792743</v>
      </c>
      <c r="D45" s="86">
        <f>'TTU w. Quar - Spike no Mit'!BC45</f>
        <v>3674.9603338848142</v>
      </c>
      <c r="E45" s="86">
        <f>'TTU w. Quar - no change'!BC45</f>
        <v>3280.3353588277173</v>
      </c>
    </row>
    <row r="46" spans="1:5" x14ac:dyDescent="0.25">
      <c r="A46" s="16">
        <f t="shared" si="1"/>
        <v>44110</v>
      </c>
      <c r="C46" s="86">
        <f>'TTU w. Quar - Mit'!BC46</f>
        <v>1957.2605520526713</v>
      </c>
      <c r="D46" s="86">
        <f>'TTU w. Quar - Spike no Mit'!BC46</f>
        <v>3764.1325954246718</v>
      </c>
      <c r="E46" s="86">
        <f>'TTU w. Quar - no change'!BC46</f>
        <v>3365.6140915941446</v>
      </c>
    </row>
    <row r="47" spans="1:5" x14ac:dyDescent="0.25">
      <c r="A47" s="16">
        <f t="shared" si="1"/>
        <v>44111</v>
      </c>
      <c r="C47" s="86">
        <f>'TTU w. Quar - Mit'!BC47</f>
        <v>1986.0795722178364</v>
      </c>
      <c r="D47" s="86">
        <f>'TTU w. Quar - Spike no Mit'!BC47</f>
        <v>3852.5383165204321</v>
      </c>
      <c r="E47" s="86">
        <f>'TTU w. Quar - no change'!BC47</f>
        <v>3450.5735609489029</v>
      </c>
    </row>
    <row r="48" spans="1:5" x14ac:dyDescent="0.25">
      <c r="A48" s="16">
        <f t="shared" si="1"/>
        <v>44112</v>
      </c>
      <c r="C48" s="86">
        <f>'TTU w. Quar - Mit'!BC48</f>
        <v>2014.8421010896961</v>
      </c>
      <c r="D48" s="86">
        <f>'TTU w. Quar - Spike no Mit'!BC48</f>
        <v>3940.187469713816</v>
      </c>
      <c r="E48" s="86">
        <f>'TTU w. Quar - no change'!BC48</f>
        <v>3535.1914096437276</v>
      </c>
    </row>
    <row r="49" spans="1:5" x14ac:dyDescent="0.25">
      <c r="A49" s="16">
        <f t="shared" si="1"/>
        <v>44113</v>
      </c>
      <c r="C49" s="86">
        <f>'TTU w. Quar - Mit'!BC49</f>
        <v>2043.5490287273155</v>
      </c>
      <c r="D49" s="86">
        <f>'TTU w. Quar - Spike no Mit'!BC49</f>
        <v>4027.0920050171248</v>
      </c>
      <c r="E49" s="86">
        <f>'TTU w. Quar - no change'!BC49</f>
        <v>3619.4467388257103</v>
      </c>
    </row>
    <row r="50" spans="1:5" x14ac:dyDescent="0.25">
      <c r="A50" s="16">
        <f t="shared" si="1"/>
        <v>44114</v>
      </c>
      <c r="C50" s="86">
        <f>'TTU w. Quar - Mit'!BC50</f>
        <v>2072.2011913605693</v>
      </c>
      <c r="D50" s="86">
        <f>'TTU w. Quar - Spike no Mit'!BC50</f>
        <v>4113.2644944112462</v>
      </c>
      <c r="E50" s="86">
        <f>'TTU w. Quar - no change'!BC50</f>
        <v>3703.3200442082839</v>
      </c>
    </row>
    <row r="51" spans="1:5" x14ac:dyDescent="0.25">
      <c r="A51" s="16">
        <f t="shared" si="1"/>
        <v>44115</v>
      </c>
      <c r="C51" s="86">
        <f>'TTU w. Quar - Mit'!BC51</f>
        <v>2100.7993804619632</v>
      </c>
      <c r="D51" s="86">
        <f>'TTU w. Quar - Spike no Mit'!BC51</f>
        <v>4198.7165597581734</v>
      </c>
      <c r="E51" s="86">
        <f>'TTU w. Quar - no change'!BC51</f>
        <v>3786.793155056047</v>
      </c>
    </row>
    <row r="52" spans="1:5" x14ac:dyDescent="0.25">
      <c r="A52" s="16">
        <f t="shared" si="1"/>
        <v>44116</v>
      </c>
      <c r="C52" s="86">
        <f>'TTU w. Quar - Mit'!BC52</f>
        <v>2129.3443513579819</v>
      </c>
      <c r="D52" s="86">
        <f>'TTU w. Quar - Spike no Mit'!BC52</f>
        <v>4283.4570643344032</v>
      </c>
      <c r="E52" s="86">
        <f>'TTU w. Quar - no change'!BC52</f>
        <v>3869.8491760268098</v>
      </c>
    </row>
    <row r="53" spans="1:5" x14ac:dyDescent="0.25">
      <c r="A53" s="16">
        <f t="shared" si="1"/>
        <v>44117</v>
      </c>
      <c r="C53" s="86">
        <f>'TTU w. Quar - Mit'!BC53</f>
        <v>2157.8368258693604</v>
      </c>
      <c r="D53" s="86">
        <f>'TTU w. Quar - Spike no Mit'!BC53</f>
        <v>4367.4904585430886</v>
      </c>
      <c r="E53" s="86">
        <f>'TTU w. Quar - no change'!BC53</f>
        <v>3952.4724317648261</v>
      </c>
    </row>
    <row r="54" spans="1:5" x14ac:dyDescent="0.25">
      <c r="A54" s="16">
        <f t="shared" si="1"/>
        <v>44118</v>
      </c>
      <c r="C54" s="86">
        <f>'TTU w. Quar - Mit'!BC54</f>
        <v>2186.2774946891368</v>
      </c>
      <c r="D54" s="86">
        <f>'TTU w. Quar - Spike no Mit'!BC54</f>
        <v>4450.8214543482363</v>
      </c>
      <c r="E54" s="86">
        <f>'TTU w. Quar - no change'!BC54</f>
        <v>4034.6484140245557</v>
      </c>
    </row>
    <row r="55" spans="1:5" x14ac:dyDescent="0.25">
      <c r="A55" s="16">
        <f t="shared" si="1"/>
        <v>44119</v>
      </c>
      <c r="C55" s="86">
        <f>'TTU w. Quar - Mit'!BC55</f>
        <v>2214.6670195110119</v>
      </c>
      <c r="D55" s="86">
        <f>'TTU w. Quar - Spike no Mit'!BC55</f>
        <v>4533.4547609384572</v>
      </c>
      <c r="E55" s="86">
        <f>'TTU w. Quar - no change'!BC55</f>
        <v>4116.3637310372087</v>
      </c>
    </row>
    <row r="56" spans="1:5" x14ac:dyDescent="0.25">
      <c r="A56" s="16">
        <f t="shared" si="1"/>
        <v>44120</v>
      </c>
      <c r="C56" s="86">
        <f>'TTU w. Quar - Mit'!BC56</f>
        <v>2243.0060349207674</v>
      </c>
      <c r="D56" s="86">
        <f>'TTU w. Quar - Spike no Mit'!BC56</f>
        <v>4615.3948758961997</v>
      </c>
      <c r="E56" s="86">
        <f>'TTU w. Quar - no change'!BC56</f>
        <v>4197.6060588267283</v>
      </c>
    </row>
    <row r="57" spans="1:5" x14ac:dyDescent="0.25">
      <c r="A57" s="16">
        <f t="shared" si="1"/>
        <v>44121</v>
      </c>
      <c r="C57" s="86">
        <f>'TTU w. Quar - Mit'!BC57</f>
        <v>2271.2951500637723</v>
      </c>
      <c r="D57" s="86">
        <f>'TTU w. Quar - Spike no Mit'!BC57</f>
        <v>4696.6459453650123</v>
      </c>
      <c r="E57" s="86">
        <f>'TTU w. Quar - no change'!BC57</f>
        <v>4278.3640942528173</v>
      </c>
    </row>
    <row r="58" spans="1:5" x14ac:dyDescent="0.25">
      <c r="A58" s="16">
        <f t="shared" si="1"/>
        <v>44122</v>
      </c>
      <c r="C58" s="86">
        <f>'TTU w. Quar - Mit'!BC58</f>
        <v>2299.5349501018768</v>
      </c>
      <c r="D58" s="86">
        <f>'TTU w. Quar - Spike no Mit'!BC58</f>
        <v>4777.2117083520734</v>
      </c>
      <c r="E58" s="86">
        <f>'TTU w. Quar - no change'!BC58</f>
        <v>4358.6275097225971</v>
      </c>
    </row>
    <row r="59" spans="1:5" x14ac:dyDescent="0.25">
      <c r="A59" s="16">
        <f t="shared" si="1"/>
        <v>44123</v>
      </c>
      <c r="C59" s="86">
        <f>'TTU w. Quar - Mit'!BC59</f>
        <v>2327.7259974728777</v>
      </c>
      <c r="D59" s="86">
        <f>'TTU w. Quar - Spike no Mit'!BC59</f>
        <v>4857.0955418269177</v>
      </c>
      <c r="E59" s="86">
        <f>'TTU w. Quar - no change'!BC59</f>
        <v>4438.3869094934826</v>
      </c>
    </row>
    <row r="60" spans="1:5" x14ac:dyDescent="0.25">
      <c r="A60" s="16">
        <f t="shared" si="1"/>
        <v>44124</v>
      </c>
      <c r="C60" s="86">
        <f>'TTU w. Quar - Mit'!BC60</f>
        <v>2355.8688329655533</v>
      </c>
      <c r="D60" s="86">
        <f>'TTU w. Quar - Spike no Mit'!BC60</f>
        <v>4936.30062490808</v>
      </c>
      <c r="E60" s="86">
        <f>'TTU w. Quar - no change'!BC60</f>
        <v>4517.6337874820265</v>
      </c>
    </row>
    <row r="61" spans="1:5" x14ac:dyDescent="0.25">
      <c r="A61" s="16">
        <f t="shared" si="1"/>
        <v>44125</v>
      </c>
      <c r="C61" s="86">
        <f>'TTU w. Quar - Mit'!BC61</f>
        <v>2383.9639767257299</v>
      </c>
      <c r="D61" s="86">
        <f>'TTU w. Quar - Spike no Mit'!BC61</f>
        <v>5014.8302155382889</v>
      </c>
      <c r="E61" s="86">
        <f>'TTU w. Quar - no change'!BC61</f>
        <v>4596.3604864953377</v>
      </c>
    </row>
    <row r="62" spans="1:5" x14ac:dyDescent="0.25">
      <c r="A62" s="16">
        <f t="shared" si="1"/>
        <v>44126</v>
      </c>
      <c r="C62" s="86">
        <f>'TTU w. Quar - Mit'!BC62</f>
        <v>2412.0119291996534</v>
      </c>
      <c r="D62" s="86">
        <f>'TTU w. Quar - Spike no Mit'!BC62</f>
        <v>5092.6876347232119</v>
      </c>
      <c r="E62" s="86">
        <f>'TTU w. Quar - no change'!BC62</f>
        <v>4674.5601588114205</v>
      </c>
    </row>
    <row r="63" spans="1:5" x14ac:dyDescent="0.25">
      <c r="A63" s="16">
        <f t="shared" si="1"/>
        <v>44127</v>
      </c>
      <c r="C63" s="86">
        <f>'TTU w. Quar - Mit'!BC63</f>
        <v>2440.0131720205527</v>
      </c>
      <c r="D63" s="86">
        <f>'TTU w. Quar - Spike no Mit'!BC63</f>
        <v>5169.876267186879</v>
      </c>
      <c r="E63" s="86">
        <f>'TTU w. Quar - no change'!BC63</f>
        <v>4752.2267280491424</v>
      </c>
    </row>
    <row r="64" spans="1:5" x14ac:dyDescent="0.25">
      <c r="A64" s="16">
        <f t="shared" si="1"/>
        <v>44128</v>
      </c>
      <c r="C64" s="86">
        <f>'TTU w. Quar - Mit'!BC64</f>
        <v>2467.9681688439323</v>
      </c>
      <c r="D64" s="86">
        <f>'TTU w. Quar - Spike no Mit'!BC64</f>
        <v>5246.3995753629415</v>
      </c>
      <c r="E64" s="86">
        <f>'TTU w. Quar - no change'!BC64</f>
        <v>4829.3548522838664</v>
      </c>
    </row>
    <row r="65" spans="1:5" x14ac:dyDescent="0.25">
      <c r="A65" s="16">
        <f t="shared" si="1"/>
        <v>44129</v>
      </c>
      <c r="C65" s="86">
        <f>'TTU w. Quar - Mit'!BC65</f>
        <v>2495.8773661367563</v>
      </c>
      <c r="D65" s="86">
        <f>'TTU w. Quar - Spike no Mit'!BC65</f>
        <v>5322.2611226898434</v>
      </c>
      <c r="E65" s="86">
        <f>'TTU w. Quar - no change'!BC65</f>
        <v>4905.9398883759095</v>
      </c>
    </row>
    <row r="66" spans="1:5" x14ac:dyDescent="0.25">
      <c r="A66" s="16">
        <f t="shared" si="1"/>
        <v>44130</v>
      </c>
      <c r="C66" s="86">
        <f>'TTU w. Quar - Mit'!BC66</f>
        <v>2523.7411939253298</v>
      </c>
      <c r="D66" s="86">
        <f>'TTU w. Quar - Spike no Mit'!BC66</f>
        <v>5397.4646011053828</v>
      </c>
      <c r="E66" s="86">
        <f>'TTU w. Quar - no change'!BC66</f>
        <v>4981.977857479842</v>
      </c>
    </row>
    <row r="67" spans="1:5" x14ac:dyDescent="0.25">
      <c r="A67" s="16">
        <f t="shared" ref="A67:A98" si="2">A66+1</f>
        <v>44131</v>
      </c>
      <c r="C67" s="86">
        <f>'TTU w. Quar - Mit'!BC67</f>
        <v>2551.560066506313</v>
      </c>
      <c r="D67" s="86">
        <f>'TTU w. Quar - Spike no Mit'!BC67</f>
        <v>5472.0138564485205</v>
      </c>
      <c r="E67" s="86">
        <f>'TTU w. Quar - no change'!BC67</f>
        <v>5057.465411704894</v>
      </c>
    </row>
    <row r="68" spans="1:5" x14ac:dyDescent="0.25">
      <c r="A68" s="16">
        <f t="shared" si="2"/>
        <v>44132</v>
      </c>
      <c r="C68" s="86">
        <f>'TTU w. Quar - Mit'!BC68</f>
        <v>2579.3343831250045</v>
      </c>
      <c r="D68" s="86">
        <f>'TTU w. Quar - Spike no Mit'!BC68</f>
        <v>5545.9129041656797</v>
      </c>
      <c r="E68" s="86">
        <f>'TTU w. Quar - no change'!BC68</f>
        <v>5132.3998018995399</v>
      </c>
    </row>
    <row r="69" spans="1:5" x14ac:dyDescent="0.25">
      <c r="A69" s="16">
        <f t="shared" si="2"/>
        <v>44133</v>
      </c>
      <c r="C69" s="86">
        <f>'TTU w. Quar - Mit'!BC69</f>
        <v>2607.0645286227427</v>
      </c>
      <c r="D69" s="86">
        <f>'TTU w. Quar - Spike no Mit'!BC69</f>
        <v>5619.1659279550086</v>
      </c>
      <c r="E69" s="86">
        <f>'TTU w. Quar - no change'!BC69</f>
        <v>5206.7788465361891</v>
      </c>
    </row>
    <row r="70" spans="1:5" x14ac:dyDescent="0.25">
      <c r="A70" s="16">
        <f t="shared" si="2"/>
        <v>44134</v>
      </c>
      <c r="C70" s="86">
        <f>'TTU w. Quar - Mit'!BC70</f>
        <v>2634.7508740551757</v>
      </c>
      <c r="D70" s="86">
        <f>'TTU w. Quar - Spike no Mit'!BC70</f>
        <v>5705.1092896826713</v>
      </c>
      <c r="E70" s="86">
        <f>'TTU w. Quar - no change'!BC70</f>
        <v>5280.6009016743228</v>
      </c>
    </row>
    <row r="71" spans="1:5" x14ac:dyDescent="0.25">
      <c r="A71" s="16">
        <f t="shared" si="2"/>
        <v>44135</v>
      </c>
      <c r="C71" s="86">
        <f>'TTU w. Quar - Mit'!BC71</f>
        <v>2662.3937772829731</v>
      </c>
      <c r="D71" s="86">
        <f>'TTU w. Quar - Spike no Mit'!BC71</f>
        <v>5791.7855764528786</v>
      </c>
      <c r="E71" s="86">
        <f>'TTU w. Quar - no change'!BC71</f>
        <v>5353.8648319819376</v>
      </c>
    </row>
    <row r="72" spans="1:5" x14ac:dyDescent="0.25">
      <c r="A72" s="16">
        <f t="shared" si="2"/>
        <v>44136</v>
      </c>
      <c r="C72" s="86">
        <f>'TTU w. Quar - Mit'!BC72</f>
        <v>2689.9935835364349</v>
      </c>
      <c r="D72" s="86">
        <f>'TTU w. Quar - Spike no Mit'!BC72</f>
        <v>5879.2740601199039</v>
      </c>
      <c r="E72" s="86">
        <f>'TTU w. Quar - no change'!BC72</f>
        <v>5426.5699827959006</v>
      </c>
    </row>
    <row r="73" spans="1:5" x14ac:dyDescent="0.25">
      <c r="A73" s="16">
        <f t="shared" si="2"/>
        <v>44137</v>
      </c>
      <c r="C73" s="86">
        <f>'TTU w. Quar - Mit'!BC73</f>
        <v>2717.5506259553204</v>
      </c>
      <c r="D73" s="86">
        <f>'TTU w. Quar - Spike no Mit'!BC73</f>
        <v>5967.6574673643972</v>
      </c>
      <c r="E73" s="86">
        <f>'TTU w. Quar - no change'!BC73</f>
        <v>5498.7161532018581</v>
      </c>
    </row>
    <row r="74" spans="1:5" x14ac:dyDescent="0.25">
      <c r="A74" s="16">
        <f t="shared" si="2"/>
        <v>44138</v>
      </c>
      <c r="C74" s="86">
        <f>'TTU w. Quar - Mit'!BC74</f>
        <v>2745.0652261051146</v>
      </c>
      <c r="D74" s="86">
        <f>'TTU w. Quar - Spike no Mit'!BC74</f>
        <v>6057.022023278083</v>
      </c>
      <c r="E74" s="86">
        <f>'TTU w. Quar - no change'!BC74</f>
        <v>5570.3035701144163</v>
      </c>
    </row>
    <row r="75" spans="1:5" x14ac:dyDescent="0.25">
      <c r="A75" s="16">
        <f t="shared" si="2"/>
        <v>44139</v>
      </c>
      <c r="C75" s="86">
        <f>'TTU w. Quar - Mit'!BC75</f>
        <v>2772.537694470841</v>
      </c>
      <c r="D75" s="86">
        <f>'TTU w. Quar - Spike no Mit'!BC75</f>
        <v>6133.1529689931358</v>
      </c>
      <c r="E75" s="86">
        <f>'TTU w. Quar - no change'!BC75</f>
        <v>5641.3328633383171</v>
      </c>
    </row>
    <row r="76" spans="1:5" x14ac:dyDescent="0.25">
      <c r="A76" s="16">
        <f t="shared" si="2"/>
        <v>44140</v>
      </c>
      <c r="C76" s="86">
        <f>'TTU w. Quar - Mit'!BC76</f>
        <v>2799.9683309294269</v>
      </c>
      <c r="D76" s="86">
        <f>'TTU w. Quar - Spike no Mit'!BC76</f>
        <v>6208.9323200761301</v>
      </c>
      <c r="E76" s="86">
        <f>'TTU w. Quar - no change'!BC76</f>
        <v>5711.805041591173</v>
      </c>
    </row>
    <row r="77" spans="1:5" x14ac:dyDescent="0.25">
      <c r="A77" s="16">
        <f t="shared" si="2"/>
        <v>44141</v>
      </c>
      <c r="C77" s="86">
        <f>'TTU w. Quar - Mit'!BC77</f>
        <v>2827.3574252015883</v>
      </c>
      <c r="D77" s="86">
        <f>'TTU w. Quar - Spike no Mit'!BC77</f>
        <v>6284.3733010316118</v>
      </c>
      <c r="E77" s="86">
        <f>'TTU w. Quar - no change'!BC77</f>
        <v>5781.7214694680615</v>
      </c>
    </row>
    <row r="78" spans="1:5" x14ac:dyDescent="0.25">
      <c r="A78" s="16">
        <f t="shared" si="2"/>
        <v>44142</v>
      </c>
      <c r="C78" s="86">
        <f>'TTU w. Quar - Mit'!BC78</f>
        <v>2854.7052572841335</v>
      </c>
      <c r="D78" s="86">
        <f>'TTU w. Quar - Spike no Mit'!BC78</f>
        <v>6358.6765586649017</v>
      </c>
      <c r="E78" s="86">
        <f>'TTU w. Quar - no change'!BC78</f>
        <v>5851.0838453279275</v>
      </c>
    </row>
    <row r="79" spans="1:5" x14ac:dyDescent="0.25">
      <c r="A79" s="16">
        <f t="shared" si="2"/>
        <v>44143</v>
      </c>
      <c r="C79" s="86">
        <f>'TTU w. Quar - Mit'!BC79</f>
        <v>2882.0120978635591</v>
      </c>
      <c r="D79" s="86">
        <f>'TTU w. Quar - Spike no Mit'!BC79</f>
        <v>6431.7431716027277</v>
      </c>
      <c r="E79" s="86">
        <f>'TTU w. Quar - no change'!BC79</f>
        <v>5919.8941800812918</v>
      </c>
    </row>
    <row r="80" spans="1:5" x14ac:dyDescent="0.25">
      <c r="A80" s="16">
        <f t="shared" si="2"/>
        <v>44144</v>
      </c>
      <c r="C80" s="86">
        <f>'TTU w. Quar - Mit'!BC80</f>
        <v>2909.2782087117498</v>
      </c>
      <c r="D80" s="86">
        <f>'TTU w. Quar - Spike no Mit'!BC80</f>
        <v>6503.4665752508172</v>
      </c>
      <c r="E80" s="86">
        <f>'TTU w. Quar - no change'!BC80</f>
        <v>5988.1547768583587</v>
      </c>
    </row>
    <row r="81" spans="1:5" x14ac:dyDescent="0.25">
      <c r="A81" s="16">
        <f t="shared" si="2"/>
        <v>44145</v>
      </c>
      <c r="C81" s="86">
        <f>'TTU w. Quar - Mit'!BC81</f>
        <v>2936.5038430645718</v>
      </c>
      <c r="D81" s="86">
        <f>'TTU w. Quar - Spike no Mit'!BC81</f>
        <v>6573.7321464655215</v>
      </c>
      <c r="E81" s="86">
        <f>'TTU w. Quar - no change'!BC81</f>
        <v>6055.8682115361999</v>
      </c>
    </row>
    <row r="82" spans="1:5" x14ac:dyDescent="0.25">
      <c r="A82" s="16">
        <f t="shared" si="2"/>
        <v>44146</v>
      </c>
      <c r="C82" s="86">
        <f>'TTU w. Quar - Mit'!BC82</f>
        <v>2963.6892459840951</v>
      </c>
      <c r="D82" s="86">
        <f>'TTU w. Quar - Spike no Mit'!BC82</f>
        <v>6642.4167668628734</v>
      </c>
      <c r="E82" s="86">
        <f>'TTU w. Quar - no change'!BC82</f>
        <v>6123.0373141033506</v>
      </c>
    </row>
    <row r="83" spans="1:5" x14ac:dyDescent="0.25">
      <c r="A83" s="16">
        <f t="shared" si="2"/>
        <v>44147</v>
      </c>
      <c r="C83" s="86">
        <f>'TTU w. Quar - Mit'!BC83</f>
        <v>2990.8346547051669</v>
      </c>
      <c r="D83" s="86">
        <f>'TTU w. Quar - Spike no Mit'!BC83</f>
        <v>6710.2463898310143</v>
      </c>
      <c r="E83" s="86">
        <f>'TTU w. Quar - no change'!BC83</f>
        <v>6189.6651508398136</v>
      </c>
    </row>
    <row r="84" spans="1:5" x14ac:dyDescent="0.25">
      <c r="A84" s="16">
        <f t="shared" si="2"/>
        <v>44148</v>
      </c>
      <c r="C84" s="86">
        <f>'TTU w. Quar - Mit'!BC84</f>
        <v>3017.9402989670029</v>
      </c>
      <c r="D84" s="86">
        <f>'TTU w. Quar - Spike no Mit'!BC84</f>
        <v>6777.2006866006168</v>
      </c>
      <c r="E84" s="86">
        <f>'TTU w. Quar - no change'!BC84</f>
        <v>6255.7550072902141</v>
      </c>
    </row>
    <row r="85" spans="1:5" x14ac:dyDescent="0.25">
      <c r="A85" s="16">
        <f t="shared" si="2"/>
        <v>44149</v>
      </c>
      <c r="C85" s="86">
        <f>'TTU w. Quar - Mit'!BC85</f>
        <v>3045.0064013304536</v>
      </c>
      <c r="D85" s="86">
        <f>'TTU w. Quar - Spike no Mit'!BC85</f>
        <v>6843.2581702750658</v>
      </c>
      <c r="E85" s="86">
        <f>'TTU w. Quar - no change'!BC85</f>
        <v>6321.310372007586</v>
      </c>
    </row>
    <row r="86" spans="1:5" x14ac:dyDescent="0.25">
      <c r="A86" s="16">
        <f t="shared" si="2"/>
        <v>44150</v>
      </c>
      <c r="C86" s="86">
        <f>'TTU w. Quar - Mit'!BC86</f>
        <v>3072.0331774815659</v>
      </c>
      <c r="D86" s="86">
        <f>'TTU w. Quar - Spike no Mit'!BC86</f>
        <v>6908.4444578201765</v>
      </c>
      <c r="E86" s="86">
        <f>'TTU w. Quar - no change'!BC86</f>
        <v>6386.334921045167</v>
      </c>
    </row>
    <row r="87" spans="1:5" x14ac:dyDescent="0.25">
      <c r="A87" s="16">
        <f t="shared" si="2"/>
        <v>44151</v>
      </c>
      <c r="C87" s="86">
        <f>'TTU w. Quar - Mit'!BC87</f>
        <v>3099.0208365220328</v>
      </c>
      <c r="D87" s="86">
        <f>'TTU w. Quar - Spike no Mit'!BC87</f>
        <v>6972.7921365833254</v>
      </c>
      <c r="E87" s="86">
        <f>'TTU w. Quar - no change'!BC87</f>
        <v>6450.8325031734166</v>
      </c>
    </row>
    <row r="88" spans="1:5" x14ac:dyDescent="0.25">
      <c r="A88" s="16">
        <f t="shared" si="2"/>
        <v>44152</v>
      </c>
      <c r="C88" s="86">
        <f>'TTU w. Quar - Mit'!BC88</f>
        <v>3125.9695812470914</v>
      </c>
      <c r="D88" s="86">
        <f>'TTU w. Quar - Spike no Mit'!BC88</f>
        <v>7036.3414054533323</v>
      </c>
      <c r="E88" s="86">
        <f>'TTU w. Quar - no change'!BC88</f>
        <v>6514.8071257994716</v>
      </c>
    </row>
    <row r="89" spans="1:5" x14ac:dyDescent="0.25">
      <c r="A89" s="16">
        <f t="shared" si="2"/>
        <v>44153</v>
      </c>
      <c r="C89" s="86">
        <f>'TTU w. Quar - Mit'!BC89</f>
        <v>3152.8796084114247</v>
      </c>
      <c r="D89" s="86">
        <f>'TTU w. Quar - Spike no Mit'!BC89</f>
        <v>7099.1407544658459</v>
      </c>
      <c r="E89" s="86">
        <f>'TTU w. Quar - no change'!BC89</f>
        <v>6578.2629415662886</v>
      </c>
    </row>
    <row r="90" spans="1:5" x14ac:dyDescent="0.25">
      <c r="A90" s="16">
        <f t="shared" si="2"/>
        <v>44154</v>
      </c>
      <c r="C90" s="86">
        <f>'TTU w. Quar - Mit'!BC90</f>
        <v>3179.7511089835775</v>
      </c>
      <c r="D90" s="86">
        <f>'TTU w. Quar - Spike no Mit'!BC90</f>
        <v>7161.2476844696712</v>
      </c>
      <c r="E90" s="86">
        <f>'TTU w. Quar - no change'!BC90</f>
        <v>6641.2042356087559</v>
      </c>
    </row>
    <row r="91" spans="1:5" x14ac:dyDescent="0.25">
      <c r="A91" s="16">
        <f t="shared" si="2"/>
        <v>44155</v>
      </c>
      <c r="C91" s="86">
        <f>'TTU w. Quar - Mit'!BC91</f>
        <v>3206.5842683893848</v>
      </c>
      <c r="D91" s="86">
        <f>'TTU w. Quar - Spike no Mit'!BC91</f>
        <v>7190.5074607222414</v>
      </c>
      <c r="E91" s="86">
        <f>'TTU w. Quar - no change'!BC91</f>
        <v>6671.049254913185</v>
      </c>
    </row>
    <row r="92" spans="1:5" x14ac:dyDescent="0.25">
      <c r="A92" s="16">
        <f t="shared" si="2"/>
        <v>44156</v>
      </c>
      <c r="C92" s="86">
        <f>'TTU w. Quar - Mit'!BC92</f>
        <v>3233.3792667448906</v>
      </c>
      <c r="D92" s="86">
        <f>'TTU w. Quar - Spike no Mit'!BC92</f>
        <v>7218.8698745433712</v>
      </c>
      <c r="E92" s="86">
        <f>'TTU w. Quar - no change'!BC92</f>
        <v>6700.0082789434446</v>
      </c>
    </row>
    <row r="93" spans="1:5" x14ac:dyDescent="0.25">
      <c r="A93" s="16">
        <f t="shared" si="2"/>
        <v>44157</v>
      </c>
      <c r="C93" s="86">
        <f>'TTU w. Quar - Mit'!BC93</f>
        <v>3260.1362790792082</v>
      </c>
      <c r="D93" s="86">
        <f>'TTU w. Quar - Spike no Mit'!BC93</f>
        <v>7246.3701587437308</v>
      </c>
      <c r="E93" s="86">
        <f>'TTU w. Quar - no change'!BC93</f>
        <v>6728.1104118454414</v>
      </c>
    </row>
    <row r="94" spans="1:5" x14ac:dyDescent="0.25">
      <c r="A94" s="16">
        <f t="shared" si="2"/>
        <v>44158</v>
      </c>
      <c r="C94" s="86">
        <f>'TTU w. Quar - Mit'!BC94</f>
        <v>3286.8554755477594</v>
      </c>
      <c r="D94" s="86">
        <f>'TTU w. Quar - Spike no Mit'!BC94</f>
        <v>7273.0422571256113</v>
      </c>
      <c r="E94" s="86">
        <f>'TTU w. Quar - no change'!BC94</f>
        <v>6755.3839863097119</v>
      </c>
    </row>
    <row r="95" spans="1:5" x14ac:dyDescent="0.25">
      <c r="A95" s="16">
        <f t="shared" si="2"/>
        <v>44159</v>
      </c>
      <c r="C95" s="86">
        <f>'TTU w. Quar - Mit'!BC95</f>
        <v>3313.5370216363071</v>
      </c>
      <c r="D95" s="86">
        <f>'TTU w. Quar - Spike no Mit'!BC95</f>
        <v>7298.918755149748</v>
      </c>
      <c r="E95" s="86">
        <f>'TTU w. Quar - no change'!BC95</f>
        <v>6781.8565808925259</v>
      </c>
    </row>
    <row r="96" spans="1:5" x14ac:dyDescent="0.25">
      <c r="A96" s="16">
        <f t="shared" si="2"/>
        <v>44160</v>
      </c>
      <c r="C96" s="86">
        <f>'TTU w. Quar - Mit'!BC96</f>
        <v>3340.1810783561809</v>
      </c>
      <c r="D96" s="86">
        <f>'TTU w. Quar - Spike no Mit'!BC96</f>
        <v>7324.0308028524987</v>
      </c>
      <c r="E96" s="86">
        <f>'TTU w. Quar - no change'!BC96</f>
        <v>6807.5550370953051</v>
      </c>
    </row>
    <row r="97" spans="1:5" x14ac:dyDescent="0.25">
      <c r="A97" s="16">
        <f t="shared" si="2"/>
        <v>44161</v>
      </c>
      <c r="C97" s="86">
        <f>'TTU w. Quar - Mit'!BC97</f>
        <v>3366.7878024310776</v>
      </c>
      <c r="D97" s="86">
        <f>'TTU w. Quar - Spike no Mit'!BC97</f>
        <v>7348.4080296412467</v>
      </c>
      <c r="E97" s="86">
        <f>'TTU w. Quar - no change'!BC97</f>
        <v>6832.5054761940164</v>
      </c>
    </row>
    <row r="98" spans="1:5" x14ac:dyDescent="0.25">
      <c r="A98" s="16">
        <f t="shared" si="2"/>
        <v>44162</v>
      </c>
      <c r="C98" s="86">
        <f>'TTU w. Quar - Mit'!BC98</f>
        <v>3393.3573464757919</v>
      </c>
      <c r="D98" s="86">
        <f>'TTU w. Quar - Spike no Mit'!BC98</f>
        <v>7372.0784505833517</v>
      </c>
      <c r="E98" s="86">
        <f>'TTU w. Quar - no change'!BC98</f>
        <v>6856.7333158114925</v>
      </c>
    </row>
    <row r="99" spans="1:5" x14ac:dyDescent="0.25">
      <c r="A99" s="16">
        <f t="shared" ref="A99:A110" si="3">A98+1</f>
        <v>44163</v>
      </c>
      <c r="C99" s="86">
        <f>'TTU w. Quar - Mit'!BC99</f>
        <v>3419.8898591672437</v>
      </c>
      <c r="D99" s="86">
        <f>'TTU w. Quar - Spike no Mit'!BC99</f>
        <v>7395.5533241306885</v>
      </c>
      <c r="E99" s="86">
        <f>'TTU w. Quar - no change'!BC99</f>
        <v>6880.7657389869846</v>
      </c>
    </row>
    <row r="100" spans="1:5" x14ac:dyDescent="0.25">
      <c r="A100" s="16">
        <f t="shared" si="3"/>
        <v>44164</v>
      </c>
      <c r="C100" s="86">
        <f>'TTU w. Quar - Mit'!BC100</f>
        <v>3446.3854854081178</v>
      </c>
      <c r="D100" s="86">
        <f>'TTU w. Quar - Spike no Mit'!BC100</f>
        <v>7418.8499222792607</v>
      </c>
      <c r="E100" s="86">
        <f>'TTU w. Quar - no change'!BC100</f>
        <v>6904.6200329179255</v>
      </c>
    </row>
    <row r="101" spans="1:5" x14ac:dyDescent="0.25">
      <c r="A101" s="16">
        <f t="shared" si="3"/>
        <v>44165</v>
      </c>
      <c r="C101" s="86">
        <f>'TTU w. Quar - Mit'!BC101</f>
        <v>3472.8443664834449</v>
      </c>
      <c r="D101" s="86">
        <f>'TTU w. Quar - Spike no Mit'!BC101</f>
        <v>7462.4845266187122</v>
      </c>
      <c r="E101" s="86">
        <f>'TTU w. Quar - no change'!BC101</f>
        <v>6928.3126065842298</v>
      </c>
    </row>
    <row r="102" spans="1:5" x14ac:dyDescent="0.25">
      <c r="A102" s="16">
        <f t="shared" si="3"/>
        <v>44166</v>
      </c>
      <c r="C102" s="86">
        <f>'TTU w. Quar - Mit'!BC102</f>
        <v>3499.2666402104251</v>
      </c>
      <c r="D102" s="86">
        <f>'TTU w. Quar - Spike no Mit'!BC102</f>
        <v>7507.6646802090481</v>
      </c>
      <c r="E102" s="86">
        <f>'TTU w. Quar - no change'!BC102</f>
        <v>6951.8590240535568</v>
      </c>
    </row>
    <row r="103" spans="1:5" x14ac:dyDescent="0.25">
      <c r="A103" s="16">
        <f t="shared" si="3"/>
        <v>44167</v>
      </c>
      <c r="C103" s="86">
        <f>'TTU w. Quar - Mit'!BC103</f>
        <v>3525.6524410817924</v>
      </c>
      <c r="D103" s="86">
        <f>'TTU w. Quar - Spike no Mit'!BC103</f>
        <v>7554.5308410878088</v>
      </c>
      <c r="E103" s="86">
        <f>'TTU w. Quar - no change'!BC103</f>
        <v>6975.2740366537309</v>
      </c>
    </row>
    <row r="104" spans="1:5" x14ac:dyDescent="0.25">
      <c r="A104" s="16">
        <f t="shared" si="3"/>
        <v>44168</v>
      </c>
      <c r="C104" s="86">
        <f>'TTU w. Quar - Mit'!BC104</f>
        <v>3552.0019004029905</v>
      </c>
      <c r="D104" s="86">
        <f>'TTU w. Quar - Spike no Mit'!BC104</f>
        <v>7603.2278966429585</v>
      </c>
      <c r="E104" s="86">
        <f>'TTU w. Quar - no change'!BC104</f>
        <v>6998.5716140536242</v>
      </c>
    </row>
    <row r="105" spans="1:5" x14ac:dyDescent="0.25">
      <c r="A105" s="16">
        <f t="shared" si="3"/>
        <v>44169</v>
      </c>
      <c r="C105" s="86">
        <f>'TTU w. Quar - Mit'!BC105</f>
        <v>3578.3151464234311</v>
      </c>
      <c r="D105" s="86">
        <f>'TTU w. Quar - Spike no Mit'!BC105</f>
        <v>7653.9052826551178</v>
      </c>
      <c r="E105" s="86">
        <f>'TTU w. Quar - no change'!BC105</f>
        <v>7021.7649742919748</v>
      </c>
    </row>
    <row r="106" spans="1:5" x14ac:dyDescent="0.25">
      <c r="A106" s="16">
        <f t="shared" si="3"/>
        <v>44170</v>
      </c>
      <c r="C106" s="86">
        <f>'TTU w. Quar - Mit'!BC106</f>
        <v>3604.5923044620977</v>
      </c>
      <c r="D106" s="86">
        <f>'TTU w. Quar - Spike no Mit'!BC106</f>
        <v>7706.7170855010654</v>
      </c>
      <c r="E106" s="86">
        <f>'TTU w. Quar - no change'!BC106</f>
        <v>7044.866612791865</v>
      </c>
    </row>
    <row r="107" spans="1:5" x14ac:dyDescent="0.25">
      <c r="A107" s="16">
        <f t="shared" si="3"/>
        <v>44171</v>
      </c>
      <c r="C107" s="86">
        <f>'TTU w. Quar - Mit'!BC107</f>
        <v>3630.8334970277251</v>
      </c>
      <c r="D107" s="86">
        <f>'TTU w. Quar - Spike no Mit'!BC107</f>
        <v>7761.7875399738714</v>
      </c>
      <c r="E107" s="86">
        <f>'TTU w. Quar - no change'!BC107</f>
        <v>7067.8806505870716</v>
      </c>
    </row>
    <row r="108" spans="1:5" x14ac:dyDescent="0.25">
      <c r="A108" s="16">
        <f t="shared" si="3"/>
        <v>44172</v>
      </c>
      <c r="C108" s="86">
        <f>'TTU w. Quar - Mit'!BC108</f>
        <v>3657.0388439338076</v>
      </c>
      <c r="D108" s="86">
        <f>'TTU w. Quar - Spike no Mit'!BC108</f>
        <v>7819.2444181155643</v>
      </c>
      <c r="E108" s="86">
        <f>'TTU w. Quar - no change'!BC108</f>
        <v>7090.8108470226316</v>
      </c>
    </row>
    <row r="109" spans="1:5" x14ac:dyDescent="0.25">
      <c r="A109" s="16">
        <f t="shared" si="3"/>
        <v>44173</v>
      </c>
      <c r="C109" s="86">
        <f>'TTU w. Quar - Mit'!BC109</f>
        <v>3683.2084624086365</v>
      </c>
      <c r="D109" s="86">
        <f>'TTU w. Quar - Spike no Mit'!BC109</f>
        <v>7877.7650156927166</v>
      </c>
      <c r="E109" s="86">
        <f>'TTU w. Quar - no change'!BC109</f>
        <v>7113.6606223399604</v>
      </c>
    </row>
    <row r="110" spans="1:5" x14ac:dyDescent="0.25">
      <c r="A110" s="88">
        <f t="shared" si="3"/>
        <v>44174</v>
      </c>
      <c r="C110" s="86">
        <f>'TTU w. Quar - Mit'!BC110</f>
        <v>3709.3424672006054</v>
      </c>
      <c r="D110" s="86">
        <f>'TTU w. Quar - Spike no Mit'!BC110</f>
        <v>7937.2880535077229</v>
      </c>
      <c r="E110" s="86">
        <f>'TTU w. Quar - no change'!BC110</f>
        <v>7136.4330791865223</v>
      </c>
    </row>
    <row r="111" spans="1:5" x14ac:dyDescent="0.25">
      <c r="A111" s="16"/>
      <c r="C111" s="86"/>
      <c r="D111" s="86"/>
      <c r="E111" s="86"/>
    </row>
    <row r="112" spans="1:5" x14ac:dyDescent="0.25">
      <c r="A112" s="16"/>
      <c r="C112" s="86"/>
      <c r="D112" s="86"/>
      <c r="E112" s="86"/>
    </row>
    <row r="113" spans="1:5" x14ac:dyDescent="0.25">
      <c r="A113" s="16"/>
      <c r="C113" s="86"/>
      <c r="D113" s="86"/>
      <c r="E113" s="86"/>
    </row>
    <row r="114" spans="1:5" x14ac:dyDescent="0.25">
      <c r="A114" s="16"/>
      <c r="C114" s="86"/>
      <c r="D114" s="86"/>
      <c r="E114" s="86"/>
    </row>
    <row r="115" spans="1:5" x14ac:dyDescent="0.25">
      <c r="A115" s="16"/>
      <c r="C115" s="86"/>
      <c r="D115" s="86"/>
      <c r="E115" s="86"/>
    </row>
    <row r="116" spans="1:5" x14ac:dyDescent="0.25">
      <c r="A116" s="16"/>
      <c r="C116" s="86"/>
      <c r="D116" s="86"/>
      <c r="E116" s="86"/>
    </row>
    <row r="117" spans="1:5" x14ac:dyDescent="0.25">
      <c r="A117" s="16"/>
      <c r="C117" s="86"/>
      <c r="D117" s="86"/>
      <c r="E117" s="86"/>
    </row>
    <row r="118" spans="1:5" x14ac:dyDescent="0.25">
      <c r="A118" s="16"/>
      <c r="C118" s="86"/>
      <c r="D118" s="86"/>
      <c r="E118" s="86"/>
    </row>
    <row r="119" spans="1:5" x14ac:dyDescent="0.25">
      <c r="A119" s="16"/>
      <c r="C119" s="86"/>
      <c r="D119" s="86"/>
      <c r="E119" s="86"/>
    </row>
    <row r="120" spans="1:5" x14ac:dyDescent="0.25">
      <c r="A120" s="16"/>
      <c r="C120" s="86"/>
      <c r="D120" s="86"/>
      <c r="E120" s="86"/>
    </row>
    <row r="121" spans="1:5" x14ac:dyDescent="0.25">
      <c r="A121" s="16"/>
      <c r="C121" s="86"/>
      <c r="D121" s="86"/>
      <c r="E121" s="86"/>
    </row>
    <row r="122" spans="1:5" x14ac:dyDescent="0.25">
      <c r="A122" s="16"/>
      <c r="C122" s="86"/>
      <c r="D122" s="86"/>
      <c r="E122" s="86"/>
    </row>
    <row r="123" spans="1:5" x14ac:dyDescent="0.25">
      <c r="A123" s="16"/>
      <c r="C123" s="86"/>
      <c r="D123" s="86"/>
      <c r="E123" s="86"/>
    </row>
    <row r="124" spans="1:5" x14ac:dyDescent="0.25">
      <c r="A124" s="16"/>
      <c r="C124" s="86"/>
      <c r="D124" s="86"/>
      <c r="E124" s="86"/>
    </row>
    <row r="125" spans="1:5" x14ac:dyDescent="0.25">
      <c r="A125" s="16"/>
      <c r="C125" s="86"/>
      <c r="D125" s="86"/>
      <c r="E125" s="86"/>
    </row>
    <row r="126" spans="1:5" x14ac:dyDescent="0.25">
      <c r="A126" s="16"/>
      <c r="C126" s="86"/>
      <c r="D126" s="86"/>
      <c r="E126" s="86"/>
    </row>
    <row r="127" spans="1:5" x14ac:dyDescent="0.25">
      <c r="A127" s="16"/>
      <c r="C127" s="86"/>
      <c r="D127" s="86"/>
      <c r="E127" s="86"/>
    </row>
    <row r="128" spans="1:5" x14ac:dyDescent="0.25">
      <c r="A128" s="16"/>
      <c r="C128" s="86"/>
      <c r="D128" s="86"/>
      <c r="E128" s="86"/>
    </row>
    <row r="129" spans="1:5" x14ac:dyDescent="0.25">
      <c r="A129" s="16"/>
      <c r="C129" s="86"/>
      <c r="D129" s="86"/>
      <c r="E129" s="86"/>
    </row>
    <row r="130" spans="1:5" x14ac:dyDescent="0.25">
      <c r="A130" s="16"/>
      <c r="C130" s="86"/>
      <c r="D130" s="86"/>
      <c r="E130" s="86"/>
    </row>
    <row r="131" spans="1:5" x14ac:dyDescent="0.25">
      <c r="A131" s="16"/>
      <c r="C131" s="86"/>
      <c r="D131" s="86"/>
      <c r="E131" s="86"/>
    </row>
    <row r="132" spans="1:5" x14ac:dyDescent="0.25">
      <c r="A132" s="16"/>
      <c r="C132" s="86"/>
      <c r="D132" s="86"/>
      <c r="E132" s="86"/>
    </row>
    <row r="133" spans="1:5" x14ac:dyDescent="0.25">
      <c r="A133" s="16"/>
      <c r="C133" s="86"/>
      <c r="D133" s="86"/>
      <c r="E133" s="86"/>
    </row>
    <row r="134" spans="1:5" x14ac:dyDescent="0.25">
      <c r="A134" s="16"/>
      <c r="C134" s="86"/>
      <c r="D134" s="86"/>
      <c r="E134" s="86"/>
    </row>
    <row r="135" spans="1:5" x14ac:dyDescent="0.25">
      <c r="A135" s="16"/>
      <c r="C135" s="86"/>
      <c r="D135" s="86"/>
      <c r="E135" s="86"/>
    </row>
    <row r="136" spans="1:5" x14ac:dyDescent="0.25">
      <c r="A136" s="16"/>
      <c r="C136" s="86"/>
      <c r="D136" s="86"/>
      <c r="E136" s="86"/>
    </row>
    <row r="137" spans="1:5" x14ac:dyDescent="0.25">
      <c r="A137" s="16"/>
      <c r="C137" s="86"/>
      <c r="D137" s="86"/>
      <c r="E137" s="86"/>
    </row>
    <row r="138" spans="1:5" x14ac:dyDescent="0.25">
      <c r="A138" s="16"/>
      <c r="C138" s="86"/>
      <c r="D138" s="86"/>
      <c r="E138" s="86"/>
    </row>
    <row r="139" spans="1:5" x14ac:dyDescent="0.25">
      <c r="A139" s="16"/>
      <c r="C139" s="86"/>
      <c r="D139" s="86"/>
      <c r="E139" s="86"/>
    </row>
    <row r="140" spans="1:5" x14ac:dyDescent="0.25">
      <c r="A140" s="16"/>
      <c r="C140" s="86"/>
      <c r="D140" s="86"/>
      <c r="E140" s="86"/>
    </row>
    <row r="141" spans="1:5" x14ac:dyDescent="0.25">
      <c r="A141" s="16"/>
      <c r="C141" s="86"/>
      <c r="D141" s="86"/>
      <c r="E141" s="86"/>
    </row>
    <row r="142" spans="1:5" x14ac:dyDescent="0.25">
      <c r="A142" s="16"/>
      <c r="C142" s="86"/>
      <c r="D142" s="86"/>
      <c r="E142" s="86"/>
    </row>
    <row r="143" spans="1:5" x14ac:dyDescent="0.25">
      <c r="A143" s="16"/>
      <c r="C143" s="86"/>
      <c r="D143" s="86"/>
      <c r="E143" s="86"/>
    </row>
    <row r="144" spans="1:5" x14ac:dyDescent="0.25">
      <c r="A144" s="16"/>
      <c r="C144" s="86"/>
      <c r="D144" s="86"/>
      <c r="E144" s="86"/>
    </row>
    <row r="145" spans="1:5" x14ac:dyDescent="0.25">
      <c r="A145" s="16"/>
      <c r="C145" s="86"/>
      <c r="D145" s="86"/>
      <c r="E145" s="86"/>
    </row>
    <row r="146" spans="1:5" x14ac:dyDescent="0.25">
      <c r="A146" s="16"/>
      <c r="C146" s="86"/>
      <c r="D146" s="86"/>
      <c r="E146" s="86"/>
    </row>
    <row r="147" spans="1:5" x14ac:dyDescent="0.25">
      <c r="A147" s="16"/>
      <c r="C147" s="86"/>
      <c r="D147" s="86"/>
      <c r="E147" s="86"/>
    </row>
    <row r="148" spans="1:5" x14ac:dyDescent="0.25">
      <c r="A148" s="16"/>
      <c r="C148" s="86"/>
      <c r="D148" s="86"/>
      <c r="E148" s="86"/>
    </row>
    <row r="149" spans="1:5" x14ac:dyDescent="0.25">
      <c r="A149" s="16"/>
      <c r="C149" s="86"/>
      <c r="D149" s="86"/>
      <c r="E149" s="86"/>
    </row>
    <row r="150" spans="1:5" x14ac:dyDescent="0.25">
      <c r="A150" s="16"/>
      <c r="C150" s="86"/>
      <c r="D150" s="86"/>
      <c r="E150" s="86"/>
    </row>
    <row r="151" spans="1:5" x14ac:dyDescent="0.25">
      <c r="A151" s="16"/>
      <c r="C151" s="86"/>
      <c r="D151" s="86"/>
      <c r="E151" s="86"/>
    </row>
    <row r="152" spans="1:5" x14ac:dyDescent="0.25">
      <c r="A152" s="16"/>
      <c r="C152" s="86"/>
      <c r="D152" s="86"/>
      <c r="E152" s="86"/>
    </row>
    <row r="153" spans="1:5" x14ac:dyDescent="0.25">
      <c r="A153" s="16"/>
      <c r="C153" s="86"/>
      <c r="D153" s="86"/>
      <c r="E153" s="86"/>
    </row>
    <row r="154" spans="1:5" x14ac:dyDescent="0.25">
      <c r="A154" s="16"/>
      <c r="C154" s="86"/>
      <c r="D154" s="86"/>
      <c r="E154" s="86"/>
    </row>
    <row r="155" spans="1:5" x14ac:dyDescent="0.25">
      <c r="A155" s="16"/>
      <c r="C155" s="86"/>
      <c r="D155" s="86"/>
      <c r="E155" s="86"/>
    </row>
    <row r="156" spans="1:5" x14ac:dyDescent="0.25">
      <c r="A156" s="16"/>
      <c r="C156" s="86"/>
      <c r="D156" s="86"/>
      <c r="E156" s="86"/>
    </row>
    <row r="157" spans="1:5" x14ac:dyDescent="0.25">
      <c r="A157" s="16"/>
      <c r="C157" s="86"/>
      <c r="D157" s="86"/>
      <c r="E157" s="86"/>
    </row>
    <row r="158" spans="1:5" x14ac:dyDescent="0.25">
      <c r="A158" s="16"/>
      <c r="C158" s="86"/>
      <c r="D158" s="86"/>
      <c r="E158" s="86"/>
    </row>
    <row r="159" spans="1:5" x14ac:dyDescent="0.25">
      <c r="A159" s="16"/>
      <c r="C159" s="86"/>
      <c r="D159" s="86"/>
      <c r="E159" s="86"/>
    </row>
    <row r="160" spans="1:5" x14ac:dyDescent="0.25">
      <c r="A160" s="16"/>
      <c r="C160" s="86"/>
      <c r="D160" s="86"/>
      <c r="E160" s="86"/>
    </row>
    <row r="161" spans="1:5" x14ac:dyDescent="0.25">
      <c r="A161" s="16"/>
      <c r="C161" s="86"/>
      <c r="D161" s="86"/>
      <c r="E161" s="86"/>
    </row>
    <row r="162" spans="1:5" x14ac:dyDescent="0.25">
      <c r="A162" s="16"/>
      <c r="C162" s="86"/>
      <c r="D162" s="86"/>
      <c r="E162" s="86"/>
    </row>
    <row r="163" spans="1:5" x14ac:dyDescent="0.25">
      <c r="A163" s="16"/>
      <c r="C163" s="86"/>
      <c r="D163" s="86"/>
      <c r="E163" s="86"/>
    </row>
    <row r="164" spans="1:5" x14ac:dyDescent="0.25">
      <c r="A164" s="16"/>
      <c r="C164" s="86"/>
      <c r="D164" s="86"/>
      <c r="E164" s="86"/>
    </row>
    <row r="165" spans="1:5" x14ac:dyDescent="0.25">
      <c r="A165" s="16"/>
      <c r="C165" s="86"/>
      <c r="D165" s="86"/>
      <c r="E165" s="86"/>
    </row>
    <row r="166" spans="1:5" x14ac:dyDescent="0.25">
      <c r="A166" s="16"/>
      <c r="C166" s="86"/>
      <c r="D166" s="86"/>
      <c r="E166" s="86"/>
    </row>
    <row r="167" spans="1:5" x14ac:dyDescent="0.25">
      <c r="A167" s="16"/>
      <c r="C167" s="86"/>
      <c r="D167" s="86"/>
      <c r="E167" s="86"/>
    </row>
    <row r="168" spans="1:5" x14ac:dyDescent="0.25">
      <c r="A168" s="16"/>
      <c r="C168" s="86"/>
      <c r="D168" s="86"/>
      <c r="E168" s="86"/>
    </row>
    <row r="169" spans="1:5" x14ac:dyDescent="0.25">
      <c r="A169" s="16"/>
      <c r="C169" s="86"/>
      <c r="D169" s="86"/>
      <c r="E169" s="86"/>
    </row>
    <row r="170" spans="1:5" x14ac:dyDescent="0.25">
      <c r="A170" s="16"/>
      <c r="C170" s="86"/>
      <c r="D170" s="86"/>
      <c r="E170" s="86"/>
    </row>
    <row r="171" spans="1:5" x14ac:dyDescent="0.25">
      <c r="A171" s="16"/>
      <c r="C171" s="86"/>
      <c r="D171" s="86"/>
      <c r="E171" s="86"/>
    </row>
    <row r="172" spans="1:5" x14ac:dyDescent="0.25">
      <c r="A172" s="16"/>
      <c r="C172" s="86"/>
      <c r="D172" s="86"/>
      <c r="E172" s="86"/>
    </row>
    <row r="173" spans="1:5" x14ac:dyDescent="0.25">
      <c r="A173" s="16"/>
      <c r="C173" s="86"/>
      <c r="D173" s="86"/>
      <c r="E173" s="86"/>
    </row>
    <row r="174" spans="1:5" x14ac:dyDescent="0.25">
      <c r="A174" s="16"/>
      <c r="C174" s="86"/>
      <c r="D174" s="86"/>
      <c r="E174" s="86"/>
    </row>
    <row r="175" spans="1:5" x14ac:dyDescent="0.25">
      <c r="A175" s="16"/>
      <c r="C175" s="86"/>
      <c r="D175" s="86"/>
      <c r="E175" s="86"/>
    </row>
    <row r="176" spans="1:5" x14ac:dyDescent="0.25">
      <c r="A176" s="16"/>
      <c r="C176" s="86"/>
      <c r="D176" s="86"/>
      <c r="E176" s="86"/>
    </row>
    <row r="177" spans="1:5" x14ac:dyDescent="0.25">
      <c r="A177" s="16"/>
      <c r="C177" s="86"/>
      <c r="D177" s="86"/>
      <c r="E177" s="86"/>
    </row>
    <row r="178" spans="1:5" x14ac:dyDescent="0.25">
      <c r="A178" s="16"/>
      <c r="C178" s="86"/>
      <c r="D178" s="86"/>
      <c r="E178" s="86"/>
    </row>
    <row r="179" spans="1:5" x14ac:dyDescent="0.25">
      <c r="A179" s="16"/>
      <c r="C179" s="86"/>
      <c r="D179" s="86"/>
      <c r="E179" s="86"/>
    </row>
    <row r="180" spans="1:5" x14ac:dyDescent="0.25">
      <c r="A180" s="16"/>
      <c r="C180" s="86"/>
      <c r="D180" s="86"/>
      <c r="E180" s="86"/>
    </row>
    <row r="181" spans="1:5" x14ac:dyDescent="0.25">
      <c r="A181" s="16"/>
      <c r="C181" s="86"/>
      <c r="D181" s="86"/>
      <c r="E181" s="86"/>
    </row>
    <row r="182" spans="1:5" x14ac:dyDescent="0.25">
      <c r="A182" s="16"/>
      <c r="C182" s="86"/>
      <c r="D182" s="86"/>
      <c r="E182" s="86"/>
    </row>
    <row r="183" spans="1:5" x14ac:dyDescent="0.25">
      <c r="A183" s="16"/>
      <c r="C183" s="86"/>
      <c r="D183" s="86"/>
      <c r="E183" s="86"/>
    </row>
    <row r="184" spans="1:5" x14ac:dyDescent="0.25">
      <c r="A184" s="16"/>
      <c r="C184" s="86"/>
      <c r="D184" s="86"/>
      <c r="E184" s="86"/>
    </row>
    <row r="185" spans="1:5" x14ac:dyDescent="0.25">
      <c r="A185" s="16"/>
      <c r="C185" s="86"/>
      <c r="D185" s="86"/>
      <c r="E185" s="86"/>
    </row>
    <row r="186" spans="1:5" x14ac:dyDescent="0.25">
      <c r="A186" s="16"/>
      <c r="C186" s="86"/>
      <c r="D186" s="86"/>
      <c r="E186" s="86"/>
    </row>
    <row r="187" spans="1:5" x14ac:dyDescent="0.25">
      <c r="A187" s="16"/>
      <c r="C187" s="86"/>
      <c r="D187" s="86"/>
      <c r="E187" s="86"/>
    </row>
    <row r="188" spans="1:5" x14ac:dyDescent="0.25">
      <c r="A188" s="16"/>
      <c r="C188" s="86"/>
      <c r="D188" s="86"/>
      <c r="E188" s="86"/>
    </row>
    <row r="189" spans="1:5" x14ac:dyDescent="0.25">
      <c r="A189" s="16"/>
      <c r="C189" s="86"/>
      <c r="D189" s="86"/>
      <c r="E189" s="86"/>
    </row>
    <row r="190" spans="1:5" x14ac:dyDescent="0.25">
      <c r="A190" s="16"/>
      <c r="C190" s="86"/>
      <c r="D190" s="86"/>
      <c r="E190" s="86"/>
    </row>
    <row r="191" spans="1:5" x14ac:dyDescent="0.25">
      <c r="A191" s="16"/>
      <c r="C191" s="86"/>
      <c r="D191" s="86"/>
      <c r="E191" s="86"/>
    </row>
    <row r="192" spans="1:5" x14ac:dyDescent="0.25">
      <c r="A192" s="16"/>
      <c r="C192" s="86"/>
      <c r="D192" s="86"/>
      <c r="E192" s="86"/>
    </row>
    <row r="193" spans="1:5" x14ac:dyDescent="0.25">
      <c r="A193" s="16"/>
      <c r="C193" s="86"/>
      <c r="D193" s="86"/>
      <c r="E193" s="86"/>
    </row>
    <row r="194" spans="1:5" x14ac:dyDescent="0.25">
      <c r="A194" s="16"/>
      <c r="C194" s="86"/>
      <c r="D194" s="86"/>
      <c r="E194" s="86"/>
    </row>
    <row r="195" spans="1:5" x14ac:dyDescent="0.25">
      <c r="A195" s="16"/>
      <c r="C195" s="86"/>
      <c r="D195" s="86"/>
      <c r="E195" s="86"/>
    </row>
    <row r="196" spans="1:5" x14ac:dyDescent="0.25">
      <c r="A196" s="16"/>
      <c r="C196" s="86"/>
      <c r="D196" s="86"/>
      <c r="E196" s="86"/>
    </row>
    <row r="197" spans="1:5" x14ac:dyDescent="0.25">
      <c r="A197" s="16"/>
      <c r="C197" s="86"/>
      <c r="D197" s="86"/>
      <c r="E197" s="86"/>
    </row>
    <row r="198" spans="1:5" x14ac:dyDescent="0.25">
      <c r="A198" s="16"/>
      <c r="C198" s="86"/>
      <c r="D198" s="86"/>
      <c r="E198" s="86"/>
    </row>
    <row r="199" spans="1:5" x14ac:dyDescent="0.25">
      <c r="A199" s="16"/>
      <c r="C199" s="86"/>
      <c r="D199" s="86"/>
      <c r="E199" s="86"/>
    </row>
    <row r="200" spans="1:5" x14ac:dyDescent="0.25">
      <c r="A200" s="16"/>
      <c r="C200" s="86"/>
      <c r="D200" s="86"/>
      <c r="E200" s="86"/>
    </row>
    <row r="201" spans="1:5" x14ac:dyDescent="0.25">
      <c r="A201" s="16"/>
      <c r="C201" s="86"/>
      <c r="D201" s="86"/>
      <c r="E201" s="86"/>
    </row>
    <row r="202" spans="1:5" x14ac:dyDescent="0.25">
      <c r="A202" s="16"/>
      <c r="C202" s="86"/>
      <c r="D202" s="86"/>
      <c r="E202" s="86"/>
    </row>
    <row r="203" spans="1:5" x14ac:dyDescent="0.25">
      <c r="A203" s="16"/>
      <c r="C203" s="86"/>
      <c r="D203" s="86"/>
      <c r="E203" s="86"/>
    </row>
    <row r="204" spans="1:5" x14ac:dyDescent="0.25">
      <c r="A204" s="16"/>
      <c r="C204" s="86"/>
      <c r="D204" s="86"/>
      <c r="E204" s="86"/>
    </row>
    <row r="205" spans="1:5" x14ac:dyDescent="0.25">
      <c r="A205" s="16"/>
      <c r="C205" s="86"/>
      <c r="D205" s="86"/>
      <c r="E205" s="86"/>
    </row>
    <row r="206" spans="1:5" x14ac:dyDescent="0.25">
      <c r="A206" s="16"/>
      <c r="C206" s="86"/>
      <c r="D206" s="86"/>
      <c r="E206" s="86"/>
    </row>
    <row r="207" spans="1:5" x14ac:dyDescent="0.25">
      <c r="A207" s="16"/>
      <c r="C207" s="86"/>
      <c r="D207" s="86"/>
      <c r="E207" s="86"/>
    </row>
    <row r="208" spans="1:5" x14ac:dyDescent="0.25">
      <c r="A208" s="16"/>
      <c r="C208" s="86"/>
      <c r="D208" s="86"/>
      <c r="E208" s="86"/>
    </row>
    <row r="209" spans="1:5" x14ac:dyDescent="0.25">
      <c r="A209" s="16"/>
      <c r="C209" s="86"/>
      <c r="D209" s="86"/>
      <c r="E209" s="86"/>
    </row>
    <row r="210" spans="1:5" x14ac:dyDescent="0.25">
      <c r="A210" s="16"/>
      <c r="C210" s="86"/>
      <c r="D210" s="86"/>
      <c r="E210" s="86"/>
    </row>
    <row r="211" spans="1:5" x14ac:dyDescent="0.25">
      <c r="A211" s="16"/>
      <c r="C211" s="86"/>
      <c r="D211" s="86"/>
      <c r="E211" s="86"/>
    </row>
    <row r="212" spans="1:5" x14ac:dyDescent="0.25">
      <c r="A212" s="16"/>
      <c r="C212" s="86"/>
      <c r="D212" s="86"/>
      <c r="E212" s="86"/>
    </row>
    <row r="213" spans="1:5" x14ac:dyDescent="0.25">
      <c r="A213" s="16"/>
      <c r="C213" s="86"/>
      <c r="D213" s="86"/>
      <c r="E213" s="86"/>
    </row>
    <row r="214" spans="1:5" x14ac:dyDescent="0.25">
      <c r="A214" s="16"/>
      <c r="C214" s="86"/>
      <c r="D214" s="86"/>
      <c r="E214" s="86"/>
    </row>
    <row r="215" spans="1:5" x14ac:dyDescent="0.25">
      <c r="A215" s="16"/>
      <c r="C215" s="86"/>
      <c r="D215" s="86"/>
      <c r="E215" s="86"/>
    </row>
    <row r="216" spans="1:5" x14ac:dyDescent="0.25">
      <c r="A216" s="16"/>
      <c r="C216" s="86"/>
      <c r="D216" s="86"/>
      <c r="E216" s="86"/>
    </row>
    <row r="217" spans="1:5" x14ac:dyDescent="0.25">
      <c r="A217" s="16"/>
      <c r="C217" s="86"/>
      <c r="D217" s="86"/>
      <c r="E217" s="86"/>
    </row>
    <row r="218" spans="1:5" x14ac:dyDescent="0.25">
      <c r="A218" s="16"/>
      <c r="C218" s="86"/>
      <c r="D218" s="86"/>
      <c r="E218" s="86"/>
    </row>
    <row r="219" spans="1:5" x14ac:dyDescent="0.25">
      <c r="A219" s="16"/>
      <c r="C219" s="86"/>
      <c r="D219" s="86"/>
      <c r="E219" s="86"/>
    </row>
    <row r="220" spans="1:5" x14ac:dyDescent="0.25">
      <c r="A220" s="16"/>
      <c r="C220" s="86"/>
      <c r="D220" s="86"/>
      <c r="E220" s="86"/>
    </row>
    <row r="221" spans="1:5" x14ac:dyDescent="0.25">
      <c r="A221" s="16"/>
      <c r="C221" s="86"/>
      <c r="D221" s="86"/>
      <c r="E221" s="86"/>
    </row>
    <row r="222" spans="1:5" x14ac:dyDescent="0.25">
      <c r="A222" s="16"/>
      <c r="C222" s="86"/>
      <c r="D222" s="86"/>
      <c r="E222" s="86"/>
    </row>
    <row r="223" spans="1:5" x14ac:dyDescent="0.25">
      <c r="A223" s="16"/>
      <c r="C223" s="86"/>
      <c r="D223" s="86"/>
      <c r="E223" s="86"/>
    </row>
    <row r="224" spans="1:5" x14ac:dyDescent="0.25">
      <c r="A224" s="16"/>
      <c r="C224" s="86"/>
      <c r="D224" s="86"/>
      <c r="E224" s="86"/>
    </row>
    <row r="225" spans="1:5" x14ac:dyDescent="0.25">
      <c r="A225" s="16"/>
      <c r="C225" s="86"/>
      <c r="D225" s="86"/>
      <c r="E225" s="86"/>
    </row>
    <row r="226" spans="1:5" x14ac:dyDescent="0.25">
      <c r="A226" s="16"/>
      <c r="C226" s="86"/>
      <c r="D226" s="86"/>
      <c r="E226" s="86"/>
    </row>
    <row r="227" spans="1:5" x14ac:dyDescent="0.25">
      <c r="A227" s="16"/>
      <c r="C227" s="86"/>
      <c r="D227" s="86"/>
      <c r="E227" s="86"/>
    </row>
    <row r="228" spans="1:5" x14ac:dyDescent="0.25">
      <c r="A228" s="16"/>
      <c r="C228" s="86"/>
      <c r="D228" s="86"/>
      <c r="E228" s="86"/>
    </row>
    <row r="229" spans="1:5" x14ac:dyDescent="0.25">
      <c r="A229" s="16"/>
      <c r="C229" s="86"/>
      <c r="D229" s="86"/>
      <c r="E229" s="86"/>
    </row>
    <row r="230" spans="1:5" x14ac:dyDescent="0.25">
      <c r="A230" s="16"/>
      <c r="C230" s="86"/>
      <c r="D230" s="86"/>
      <c r="E230" s="86"/>
    </row>
    <row r="231" spans="1:5" x14ac:dyDescent="0.25">
      <c r="A231" s="16"/>
      <c r="C231" s="86"/>
      <c r="D231" s="86"/>
      <c r="E231" s="86"/>
    </row>
    <row r="232" spans="1:5" x14ac:dyDescent="0.25">
      <c r="A232" s="16"/>
      <c r="C232" s="86"/>
      <c r="D232" s="86"/>
      <c r="E232" s="86"/>
    </row>
    <row r="233" spans="1:5" x14ac:dyDescent="0.25">
      <c r="A233" s="16"/>
      <c r="C233" s="86"/>
      <c r="D233" s="86"/>
      <c r="E233" s="86"/>
    </row>
    <row r="234" spans="1:5" x14ac:dyDescent="0.25">
      <c r="A234" s="16"/>
      <c r="C234" s="86"/>
      <c r="D234" s="86"/>
      <c r="E234" s="86"/>
    </row>
    <row r="235" spans="1:5" x14ac:dyDescent="0.25">
      <c r="A235" s="16"/>
      <c r="C235" s="86"/>
      <c r="D235" s="86"/>
      <c r="E235" s="86"/>
    </row>
    <row r="236" spans="1:5" x14ac:dyDescent="0.25">
      <c r="A236" s="16"/>
      <c r="C236" s="86"/>
      <c r="D236" s="86"/>
      <c r="E236" s="86"/>
    </row>
    <row r="237" spans="1:5" x14ac:dyDescent="0.25">
      <c r="A237" s="16"/>
      <c r="C237" s="86"/>
      <c r="D237" s="86"/>
      <c r="E237" s="86"/>
    </row>
    <row r="238" spans="1:5" x14ac:dyDescent="0.25">
      <c r="A238" s="16"/>
      <c r="C238" s="86"/>
      <c r="D238" s="86"/>
      <c r="E238" s="86"/>
    </row>
    <row r="239" spans="1:5" x14ac:dyDescent="0.25">
      <c r="A239" s="16"/>
      <c r="C239" s="86"/>
      <c r="D239" s="86"/>
      <c r="E239" s="86"/>
    </row>
    <row r="240" spans="1:5" x14ac:dyDescent="0.25">
      <c r="A240" s="16"/>
      <c r="C240" s="86"/>
      <c r="D240" s="86"/>
      <c r="E240" s="86"/>
    </row>
    <row r="241" spans="1:5" x14ac:dyDescent="0.25">
      <c r="A241" s="16"/>
      <c r="C241" s="86"/>
      <c r="D241" s="86"/>
      <c r="E241" s="86"/>
    </row>
    <row r="242" spans="1:5" x14ac:dyDescent="0.25">
      <c r="A242" s="16"/>
      <c r="C242" s="86"/>
      <c r="D242" s="86"/>
      <c r="E242" s="86"/>
    </row>
    <row r="243" spans="1:5" x14ac:dyDescent="0.25">
      <c r="A243" s="16"/>
      <c r="C243" s="86"/>
      <c r="D243" s="86"/>
      <c r="E243" s="86"/>
    </row>
    <row r="244" spans="1:5" x14ac:dyDescent="0.25">
      <c r="A244" s="16"/>
      <c r="C244" s="86"/>
      <c r="D244" s="86"/>
      <c r="E244" s="86"/>
    </row>
    <row r="245" spans="1:5" x14ac:dyDescent="0.25">
      <c r="A245" s="16"/>
      <c r="C245" s="86"/>
      <c r="D245" s="86"/>
      <c r="E245" s="86"/>
    </row>
    <row r="246" spans="1:5" x14ac:dyDescent="0.25">
      <c r="A246" s="16"/>
      <c r="C246" s="86"/>
      <c r="D246" s="86"/>
      <c r="E246" s="86"/>
    </row>
    <row r="247" spans="1:5" x14ac:dyDescent="0.25">
      <c r="A247" s="16"/>
      <c r="C247" s="86"/>
      <c r="D247" s="86"/>
      <c r="E247" s="86"/>
    </row>
    <row r="248" spans="1:5" x14ac:dyDescent="0.25">
      <c r="A248" s="16"/>
      <c r="C248" s="86"/>
      <c r="D248" s="86"/>
      <c r="E248" s="86"/>
    </row>
    <row r="249" spans="1:5" x14ac:dyDescent="0.25">
      <c r="A249" s="16"/>
      <c r="C249" s="86"/>
      <c r="D249" s="86"/>
      <c r="E249" s="86"/>
    </row>
    <row r="250" spans="1:5" x14ac:dyDescent="0.25">
      <c r="A250" s="16"/>
      <c r="C250" s="86"/>
      <c r="D250" s="86"/>
      <c r="E250" s="86"/>
    </row>
    <row r="251" spans="1:5" x14ac:dyDescent="0.25">
      <c r="A251" s="16"/>
      <c r="C251" s="86"/>
      <c r="D251" s="86"/>
      <c r="E251" s="86"/>
    </row>
    <row r="252" spans="1:5" x14ac:dyDescent="0.25">
      <c r="A252" s="16"/>
      <c r="C252" s="86"/>
      <c r="D252" s="86"/>
      <c r="E252" s="86"/>
    </row>
    <row r="253" spans="1:5" x14ac:dyDescent="0.25">
      <c r="A253" s="16"/>
      <c r="C253" s="86"/>
      <c r="D253" s="86"/>
      <c r="E253" s="86"/>
    </row>
    <row r="254" spans="1:5" x14ac:dyDescent="0.25">
      <c r="A254" s="16"/>
      <c r="C254" s="86"/>
      <c r="D254" s="86"/>
      <c r="E254" s="86"/>
    </row>
    <row r="255" spans="1:5" x14ac:dyDescent="0.25">
      <c r="A255" s="16"/>
      <c r="C255" s="86"/>
      <c r="D255" s="86"/>
      <c r="E255" s="86"/>
    </row>
    <row r="256" spans="1:5" x14ac:dyDescent="0.25">
      <c r="A256" s="16"/>
      <c r="C256" s="86"/>
      <c r="D256" s="86"/>
      <c r="E256" s="86"/>
    </row>
    <row r="257" spans="1:5" x14ac:dyDescent="0.25">
      <c r="A257" s="16"/>
      <c r="C257" s="86"/>
      <c r="D257" s="86"/>
      <c r="E257" s="86"/>
    </row>
    <row r="258" spans="1:5" x14ac:dyDescent="0.25">
      <c r="A258" s="16"/>
      <c r="C258" s="86"/>
      <c r="D258" s="86"/>
      <c r="E258" s="86"/>
    </row>
    <row r="259" spans="1:5" x14ac:dyDescent="0.25">
      <c r="A259" s="16"/>
      <c r="C259" s="86"/>
      <c r="D259" s="86"/>
      <c r="E259" s="86"/>
    </row>
    <row r="260" spans="1:5" x14ac:dyDescent="0.25">
      <c r="A260" s="16"/>
      <c r="C260" s="86"/>
      <c r="D260" s="86"/>
      <c r="E260" s="86"/>
    </row>
    <row r="261" spans="1:5" x14ac:dyDescent="0.25">
      <c r="A261" s="16"/>
      <c r="C261" s="86"/>
      <c r="D261" s="86"/>
      <c r="E261" s="86"/>
    </row>
    <row r="262" spans="1:5" x14ac:dyDescent="0.25">
      <c r="A262" s="16"/>
      <c r="C262" s="86"/>
      <c r="D262" s="86"/>
      <c r="E262" s="86"/>
    </row>
    <row r="263" spans="1:5" x14ac:dyDescent="0.25">
      <c r="A263" s="16"/>
      <c r="C263" s="86"/>
      <c r="D263" s="86"/>
      <c r="E263" s="86"/>
    </row>
    <row r="264" spans="1:5" x14ac:dyDescent="0.25">
      <c r="A264" s="16"/>
      <c r="C264" s="86"/>
      <c r="D264" s="86"/>
      <c r="E264" s="86"/>
    </row>
    <row r="265" spans="1:5" x14ac:dyDescent="0.25">
      <c r="A265" s="16"/>
      <c r="C265" s="86"/>
      <c r="D265" s="86"/>
      <c r="E265" s="86"/>
    </row>
    <row r="266" spans="1:5" x14ac:dyDescent="0.25">
      <c r="A266" s="16"/>
      <c r="C266" s="86"/>
      <c r="D266" s="86"/>
      <c r="E266" s="86"/>
    </row>
    <row r="267" spans="1:5" x14ac:dyDescent="0.25">
      <c r="A267" s="16"/>
      <c r="C267" s="86"/>
      <c r="D267" s="86"/>
      <c r="E267" s="86"/>
    </row>
    <row r="268" spans="1:5" x14ac:dyDescent="0.25">
      <c r="A268" s="16"/>
      <c r="C268" s="86"/>
      <c r="D268" s="86"/>
      <c r="E268" s="86"/>
    </row>
    <row r="269" spans="1:5" x14ac:dyDescent="0.25">
      <c r="A269" s="16"/>
      <c r="C269" s="86"/>
      <c r="D269" s="86"/>
      <c r="E269" s="86"/>
    </row>
    <row r="270" spans="1:5" x14ac:dyDescent="0.25">
      <c r="A270" s="16"/>
      <c r="C270" s="86"/>
      <c r="D270" s="86"/>
      <c r="E270" s="86"/>
    </row>
    <row r="271" spans="1:5" x14ac:dyDescent="0.25">
      <c r="A271" s="16"/>
      <c r="C271" s="86"/>
      <c r="D271" s="86"/>
      <c r="E271" s="86"/>
    </row>
    <row r="272" spans="1:5" x14ac:dyDescent="0.25">
      <c r="A272" s="16"/>
      <c r="C272" s="86"/>
      <c r="D272" s="86"/>
      <c r="E272" s="86"/>
    </row>
    <row r="273" spans="1:5" x14ac:dyDescent="0.25">
      <c r="A273" s="16"/>
      <c r="C273" s="86"/>
      <c r="D273" s="86"/>
      <c r="E273" s="86"/>
    </row>
    <row r="274" spans="1:5" x14ac:dyDescent="0.25">
      <c r="A274" s="16"/>
      <c r="C274" s="86"/>
      <c r="D274" s="86"/>
      <c r="E274" s="86"/>
    </row>
    <row r="275" spans="1:5" x14ac:dyDescent="0.25">
      <c r="A275" s="16"/>
      <c r="C275" s="86"/>
      <c r="D275" s="86"/>
      <c r="E275" s="86"/>
    </row>
    <row r="276" spans="1:5" x14ac:dyDescent="0.25">
      <c r="A276" s="16"/>
      <c r="C276" s="86"/>
      <c r="D276" s="86"/>
      <c r="E276" s="86"/>
    </row>
    <row r="277" spans="1:5" x14ac:dyDescent="0.25">
      <c r="A277" s="16"/>
      <c r="C277" s="86"/>
      <c r="D277" s="86"/>
      <c r="E277" s="86"/>
    </row>
    <row r="278" spans="1:5" x14ac:dyDescent="0.25">
      <c r="A278" s="16"/>
      <c r="C278" s="86"/>
      <c r="D278" s="86"/>
      <c r="E278" s="86"/>
    </row>
    <row r="279" spans="1:5" x14ac:dyDescent="0.25">
      <c r="A279" s="16"/>
      <c r="C279" s="86"/>
      <c r="D279" s="86"/>
      <c r="E279" s="86"/>
    </row>
    <row r="280" spans="1:5" x14ac:dyDescent="0.25">
      <c r="A280" s="16"/>
      <c r="C280" s="86"/>
      <c r="D280" s="86"/>
      <c r="E280" s="86"/>
    </row>
    <row r="281" spans="1:5" x14ac:dyDescent="0.25">
      <c r="A281" s="16"/>
      <c r="C281" s="86"/>
      <c r="D281" s="86"/>
      <c r="E281" s="86"/>
    </row>
    <row r="282" spans="1:5" x14ac:dyDescent="0.25">
      <c r="A282" s="16"/>
      <c r="C282" s="86"/>
      <c r="D282" s="86"/>
      <c r="E282" s="86"/>
    </row>
    <row r="283" spans="1:5" x14ac:dyDescent="0.25">
      <c r="A283" s="16"/>
      <c r="C283" s="86"/>
      <c r="D283" s="86"/>
      <c r="E283" s="86"/>
    </row>
    <row r="284" spans="1:5" x14ac:dyDescent="0.25">
      <c r="A284" s="16"/>
      <c r="C284" s="86"/>
      <c r="D284" s="86"/>
      <c r="E284" s="86"/>
    </row>
    <row r="285" spans="1:5" x14ac:dyDescent="0.25">
      <c r="A285" s="16"/>
      <c r="C285" s="86"/>
      <c r="D285" s="86"/>
      <c r="E285" s="86"/>
    </row>
    <row r="286" spans="1:5" x14ac:dyDescent="0.25">
      <c r="A286" s="16"/>
      <c r="C286" s="86"/>
      <c r="D286" s="86"/>
      <c r="E286" s="86"/>
    </row>
    <row r="287" spans="1:5" x14ac:dyDescent="0.25">
      <c r="A287" s="16"/>
      <c r="C287" s="86"/>
      <c r="D287" s="86"/>
      <c r="E287" s="86"/>
    </row>
    <row r="288" spans="1:5" x14ac:dyDescent="0.25">
      <c r="A288" s="16"/>
      <c r="C288" s="86"/>
      <c r="D288" s="86"/>
      <c r="E288" s="86"/>
    </row>
    <row r="289" spans="1:5" x14ac:dyDescent="0.25">
      <c r="A289" s="16"/>
      <c r="C289" s="86"/>
      <c r="D289" s="86"/>
      <c r="E289" s="86"/>
    </row>
  </sheetData>
  <conditionalFormatting sqref="A1:A1048576">
    <cfRule type="timePeriod" dxfId="31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03D3-0346-4E7D-B5D4-2B849F9B493D}">
  <dimension ref="A1:N14"/>
  <sheetViews>
    <sheetView workbookViewId="0">
      <selection activeCell="G28" sqref="G28"/>
    </sheetView>
  </sheetViews>
  <sheetFormatPr defaultColWidth="26.7109375" defaultRowHeight="15.75" x14ac:dyDescent="0.25"/>
  <cols>
    <col min="1" max="1" width="8" style="95" bestFit="1" customWidth="1"/>
    <col min="2" max="2" width="13.42578125" style="95" bestFit="1" customWidth="1"/>
    <col min="3" max="4" width="7.28515625" style="96" bestFit="1" customWidth="1"/>
    <col min="5" max="5" width="5.5703125" style="95" bestFit="1" customWidth="1"/>
    <col min="6" max="6" width="13.7109375" style="95" bestFit="1" customWidth="1"/>
    <col min="7" max="16384" width="26.7109375" style="95"/>
  </cols>
  <sheetData>
    <row r="1" spans="1:14" ht="16.5" thickBot="1" x14ac:dyDescent="0.3">
      <c r="A1" s="97" t="s">
        <v>126</v>
      </c>
      <c r="B1" s="97" t="s">
        <v>123</v>
      </c>
      <c r="C1" s="98" t="s">
        <v>121</v>
      </c>
      <c r="D1" s="98" t="s">
        <v>122</v>
      </c>
      <c r="E1" s="95" t="s">
        <v>134</v>
      </c>
      <c r="F1" s="95" t="s">
        <v>139</v>
      </c>
      <c r="J1" s="147" t="s">
        <v>131</v>
      </c>
      <c r="K1" s="147"/>
      <c r="L1" s="147"/>
      <c r="M1" s="147"/>
      <c r="N1" s="147"/>
    </row>
    <row r="2" spans="1:14" ht="16.5" thickBot="1" x14ac:dyDescent="0.3">
      <c r="A2" s="146" t="s">
        <v>127</v>
      </c>
      <c r="B2" s="99" t="s">
        <v>125</v>
      </c>
      <c r="C2" s="100">
        <v>1.16413E-2</v>
      </c>
      <c r="D2" s="100">
        <v>6.99273E-3</v>
      </c>
      <c r="E2" s="95">
        <v>2965</v>
      </c>
      <c r="F2" s="114">
        <f>D2/SQRT(E2)</f>
        <v>1.2842051610022006E-4</v>
      </c>
      <c r="J2" s="92"/>
      <c r="K2" s="93" t="s">
        <v>132</v>
      </c>
      <c r="L2" s="101" t="s">
        <v>121</v>
      </c>
      <c r="M2" s="101" t="s">
        <v>133</v>
      </c>
      <c r="N2" s="102" t="s">
        <v>134</v>
      </c>
    </row>
    <row r="3" spans="1:14" ht="16.5" customHeight="1" thickBot="1" x14ac:dyDescent="0.3">
      <c r="A3" s="146"/>
      <c r="B3" s="99" t="s">
        <v>124</v>
      </c>
      <c r="C3" s="100">
        <v>2.0239300000000002E-2</v>
      </c>
      <c r="D3" s="100">
        <v>2.9228580000000001E-2</v>
      </c>
      <c r="E3" s="95">
        <v>139</v>
      </c>
      <c r="F3" s="114">
        <f t="shared" ref="F3:F9" si="0">D3/SQRT(E3)</f>
        <v>2.4791357986265407E-3</v>
      </c>
      <c r="J3" s="148" t="s">
        <v>135</v>
      </c>
      <c r="K3" s="94" t="b">
        <v>0</v>
      </c>
      <c r="L3" s="104">
        <v>2.0239300000000002E-2</v>
      </c>
      <c r="M3" s="104">
        <v>2.9228580000000001E-2</v>
      </c>
      <c r="N3" s="105">
        <v>2965</v>
      </c>
    </row>
    <row r="4" spans="1:14" ht="16.5" thickBot="1" x14ac:dyDescent="0.3">
      <c r="A4" s="146" t="s">
        <v>128</v>
      </c>
      <c r="B4" s="99" t="s">
        <v>125</v>
      </c>
      <c r="C4" s="100">
        <v>9.7835000000000005E-3</v>
      </c>
      <c r="D4" s="100">
        <v>6.3383099999999998E-3</v>
      </c>
      <c r="E4" s="95">
        <v>2965</v>
      </c>
      <c r="F4" s="114">
        <f t="shared" si="0"/>
        <v>1.1640218361114841E-4</v>
      </c>
      <c r="J4" s="149"/>
      <c r="K4" s="94" t="b">
        <v>1</v>
      </c>
      <c r="L4" s="104">
        <v>1.16413E-2</v>
      </c>
      <c r="M4" s="104">
        <v>6.99273E-3</v>
      </c>
      <c r="N4" s="105">
        <v>139</v>
      </c>
    </row>
    <row r="5" spans="1:14" ht="16.5" customHeight="1" thickBot="1" x14ac:dyDescent="0.3">
      <c r="A5" s="146"/>
      <c r="B5" s="99" t="s">
        <v>124</v>
      </c>
      <c r="C5" s="100">
        <v>1.6948499999999998E-2</v>
      </c>
      <c r="D5" s="100">
        <v>2.983829E-2</v>
      </c>
      <c r="E5" s="95">
        <v>139</v>
      </c>
      <c r="F5" s="114">
        <f t="shared" si="0"/>
        <v>2.530850725858058E-3</v>
      </c>
      <c r="J5" s="150"/>
      <c r="K5" s="103" t="s">
        <v>65</v>
      </c>
      <c r="L5" s="106">
        <v>1.9854299999999998E-2</v>
      </c>
      <c r="M5" s="106">
        <v>2.8659710000000001E-2</v>
      </c>
      <c r="N5" s="107">
        <v>3104</v>
      </c>
    </row>
    <row r="6" spans="1:14" ht="16.5" thickBot="1" x14ac:dyDescent="0.3">
      <c r="A6" s="146" t="s">
        <v>129</v>
      </c>
      <c r="B6" s="99" t="s">
        <v>125</v>
      </c>
      <c r="C6" s="100">
        <v>1.1334500000000001E-2</v>
      </c>
      <c r="D6" s="100">
        <v>1.2363270000000001E-2</v>
      </c>
      <c r="E6" s="95">
        <v>2965</v>
      </c>
      <c r="F6" s="114">
        <f t="shared" si="0"/>
        <v>2.2704973795447097E-4</v>
      </c>
      <c r="J6" s="143" t="s">
        <v>136</v>
      </c>
      <c r="K6" s="108" t="b">
        <v>0</v>
      </c>
      <c r="L6" s="109">
        <v>1.6948499999999998E-2</v>
      </c>
      <c r="M6" s="109">
        <v>2.983829E-2</v>
      </c>
      <c r="N6" s="110">
        <v>2965</v>
      </c>
    </row>
    <row r="7" spans="1:14" ht="16.5" customHeight="1" thickBot="1" x14ac:dyDescent="0.3">
      <c r="A7" s="146"/>
      <c r="B7" s="99" t="s">
        <v>124</v>
      </c>
      <c r="C7" s="100">
        <v>1.51568E-2</v>
      </c>
      <c r="D7" s="100">
        <v>2.216299E-2</v>
      </c>
      <c r="E7" s="95">
        <v>139</v>
      </c>
      <c r="F7" s="114">
        <f t="shared" si="0"/>
        <v>1.87984027666079E-3</v>
      </c>
      <c r="J7" s="144"/>
      <c r="K7" s="94" t="b">
        <v>1</v>
      </c>
      <c r="L7" s="104">
        <v>9.7835000000000005E-3</v>
      </c>
      <c r="M7" s="104">
        <v>6.3383099999999998E-3</v>
      </c>
      <c r="N7" s="105">
        <v>139</v>
      </c>
    </row>
    <row r="8" spans="1:14" ht="16.5" thickBot="1" x14ac:dyDescent="0.3">
      <c r="A8" s="146" t="s">
        <v>130</v>
      </c>
      <c r="B8" s="99" t="s">
        <v>125</v>
      </c>
      <c r="C8" s="100">
        <v>1.38324E-2</v>
      </c>
      <c r="D8" s="100">
        <v>1.6094290000000001E-2</v>
      </c>
      <c r="E8" s="95">
        <v>2965</v>
      </c>
      <c r="F8" s="114">
        <f t="shared" si="0"/>
        <v>2.9556940251755908E-4</v>
      </c>
      <c r="J8" s="150"/>
      <c r="K8" s="103" t="s">
        <v>65</v>
      </c>
      <c r="L8" s="106">
        <v>1.6627599999999999E-2</v>
      </c>
      <c r="M8" s="106">
        <v>2.9230539999999999E-2</v>
      </c>
      <c r="N8" s="107">
        <v>3104</v>
      </c>
    </row>
    <row r="9" spans="1:14" ht="16.5" thickBot="1" x14ac:dyDescent="0.3">
      <c r="A9" s="146"/>
      <c r="B9" s="99" t="s">
        <v>124</v>
      </c>
      <c r="C9" s="100">
        <v>1.4442699999999999E-2</v>
      </c>
      <c r="D9" s="100">
        <v>2.3572679999999999E-2</v>
      </c>
      <c r="E9" s="95">
        <v>139</v>
      </c>
      <c r="F9" s="114">
        <f t="shared" si="0"/>
        <v>1.9994086218888458E-3</v>
      </c>
      <c r="J9" s="143" t="s">
        <v>137</v>
      </c>
      <c r="K9" s="108" t="b">
        <v>0</v>
      </c>
      <c r="L9" s="109">
        <v>1.51568E-2</v>
      </c>
      <c r="M9" s="109">
        <v>2.216299E-2</v>
      </c>
      <c r="N9" s="110">
        <v>2965</v>
      </c>
    </row>
    <row r="10" spans="1:14" ht="16.5" thickBot="1" x14ac:dyDescent="0.3">
      <c r="J10" s="144"/>
      <c r="K10" s="94" t="b">
        <v>1</v>
      </c>
      <c r="L10" s="104">
        <v>1.1334500000000001E-2</v>
      </c>
      <c r="M10" s="104">
        <v>1.2363270000000001E-2</v>
      </c>
      <c r="N10" s="105">
        <v>139</v>
      </c>
    </row>
    <row r="11" spans="1:14" ht="16.5" thickBot="1" x14ac:dyDescent="0.3">
      <c r="J11" s="150"/>
      <c r="K11" s="103" t="s">
        <v>65</v>
      </c>
      <c r="L11" s="106">
        <v>1.49856E-2</v>
      </c>
      <c r="M11" s="106">
        <v>2.183158E-2</v>
      </c>
      <c r="N11" s="107">
        <v>3104</v>
      </c>
    </row>
    <row r="12" spans="1:14" ht="16.5" thickBot="1" x14ac:dyDescent="0.3">
      <c r="J12" s="143" t="s">
        <v>138</v>
      </c>
      <c r="K12" s="108" t="b">
        <v>0</v>
      </c>
      <c r="L12" s="109">
        <v>1.4442699999999999E-2</v>
      </c>
      <c r="M12" s="109">
        <v>2.3572679999999999E-2</v>
      </c>
      <c r="N12" s="110">
        <v>2965</v>
      </c>
    </row>
    <row r="13" spans="1:14" ht="16.5" thickBot="1" x14ac:dyDescent="0.3">
      <c r="J13" s="144"/>
      <c r="K13" s="94" t="b">
        <v>1</v>
      </c>
      <c r="L13" s="104">
        <v>1.38324E-2</v>
      </c>
      <c r="M13" s="104">
        <v>1.6094290000000001E-2</v>
      </c>
      <c r="N13" s="105">
        <v>139</v>
      </c>
    </row>
    <row r="14" spans="1:14" ht="16.5" thickBot="1" x14ac:dyDescent="0.3">
      <c r="J14" s="145"/>
      <c r="K14" s="111" t="s">
        <v>65</v>
      </c>
      <c r="L14" s="112">
        <v>1.44154E-2</v>
      </c>
      <c r="M14" s="112">
        <v>2.3287660000000002E-2</v>
      </c>
      <c r="N14" s="113">
        <v>3104</v>
      </c>
    </row>
  </sheetData>
  <mergeCells count="9">
    <mergeCell ref="J1:N1"/>
    <mergeCell ref="J3:J5"/>
    <mergeCell ref="J6:J8"/>
    <mergeCell ref="J9:J11"/>
    <mergeCell ref="J12:J14"/>
    <mergeCell ref="A2:A3"/>
    <mergeCell ref="A4:A5"/>
    <mergeCell ref="A6:A7"/>
    <mergeCell ref="A8: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42FB-3F37-4D3F-B1C6-B1D98764AE5E}">
  <dimension ref="A1:E289"/>
  <sheetViews>
    <sheetView zoomScale="115" zoomScaleNormal="115" workbookViewId="0">
      <selection activeCell="C34" sqref="C34"/>
    </sheetView>
  </sheetViews>
  <sheetFormatPr defaultRowHeight="15" x14ac:dyDescent="0.25"/>
  <cols>
    <col min="1" max="1" width="10.85546875" style="65" bestFit="1" customWidth="1"/>
    <col min="3" max="3" width="29.85546875" bestFit="1" customWidth="1"/>
    <col min="4" max="4" width="30.140625" bestFit="1" customWidth="1"/>
    <col min="5" max="5" width="30.85546875" bestFit="1" customWidth="1"/>
  </cols>
  <sheetData>
    <row r="1" spans="1:5" x14ac:dyDescent="0.25">
      <c r="A1" s="3" t="s">
        <v>2</v>
      </c>
      <c r="B1" t="s">
        <v>108</v>
      </c>
      <c r="C1" t="s">
        <v>144</v>
      </c>
      <c r="D1" t="s">
        <v>145</v>
      </c>
      <c r="E1" t="s">
        <v>143</v>
      </c>
    </row>
    <row r="2" spans="1:5" x14ac:dyDescent="0.25">
      <c r="A2" s="16">
        <v>44066</v>
      </c>
      <c r="B2">
        <f>LN(Forecast!B2)</f>
        <v>4.6347289882296359</v>
      </c>
    </row>
    <row r="3" spans="1:5" x14ac:dyDescent="0.25">
      <c r="A3" s="16">
        <f t="shared" ref="A3:A66" si="0">A2+1</f>
        <v>44067</v>
      </c>
      <c r="B3">
        <f>LN(Forecast!B3)</f>
        <v>4.836281906951478</v>
      </c>
    </row>
    <row r="4" spans="1:5" x14ac:dyDescent="0.25">
      <c r="A4" s="16">
        <f t="shared" si="0"/>
        <v>44068</v>
      </c>
      <c r="B4">
        <f>LN(Forecast!B4)</f>
        <v>5.0039463059454592</v>
      </c>
    </row>
    <row r="5" spans="1:5" x14ac:dyDescent="0.25">
      <c r="A5" s="16">
        <f t="shared" si="0"/>
        <v>44069</v>
      </c>
      <c r="B5">
        <f>LN(Forecast!B5)</f>
        <v>5.3278761687895813</v>
      </c>
    </row>
    <row r="6" spans="1:5" x14ac:dyDescent="0.25">
      <c r="A6" s="16">
        <f t="shared" si="0"/>
        <v>44070</v>
      </c>
      <c r="B6">
        <f>LN(Forecast!B6)</f>
        <v>5.4510384535657002</v>
      </c>
    </row>
    <row r="7" spans="1:5" x14ac:dyDescent="0.25">
      <c r="A7" s="16">
        <f t="shared" si="0"/>
        <v>44071</v>
      </c>
      <c r="B7">
        <f>LN(Forecast!B7)</f>
        <v>5.5606816310155276</v>
      </c>
    </row>
    <row r="8" spans="1:5" x14ac:dyDescent="0.25">
      <c r="A8" s="16">
        <f t="shared" si="0"/>
        <v>44072</v>
      </c>
      <c r="B8">
        <f>LN(Forecast!B8)</f>
        <v>5.7651911027848444</v>
      </c>
    </row>
    <row r="9" spans="1:5" x14ac:dyDescent="0.25">
      <c r="A9" s="73">
        <f t="shared" si="0"/>
        <v>44073</v>
      </c>
      <c r="B9">
        <f>LN(Forecast!B9)</f>
        <v>5.7651911027848444</v>
      </c>
    </row>
    <row r="10" spans="1:5" x14ac:dyDescent="0.25">
      <c r="A10" s="16">
        <f t="shared" si="0"/>
        <v>44074</v>
      </c>
      <c r="B10">
        <f>LN(Forecast!B10)</f>
        <v>5.934894195619588</v>
      </c>
    </row>
    <row r="11" spans="1:5" x14ac:dyDescent="0.25">
      <c r="A11" s="16">
        <f t="shared" si="0"/>
        <v>44075</v>
      </c>
      <c r="B11">
        <f>LN(Forecast!B11)</f>
        <v>6.3117348091529148</v>
      </c>
    </row>
    <row r="12" spans="1:5" x14ac:dyDescent="0.25">
      <c r="A12" s="16">
        <f t="shared" si="0"/>
        <v>44076</v>
      </c>
      <c r="B12">
        <f>LN(Forecast!B12)</f>
        <v>6.4361503683694279</v>
      </c>
    </row>
    <row r="13" spans="1:5" x14ac:dyDescent="0.25">
      <c r="A13" s="16">
        <f t="shared" si="0"/>
        <v>44077</v>
      </c>
      <c r="B13">
        <f>LN(Forecast!B13)</f>
        <v>6.508769136971682</v>
      </c>
    </row>
    <row r="14" spans="1:5" x14ac:dyDescent="0.25">
      <c r="A14" s="16">
        <f t="shared" si="0"/>
        <v>44078</v>
      </c>
      <c r="B14">
        <f>LN(Forecast!B14)</f>
        <v>6.5750758405996201</v>
      </c>
    </row>
    <row r="15" spans="1:5" x14ac:dyDescent="0.25">
      <c r="A15" s="16">
        <f t="shared" si="0"/>
        <v>44079</v>
      </c>
      <c r="B15">
        <f>LN(Forecast!B15)</f>
        <v>6.7226297948554485</v>
      </c>
    </row>
    <row r="16" spans="1:5" x14ac:dyDescent="0.25">
      <c r="A16" s="16">
        <f t="shared" si="0"/>
        <v>44080</v>
      </c>
      <c r="B16">
        <f>LN(Forecast!B16)</f>
        <v>6.7226297948554485</v>
      </c>
    </row>
    <row r="17" spans="1:5" x14ac:dyDescent="0.25">
      <c r="A17" s="16">
        <f t="shared" si="0"/>
        <v>44081</v>
      </c>
      <c r="B17">
        <f>LN(Forecast!B17)</f>
        <v>6.8511849274937431</v>
      </c>
    </row>
    <row r="18" spans="1:5" x14ac:dyDescent="0.25">
      <c r="A18" s="16">
        <f t="shared" si="0"/>
        <v>44082</v>
      </c>
      <c r="B18">
        <f>LN(Forecast!B18)</f>
        <v>6.9275579062783166</v>
      </c>
    </row>
    <row r="19" spans="1:5" x14ac:dyDescent="0.25">
      <c r="A19" s="16">
        <f t="shared" si="0"/>
        <v>44083</v>
      </c>
      <c r="B19">
        <f>LN(Forecast!B19)</f>
        <v>6.9612960459101672</v>
      </c>
    </row>
    <row r="20" spans="1:5" x14ac:dyDescent="0.25">
      <c r="A20" s="16">
        <f t="shared" si="0"/>
        <v>44084</v>
      </c>
      <c r="C20" s="86" t="e">
        <f>LN(Forecast!C20)</f>
        <v>#NUM!</v>
      </c>
      <c r="D20" s="86" t="e">
        <f>LN(Forecast!D20)</f>
        <v>#NUM!</v>
      </c>
      <c r="E20" s="86" t="e">
        <f>LN(Forecast!E20)</f>
        <v>#NUM!</v>
      </c>
    </row>
    <row r="21" spans="1:5" x14ac:dyDescent="0.25">
      <c r="A21" s="16">
        <f t="shared" si="0"/>
        <v>44085</v>
      </c>
      <c r="C21" s="86">
        <f>LN(Forecast!C21)</f>
        <v>7.0809433238044157</v>
      </c>
      <c r="D21" s="86">
        <f>LN(Forecast!D21)</f>
        <v>7.1269107812759849</v>
      </c>
      <c r="E21" s="86">
        <f>LN(Forecast!E21)</f>
        <v>7.1155051987328575</v>
      </c>
    </row>
    <row r="22" spans="1:5" x14ac:dyDescent="0.25">
      <c r="A22" s="16">
        <f t="shared" si="0"/>
        <v>44086</v>
      </c>
      <c r="C22" s="86">
        <f>LN(Forecast!C22)</f>
        <v>7.1114172300086231</v>
      </c>
      <c r="D22" s="86">
        <f>LN(Forecast!D22)</f>
        <v>7.201908283836735</v>
      </c>
      <c r="E22" s="86">
        <f>LN(Forecast!E22)</f>
        <v>7.1789497129556024</v>
      </c>
    </row>
    <row r="23" spans="1:5" x14ac:dyDescent="0.25">
      <c r="A23" s="16">
        <f t="shared" si="0"/>
        <v>44087</v>
      </c>
      <c r="C23" s="86">
        <f>LN(Forecast!C23)</f>
        <v>7.1402301757641773</v>
      </c>
      <c r="D23" s="86">
        <f>LN(Forecast!D23)</f>
        <v>7.2740023363251334</v>
      </c>
      <c r="E23" s="86">
        <f>LN(Forecast!E23)</f>
        <v>7.2393034522941484</v>
      </c>
    </row>
    <row r="24" spans="1:5" x14ac:dyDescent="0.25">
      <c r="A24" s="16">
        <f t="shared" si="0"/>
        <v>44088</v>
      </c>
      <c r="C24" s="86">
        <f>LN(Forecast!C24)</f>
        <v>7.1674790820429406</v>
      </c>
      <c r="D24" s="86">
        <f>LN(Forecast!D24)</f>
        <v>7.3434679131076335</v>
      </c>
      <c r="E24" s="86">
        <f>LN(Forecast!E24)</f>
        <v>7.2968041639179431</v>
      </c>
    </row>
    <row r="25" spans="1:5" x14ac:dyDescent="0.25">
      <c r="A25" s="16">
        <f t="shared" si="0"/>
        <v>44089</v>
      </c>
      <c r="C25" s="86">
        <f>LN(Forecast!C25)</f>
        <v>7.1932536696255909</v>
      </c>
      <c r="D25" s="86">
        <f>LN(Forecast!D25)</f>
        <v>7.4105546421433299</v>
      </c>
      <c r="E25" s="86">
        <f>LN(Forecast!E25)</f>
        <v>7.3516663938714775</v>
      </c>
    </row>
    <row r="26" spans="1:5" x14ac:dyDescent="0.25">
      <c r="A26" s="16">
        <f t="shared" si="0"/>
        <v>44090</v>
      </c>
      <c r="C26" s="86">
        <f>LN(Forecast!C26)</f>
        <v>7.2176378451378636</v>
      </c>
      <c r="D26" s="86">
        <f>LN(Forecast!D26)</f>
        <v>7.4754921862994497</v>
      </c>
      <c r="E26" s="86">
        <f>LN(Forecast!E26)</f>
        <v>7.404086558706644</v>
      </c>
    </row>
    <row r="27" spans="1:5" x14ac:dyDescent="0.25">
      <c r="A27" s="16">
        <f t="shared" si="0"/>
        <v>44091</v>
      </c>
      <c r="C27" s="86">
        <f>LN(Forecast!C27)</f>
        <v>7.2407084956837169</v>
      </c>
      <c r="D27" s="86">
        <f>LN(Forecast!D27)</f>
        <v>7.5384859925150165</v>
      </c>
      <c r="E27" s="86">
        <f>LN(Forecast!E27)</f>
        <v>7.4542396649673988</v>
      </c>
    </row>
    <row r="28" spans="1:5" x14ac:dyDescent="0.25">
      <c r="A28" s="16">
        <f t="shared" si="0"/>
        <v>44092</v>
      </c>
      <c r="C28" s="86">
        <f>LN(Forecast!C28)</f>
        <v>7.2625363699288012</v>
      </c>
      <c r="D28" s="86">
        <f>LN(Forecast!D28)</f>
        <v>7.5997209368331413</v>
      </c>
      <c r="E28" s="86">
        <f>LN(Forecast!E28)</f>
        <v>7.5022826623764969</v>
      </c>
    </row>
    <row r="29" spans="1:5" x14ac:dyDescent="0.25">
      <c r="A29" s="16">
        <f t="shared" si="0"/>
        <v>44093</v>
      </c>
      <c r="C29" s="86">
        <f>LN(Forecast!C29)</f>
        <v>7.2837411975727733</v>
      </c>
      <c r="D29" s="86">
        <f>LN(Forecast!D29)</f>
        <v>7.6587581927901871</v>
      </c>
      <c r="E29" s="86">
        <f>LN(Forecast!E29)</f>
        <v>7.5483571184243896</v>
      </c>
    </row>
    <row r="30" spans="1:5" x14ac:dyDescent="0.25">
      <c r="A30" s="16">
        <f t="shared" si="0"/>
        <v>44094</v>
      </c>
      <c r="C30" s="86">
        <f>LN(Forecast!C30)</f>
        <v>7.304366099014497</v>
      </c>
      <c r="D30" s="86">
        <f>LN(Forecast!D30)</f>
        <v>7.7065855953369287</v>
      </c>
      <c r="E30" s="86">
        <f>LN(Forecast!E30)</f>
        <v>7.5925913539157994</v>
      </c>
    </row>
    <row r="31" spans="1:5" x14ac:dyDescent="0.25">
      <c r="A31" s="16">
        <f t="shared" si="0"/>
        <v>44095</v>
      </c>
      <c r="C31" s="86">
        <f>LN(Forecast!C31)</f>
        <v>7.3244511262773404</v>
      </c>
      <c r="D31" s="86">
        <f>LN(Forecast!D31)</f>
        <v>7.7522001564780387</v>
      </c>
      <c r="E31" s="86">
        <f>LN(Forecast!E31)</f>
        <v>7.6351021437653728</v>
      </c>
    </row>
    <row r="32" spans="1:5" x14ac:dyDescent="0.25">
      <c r="A32" s="16">
        <f t="shared" si="0"/>
        <v>44096</v>
      </c>
      <c r="C32" s="86">
        <f>LN(Forecast!C32)</f>
        <v>7.3440335085565325</v>
      </c>
      <c r="D32" s="86">
        <f>LN(Forecast!D32)</f>
        <v>7.7956845318811547</v>
      </c>
      <c r="E32" s="86">
        <f>LN(Forecast!E32)</f>
        <v>7.6759960616349989</v>
      </c>
    </row>
    <row r="33" spans="1:5" x14ac:dyDescent="0.25">
      <c r="A33" s="16">
        <f t="shared" si="0"/>
        <v>44097</v>
      </c>
      <c r="C33" s="86">
        <f>LN(Forecast!C33)</f>
        <v>7.3631478612781658</v>
      </c>
      <c r="D33" s="86">
        <f>LN(Forecast!D33)</f>
        <v>7.837107286887746</v>
      </c>
      <c r="E33" s="86">
        <f>LN(Forecast!E33)</f>
        <v>7.7153705280463836</v>
      </c>
    </row>
    <row r="34" spans="1:5" x14ac:dyDescent="0.25">
      <c r="A34" s="16">
        <f t="shared" si="0"/>
        <v>44098</v>
      </c>
      <c r="C34" s="86">
        <f>LN(Forecast!C34)</f>
        <v>7.38182636345896</v>
      </c>
      <c r="D34" s="86">
        <f>LN(Forecast!D34)</f>
        <v>7.8765236510095331</v>
      </c>
      <c r="E34" s="86">
        <f>LN(Forecast!E34)</f>
        <v>7.7533146074553114</v>
      </c>
    </row>
    <row r="35" spans="1:5" x14ac:dyDescent="0.25">
      <c r="A35" s="16">
        <f t="shared" si="0"/>
        <v>44099</v>
      </c>
      <c r="C35" s="86">
        <f>LN(Forecast!C35)</f>
        <v>7.4000989471972236</v>
      </c>
      <c r="D35" s="86">
        <f>LN(Forecast!D35)</f>
        <v>7.9139763663198979</v>
      </c>
      <c r="E35" s="86">
        <f>LN(Forecast!E35)</f>
        <v>7.7899099741132067</v>
      </c>
    </row>
    <row r="36" spans="1:5" x14ac:dyDescent="0.25">
      <c r="A36" s="16">
        <f t="shared" si="0"/>
        <v>44100</v>
      </c>
      <c r="C36" s="86">
        <f>LN(Forecast!C36)</f>
        <v>7.4179934657748392</v>
      </c>
      <c r="D36" s="86">
        <f>LN(Forecast!D36)</f>
        <v>7.9494962815951773</v>
      </c>
      <c r="E36" s="86">
        <f>LN(Forecast!E36)</f>
        <v>7.8252317260121433</v>
      </c>
    </row>
    <row r="37" spans="1:5" x14ac:dyDescent="0.25">
      <c r="A37" s="16">
        <f t="shared" si="0"/>
        <v>44101</v>
      </c>
      <c r="C37" s="86">
        <f>LN(Forecast!C37)</f>
        <v>7.435526733285827</v>
      </c>
      <c r="D37" s="86">
        <f>LN(Forecast!D37)</f>
        <v>7.9831336039487919</v>
      </c>
      <c r="E37" s="86">
        <f>LN(Forecast!E37)</f>
        <v>7.8593490761059641</v>
      </c>
    </row>
    <row r="38" spans="1:5" x14ac:dyDescent="0.25">
      <c r="A38" s="16">
        <f t="shared" si="0"/>
        <v>44102</v>
      </c>
      <c r="C38" s="86">
        <f>LN(Forecast!C38)</f>
        <v>7.4527143190923404</v>
      </c>
      <c r="D38" s="86">
        <f>LN(Forecast!D38)</f>
        <v>8.0154046886587995</v>
      </c>
      <c r="E38" s="86">
        <f>LN(Forecast!E38)</f>
        <v>7.8923259447504748</v>
      </c>
    </row>
    <row r="39" spans="1:5" x14ac:dyDescent="0.25">
      <c r="A39" s="16">
        <f t="shared" si="0"/>
        <v>44103</v>
      </c>
      <c r="C39" s="86">
        <f>LN(Forecast!C39)</f>
        <v>7.4695706484741722</v>
      </c>
      <c r="D39" s="86">
        <f>LN(Forecast!D39)</f>
        <v>8.0463861544867061</v>
      </c>
      <c r="E39" s="86">
        <f>LN(Forecast!E39)</f>
        <v>7.9242214732924472</v>
      </c>
    </row>
    <row r="40" spans="1:5" x14ac:dyDescent="0.25">
      <c r="A40" s="16">
        <f t="shared" si="0"/>
        <v>44104</v>
      </c>
      <c r="C40" s="86">
        <f>LN(Forecast!C40)</f>
        <v>7.4861090944869559</v>
      </c>
      <c r="D40" s="86">
        <f>LN(Forecast!D40)</f>
        <v>8.0761523812266383</v>
      </c>
      <c r="E40" s="86">
        <f>LN(Forecast!E40)</f>
        <v>7.9550904756610104</v>
      </c>
    </row>
    <row r="41" spans="1:5" x14ac:dyDescent="0.25">
      <c r="A41" s="16">
        <f t="shared" si="0"/>
        <v>44105</v>
      </c>
      <c r="C41" s="86">
        <f>LN(Forecast!C41)</f>
        <v>7.5023420621086254</v>
      </c>
      <c r="D41" s="86">
        <f>LN(Forecast!D41)</f>
        <v>8.1047763035710538</v>
      </c>
      <c r="E41" s="86">
        <f>LN(Forecast!E41)</f>
        <v>7.9849838424558772</v>
      </c>
    </row>
    <row r="42" spans="1:5" x14ac:dyDescent="0.25">
      <c r="A42" s="16">
        <f t="shared" si="0"/>
        <v>44106</v>
      </c>
      <c r="C42" s="86">
        <f>LN(Forecast!C42)</f>
        <v>7.518281065614187</v>
      </c>
      <c r="D42" s="86">
        <f>LN(Forecast!D42)</f>
        <v>8.1323301804503068</v>
      </c>
      <c r="E42" s="86">
        <f>LN(Forecast!E42)</f>
        <v>8.0139489102211758</v>
      </c>
    </row>
    <row r="43" spans="1:5" x14ac:dyDescent="0.25">
      <c r="A43" s="16">
        <f t="shared" si="0"/>
        <v>44107</v>
      </c>
      <c r="C43" s="86">
        <f>LN(Forecast!C43)</f>
        <v>7.5339367993384787</v>
      </c>
      <c r="D43" s="86">
        <f>LN(Forecast!D43)</f>
        <v>8.1588863318732052</v>
      </c>
      <c r="E43" s="86">
        <f>LN(Forecast!E43)</f>
        <v>8.0420297862877437</v>
      </c>
    </row>
    <row r="44" spans="1:5" x14ac:dyDescent="0.25">
      <c r="A44" s="16">
        <f t="shared" si="0"/>
        <v>44108</v>
      </c>
      <c r="C44" s="86">
        <f>LN(Forecast!C44)</f>
        <v>7.5493192025153659</v>
      </c>
      <c r="D44" s="86">
        <f>LN(Forecast!D44)</f>
        <v>8.1845178518235837</v>
      </c>
      <c r="E44" s="86">
        <f>LN(Forecast!E44)</f>
        <v>8.0692676362321691</v>
      </c>
    </row>
    <row r="45" spans="1:5" x14ac:dyDescent="0.25">
      <c r="A45" s="16">
        <f t="shared" si="0"/>
        <v>44109</v>
      </c>
      <c r="C45" s="86">
        <f>LN(Forecast!C45)</f>
        <v>7.5644376706716967</v>
      </c>
      <c r="D45" s="86">
        <f>LN(Forecast!D45)</f>
        <v>8.2092976180879553</v>
      </c>
      <c r="E45" s="86">
        <f>LN(Forecast!E45)</f>
        <v>8.0957009396967106</v>
      </c>
    </row>
    <row r="46" spans="1:5" x14ac:dyDescent="0.25">
      <c r="A46" s="16">
        <f t="shared" si="0"/>
        <v>44110</v>
      </c>
      <c r="C46" s="86">
        <f>LN(Forecast!C46)</f>
        <v>7.5793010970381074</v>
      </c>
      <c r="D46" s="86">
        <f>LN(Forecast!D46)</f>
        <v>8.2332727273495951</v>
      </c>
      <c r="E46" s="86">
        <f>LN(Forecast!E46)</f>
        <v>8.1213657192161275</v>
      </c>
    </row>
    <row r="47" spans="1:5" x14ac:dyDescent="0.25">
      <c r="A47" s="16">
        <f t="shared" si="0"/>
        <v>44111</v>
      </c>
      <c r="C47" s="86">
        <f>LN(Forecast!C47)</f>
        <v>7.5939179103774173</v>
      </c>
      <c r="D47" s="86">
        <f>LN(Forecast!D47)</f>
        <v>8.2564875130294144</v>
      </c>
      <c r="E47" s="86">
        <f>LN(Forecast!E47)</f>
        <v>8.1462957457578877</v>
      </c>
    </row>
    <row r="48" spans="1:5" x14ac:dyDescent="0.25">
      <c r="A48" s="16">
        <f t="shared" si="0"/>
        <v>44112</v>
      </c>
      <c r="C48" s="86">
        <f>LN(Forecast!C48)</f>
        <v>7.6082961095682551</v>
      </c>
      <c r="D48" s="86">
        <f>LN(Forecast!D48)</f>
        <v>8.2789835823056706</v>
      </c>
      <c r="E48" s="86">
        <f>LN(Forecast!E48)</f>
        <v>8.1705227238644174</v>
      </c>
    </row>
    <row r="49" spans="1:5" x14ac:dyDescent="0.25">
      <c r="A49" s="16">
        <f t="shared" si="0"/>
        <v>44113</v>
      </c>
      <c r="C49" s="86">
        <f>LN(Forecast!C49)</f>
        <v>7.6224432952427286</v>
      </c>
      <c r="D49" s="86">
        <f>LN(Forecast!D49)</f>
        <v>8.3007998076272482</v>
      </c>
      <c r="E49" s="86">
        <f>LN(Forecast!E49)</f>
        <v>8.1940764585608896</v>
      </c>
    </row>
    <row r="50" spans="1:5" x14ac:dyDescent="0.25">
      <c r="A50" s="16">
        <f t="shared" si="0"/>
        <v>44114</v>
      </c>
      <c r="C50" s="86">
        <f>LN(Forecast!C50)</f>
        <v>7.636366698742961</v>
      </c>
      <c r="D50" s="86">
        <f>LN(Forecast!D50)</f>
        <v>8.3219722730948043</v>
      </c>
      <c r="E50" s="86">
        <f>LN(Forecast!E50)</f>
        <v>8.2169850055365217</v>
      </c>
    </row>
    <row r="51" spans="1:5" x14ac:dyDescent="0.25">
      <c r="A51" s="16">
        <f t="shared" si="0"/>
        <v>44115</v>
      </c>
      <c r="C51" s="86">
        <f>LN(Forecast!C51)</f>
        <v>7.6500732086427208</v>
      </c>
      <c r="D51" s="86">
        <f>LN(Forecast!D51)</f>
        <v>8.3425341765621095</v>
      </c>
      <c r="E51" s="86">
        <f>LN(Forecast!E51)</f>
        <v>8.2392748066730999</v>
      </c>
    </row>
    <row r="52" spans="1:5" x14ac:dyDescent="0.25">
      <c r="A52" s="16">
        <f t="shared" si="0"/>
        <v>44116</v>
      </c>
      <c r="C52" s="86">
        <f>LN(Forecast!C52)</f>
        <v>7.6635693950544619</v>
      </c>
      <c r="D52" s="86">
        <f>LN(Forecast!D52)</f>
        <v>8.3625156878530813</v>
      </c>
      <c r="E52" s="86">
        <f>LN(Forecast!E52)</f>
        <v>8.2609708126614851</v>
      </c>
    </row>
    <row r="53" spans="1:5" x14ac:dyDescent="0.25">
      <c r="A53" s="16">
        <f t="shared" si="0"/>
        <v>44117</v>
      </c>
      <c r="C53" s="86">
        <f>LN(Forecast!C53)</f>
        <v>7.6768615293676437</v>
      </c>
      <c r="D53" s="86">
        <f>LN(Forecast!D53)</f>
        <v>8.3819438573562746</v>
      </c>
      <c r="E53" s="86">
        <f>LN(Forecast!E53)</f>
        <v>8.2820965941737423</v>
      </c>
    </row>
    <row r="54" spans="1:5" x14ac:dyDescent="0.25">
      <c r="A54" s="16">
        <f t="shared" si="0"/>
        <v>44118</v>
      </c>
      <c r="C54" s="86">
        <f>LN(Forecast!C54)</f>
        <v>7.6899556024408735</v>
      </c>
      <c r="D54" s="86">
        <f>LN(Forecast!D54)</f>
        <v>8.4008439546072022</v>
      </c>
      <c r="E54" s="86">
        <f>LN(Forecast!E54)</f>
        <v>8.3026744428369135</v>
      </c>
    </row>
    <row r="55" spans="1:5" x14ac:dyDescent="0.25">
      <c r="A55" s="16">
        <f t="shared" si="0"/>
        <v>44119</v>
      </c>
      <c r="C55" s="86">
        <f>LN(Forecast!C55)</f>
        <v>7.7028573413867116</v>
      </c>
      <c r="D55" s="86">
        <f>LN(Forecast!D55)</f>
        <v>8.4192395681984387</v>
      </c>
      <c r="E55" s="86">
        <f>LN(Forecast!E55)</f>
        <v>8.3227254630780152</v>
      </c>
    </row>
    <row r="56" spans="1:5" x14ac:dyDescent="0.25">
      <c r="A56" s="16">
        <f t="shared" si="0"/>
        <v>44120</v>
      </c>
      <c r="C56" s="86">
        <f>LN(Forecast!C56)</f>
        <v>7.7155722250742205</v>
      </c>
      <c r="D56" s="86">
        <f>LN(Forecast!D56)</f>
        <v>8.437152706851073</v>
      </c>
      <c r="E56" s="86">
        <f>LN(Forecast!E56)</f>
        <v>8.3422696557740537</v>
      </c>
    </row>
    <row r="57" spans="1:5" x14ac:dyDescent="0.25">
      <c r="A57" s="16">
        <f t="shared" si="0"/>
        <v>44121</v>
      </c>
      <c r="C57" s="86">
        <f>LN(Forecast!C57)</f>
        <v>7.728105498462174</v>
      </c>
      <c r="D57" s="86">
        <f>LN(Forecast!D57)</f>
        <v>8.4546039042982795</v>
      </c>
      <c r="E57" s="86">
        <f>LN(Forecast!E57)</f>
        <v>8.3613259945418221</v>
      </c>
    </row>
    <row r="58" spans="1:5" x14ac:dyDescent="0.25">
      <c r="A58" s="16">
        <f t="shared" si="0"/>
        <v>44122</v>
      </c>
      <c r="C58" s="86">
        <f>LN(Forecast!C58)</f>
        <v>7.7404621858650735</v>
      </c>
      <c r="D58" s="86">
        <f>LN(Forecast!D58)</f>
        <v>8.471612330672972</v>
      </c>
      <c r="E58" s="86">
        <f>LN(Forecast!E58)</f>
        <v>8.3799124954378552</v>
      </c>
    </row>
    <row r="59" spans="1:5" x14ac:dyDescent="0.25">
      <c r="A59" s="16">
        <f t="shared" si="0"/>
        <v>44123</v>
      </c>
      <c r="C59" s="86">
        <f>LN(Forecast!C59)</f>
        <v>7.7526471032442599</v>
      </c>
      <c r="D59" s="86">
        <f>LN(Forecast!D59)</f>
        <v>8.4881959131069618</v>
      </c>
      <c r="E59" s="86">
        <f>LN(Forecast!E59)</f>
        <v>8.3980462807410472</v>
      </c>
    </row>
    <row r="60" spans="1:5" x14ac:dyDescent="0.25">
      <c r="A60" s="16">
        <f t="shared" si="0"/>
        <v>44124</v>
      </c>
      <c r="C60" s="86">
        <f>LN(Forecast!C60)</f>
        <v>7.7646648696077021</v>
      </c>
      <c r="D60" s="86">
        <f>LN(Forecast!D60)</f>
        <v>8.5043714682906</v>
      </c>
      <c r="E60" s="86">
        <f>LN(Forecast!E60)</f>
        <v>8.4157436374084931</v>
      </c>
    </row>
    <row r="61" spans="1:5" x14ac:dyDescent="0.25">
      <c r="A61" s="16">
        <f t="shared" si="0"/>
        <v>44125</v>
      </c>
      <c r="C61" s="86">
        <f>LN(Forecast!C61)</f>
        <v>7.7765199176372386</v>
      </c>
      <c r="D61" s="86">
        <f>LN(Forecast!D61)</f>
        <v>8.5201548444965685</v>
      </c>
      <c r="E61" s="86">
        <f>LN(Forecast!E61)</f>
        <v>8.4330200707264193</v>
      </c>
    </row>
    <row r="62" spans="1:5" x14ac:dyDescent="0.25">
      <c r="A62" s="16">
        <f t="shared" si="0"/>
        <v>44126</v>
      </c>
      <c r="C62" s="86">
        <f>LN(Forecast!C62)</f>
        <v>7.7882165036058462</v>
      </c>
      <c r="D62" s="86">
        <f>LN(Forecast!D62)</f>
        <v>8.5355609927286622</v>
      </c>
      <c r="E62" s="86">
        <f>LN(Forecast!E62)</f>
        <v>8.4498903536199386</v>
      </c>
    </row>
    <row r="63" spans="1:5" x14ac:dyDescent="0.25">
      <c r="A63" s="16">
        <f t="shared" si="0"/>
        <v>44127</v>
      </c>
      <c r="C63" s="86">
        <f>LN(Forecast!C63)</f>
        <v>7.7997587166417555</v>
      </c>
      <c r="D63" s="86">
        <f>LN(Forecast!D63)</f>
        <v>8.550604034370215</v>
      </c>
      <c r="E63" s="86">
        <f>LN(Forecast!E63)</f>
        <v>8.4663685720358473</v>
      </c>
    </row>
    <row r="64" spans="1:5" x14ac:dyDescent="0.25">
      <c r="A64" s="16">
        <f t="shared" si="0"/>
        <v>44128</v>
      </c>
      <c r="C64" s="86">
        <f>LN(Forecast!C64)</f>
        <v>7.8111504873910231</v>
      </c>
      <c r="D64" s="86">
        <f>LN(Forecast!D64)</f>
        <v>8.5652973251516311</v>
      </c>
      <c r="E64" s="86">
        <f>LN(Forecast!E64)</f>
        <v>8.4824681667695021</v>
      </c>
    </row>
    <row r="65" spans="1:5" x14ac:dyDescent="0.25">
      <c r="A65" s="16">
        <f t="shared" si="0"/>
        <v>44129</v>
      </c>
      <c r="C65" s="86">
        <f>LN(Forecast!C65)</f>
        <v>7.8223955961255465</v>
      </c>
      <c r="D65" s="86">
        <f>LN(Forecast!D65)</f>
        <v>8.5796535151009738</v>
      </c>
      <c r="E65" s="86">
        <f>LN(Forecast!E65)</f>
        <v>8.4982019720682604</v>
      </c>
    </row>
    <row r="66" spans="1:5" x14ac:dyDescent="0.25">
      <c r="A66" s="16">
        <f t="shared" si="0"/>
        <v>44130</v>
      </c>
      <c r="C66" s="86">
        <f>LN(Forecast!C66)</f>
        <v>7.833497680339268</v>
      </c>
      <c r="D66" s="86">
        <f>LN(Forecast!D66)</f>
        <v>8.5936846039803108</v>
      </c>
      <c r="E66" s="86">
        <f>LN(Forecast!E66)</f>
        <v>8.5135822513080015</v>
      </c>
    </row>
    <row r="67" spans="1:5" x14ac:dyDescent="0.25">
      <c r="A67" s="16">
        <f t="shared" ref="A67:A130" si="1">A66+1</f>
        <v>44131</v>
      </c>
      <c r="C67" s="86">
        <f>LN(Forecast!C67)</f>
        <v>7.8444602418715714</v>
      </c>
      <c r="D67" s="86">
        <f>LN(Forecast!D67)</f>
        <v>8.6074019915448901</v>
      </c>
      <c r="E67" s="86">
        <f>LN(Forecast!E67)</f>
        <v>8.5286207300081127</v>
      </c>
    </row>
    <row r="68" spans="1:5" x14ac:dyDescent="0.25">
      <c r="A68" s="16">
        <f t="shared" si="1"/>
        <v>44132</v>
      </c>
      <c r="C68" s="86">
        <f>LN(Forecast!C68)</f>
        <v>7.8552866535934305</v>
      </c>
      <c r="D68" s="86">
        <f>LN(Forecast!D68)</f>
        <v>8.6208165217909034</v>
      </c>
      <c r="E68" s="86">
        <f>LN(Forecast!E68)</f>
        <v>8.5433286264228467</v>
      </c>
    </row>
    <row r="69" spans="1:5" x14ac:dyDescent="0.25">
      <c r="A69" s="16">
        <f t="shared" si="1"/>
        <v>44133</v>
      </c>
      <c r="C69" s="86">
        <f>LN(Forecast!C69)</f>
        <v>7.8659801656880655</v>
      </c>
      <c r="D69" s="86">
        <f>LN(Forecast!D69)</f>
        <v>8.6339385204777699</v>
      </c>
      <c r="E69" s="86">
        <f>LN(Forecast!E69)</f>
        <v>8.5577166799229527</v>
      </c>
    </row>
    <row r="70" spans="1:5" x14ac:dyDescent="0.25">
      <c r="A70" s="16">
        <f t="shared" si="1"/>
        <v>44134</v>
      </c>
      <c r="C70" s="86">
        <f>LN(Forecast!C70)</f>
        <v>7.8765439115552098</v>
      </c>
      <c r="D70" s="86">
        <f>LN(Forecast!D70)</f>
        <v>8.6491174189369939</v>
      </c>
      <c r="E70" s="86">
        <f>LN(Forecast!E70)</f>
        <v>8.5717951773600554</v>
      </c>
    </row>
    <row r="71" spans="1:5" x14ac:dyDescent="0.25">
      <c r="A71" s="16">
        <f t="shared" si="1"/>
        <v>44135</v>
      </c>
      <c r="C71" s="86">
        <f>LN(Forecast!C71)</f>
        <v>7.886980913365659</v>
      </c>
      <c r="D71" s="86">
        <f>LN(Forecast!D71)</f>
        <v>8.6641959127402295</v>
      </c>
      <c r="E71" s="86">
        <f>LN(Forecast!E71)</f>
        <v>8.5855739775871474</v>
      </c>
    </row>
    <row r="72" spans="1:5" x14ac:dyDescent="0.25">
      <c r="A72" s="16">
        <f t="shared" si="1"/>
        <v>44136</v>
      </c>
      <c r="C72" s="86">
        <f>LN(Forecast!C72)</f>
        <v>7.8972940872905992</v>
      </c>
      <c r="D72" s="86">
        <f>LN(Forecast!D72)</f>
        <v>8.6791885741076804</v>
      </c>
      <c r="E72" s="86">
        <f>LN(Forecast!E72)</f>
        <v>8.5990625342916047</v>
      </c>
    </row>
    <row r="73" spans="1:5" x14ac:dyDescent="0.25">
      <c r="A73" s="16">
        <f t="shared" si="1"/>
        <v>44137</v>
      </c>
      <c r="C73" s="86">
        <f>LN(Forecast!C73)</f>
        <v>7.9074862484282091</v>
      </c>
      <c r="D73" s="86">
        <f>LN(Forecast!D73)</f>
        <v>8.694109745357828</v>
      </c>
      <c r="E73" s="86">
        <f>LN(Forecast!E73)</f>
        <v>8.6122699172817399</v>
      </c>
    </row>
    <row r="74" spans="1:5" x14ac:dyDescent="0.25">
      <c r="A74" s="16">
        <f t="shared" si="1"/>
        <v>44138</v>
      </c>
      <c r="C74" s="86">
        <f>LN(Forecast!C74)</f>
        <v>7.9175601154482509</v>
      </c>
      <c r="D74" s="86">
        <f>LN(Forecast!D74)</f>
        <v>8.7089735429786437</v>
      </c>
      <c r="E74" s="86">
        <f>LN(Forecast!E74)</f>
        <v>8.6252048323544166</v>
      </c>
    </row>
    <row r="75" spans="1:5" x14ac:dyDescent="0.25">
      <c r="A75" s="16">
        <f t="shared" si="1"/>
        <v>44139</v>
      </c>
      <c r="C75" s="86">
        <f>LN(Forecast!C75)</f>
        <v>7.9275183149737014</v>
      </c>
      <c r="D75" s="86">
        <f>LN(Forecast!D75)</f>
        <v>8.7214642472671855</v>
      </c>
      <c r="E75" s="86">
        <f>LN(Forecast!E75)</f>
        <v>8.6378756398590912</v>
      </c>
    </row>
    <row r="76" spans="1:5" x14ac:dyDescent="0.25">
      <c r="A76" s="16">
        <f t="shared" si="1"/>
        <v>44140</v>
      </c>
      <c r="C76" s="86">
        <f>LN(Forecast!C76)</f>
        <v>7.937363385716985</v>
      </c>
      <c r="D76" s="86">
        <f>LN(Forecast!D76)</f>
        <v>8.7337442310117375</v>
      </c>
      <c r="E76" s="86">
        <f>LN(Forecast!E76)</f>
        <v>8.6502903720628375</v>
      </c>
    </row>
    <row r="77" spans="1:5" x14ac:dyDescent="0.25">
      <c r="A77" s="16">
        <f t="shared" si="1"/>
        <v>44141</v>
      </c>
      <c r="C77" s="86">
        <f>LN(Forecast!C77)</f>
        <v>7.947097782387039</v>
      </c>
      <c r="D77" s="86">
        <f>LN(Forecast!D77)</f>
        <v>8.7458214026129522</v>
      </c>
      <c r="E77" s="86">
        <f>LN(Forecast!E77)</f>
        <v>8.6624567494111506</v>
      </c>
    </row>
    <row r="78" spans="1:5" x14ac:dyDescent="0.25">
      <c r="A78" s="16">
        <f t="shared" si="1"/>
        <v>44142</v>
      </c>
      <c r="C78" s="86">
        <f>LN(Forecast!C78)</f>
        <v>7.9567238793821788</v>
      </c>
      <c r="D78" s="86">
        <f>LN(Forecast!D78)</f>
        <v>8.7575755464205667</v>
      </c>
      <c r="E78" s="86">
        <f>LN(Forecast!E78)</f>
        <v>8.6743821957706633</v>
      </c>
    </row>
    <row r="79" spans="1:5" x14ac:dyDescent="0.25">
      <c r="A79" s="16">
        <f t="shared" si="1"/>
        <v>44143</v>
      </c>
      <c r="C79" s="86">
        <f>LN(Forecast!C79)</f>
        <v>7.9662439742826345</v>
      </c>
      <c r="D79" s="86">
        <f>LN(Forecast!D79)</f>
        <v>8.7690008802734543</v>
      </c>
      <c r="E79" s="86">
        <f>LN(Forecast!E79)</f>
        <v>8.686073852732024</v>
      </c>
    </row>
    <row r="80" spans="1:5" x14ac:dyDescent="0.25">
      <c r="A80" s="16">
        <f t="shared" si="1"/>
        <v>44144</v>
      </c>
      <c r="C80" s="86">
        <f>LN(Forecast!C80)</f>
        <v>7.9756602911555809</v>
      </c>
      <c r="D80" s="86">
        <f>LN(Forecast!D80)</f>
        <v>8.780090632988907</v>
      </c>
      <c r="E80" s="86">
        <f>LN(Forecast!E80)</f>
        <v>8.6975385930442073</v>
      </c>
    </row>
    <row r="81" spans="1:5" x14ac:dyDescent="0.25">
      <c r="A81" s="16">
        <f t="shared" si="1"/>
        <v>44145</v>
      </c>
      <c r="C81" s="86">
        <f>LN(Forecast!C81)</f>
        <v>7.9849749836845412</v>
      </c>
      <c r="D81" s="86">
        <f>LN(Forecast!D81)</f>
        <v>8.7908370090170784</v>
      </c>
      <c r="E81" s="86">
        <f>LN(Forecast!E81)</f>
        <v>8.7087830332451261</v>
      </c>
    </row>
    <row r="82" spans="1:5" x14ac:dyDescent="0.25">
      <c r="A82" s="16">
        <f t="shared" si="1"/>
        <v>44146</v>
      </c>
      <c r="C82" s="86">
        <f>LN(Forecast!C82)</f>
        <v>7.9941901381341953</v>
      </c>
      <c r="D82" s="86">
        <f>LN(Forecast!D82)</f>
        <v>8.801231147162218</v>
      </c>
      <c r="E82" s="86">
        <f>LN(Forecast!E82)</f>
        <v>8.7198135455477974</v>
      </c>
    </row>
    <row r="83" spans="1:5" x14ac:dyDescent="0.25">
      <c r="A83" s="16">
        <f t="shared" si="1"/>
        <v>44147</v>
      </c>
      <c r="C83" s="86">
        <f>LN(Forecast!C83)</f>
        <v>8.0033077761607991</v>
      </c>
      <c r="D83" s="86">
        <f>LN(Forecast!D83)</f>
        <v>8.811390949087551</v>
      </c>
      <c r="E83" s="86">
        <f>LN(Forecast!E83)</f>
        <v>8.7306362690360935</v>
      </c>
    </row>
    <row r="84" spans="1:5" x14ac:dyDescent="0.25">
      <c r="A84" s="16">
        <f t="shared" si="1"/>
        <v>44148</v>
      </c>
      <c r="C84" s="86">
        <f>LN(Forecast!C84)</f>
        <v>8.0123298574777291</v>
      </c>
      <c r="D84" s="86">
        <f>LN(Forecast!D84)</f>
        <v>8.8213194175943119</v>
      </c>
      <c r="E84" s="86">
        <f>LN(Forecast!E84)</f>
        <v>8.741257120219549</v>
      </c>
    </row>
    <row r="85" spans="1:5" x14ac:dyDescent="0.25">
      <c r="A85" s="16">
        <f t="shared" si="1"/>
        <v>44149</v>
      </c>
      <c r="C85" s="86">
        <f>LN(Forecast!C85)</f>
        <v>8.0212582823849576</v>
      </c>
      <c r="D85" s="86">
        <f>LN(Forecast!D85)</f>
        <v>8.8310192378858758</v>
      </c>
      <c r="E85" s="86">
        <f>LN(Forecast!E85)</f>
        <v>8.7516818029924597</v>
      </c>
    </row>
    <row r="86" spans="1:5" x14ac:dyDescent="0.25">
      <c r="A86" s="16">
        <f t="shared" si="1"/>
        <v>44150</v>
      </c>
      <c r="C86" s="86">
        <f>LN(Forecast!C86)</f>
        <v>8.0300948941706913</v>
      </c>
      <c r="D86" s="86">
        <f>LN(Forecast!D86)</f>
        <v>8.8404997767770901</v>
      </c>
      <c r="E86" s="86">
        <f>LN(Forecast!E86)</f>
        <v>8.7619158180387142</v>
      </c>
    </row>
    <row r="87" spans="1:5" x14ac:dyDescent="0.25">
      <c r="A87" s="16">
        <f t="shared" si="1"/>
        <v>44151</v>
      </c>
      <c r="C87" s="86">
        <f>LN(Forecast!C87)</f>
        <v>8.0388414813927778</v>
      </c>
      <c r="D87" s="86">
        <f>LN(Forecast!D87)</f>
        <v>8.8497710170224</v>
      </c>
      <c r="E87" s="86">
        <f>LN(Forecast!E87)</f>
        <v>8.7719644717204126</v>
      </c>
    </row>
    <row r="88" spans="1:5" x14ac:dyDescent="0.25">
      <c r="A88" s="16">
        <f t="shared" si="1"/>
        <v>44152</v>
      </c>
      <c r="C88" s="86">
        <f>LN(Forecast!C88)</f>
        <v>8.0474997800470298</v>
      </c>
      <c r="D88" s="86">
        <f>LN(Forecast!D88)</f>
        <v>8.8588436273427593</v>
      </c>
      <c r="E88" s="86">
        <f>LN(Forecast!E88)</f>
        <v>8.7818328844851816</v>
      </c>
    </row>
    <row r="89" spans="1:5" x14ac:dyDescent="0.25">
      <c r="A89" s="16">
        <f t="shared" si="1"/>
        <v>44153</v>
      </c>
      <c r="C89" s="86">
        <f>LN(Forecast!C89)</f>
        <v>8.056071475629075</v>
      </c>
      <c r="D89" s="86">
        <f>LN(Forecast!D89)</f>
        <v>8.8677290352080664</v>
      </c>
      <c r="E89" s="86">
        <f>LN(Forecast!E89)</f>
        <v>8.7915259988242784</v>
      </c>
    </row>
    <row r="90" spans="1:5" x14ac:dyDescent="0.25">
      <c r="A90" s="16">
        <f t="shared" si="1"/>
        <v>44154</v>
      </c>
      <c r="C90" s="86">
        <f>LN(Forecast!C90)</f>
        <v>8.0645582050959259</v>
      </c>
      <c r="D90" s="86">
        <f>LN(Forecast!D90)</f>
        <v>8.8764395023810945</v>
      </c>
      <c r="E90" s="86">
        <f>LN(Forecast!E90)</f>
        <v>8.8010485868110511</v>
      </c>
    </row>
    <row r="91" spans="1:5" x14ac:dyDescent="0.25">
      <c r="A91" s="16">
        <f t="shared" si="1"/>
        <v>44155</v>
      </c>
      <c r="C91" s="86">
        <f>LN(Forecast!C91)</f>
        <v>8.0729615587330308</v>
      </c>
      <c r="D91" s="86">
        <f>LN(Forecast!D91)</f>
        <v>8.8805170269063485</v>
      </c>
      <c r="E91" s="86">
        <f>LN(Forecast!E91)</f>
        <v>8.8055324361200018</v>
      </c>
    </row>
    <row r="92" spans="1:5" x14ac:dyDescent="0.25">
      <c r="A92" s="16">
        <f t="shared" si="1"/>
        <v>44156</v>
      </c>
      <c r="C92" s="86">
        <f>LN(Forecast!C92)</f>
        <v>8.0812830819322166</v>
      </c>
      <c r="D92" s="86">
        <f>LN(Forecast!D92)</f>
        <v>8.8844536925636763</v>
      </c>
      <c r="E92" s="86">
        <f>LN(Forecast!E92)</f>
        <v>8.8098640410414948</v>
      </c>
    </row>
    <row r="93" spans="1:5" x14ac:dyDescent="0.25">
      <c r="A93" s="16">
        <f t="shared" si="1"/>
        <v>44157</v>
      </c>
      <c r="C93" s="86">
        <f>LN(Forecast!C93)</f>
        <v>8.0895242768855464</v>
      </c>
      <c r="D93" s="86">
        <f>LN(Forecast!D93)</f>
        <v>8.8882559547132836</v>
      </c>
      <c r="E93" s="86">
        <f>LN(Forecast!E93)</f>
        <v>8.8140496123156069</v>
      </c>
    </row>
    <row r="94" spans="1:5" x14ac:dyDescent="0.25">
      <c r="A94" s="16">
        <f t="shared" si="1"/>
        <v>44158</v>
      </c>
      <c r="C94" s="86">
        <f>LN(Forecast!C94)</f>
        <v>8.0976866041997848</v>
      </c>
      <c r="D94" s="86">
        <f>LN(Forecast!D94)</f>
        <v>8.8919299502745535</v>
      </c>
      <c r="E94" s="86">
        <f>LN(Forecast!E94)</f>
        <v>8.81809509353217</v>
      </c>
    </row>
    <row r="95" spans="1:5" x14ac:dyDescent="0.25">
      <c r="A95" s="16">
        <f t="shared" si="1"/>
        <v>44159</v>
      </c>
      <c r="C95" s="86">
        <f>LN(Forecast!C95)</f>
        <v>8.1057714844359285</v>
      </c>
      <c r="D95" s="86">
        <f>LN(Forecast!D95)</f>
        <v>8.8954815004333536</v>
      </c>
      <c r="E95" s="86">
        <f>LN(Forecast!E95)</f>
        <v>8.8220061754393537</v>
      </c>
    </row>
    <row r="96" spans="1:5" x14ac:dyDescent="0.25">
      <c r="A96" s="16">
        <f t="shared" si="1"/>
        <v>44160</v>
      </c>
      <c r="C96" s="86">
        <f>LN(Forecast!C96)</f>
        <v>8.1137802995778632</v>
      </c>
      <c r="D96" s="86">
        <f>LN(Forecast!D96)</f>
        <v>8.8989161115272957</v>
      </c>
      <c r="E96" s="86">
        <f>LN(Forecast!E96)</f>
        <v>8.82578830928869</v>
      </c>
    </row>
    <row r="97" spans="1:5" x14ac:dyDescent="0.25">
      <c r="A97" s="16">
        <f t="shared" si="1"/>
        <v>44161</v>
      </c>
      <c r="C97" s="86">
        <f>LN(Forecast!C97)</f>
        <v>8.1217143944340648</v>
      </c>
      <c r="D97" s="86">
        <f>LN(Forecast!D97)</f>
        <v>8.9022389741402499</v>
      </c>
      <c r="E97" s="86">
        <f>LN(Forecast!E97)</f>
        <v>8.829446719293891</v>
      </c>
    </row>
    <row r="98" spans="1:5" x14ac:dyDescent="0.25">
      <c r="A98" s="16">
        <f t="shared" si="1"/>
        <v>44162</v>
      </c>
      <c r="C98" s="86">
        <f>LN(Forecast!C98)</f>
        <v>8.1295750779759413</v>
      </c>
      <c r="D98" s="86">
        <f>LN(Forecast!D98)</f>
        <v>8.905454960429152</v>
      </c>
      <c r="E98" s="86">
        <f>LN(Forecast!E98)</f>
        <v>8.8329864142736287</v>
      </c>
    </row>
    <row r="99" spans="1:5" x14ac:dyDescent="0.25">
      <c r="A99" s="16">
        <f t="shared" si="1"/>
        <v>44163</v>
      </c>
      <c r="C99" s="86">
        <f>LN(Forecast!C99)</f>
        <v>8.1373636246162029</v>
      </c>
      <c r="D99" s="86">
        <f>LN(Forecast!D99)</f>
        <v>8.9086341964337077</v>
      </c>
      <c r="E99" s="86">
        <f>LN(Forecast!E99)</f>
        <v>8.8364852240054486</v>
      </c>
    </row>
    <row r="100" spans="1:5" x14ac:dyDescent="0.25">
      <c r="A100" s="16">
        <f t="shared" si="1"/>
        <v>44164</v>
      </c>
      <c r="C100" s="86">
        <f>LN(Forecast!C100)</f>
        <v>8.1450812754304867</v>
      </c>
      <c r="D100" s="86">
        <f>LN(Forecast!D100)</f>
        <v>8.9117793271507466</v>
      </c>
      <c r="E100" s="86">
        <f>LN(Forecast!E100)</f>
        <v>8.839946036511483</v>
      </c>
    </row>
    <row r="101" spans="1:5" x14ac:dyDescent="0.25">
      <c r="A101" s="16">
        <f t="shared" si="1"/>
        <v>44165</v>
      </c>
      <c r="C101" s="86">
        <f>LN(Forecast!C101)</f>
        <v>8.1527292393251809</v>
      </c>
      <c r="D101" s="86">
        <f>LN(Forecast!D101)</f>
        <v>8.917643684213779</v>
      </c>
      <c r="E101" s="86">
        <f>LN(Forecast!E101)</f>
        <v>8.8433715714217875</v>
      </c>
    </row>
    <row r="102" spans="1:5" x14ac:dyDescent="0.25">
      <c r="A102" s="16">
        <f t="shared" si="1"/>
        <v>44166</v>
      </c>
      <c r="C102" s="86">
        <f>LN(Forecast!C102)</f>
        <v>8.1603086941542902</v>
      </c>
      <c r="D102" s="86">
        <f>LN(Forecast!D102)</f>
        <v>8.923679735042688</v>
      </c>
      <c r="E102" s="86">
        <f>LN(Forecast!E102)</f>
        <v>8.8467643882663083</v>
      </c>
    </row>
    <row r="103" spans="1:5" x14ac:dyDescent="0.25">
      <c r="A103" s="16">
        <f t="shared" si="1"/>
        <v>44167</v>
      </c>
      <c r="C103" s="86">
        <f>LN(Forecast!C103)</f>
        <v>8.1678207877879831</v>
      </c>
      <c r="D103" s="86">
        <f>LN(Forecast!D103)</f>
        <v>8.9299027736505892</v>
      </c>
      <c r="E103" s="86">
        <f>LN(Forecast!E103)</f>
        <v>8.8501268943269338</v>
      </c>
    </row>
    <row r="104" spans="1:5" x14ac:dyDescent="0.25">
      <c r="A104" s="16">
        <f t="shared" si="1"/>
        <v>44168</v>
      </c>
      <c r="C104" s="86">
        <f>LN(Forecast!C104)</f>
        <v>8.1752666391352822</v>
      </c>
      <c r="D104" s="86">
        <f>LN(Forecast!D104)</f>
        <v>8.9363281593475303</v>
      </c>
      <c r="E104" s="86">
        <f>LN(Forecast!E104)</f>
        <v>8.8534613520801724</v>
      </c>
    </row>
    <row r="105" spans="1:5" x14ac:dyDescent="0.25">
      <c r="A105" s="16">
        <f t="shared" si="1"/>
        <v>44169</v>
      </c>
      <c r="C105" s="86">
        <f>LN(Forecast!C105)</f>
        <v>8.1826473391232657</v>
      </c>
      <c r="D105" s="86">
        <f>LN(Forecast!D105)</f>
        <v>8.942971291027332</v>
      </c>
      <c r="E105" s="86">
        <f>LN(Forecast!E105)</f>
        <v>8.8567698862582471</v>
      </c>
    </row>
    <row r="106" spans="1:5" x14ac:dyDescent="0.25">
      <c r="A106" s="16">
        <f t="shared" si="1"/>
        <v>44170</v>
      </c>
      <c r="C106" s="86">
        <f>LN(Forecast!C106)</f>
        <v>8.1899639516349634</v>
      </c>
      <c r="D106" s="86">
        <f>LN(Forecast!D106)</f>
        <v>8.9498475763331005</v>
      </c>
      <c r="E106" s="86">
        <f>LN(Forecast!E106)</f>
        <v>8.8600544905540861</v>
      </c>
    </row>
    <row r="107" spans="1:5" x14ac:dyDescent="0.25">
      <c r="A107" s="16">
        <f t="shared" si="1"/>
        <v>44171</v>
      </c>
      <c r="C107" s="86">
        <f>LN(Forecast!C107)</f>
        <v>8.1972175144080097</v>
      </c>
      <c r="D107" s="86">
        <f>LN(Forecast!D107)</f>
        <v>8.9569679397394815</v>
      </c>
      <c r="E107" s="86">
        <f>LN(Forecast!E107)</f>
        <v>8.8633159474151668</v>
      </c>
    </row>
    <row r="108" spans="1:5" x14ac:dyDescent="0.25">
      <c r="A108" s="16">
        <f t="shared" si="1"/>
        <v>44172</v>
      </c>
      <c r="C108" s="86">
        <f>LN(Forecast!C108)</f>
        <v>8.204409039896035</v>
      </c>
      <c r="D108" s="86">
        <f>LN(Forecast!D108)</f>
        <v>8.9643432071468254</v>
      </c>
      <c r="E108" s="86">
        <f>LN(Forecast!E108)</f>
        <v>8.8665549778703134</v>
      </c>
    </row>
    <row r="109" spans="1:5" x14ac:dyDescent="0.25">
      <c r="A109" s="16">
        <f t="shared" si="1"/>
        <v>44173</v>
      </c>
      <c r="C109" s="86">
        <f>LN(Forecast!C109)</f>
        <v>8.2115395160946019</v>
      </c>
      <c r="D109" s="86">
        <f>LN(Forecast!D109)</f>
        <v>8.9717995151718899</v>
      </c>
      <c r="E109" s="86">
        <f>LN(Forecast!E109)</f>
        <v>8.8697722457674111</v>
      </c>
    </row>
    <row r="110" spans="1:5" x14ac:dyDescent="0.25">
      <c r="A110" s="88">
        <f t="shared" si="1"/>
        <v>44174</v>
      </c>
      <c r="C110" s="86">
        <f>LN(Forecast!C110)</f>
        <v>8.2186099073334518</v>
      </c>
      <c r="D110" s="86">
        <f>LN(Forecast!D110)</f>
        <v>8.9793269409241567</v>
      </c>
      <c r="E110" s="86">
        <f>LN(Forecast!E110)</f>
        <v>8.8729683617662083</v>
      </c>
    </row>
    <row r="111" spans="1:5" x14ac:dyDescent="0.25">
      <c r="A111" s="16">
        <f t="shared" si="1"/>
        <v>44175</v>
      </c>
      <c r="C111" s="86" t="e">
        <f>LN(Forecast!C111)</f>
        <v>#NUM!</v>
      </c>
      <c r="D111" s="86" t="e">
        <f>LN(Forecast!D111)</f>
        <v>#NUM!</v>
      </c>
      <c r="E111" s="86" t="e">
        <f>LN(Forecast!E111)</f>
        <v>#NUM!</v>
      </c>
    </row>
    <row r="112" spans="1:5" x14ac:dyDescent="0.25">
      <c r="A112" s="16">
        <f t="shared" si="1"/>
        <v>44176</v>
      </c>
      <c r="C112" s="86" t="e">
        <f>LN(Forecast!C112)</f>
        <v>#NUM!</v>
      </c>
      <c r="D112" s="86" t="e">
        <f>LN(Forecast!D112)</f>
        <v>#NUM!</v>
      </c>
      <c r="E112" s="86" t="e">
        <f>LN(Forecast!E112)</f>
        <v>#NUM!</v>
      </c>
    </row>
    <row r="113" spans="1:5" x14ac:dyDescent="0.25">
      <c r="A113" s="16">
        <f t="shared" si="1"/>
        <v>44177</v>
      </c>
      <c r="C113" s="86" t="e">
        <f>LN(Forecast!C113)</f>
        <v>#NUM!</v>
      </c>
      <c r="D113" s="86" t="e">
        <f>LN(Forecast!D113)</f>
        <v>#NUM!</v>
      </c>
      <c r="E113" s="86" t="e">
        <f>LN(Forecast!E113)</f>
        <v>#NUM!</v>
      </c>
    </row>
    <row r="114" spans="1:5" x14ac:dyDescent="0.25">
      <c r="A114" s="16">
        <f t="shared" si="1"/>
        <v>44178</v>
      </c>
      <c r="C114" s="86" t="e">
        <f>LN(Forecast!C114)</f>
        <v>#NUM!</v>
      </c>
      <c r="D114" s="86" t="e">
        <f>LN(Forecast!D114)</f>
        <v>#NUM!</v>
      </c>
      <c r="E114" s="86" t="e">
        <f>LN(Forecast!E114)</f>
        <v>#NUM!</v>
      </c>
    </row>
    <row r="115" spans="1:5" x14ac:dyDescent="0.25">
      <c r="A115" s="16">
        <f t="shared" si="1"/>
        <v>44179</v>
      </c>
      <c r="C115" s="86" t="e">
        <f>LN(Forecast!C115)</f>
        <v>#NUM!</v>
      </c>
      <c r="D115" s="86" t="e">
        <f>LN(Forecast!D115)</f>
        <v>#NUM!</v>
      </c>
      <c r="E115" s="86" t="e">
        <f>LN(Forecast!E115)</f>
        <v>#NUM!</v>
      </c>
    </row>
    <row r="116" spans="1:5" x14ac:dyDescent="0.25">
      <c r="A116" s="16">
        <f t="shared" si="1"/>
        <v>44180</v>
      </c>
      <c r="C116" s="86" t="e">
        <f>LN(Forecast!C116)</f>
        <v>#NUM!</v>
      </c>
      <c r="D116" s="86" t="e">
        <f>LN(Forecast!D116)</f>
        <v>#NUM!</v>
      </c>
      <c r="E116" s="86" t="e">
        <f>LN(Forecast!E116)</f>
        <v>#NUM!</v>
      </c>
    </row>
    <row r="117" spans="1:5" x14ac:dyDescent="0.25">
      <c r="A117" s="16">
        <f t="shared" si="1"/>
        <v>44181</v>
      </c>
      <c r="C117" s="86" t="e">
        <f>LN(Forecast!C117)</f>
        <v>#NUM!</v>
      </c>
      <c r="D117" s="86" t="e">
        <f>LN(Forecast!D117)</f>
        <v>#NUM!</v>
      </c>
      <c r="E117" s="86" t="e">
        <f>LN(Forecast!E117)</f>
        <v>#NUM!</v>
      </c>
    </row>
    <row r="118" spans="1:5" x14ac:dyDescent="0.25">
      <c r="A118" s="16">
        <f t="shared" si="1"/>
        <v>44182</v>
      </c>
      <c r="C118" s="86" t="e">
        <f>LN(Forecast!C118)</f>
        <v>#NUM!</v>
      </c>
      <c r="D118" s="86" t="e">
        <f>LN(Forecast!D118)</f>
        <v>#NUM!</v>
      </c>
      <c r="E118" s="86" t="e">
        <f>LN(Forecast!E118)</f>
        <v>#NUM!</v>
      </c>
    </row>
    <row r="119" spans="1:5" x14ac:dyDescent="0.25">
      <c r="A119" s="16">
        <f t="shared" si="1"/>
        <v>44183</v>
      </c>
      <c r="C119" s="86" t="e">
        <f>LN(Forecast!C119)</f>
        <v>#NUM!</v>
      </c>
      <c r="D119" s="86" t="e">
        <f>LN(Forecast!D119)</f>
        <v>#NUM!</v>
      </c>
      <c r="E119" s="86" t="e">
        <f>LN(Forecast!E119)</f>
        <v>#NUM!</v>
      </c>
    </row>
    <row r="120" spans="1:5" x14ac:dyDescent="0.25">
      <c r="A120" s="16">
        <f t="shared" si="1"/>
        <v>44184</v>
      </c>
      <c r="C120" s="86" t="e">
        <f>LN(Forecast!C120)</f>
        <v>#NUM!</v>
      </c>
      <c r="D120" s="86" t="e">
        <f>LN(Forecast!D120)</f>
        <v>#NUM!</v>
      </c>
      <c r="E120" s="86" t="e">
        <f>LN(Forecast!E120)</f>
        <v>#NUM!</v>
      </c>
    </row>
    <row r="121" spans="1:5" x14ac:dyDescent="0.25">
      <c r="A121" s="16">
        <f t="shared" si="1"/>
        <v>44185</v>
      </c>
      <c r="C121" s="86" t="e">
        <f>LN(Forecast!C121)</f>
        <v>#NUM!</v>
      </c>
      <c r="D121" s="86" t="e">
        <f>LN(Forecast!D121)</f>
        <v>#NUM!</v>
      </c>
      <c r="E121" s="86" t="e">
        <f>LN(Forecast!E121)</f>
        <v>#NUM!</v>
      </c>
    </row>
    <row r="122" spans="1:5" x14ac:dyDescent="0.25">
      <c r="A122" s="16">
        <f t="shared" si="1"/>
        <v>44186</v>
      </c>
      <c r="C122" s="86" t="e">
        <f>LN(Forecast!C122)</f>
        <v>#NUM!</v>
      </c>
      <c r="D122" s="86" t="e">
        <f>LN(Forecast!D122)</f>
        <v>#NUM!</v>
      </c>
      <c r="E122" s="86" t="e">
        <f>LN(Forecast!E122)</f>
        <v>#NUM!</v>
      </c>
    </row>
    <row r="123" spans="1:5" x14ac:dyDescent="0.25">
      <c r="A123" s="16">
        <f t="shared" si="1"/>
        <v>44187</v>
      </c>
      <c r="C123" s="86" t="e">
        <f>LN(Forecast!C123)</f>
        <v>#NUM!</v>
      </c>
      <c r="D123" s="86" t="e">
        <f>LN(Forecast!D123)</f>
        <v>#NUM!</v>
      </c>
      <c r="E123" s="86" t="e">
        <f>LN(Forecast!E123)</f>
        <v>#NUM!</v>
      </c>
    </row>
    <row r="124" spans="1:5" x14ac:dyDescent="0.25">
      <c r="A124" s="16">
        <f t="shared" si="1"/>
        <v>44188</v>
      </c>
      <c r="C124" s="86" t="e">
        <f>LN(Forecast!C124)</f>
        <v>#NUM!</v>
      </c>
      <c r="D124" s="86" t="e">
        <f>LN(Forecast!D124)</f>
        <v>#NUM!</v>
      </c>
      <c r="E124" s="86" t="e">
        <f>LN(Forecast!E124)</f>
        <v>#NUM!</v>
      </c>
    </row>
    <row r="125" spans="1:5" x14ac:dyDescent="0.25">
      <c r="A125" s="16">
        <f t="shared" si="1"/>
        <v>44189</v>
      </c>
      <c r="C125" s="86" t="e">
        <f>LN(Forecast!C125)</f>
        <v>#NUM!</v>
      </c>
      <c r="D125" s="86" t="e">
        <f>LN(Forecast!D125)</f>
        <v>#NUM!</v>
      </c>
      <c r="E125" s="86" t="e">
        <f>LN(Forecast!E125)</f>
        <v>#NUM!</v>
      </c>
    </row>
    <row r="126" spans="1:5" x14ac:dyDescent="0.25">
      <c r="A126" s="16">
        <f t="shared" si="1"/>
        <v>44190</v>
      </c>
      <c r="C126" s="86" t="e">
        <f>LN(Forecast!C126)</f>
        <v>#NUM!</v>
      </c>
      <c r="D126" s="86" t="e">
        <f>LN(Forecast!D126)</f>
        <v>#NUM!</v>
      </c>
      <c r="E126" s="86" t="e">
        <f>LN(Forecast!E126)</f>
        <v>#NUM!</v>
      </c>
    </row>
    <row r="127" spans="1:5" x14ac:dyDescent="0.25">
      <c r="A127" s="16">
        <f t="shared" si="1"/>
        <v>44191</v>
      </c>
      <c r="C127" s="86" t="e">
        <f>LN(Forecast!C127)</f>
        <v>#NUM!</v>
      </c>
      <c r="D127" s="86" t="e">
        <f>LN(Forecast!D127)</f>
        <v>#NUM!</v>
      </c>
      <c r="E127" s="86" t="e">
        <f>LN(Forecast!E127)</f>
        <v>#NUM!</v>
      </c>
    </row>
    <row r="128" spans="1:5" x14ac:dyDescent="0.25">
      <c r="A128" s="16">
        <f t="shared" si="1"/>
        <v>44192</v>
      </c>
      <c r="C128" s="86" t="e">
        <f>LN(Forecast!C128)</f>
        <v>#NUM!</v>
      </c>
      <c r="D128" s="86" t="e">
        <f>LN(Forecast!D128)</f>
        <v>#NUM!</v>
      </c>
      <c r="E128" s="86" t="e">
        <f>LN(Forecast!E128)</f>
        <v>#NUM!</v>
      </c>
    </row>
    <row r="129" spans="1:5" x14ac:dyDescent="0.25">
      <c r="A129" s="16">
        <f t="shared" si="1"/>
        <v>44193</v>
      </c>
      <c r="C129" s="86" t="e">
        <f>LN(Forecast!C129)</f>
        <v>#NUM!</v>
      </c>
      <c r="D129" s="86" t="e">
        <f>LN(Forecast!D129)</f>
        <v>#NUM!</v>
      </c>
      <c r="E129" s="86" t="e">
        <f>LN(Forecast!E129)</f>
        <v>#NUM!</v>
      </c>
    </row>
    <row r="130" spans="1:5" x14ac:dyDescent="0.25">
      <c r="A130" s="16">
        <f t="shared" si="1"/>
        <v>44194</v>
      </c>
      <c r="C130" s="86" t="e">
        <f>LN(Forecast!C130)</f>
        <v>#NUM!</v>
      </c>
      <c r="D130" s="86" t="e">
        <f>LN(Forecast!D130)</f>
        <v>#NUM!</v>
      </c>
      <c r="E130" s="86" t="e">
        <f>LN(Forecast!E130)</f>
        <v>#NUM!</v>
      </c>
    </row>
    <row r="131" spans="1:5" x14ac:dyDescent="0.25">
      <c r="A131" s="16">
        <f t="shared" ref="A131:A194" si="2">A130+1</f>
        <v>44195</v>
      </c>
      <c r="C131" s="86" t="e">
        <f>LN(Forecast!C131)</f>
        <v>#NUM!</v>
      </c>
      <c r="D131" s="86" t="e">
        <f>LN(Forecast!D131)</f>
        <v>#NUM!</v>
      </c>
      <c r="E131" s="86" t="e">
        <f>LN(Forecast!E131)</f>
        <v>#NUM!</v>
      </c>
    </row>
    <row r="132" spans="1:5" x14ac:dyDescent="0.25">
      <c r="A132" s="16">
        <f t="shared" si="2"/>
        <v>44196</v>
      </c>
      <c r="C132" s="86" t="e">
        <f>LN(Forecast!C132)</f>
        <v>#NUM!</v>
      </c>
      <c r="D132" s="86" t="e">
        <f>LN(Forecast!D132)</f>
        <v>#NUM!</v>
      </c>
      <c r="E132" s="86" t="e">
        <f>LN(Forecast!E132)</f>
        <v>#NUM!</v>
      </c>
    </row>
    <row r="133" spans="1:5" x14ac:dyDescent="0.25">
      <c r="A133" s="16">
        <f t="shared" si="2"/>
        <v>44197</v>
      </c>
      <c r="C133" s="86" t="e">
        <f>LN(Forecast!C133)</f>
        <v>#NUM!</v>
      </c>
      <c r="D133" s="86" t="e">
        <f>LN(Forecast!D133)</f>
        <v>#NUM!</v>
      </c>
      <c r="E133" s="86" t="e">
        <f>LN(Forecast!E133)</f>
        <v>#NUM!</v>
      </c>
    </row>
    <row r="134" spans="1:5" x14ac:dyDescent="0.25">
      <c r="A134" s="16">
        <f t="shared" si="2"/>
        <v>44198</v>
      </c>
      <c r="C134" s="86" t="e">
        <f>LN(Forecast!C134)</f>
        <v>#NUM!</v>
      </c>
      <c r="D134" s="86" t="e">
        <f>LN(Forecast!D134)</f>
        <v>#NUM!</v>
      </c>
      <c r="E134" s="86" t="e">
        <f>LN(Forecast!E134)</f>
        <v>#NUM!</v>
      </c>
    </row>
    <row r="135" spans="1:5" x14ac:dyDescent="0.25">
      <c r="A135" s="16">
        <f t="shared" si="2"/>
        <v>44199</v>
      </c>
      <c r="C135" s="86" t="e">
        <f>LN(Forecast!C135)</f>
        <v>#NUM!</v>
      </c>
      <c r="D135" s="86" t="e">
        <f>LN(Forecast!D135)</f>
        <v>#NUM!</v>
      </c>
      <c r="E135" s="86" t="e">
        <f>LN(Forecast!E135)</f>
        <v>#NUM!</v>
      </c>
    </row>
    <row r="136" spans="1:5" x14ac:dyDescent="0.25">
      <c r="A136" s="16">
        <f t="shared" si="2"/>
        <v>44200</v>
      </c>
      <c r="C136" s="86" t="e">
        <f>LN(Forecast!C136)</f>
        <v>#NUM!</v>
      </c>
      <c r="D136" s="86" t="e">
        <f>LN(Forecast!D136)</f>
        <v>#NUM!</v>
      </c>
      <c r="E136" s="86" t="e">
        <f>LN(Forecast!E136)</f>
        <v>#NUM!</v>
      </c>
    </row>
    <row r="137" spans="1:5" x14ac:dyDescent="0.25">
      <c r="A137" s="16">
        <f t="shared" si="2"/>
        <v>44201</v>
      </c>
      <c r="C137" s="86" t="e">
        <f>LN(Forecast!C137)</f>
        <v>#NUM!</v>
      </c>
      <c r="D137" s="86" t="e">
        <f>LN(Forecast!D137)</f>
        <v>#NUM!</v>
      </c>
      <c r="E137" s="86" t="e">
        <f>LN(Forecast!E137)</f>
        <v>#NUM!</v>
      </c>
    </row>
    <row r="138" spans="1:5" x14ac:dyDescent="0.25">
      <c r="A138" s="16">
        <f t="shared" si="2"/>
        <v>44202</v>
      </c>
      <c r="C138" s="86" t="e">
        <f>LN(Forecast!C138)</f>
        <v>#NUM!</v>
      </c>
      <c r="D138" s="86" t="e">
        <f>LN(Forecast!D138)</f>
        <v>#NUM!</v>
      </c>
      <c r="E138" s="86" t="e">
        <f>LN(Forecast!E138)</f>
        <v>#NUM!</v>
      </c>
    </row>
    <row r="139" spans="1:5" x14ac:dyDescent="0.25">
      <c r="A139" s="16">
        <f t="shared" si="2"/>
        <v>44203</v>
      </c>
      <c r="C139" s="86" t="e">
        <f>LN(Forecast!C139)</f>
        <v>#NUM!</v>
      </c>
      <c r="D139" s="86" t="e">
        <f>LN(Forecast!D139)</f>
        <v>#NUM!</v>
      </c>
      <c r="E139" s="86" t="e">
        <f>LN(Forecast!E139)</f>
        <v>#NUM!</v>
      </c>
    </row>
    <row r="140" spans="1:5" x14ac:dyDescent="0.25">
      <c r="A140" s="16">
        <f t="shared" si="2"/>
        <v>44204</v>
      </c>
      <c r="C140" s="86" t="e">
        <f>LN(Forecast!C140)</f>
        <v>#NUM!</v>
      </c>
      <c r="D140" s="86" t="e">
        <f>LN(Forecast!D140)</f>
        <v>#NUM!</v>
      </c>
      <c r="E140" s="86" t="e">
        <f>LN(Forecast!E140)</f>
        <v>#NUM!</v>
      </c>
    </row>
    <row r="141" spans="1:5" x14ac:dyDescent="0.25">
      <c r="A141" s="16">
        <f t="shared" si="2"/>
        <v>44205</v>
      </c>
      <c r="C141" s="86" t="e">
        <f>LN(Forecast!C141)</f>
        <v>#NUM!</v>
      </c>
      <c r="D141" s="86" t="e">
        <f>LN(Forecast!D141)</f>
        <v>#NUM!</v>
      </c>
      <c r="E141" s="86" t="e">
        <f>LN(Forecast!E141)</f>
        <v>#NUM!</v>
      </c>
    </row>
    <row r="142" spans="1:5" x14ac:dyDescent="0.25">
      <c r="A142" s="16">
        <f t="shared" si="2"/>
        <v>44206</v>
      </c>
      <c r="C142" s="86" t="e">
        <f>LN(Forecast!C142)</f>
        <v>#NUM!</v>
      </c>
      <c r="D142" s="86" t="e">
        <f>LN(Forecast!D142)</f>
        <v>#NUM!</v>
      </c>
      <c r="E142" s="86" t="e">
        <f>LN(Forecast!E142)</f>
        <v>#NUM!</v>
      </c>
    </row>
    <row r="143" spans="1:5" x14ac:dyDescent="0.25">
      <c r="A143" s="16">
        <f t="shared" si="2"/>
        <v>44207</v>
      </c>
      <c r="C143" s="86" t="e">
        <f>LN(Forecast!C143)</f>
        <v>#NUM!</v>
      </c>
      <c r="D143" s="86" t="e">
        <f>LN(Forecast!D143)</f>
        <v>#NUM!</v>
      </c>
      <c r="E143" s="86" t="e">
        <f>LN(Forecast!E143)</f>
        <v>#NUM!</v>
      </c>
    </row>
    <row r="144" spans="1:5" x14ac:dyDescent="0.25">
      <c r="A144" s="16">
        <f t="shared" si="2"/>
        <v>44208</v>
      </c>
      <c r="C144" s="86" t="e">
        <f>LN(Forecast!C144)</f>
        <v>#NUM!</v>
      </c>
      <c r="D144" s="86" t="e">
        <f>LN(Forecast!D144)</f>
        <v>#NUM!</v>
      </c>
      <c r="E144" s="86" t="e">
        <f>LN(Forecast!E144)</f>
        <v>#NUM!</v>
      </c>
    </row>
    <row r="145" spans="1:5" x14ac:dyDescent="0.25">
      <c r="A145" s="16">
        <f t="shared" si="2"/>
        <v>44209</v>
      </c>
      <c r="C145" s="86" t="e">
        <f>LN(Forecast!C145)</f>
        <v>#NUM!</v>
      </c>
      <c r="D145" s="86" t="e">
        <f>LN(Forecast!D145)</f>
        <v>#NUM!</v>
      </c>
      <c r="E145" s="86" t="e">
        <f>LN(Forecast!E145)</f>
        <v>#NUM!</v>
      </c>
    </row>
    <row r="146" spans="1:5" x14ac:dyDescent="0.25">
      <c r="A146" s="16">
        <f t="shared" si="2"/>
        <v>44210</v>
      </c>
      <c r="C146" s="86" t="e">
        <f>LN(Forecast!C146)</f>
        <v>#NUM!</v>
      </c>
      <c r="D146" s="86" t="e">
        <f>LN(Forecast!D146)</f>
        <v>#NUM!</v>
      </c>
      <c r="E146" s="86" t="e">
        <f>LN(Forecast!E146)</f>
        <v>#NUM!</v>
      </c>
    </row>
    <row r="147" spans="1:5" x14ac:dyDescent="0.25">
      <c r="A147" s="16">
        <f t="shared" si="2"/>
        <v>44211</v>
      </c>
      <c r="C147" s="86" t="e">
        <f>LN(Forecast!C147)</f>
        <v>#NUM!</v>
      </c>
      <c r="D147" s="86" t="e">
        <f>LN(Forecast!D147)</f>
        <v>#NUM!</v>
      </c>
      <c r="E147" s="86" t="e">
        <f>LN(Forecast!E147)</f>
        <v>#NUM!</v>
      </c>
    </row>
    <row r="148" spans="1:5" x14ac:dyDescent="0.25">
      <c r="A148" s="16">
        <f t="shared" si="2"/>
        <v>44212</v>
      </c>
      <c r="C148" s="86" t="e">
        <f>LN(Forecast!C148)</f>
        <v>#NUM!</v>
      </c>
      <c r="D148" s="86" t="e">
        <f>LN(Forecast!D148)</f>
        <v>#NUM!</v>
      </c>
      <c r="E148" s="86" t="e">
        <f>LN(Forecast!E148)</f>
        <v>#NUM!</v>
      </c>
    </row>
    <row r="149" spans="1:5" x14ac:dyDescent="0.25">
      <c r="A149" s="16">
        <f t="shared" si="2"/>
        <v>44213</v>
      </c>
      <c r="C149" s="86" t="e">
        <f>LN(Forecast!C149)</f>
        <v>#NUM!</v>
      </c>
      <c r="D149" s="86" t="e">
        <f>LN(Forecast!D149)</f>
        <v>#NUM!</v>
      </c>
      <c r="E149" s="86" t="e">
        <f>LN(Forecast!E149)</f>
        <v>#NUM!</v>
      </c>
    </row>
    <row r="150" spans="1:5" x14ac:dyDescent="0.25">
      <c r="A150" s="16">
        <f t="shared" si="2"/>
        <v>44214</v>
      </c>
      <c r="C150" s="86" t="e">
        <f>LN(Forecast!C150)</f>
        <v>#NUM!</v>
      </c>
      <c r="D150" s="86" t="e">
        <f>LN(Forecast!D150)</f>
        <v>#NUM!</v>
      </c>
      <c r="E150" s="86" t="e">
        <f>LN(Forecast!E150)</f>
        <v>#NUM!</v>
      </c>
    </row>
    <row r="151" spans="1:5" x14ac:dyDescent="0.25">
      <c r="A151" s="16">
        <f t="shared" si="2"/>
        <v>44215</v>
      </c>
      <c r="C151" s="86" t="e">
        <f>LN(Forecast!C151)</f>
        <v>#NUM!</v>
      </c>
      <c r="D151" s="86" t="e">
        <f>LN(Forecast!D151)</f>
        <v>#NUM!</v>
      </c>
      <c r="E151" s="86" t="e">
        <f>LN(Forecast!E151)</f>
        <v>#NUM!</v>
      </c>
    </row>
    <row r="152" spans="1:5" x14ac:dyDescent="0.25">
      <c r="A152" s="16">
        <f t="shared" si="2"/>
        <v>44216</v>
      </c>
      <c r="C152" s="86" t="e">
        <f>LN(Forecast!C152)</f>
        <v>#NUM!</v>
      </c>
      <c r="D152" s="86" t="e">
        <f>LN(Forecast!D152)</f>
        <v>#NUM!</v>
      </c>
      <c r="E152" s="86" t="e">
        <f>LN(Forecast!E152)</f>
        <v>#NUM!</v>
      </c>
    </row>
    <row r="153" spans="1:5" x14ac:dyDescent="0.25">
      <c r="A153" s="16">
        <f t="shared" si="2"/>
        <v>44217</v>
      </c>
      <c r="C153" s="86" t="e">
        <f>LN(Forecast!C153)</f>
        <v>#NUM!</v>
      </c>
      <c r="D153" s="86" t="e">
        <f>LN(Forecast!D153)</f>
        <v>#NUM!</v>
      </c>
      <c r="E153" s="86" t="e">
        <f>LN(Forecast!E153)</f>
        <v>#NUM!</v>
      </c>
    </row>
    <row r="154" spans="1:5" x14ac:dyDescent="0.25">
      <c r="A154" s="16">
        <f t="shared" si="2"/>
        <v>44218</v>
      </c>
      <c r="C154" s="86" t="e">
        <f>LN(Forecast!C154)</f>
        <v>#NUM!</v>
      </c>
      <c r="D154" s="86" t="e">
        <f>LN(Forecast!D154)</f>
        <v>#NUM!</v>
      </c>
      <c r="E154" s="86" t="e">
        <f>LN(Forecast!E154)</f>
        <v>#NUM!</v>
      </c>
    </row>
    <row r="155" spans="1:5" x14ac:dyDescent="0.25">
      <c r="A155" s="16">
        <f t="shared" si="2"/>
        <v>44219</v>
      </c>
      <c r="C155" s="86" t="e">
        <f>LN(Forecast!C155)</f>
        <v>#NUM!</v>
      </c>
      <c r="D155" s="86" t="e">
        <f>LN(Forecast!D155)</f>
        <v>#NUM!</v>
      </c>
      <c r="E155" s="86" t="e">
        <f>LN(Forecast!E155)</f>
        <v>#NUM!</v>
      </c>
    </row>
    <row r="156" spans="1:5" x14ac:dyDescent="0.25">
      <c r="A156" s="16">
        <f t="shared" si="2"/>
        <v>44220</v>
      </c>
      <c r="C156" s="86" t="e">
        <f>LN(Forecast!C156)</f>
        <v>#NUM!</v>
      </c>
      <c r="D156" s="86" t="e">
        <f>LN(Forecast!D156)</f>
        <v>#NUM!</v>
      </c>
      <c r="E156" s="86" t="e">
        <f>LN(Forecast!E156)</f>
        <v>#NUM!</v>
      </c>
    </row>
    <row r="157" spans="1:5" x14ac:dyDescent="0.25">
      <c r="A157" s="16">
        <f t="shared" si="2"/>
        <v>44221</v>
      </c>
      <c r="C157" s="86" t="e">
        <f>LN(Forecast!C157)</f>
        <v>#NUM!</v>
      </c>
      <c r="D157" s="86" t="e">
        <f>LN(Forecast!D157)</f>
        <v>#NUM!</v>
      </c>
      <c r="E157" s="86" t="e">
        <f>LN(Forecast!E157)</f>
        <v>#NUM!</v>
      </c>
    </row>
    <row r="158" spans="1:5" x14ac:dyDescent="0.25">
      <c r="A158" s="16">
        <f t="shared" si="2"/>
        <v>44222</v>
      </c>
      <c r="C158" s="86" t="e">
        <f>LN(Forecast!C158)</f>
        <v>#NUM!</v>
      </c>
      <c r="D158" s="86" t="e">
        <f>LN(Forecast!D158)</f>
        <v>#NUM!</v>
      </c>
      <c r="E158" s="86" t="e">
        <f>LN(Forecast!E158)</f>
        <v>#NUM!</v>
      </c>
    </row>
    <row r="159" spans="1:5" x14ac:dyDescent="0.25">
      <c r="A159" s="16">
        <f t="shared" si="2"/>
        <v>44223</v>
      </c>
      <c r="C159" s="86" t="e">
        <f>LN(Forecast!C159)</f>
        <v>#NUM!</v>
      </c>
      <c r="D159" s="86" t="e">
        <f>LN(Forecast!D159)</f>
        <v>#NUM!</v>
      </c>
      <c r="E159" s="86" t="e">
        <f>LN(Forecast!E159)</f>
        <v>#NUM!</v>
      </c>
    </row>
    <row r="160" spans="1:5" x14ac:dyDescent="0.25">
      <c r="A160" s="16">
        <f t="shared" si="2"/>
        <v>44224</v>
      </c>
      <c r="C160" s="86" t="e">
        <f>LN(Forecast!C160)</f>
        <v>#NUM!</v>
      </c>
      <c r="D160" s="86" t="e">
        <f>LN(Forecast!D160)</f>
        <v>#NUM!</v>
      </c>
      <c r="E160" s="86" t="e">
        <f>LN(Forecast!E160)</f>
        <v>#NUM!</v>
      </c>
    </row>
    <row r="161" spans="1:5" x14ac:dyDescent="0.25">
      <c r="A161" s="16">
        <f t="shared" si="2"/>
        <v>44225</v>
      </c>
      <c r="C161" s="86" t="e">
        <f>LN(Forecast!C161)</f>
        <v>#NUM!</v>
      </c>
      <c r="D161" s="86" t="e">
        <f>LN(Forecast!D161)</f>
        <v>#NUM!</v>
      </c>
      <c r="E161" s="86" t="e">
        <f>LN(Forecast!E161)</f>
        <v>#NUM!</v>
      </c>
    </row>
    <row r="162" spans="1:5" x14ac:dyDescent="0.25">
      <c r="A162" s="16">
        <f t="shared" si="2"/>
        <v>44226</v>
      </c>
      <c r="C162" s="86" t="e">
        <f>LN(Forecast!C162)</f>
        <v>#NUM!</v>
      </c>
      <c r="D162" s="86" t="e">
        <f>LN(Forecast!D162)</f>
        <v>#NUM!</v>
      </c>
      <c r="E162" s="86" t="e">
        <f>LN(Forecast!E162)</f>
        <v>#NUM!</v>
      </c>
    </row>
    <row r="163" spans="1:5" x14ac:dyDescent="0.25">
      <c r="A163" s="16">
        <f t="shared" si="2"/>
        <v>44227</v>
      </c>
      <c r="C163" s="86" t="e">
        <f>LN(Forecast!C163)</f>
        <v>#NUM!</v>
      </c>
      <c r="D163" s="86" t="e">
        <f>LN(Forecast!D163)</f>
        <v>#NUM!</v>
      </c>
      <c r="E163" s="86" t="e">
        <f>LN(Forecast!E163)</f>
        <v>#NUM!</v>
      </c>
    </row>
    <row r="164" spans="1:5" x14ac:dyDescent="0.25">
      <c r="A164" s="16">
        <f t="shared" si="2"/>
        <v>44228</v>
      </c>
      <c r="C164" s="86" t="e">
        <f>LN(Forecast!C164)</f>
        <v>#NUM!</v>
      </c>
      <c r="D164" s="86" t="e">
        <f>LN(Forecast!D164)</f>
        <v>#NUM!</v>
      </c>
      <c r="E164" s="86" t="e">
        <f>LN(Forecast!E164)</f>
        <v>#NUM!</v>
      </c>
    </row>
    <row r="165" spans="1:5" x14ac:dyDescent="0.25">
      <c r="A165" s="16">
        <f t="shared" si="2"/>
        <v>44229</v>
      </c>
      <c r="C165" s="86" t="e">
        <f>LN(Forecast!C165)</f>
        <v>#NUM!</v>
      </c>
      <c r="D165" s="86" t="e">
        <f>LN(Forecast!D165)</f>
        <v>#NUM!</v>
      </c>
      <c r="E165" s="86" t="e">
        <f>LN(Forecast!E165)</f>
        <v>#NUM!</v>
      </c>
    </row>
    <row r="166" spans="1:5" x14ac:dyDescent="0.25">
      <c r="A166" s="16">
        <f t="shared" si="2"/>
        <v>44230</v>
      </c>
      <c r="C166" s="86" t="e">
        <f>LN(Forecast!C166)</f>
        <v>#NUM!</v>
      </c>
      <c r="D166" s="86" t="e">
        <f>LN(Forecast!D166)</f>
        <v>#NUM!</v>
      </c>
      <c r="E166" s="86" t="e">
        <f>LN(Forecast!E166)</f>
        <v>#NUM!</v>
      </c>
    </row>
    <row r="167" spans="1:5" x14ac:dyDescent="0.25">
      <c r="A167" s="16">
        <f t="shared" si="2"/>
        <v>44231</v>
      </c>
      <c r="C167" s="86" t="e">
        <f>LN(Forecast!C167)</f>
        <v>#NUM!</v>
      </c>
      <c r="D167" s="86" t="e">
        <f>LN(Forecast!D167)</f>
        <v>#NUM!</v>
      </c>
      <c r="E167" s="86" t="e">
        <f>LN(Forecast!E167)</f>
        <v>#NUM!</v>
      </c>
    </row>
    <row r="168" spans="1:5" x14ac:dyDescent="0.25">
      <c r="A168" s="16">
        <f t="shared" si="2"/>
        <v>44232</v>
      </c>
      <c r="C168" s="86" t="e">
        <f>LN(Forecast!C168)</f>
        <v>#NUM!</v>
      </c>
      <c r="D168" s="86" t="e">
        <f>LN(Forecast!D168)</f>
        <v>#NUM!</v>
      </c>
      <c r="E168" s="86" t="e">
        <f>LN(Forecast!E168)</f>
        <v>#NUM!</v>
      </c>
    </row>
    <row r="169" spans="1:5" x14ac:dyDescent="0.25">
      <c r="A169" s="16">
        <f t="shared" si="2"/>
        <v>44233</v>
      </c>
      <c r="C169" s="86" t="e">
        <f>LN(Forecast!C169)</f>
        <v>#NUM!</v>
      </c>
      <c r="D169" s="86" t="e">
        <f>LN(Forecast!D169)</f>
        <v>#NUM!</v>
      </c>
      <c r="E169" s="86" t="e">
        <f>LN(Forecast!E169)</f>
        <v>#NUM!</v>
      </c>
    </row>
    <row r="170" spans="1:5" x14ac:dyDescent="0.25">
      <c r="A170" s="16">
        <f t="shared" si="2"/>
        <v>44234</v>
      </c>
      <c r="C170" s="86" t="e">
        <f>LN(Forecast!C170)</f>
        <v>#NUM!</v>
      </c>
      <c r="D170" s="86" t="e">
        <f>LN(Forecast!D170)</f>
        <v>#NUM!</v>
      </c>
      <c r="E170" s="86" t="e">
        <f>LN(Forecast!E170)</f>
        <v>#NUM!</v>
      </c>
    </row>
    <row r="171" spans="1:5" x14ac:dyDescent="0.25">
      <c r="A171" s="16">
        <f t="shared" si="2"/>
        <v>44235</v>
      </c>
      <c r="C171" s="86" t="e">
        <f>LN(Forecast!C171)</f>
        <v>#NUM!</v>
      </c>
      <c r="D171" s="86" t="e">
        <f>LN(Forecast!D171)</f>
        <v>#NUM!</v>
      </c>
      <c r="E171" s="86" t="e">
        <f>LN(Forecast!E171)</f>
        <v>#NUM!</v>
      </c>
    </row>
    <row r="172" spans="1:5" x14ac:dyDescent="0.25">
      <c r="A172" s="16">
        <f t="shared" si="2"/>
        <v>44236</v>
      </c>
      <c r="C172" s="86" t="e">
        <f>LN(Forecast!C172)</f>
        <v>#NUM!</v>
      </c>
      <c r="D172" s="86" t="e">
        <f>LN(Forecast!D172)</f>
        <v>#NUM!</v>
      </c>
      <c r="E172" s="86" t="e">
        <f>LN(Forecast!E172)</f>
        <v>#NUM!</v>
      </c>
    </row>
    <row r="173" spans="1:5" x14ac:dyDescent="0.25">
      <c r="A173" s="16">
        <f t="shared" si="2"/>
        <v>44237</v>
      </c>
      <c r="C173" s="86" t="e">
        <f>LN(Forecast!C173)</f>
        <v>#NUM!</v>
      </c>
      <c r="D173" s="86" t="e">
        <f>LN(Forecast!D173)</f>
        <v>#NUM!</v>
      </c>
      <c r="E173" s="86" t="e">
        <f>LN(Forecast!E173)</f>
        <v>#NUM!</v>
      </c>
    </row>
    <row r="174" spans="1:5" x14ac:dyDescent="0.25">
      <c r="A174" s="16">
        <f t="shared" si="2"/>
        <v>44238</v>
      </c>
      <c r="C174" s="86" t="e">
        <f>LN(Forecast!C174)</f>
        <v>#NUM!</v>
      </c>
      <c r="D174" s="86" t="e">
        <f>LN(Forecast!D174)</f>
        <v>#NUM!</v>
      </c>
      <c r="E174" s="86" t="e">
        <f>LN(Forecast!E174)</f>
        <v>#NUM!</v>
      </c>
    </row>
    <row r="175" spans="1:5" x14ac:dyDescent="0.25">
      <c r="A175" s="16">
        <f t="shared" si="2"/>
        <v>44239</v>
      </c>
      <c r="C175" s="86" t="e">
        <f>LN(Forecast!C175)</f>
        <v>#NUM!</v>
      </c>
      <c r="D175" s="86" t="e">
        <f>LN(Forecast!D175)</f>
        <v>#NUM!</v>
      </c>
      <c r="E175" s="86" t="e">
        <f>LN(Forecast!E175)</f>
        <v>#NUM!</v>
      </c>
    </row>
    <row r="176" spans="1:5" x14ac:dyDescent="0.25">
      <c r="A176" s="16">
        <f t="shared" si="2"/>
        <v>44240</v>
      </c>
      <c r="C176" s="86" t="e">
        <f>LN(Forecast!C176)</f>
        <v>#NUM!</v>
      </c>
      <c r="D176" s="86" t="e">
        <f>LN(Forecast!D176)</f>
        <v>#NUM!</v>
      </c>
      <c r="E176" s="86" t="e">
        <f>LN(Forecast!E176)</f>
        <v>#NUM!</v>
      </c>
    </row>
    <row r="177" spans="1:5" x14ac:dyDescent="0.25">
      <c r="A177" s="16">
        <f t="shared" si="2"/>
        <v>44241</v>
      </c>
      <c r="C177" s="86" t="e">
        <f>LN(Forecast!C177)</f>
        <v>#NUM!</v>
      </c>
      <c r="D177" s="86" t="e">
        <f>LN(Forecast!D177)</f>
        <v>#NUM!</v>
      </c>
      <c r="E177" s="86" t="e">
        <f>LN(Forecast!E177)</f>
        <v>#NUM!</v>
      </c>
    </row>
    <row r="178" spans="1:5" x14ac:dyDescent="0.25">
      <c r="A178" s="16">
        <f t="shared" si="2"/>
        <v>44242</v>
      </c>
      <c r="C178" s="86" t="e">
        <f>LN(Forecast!C178)</f>
        <v>#NUM!</v>
      </c>
      <c r="D178" s="86" t="e">
        <f>LN(Forecast!D178)</f>
        <v>#NUM!</v>
      </c>
      <c r="E178" s="86" t="e">
        <f>LN(Forecast!E178)</f>
        <v>#NUM!</v>
      </c>
    </row>
    <row r="179" spans="1:5" x14ac:dyDescent="0.25">
      <c r="A179" s="16">
        <f t="shared" si="2"/>
        <v>44243</v>
      </c>
      <c r="C179" s="86" t="e">
        <f>LN(Forecast!C179)</f>
        <v>#NUM!</v>
      </c>
      <c r="D179" s="86" t="e">
        <f>LN(Forecast!D179)</f>
        <v>#NUM!</v>
      </c>
      <c r="E179" s="86" t="e">
        <f>LN(Forecast!E179)</f>
        <v>#NUM!</v>
      </c>
    </row>
    <row r="180" spans="1:5" x14ac:dyDescent="0.25">
      <c r="A180" s="16">
        <f t="shared" si="2"/>
        <v>44244</v>
      </c>
      <c r="C180" s="86" t="e">
        <f>LN(Forecast!C180)</f>
        <v>#NUM!</v>
      </c>
      <c r="D180" s="86" t="e">
        <f>LN(Forecast!D180)</f>
        <v>#NUM!</v>
      </c>
      <c r="E180" s="86" t="e">
        <f>LN(Forecast!E180)</f>
        <v>#NUM!</v>
      </c>
    </row>
    <row r="181" spans="1:5" x14ac:dyDescent="0.25">
      <c r="A181" s="16">
        <f t="shared" si="2"/>
        <v>44245</v>
      </c>
      <c r="C181" s="86" t="e">
        <f>LN(Forecast!C181)</f>
        <v>#NUM!</v>
      </c>
      <c r="D181" s="86" t="e">
        <f>LN(Forecast!D181)</f>
        <v>#NUM!</v>
      </c>
      <c r="E181" s="86" t="e">
        <f>LN(Forecast!E181)</f>
        <v>#NUM!</v>
      </c>
    </row>
    <row r="182" spans="1:5" x14ac:dyDescent="0.25">
      <c r="A182" s="16">
        <f t="shared" si="2"/>
        <v>44246</v>
      </c>
      <c r="C182" s="86" t="e">
        <f>LN(Forecast!C182)</f>
        <v>#NUM!</v>
      </c>
      <c r="D182" s="86" t="e">
        <f>LN(Forecast!D182)</f>
        <v>#NUM!</v>
      </c>
      <c r="E182" s="86" t="e">
        <f>LN(Forecast!E182)</f>
        <v>#NUM!</v>
      </c>
    </row>
    <row r="183" spans="1:5" x14ac:dyDescent="0.25">
      <c r="A183" s="16">
        <f t="shared" si="2"/>
        <v>44247</v>
      </c>
      <c r="C183" s="86" t="e">
        <f>LN(Forecast!C183)</f>
        <v>#NUM!</v>
      </c>
      <c r="D183" s="86" t="e">
        <f>LN(Forecast!D183)</f>
        <v>#NUM!</v>
      </c>
      <c r="E183" s="86" t="e">
        <f>LN(Forecast!E183)</f>
        <v>#NUM!</v>
      </c>
    </row>
    <row r="184" spans="1:5" x14ac:dyDescent="0.25">
      <c r="A184" s="16">
        <f t="shared" si="2"/>
        <v>44248</v>
      </c>
      <c r="C184" s="86" t="e">
        <f>LN(Forecast!C184)</f>
        <v>#NUM!</v>
      </c>
      <c r="D184" s="86" t="e">
        <f>LN(Forecast!D184)</f>
        <v>#NUM!</v>
      </c>
      <c r="E184" s="86" t="e">
        <f>LN(Forecast!E184)</f>
        <v>#NUM!</v>
      </c>
    </row>
    <row r="185" spans="1:5" x14ac:dyDescent="0.25">
      <c r="A185" s="16">
        <f t="shared" si="2"/>
        <v>44249</v>
      </c>
      <c r="C185" s="86" t="e">
        <f>LN(Forecast!C185)</f>
        <v>#NUM!</v>
      </c>
      <c r="D185" s="86" t="e">
        <f>LN(Forecast!D185)</f>
        <v>#NUM!</v>
      </c>
      <c r="E185" s="86" t="e">
        <f>LN(Forecast!E185)</f>
        <v>#NUM!</v>
      </c>
    </row>
    <row r="186" spans="1:5" x14ac:dyDescent="0.25">
      <c r="A186" s="16">
        <f t="shared" si="2"/>
        <v>44250</v>
      </c>
      <c r="C186" s="86" t="e">
        <f>LN(Forecast!C186)</f>
        <v>#NUM!</v>
      </c>
      <c r="D186" s="86" t="e">
        <f>LN(Forecast!D186)</f>
        <v>#NUM!</v>
      </c>
      <c r="E186" s="86" t="e">
        <f>LN(Forecast!E186)</f>
        <v>#NUM!</v>
      </c>
    </row>
    <row r="187" spans="1:5" x14ac:dyDescent="0.25">
      <c r="A187" s="16">
        <f t="shared" si="2"/>
        <v>44251</v>
      </c>
      <c r="C187" s="86" t="e">
        <f>LN(Forecast!C187)</f>
        <v>#NUM!</v>
      </c>
      <c r="D187" s="86" t="e">
        <f>LN(Forecast!D187)</f>
        <v>#NUM!</v>
      </c>
      <c r="E187" s="86" t="e">
        <f>LN(Forecast!E187)</f>
        <v>#NUM!</v>
      </c>
    </row>
    <row r="188" spans="1:5" x14ac:dyDescent="0.25">
      <c r="A188" s="16">
        <f t="shared" si="2"/>
        <v>44252</v>
      </c>
      <c r="C188" s="86" t="e">
        <f>LN(Forecast!C188)</f>
        <v>#NUM!</v>
      </c>
      <c r="D188" s="86" t="e">
        <f>LN(Forecast!D188)</f>
        <v>#NUM!</v>
      </c>
      <c r="E188" s="86" t="e">
        <f>LN(Forecast!E188)</f>
        <v>#NUM!</v>
      </c>
    </row>
    <row r="189" spans="1:5" x14ac:dyDescent="0.25">
      <c r="A189" s="16">
        <f t="shared" si="2"/>
        <v>44253</v>
      </c>
      <c r="C189" s="86" t="e">
        <f>LN(Forecast!C189)</f>
        <v>#NUM!</v>
      </c>
      <c r="D189" s="86" t="e">
        <f>LN(Forecast!D189)</f>
        <v>#NUM!</v>
      </c>
      <c r="E189" s="86" t="e">
        <f>LN(Forecast!E189)</f>
        <v>#NUM!</v>
      </c>
    </row>
    <row r="190" spans="1:5" x14ac:dyDescent="0.25">
      <c r="A190" s="16">
        <f t="shared" si="2"/>
        <v>44254</v>
      </c>
      <c r="C190" s="86" t="e">
        <f>LN(Forecast!C190)</f>
        <v>#NUM!</v>
      </c>
      <c r="D190" s="86" t="e">
        <f>LN(Forecast!D190)</f>
        <v>#NUM!</v>
      </c>
      <c r="E190" s="86" t="e">
        <f>LN(Forecast!E190)</f>
        <v>#NUM!</v>
      </c>
    </row>
    <row r="191" spans="1:5" x14ac:dyDescent="0.25">
      <c r="A191" s="16">
        <f t="shared" si="2"/>
        <v>44255</v>
      </c>
      <c r="C191" s="86" t="e">
        <f>LN(Forecast!C191)</f>
        <v>#NUM!</v>
      </c>
      <c r="D191" s="86" t="e">
        <f>LN(Forecast!D191)</f>
        <v>#NUM!</v>
      </c>
      <c r="E191" s="86" t="e">
        <f>LN(Forecast!E191)</f>
        <v>#NUM!</v>
      </c>
    </row>
    <row r="192" spans="1:5" x14ac:dyDescent="0.25">
      <c r="A192" s="16">
        <f t="shared" si="2"/>
        <v>44256</v>
      </c>
      <c r="C192" s="86" t="e">
        <f>LN(Forecast!C192)</f>
        <v>#NUM!</v>
      </c>
      <c r="D192" s="86" t="e">
        <f>LN(Forecast!D192)</f>
        <v>#NUM!</v>
      </c>
      <c r="E192" s="86" t="e">
        <f>LN(Forecast!E192)</f>
        <v>#NUM!</v>
      </c>
    </row>
    <row r="193" spans="1:5" x14ac:dyDescent="0.25">
      <c r="A193" s="16">
        <f t="shared" si="2"/>
        <v>44257</v>
      </c>
      <c r="C193" s="86" t="e">
        <f>LN(Forecast!C193)</f>
        <v>#NUM!</v>
      </c>
      <c r="D193" s="86" t="e">
        <f>LN(Forecast!D193)</f>
        <v>#NUM!</v>
      </c>
      <c r="E193" s="86" t="e">
        <f>LN(Forecast!E193)</f>
        <v>#NUM!</v>
      </c>
    </row>
    <row r="194" spans="1:5" x14ac:dyDescent="0.25">
      <c r="A194" s="16">
        <f t="shared" si="2"/>
        <v>44258</v>
      </c>
      <c r="C194" s="86" t="e">
        <f>LN(Forecast!C194)</f>
        <v>#NUM!</v>
      </c>
      <c r="D194" s="86" t="e">
        <f>LN(Forecast!D194)</f>
        <v>#NUM!</v>
      </c>
      <c r="E194" s="86" t="e">
        <f>LN(Forecast!E194)</f>
        <v>#NUM!</v>
      </c>
    </row>
    <row r="195" spans="1:5" x14ac:dyDescent="0.25">
      <c r="A195" s="16">
        <f t="shared" ref="A195:A258" si="3">A194+1</f>
        <v>44259</v>
      </c>
      <c r="C195" s="86" t="e">
        <f>LN(Forecast!C195)</f>
        <v>#NUM!</v>
      </c>
      <c r="D195" s="86" t="e">
        <f>LN(Forecast!D195)</f>
        <v>#NUM!</v>
      </c>
      <c r="E195" s="86" t="e">
        <f>LN(Forecast!E195)</f>
        <v>#NUM!</v>
      </c>
    </row>
    <row r="196" spans="1:5" x14ac:dyDescent="0.25">
      <c r="A196" s="16">
        <f t="shared" si="3"/>
        <v>44260</v>
      </c>
      <c r="C196" s="86" t="e">
        <f>LN(Forecast!C196)</f>
        <v>#NUM!</v>
      </c>
      <c r="D196" s="86" t="e">
        <f>LN(Forecast!D196)</f>
        <v>#NUM!</v>
      </c>
      <c r="E196" s="86" t="e">
        <f>LN(Forecast!E196)</f>
        <v>#NUM!</v>
      </c>
    </row>
    <row r="197" spans="1:5" x14ac:dyDescent="0.25">
      <c r="A197" s="16">
        <f t="shared" si="3"/>
        <v>44261</v>
      </c>
      <c r="C197" s="86" t="e">
        <f>LN(Forecast!C197)</f>
        <v>#NUM!</v>
      </c>
      <c r="D197" s="86" t="e">
        <f>LN(Forecast!D197)</f>
        <v>#NUM!</v>
      </c>
      <c r="E197" s="86" t="e">
        <f>LN(Forecast!E197)</f>
        <v>#NUM!</v>
      </c>
    </row>
    <row r="198" spans="1:5" x14ac:dyDescent="0.25">
      <c r="A198" s="16">
        <f t="shared" si="3"/>
        <v>44262</v>
      </c>
      <c r="C198" s="86" t="e">
        <f>LN(Forecast!C198)</f>
        <v>#NUM!</v>
      </c>
      <c r="D198" s="86" t="e">
        <f>LN(Forecast!D198)</f>
        <v>#NUM!</v>
      </c>
      <c r="E198" s="86" t="e">
        <f>LN(Forecast!E198)</f>
        <v>#NUM!</v>
      </c>
    </row>
    <row r="199" spans="1:5" x14ac:dyDescent="0.25">
      <c r="A199" s="16">
        <f t="shared" si="3"/>
        <v>44263</v>
      </c>
      <c r="C199" s="86" t="e">
        <f>LN(Forecast!C199)</f>
        <v>#NUM!</v>
      </c>
      <c r="D199" s="86" t="e">
        <f>LN(Forecast!D199)</f>
        <v>#NUM!</v>
      </c>
      <c r="E199" s="86" t="e">
        <f>LN(Forecast!E199)</f>
        <v>#NUM!</v>
      </c>
    </row>
    <row r="200" spans="1:5" x14ac:dyDescent="0.25">
      <c r="A200" s="16">
        <f t="shared" si="3"/>
        <v>44264</v>
      </c>
      <c r="C200" s="86" t="e">
        <f>LN(Forecast!C200)</f>
        <v>#NUM!</v>
      </c>
      <c r="D200" s="86" t="e">
        <f>LN(Forecast!D200)</f>
        <v>#NUM!</v>
      </c>
      <c r="E200" s="86" t="e">
        <f>LN(Forecast!E200)</f>
        <v>#NUM!</v>
      </c>
    </row>
    <row r="201" spans="1:5" x14ac:dyDescent="0.25">
      <c r="A201" s="16">
        <f t="shared" si="3"/>
        <v>44265</v>
      </c>
      <c r="C201" s="86" t="e">
        <f>LN(Forecast!C201)</f>
        <v>#NUM!</v>
      </c>
      <c r="D201" s="86" t="e">
        <f>LN(Forecast!D201)</f>
        <v>#NUM!</v>
      </c>
      <c r="E201" s="86" t="e">
        <f>LN(Forecast!E201)</f>
        <v>#NUM!</v>
      </c>
    </row>
    <row r="202" spans="1:5" x14ac:dyDescent="0.25">
      <c r="A202" s="16">
        <f t="shared" si="3"/>
        <v>44266</v>
      </c>
      <c r="C202" s="86" t="e">
        <f>LN(Forecast!C202)</f>
        <v>#NUM!</v>
      </c>
      <c r="D202" s="86" t="e">
        <f>LN(Forecast!D202)</f>
        <v>#NUM!</v>
      </c>
      <c r="E202" s="86" t="e">
        <f>LN(Forecast!E202)</f>
        <v>#NUM!</v>
      </c>
    </row>
    <row r="203" spans="1:5" x14ac:dyDescent="0.25">
      <c r="A203" s="16">
        <f t="shared" si="3"/>
        <v>44267</v>
      </c>
      <c r="C203" s="86" t="e">
        <f>LN(Forecast!C203)</f>
        <v>#NUM!</v>
      </c>
      <c r="D203" s="86" t="e">
        <f>LN(Forecast!D203)</f>
        <v>#NUM!</v>
      </c>
      <c r="E203" s="86" t="e">
        <f>LN(Forecast!E203)</f>
        <v>#NUM!</v>
      </c>
    </row>
    <row r="204" spans="1:5" x14ac:dyDescent="0.25">
      <c r="A204" s="16">
        <f t="shared" si="3"/>
        <v>44268</v>
      </c>
      <c r="C204" s="86" t="e">
        <f>LN(Forecast!C204)</f>
        <v>#NUM!</v>
      </c>
      <c r="D204" s="86" t="e">
        <f>LN(Forecast!D204)</f>
        <v>#NUM!</v>
      </c>
      <c r="E204" s="86" t="e">
        <f>LN(Forecast!E204)</f>
        <v>#NUM!</v>
      </c>
    </row>
    <row r="205" spans="1:5" x14ac:dyDescent="0.25">
      <c r="A205" s="16">
        <f t="shared" si="3"/>
        <v>44269</v>
      </c>
      <c r="C205" s="86" t="e">
        <f>LN(Forecast!C205)</f>
        <v>#NUM!</v>
      </c>
      <c r="D205" s="86" t="e">
        <f>LN(Forecast!D205)</f>
        <v>#NUM!</v>
      </c>
      <c r="E205" s="86" t="e">
        <f>LN(Forecast!E205)</f>
        <v>#NUM!</v>
      </c>
    </row>
    <row r="206" spans="1:5" x14ac:dyDescent="0.25">
      <c r="A206" s="16">
        <f t="shared" si="3"/>
        <v>44270</v>
      </c>
      <c r="C206" s="86" t="e">
        <f>LN(Forecast!C206)</f>
        <v>#NUM!</v>
      </c>
      <c r="D206" s="86" t="e">
        <f>LN(Forecast!D206)</f>
        <v>#NUM!</v>
      </c>
      <c r="E206" s="86" t="e">
        <f>LN(Forecast!E206)</f>
        <v>#NUM!</v>
      </c>
    </row>
    <row r="207" spans="1:5" x14ac:dyDescent="0.25">
      <c r="A207" s="16">
        <f t="shared" si="3"/>
        <v>44271</v>
      </c>
      <c r="C207" s="86" t="e">
        <f>LN(Forecast!C207)</f>
        <v>#NUM!</v>
      </c>
      <c r="D207" s="86" t="e">
        <f>LN(Forecast!D207)</f>
        <v>#NUM!</v>
      </c>
      <c r="E207" s="86" t="e">
        <f>LN(Forecast!E207)</f>
        <v>#NUM!</v>
      </c>
    </row>
    <row r="208" spans="1:5" x14ac:dyDescent="0.25">
      <c r="A208" s="16">
        <f t="shared" si="3"/>
        <v>44272</v>
      </c>
      <c r="C208" s="86" t="e">
        <f>LN(Forecast!C208)</f>
        <v>#NUM!</v>
      </c>
      <c r="D208" s="86" t="e">
        <f>LN(Forecast!D208)</f>
        <v>#NUM!</v>
      </c>
      <c r="E208" s="86" t="e">
        <f>LN(Forecast!E208)</f>
        <v>#NUM!</v>
      </c>
    </row>
    <row r="209" spans="1:5" x14ac:dyDescent="0.25">
      <c r="A209" s="16">
        <f t="shared" si="3"/>
        <v>44273</v>
      </c>
      <c r="C209" s="86" t="e">
        <f>LN(Forecast!C209)</f>
        <v>#NUM!</v>
      </c>
      <c r="D209" s="86" t="e">
        <f>LN(Forecast!D209)</f>
        <v>#NUM!</v>
      </c>
      <c r="E209" s="86" t="e">
        <f>LN(Forecast!E209)</f>
        <v>#NUM!</v>
      </c>
    </row>
    <row r="210" spans="1:5" x14ac:dyDescent="0.25">
      <c r="A210" s="16">
        <f t="shared" si="3"/>
        <v>44274</v>
      </c>
      <c r="C210" s="86" t="e">
        <f>LN(Forecast!C210)</f>
        <v>#NUM!</v>
      </c>
      <c r="D210" s="86" t="e">
        <f>LN(Forecast!D210)</f>
        <v>#NUM!</v>
      </c>
      <c r="E210" s="86" t="e">
        <f>LN(Forecast!E210)</f>
        <v>#NUM!</v>
      </c>
    </row>
    <row r="211" spans="1:5" x14ac:dyDescent="0.25">
      <c r="A211" s="16">
        <f t="shared" si="3"/>
        <v>44275</v>
      </c>
      <c r="C211" s="86" t="e">
        <f>LN(Forecast!C211)</f>
        <v>#NUM!</v>
      </c>
      <c r="D211" s="86" t="e">
        <f>LN(Forecast!D211)</f>
        <v>#NUM!</v>
      </c>
      <c r="E211" s="86" t="e">
        <f>LN(Forecast!E211)</f>
        <v>#NUM!</v>
      </c>
    </row>
    <row r="212" spans="1:5" x14ac:dyDescent="0.25">
      <c r="A212" s="16">
        <f t="shared" si="3"/>
        <v>44276</v>
      </c>
      <c r="C212" s="86" t="e">
        <f>LN(Forecast!C212)</f>
        <v>#NUM!</v>
      </c>
      <c r="D212" s="86" t="e">
        <f>LN(Forecast!D212)</f>
        <v>#NUM!</v>
      </c>
      <c r="E212" s="86" t="e">
        <f>LN(Forecast!E212)</f>
        <v>#NUM!</v>
      </c>
    </row>
    <row r="213" spans="1:5" x14ac:dyDescent="0.25">
      <c r="A213" s="16">
        <f t="shared" si="3"/>
        <v>44277</v>
      </c>
      <c r="C213" s="86" t="e">
        <f>LN(Forecast!C213)</f>
        <v>#NUM!</v>
      </c>
      <c r="D213" s="86" t="e">
        <f>LN(Forecast!D213)</f>
        <v>#NUM!</v>
      </c>
      <c r="E213" s="86" t="e">
        <f>LN(Forecast!E213)</f>
        <v>#NUM!</v>
      </c>
    </row>
    <row r="214" spans="1:5" x14ac:dyDescent="0.25">
      <c r="A214" s="16">
        <f t="shared" si="3"/>
        <v>44278</v>
      </c>
      <c r="C214" s="86" t="e">
        <f>LN(Forecast!C214)</f>
        <v>#NUM!</v>
      </c>
      <c r="D214" s="86" t="e">
        <f>LN(Forecast!D214)</f>
        <v>#NUM!</v>
      </c>
      <c r="E214" s="86" t="e">
        <f>LN(Forecast!E214)</f>
        <v>#NUM!</v>
      </c>
    </row>
    <row r="215" spans="1:5" x14ac:dyDescent="0.25">
      <c r="A215" s="16">
        <f t="shared" si="3"/>
        <v>44279</v>
      </c>
      <c r="C215" s="86" t="e">
        <f>LN(Forecast!C215)</f>
        <v>#NUM!</v>
      </c>
      <c r="D215" s="86" t="e">
        <f>LN(Forecast!D215)</f>
        <v>#NUM!</v>
      </c>
      <c r="E215" s="86" t="e">
        <f>LN(Forecast!E215)</f>
        <v>#NUM!</v>
      </c>
    </row>
    <row r="216" spans="1:5" x14ac:dyDescent="0.25">
      <c r="A216" s="16">
        <f t="shared" si="3"/>
        <v>44280</v>
      </c>
      <c r="C216" s="86" t="e">
        <f>LN(Forecast!C216)</f>
        <v>#NUM!</v>
      </c>
      <c r="D216" s="86" t="e">
        <f>LN(Forecast!D216)</f>
        <v>#NUM!</v>
      </c>
      <c r="E216" s="86" t="e">
        <f>LN(Forecast!E216)</f>
        <v>#NUM!</v>
      </c>
    </row>
    <row r="217" spans="1:5" x14ac:dyDescent="0.25">
      <c r="A217" s="16">
        <f t="shared" si="3"/>
        <v>44281</v>
      </c>
      <c r="C217" s="86" t="e">
        <f>LN(Forecast!C217)</f>
        <v>#NUM!</v>
      </c>
      <c r="D217" s="86" t="e">
        <f>LN(Forecast!D217)</f>
        <v>#NUM!</v>
      </c>
      <c r="E217" s="86" t="e">
        <f>LN(Forecast!E217)</f>
        <v>#NUM!</v>
      </c>
    </row>
    <row r="218" spans="1:5" x14ac:dyDescent="0.25">
      <c r="A218" s="16">
        <f t="shared" si="3"/>
        <v>44282</v>
      </c>
      <c r="C218" s="86" t="e">
        <f>LN(Forecast!C218)</f>
        <v>#NUM!</v>
      </c>
      <c r="D218" s="86" t="e">
        <f>LN(Forecast!D218)</f>
        <v>#NUM!</v>
      </c>
      <c r="E218" s="86" t="e">
        <f>LN(Forecast!E218)</f>
        <v>#NUM!</v>
      </c>
    </row>
    <row r="219" spans="1:5" x14ac:dyDescent="0.25">
      <c r="A219" s="16">
        <f t="shared" si="3"/>
        <v>44283</v>
      </c>
      <c r="C219" s="86" t="e">
        <f>LN(Forecast!C219)</f>
        <v>#NUM!</v>
      </c>
      <c r="D219" s="86" t="e">
        <f>LN(Forecast!D219)</f>
        <v>#NUM!</v>
      </c>
      <c r="E219" s="86" t="e">
        <f>LN(Forecast!E219)</f>
        <v>#NUM!</v>
      </c>
    </row>
    <row r="220" spans="1:5" x14ac:dyDescent="0.25">
      <c r="A220" s="16">
        <f t="shared" si="3"/>
        <v>44284</v>
      </c>
      <c r="C220" s="86" t="e">
        <f>LN(Forecast!C220)</f>
        <v>#NUM!</v>
      </c>
      <c r="D220" s="86" t="e">
        <f>LN(Forecast!D220)</f>
        <v>#NUM!</v>
      </c>
      <c r="E220" s="86" t="e">
        <f>LN(Forecast!E220)</f>
        <v>#NUM!</v>
      </c>
    </row>
    <row r="221" spans="1:5" x14ac:dyDescent="0.25">
      <c r="A221" s="16">
        <f t="shared" si="3"/>
        <v>44285</v>
      </c>
      <c r="C221" s="86" t="e">
        <f>LN(Forecast!C221)</f>
        <v>#NUM!</v>
      </c>
      <c r="D221" s="86" t="e">
        <f>LN(Forecast!D221)</f>
        <v>#NUM!</v>
      </c>
      <c r="E221" s="86" t="e">
        <f>LN(Forecast!E221)</f>
        <v>#NUM!</v>
      </c>
    </row>
    <row r="222" spans="1:5" x14ac:dyDescent="0.25">
      <c r="A222" s="16">
        <f t="shared" si="3"/>
        <v>44286</v>
      </c>
      <c r="C222" s="86" t="e">
        <f>LN(Forecast!C222)</f>
        <v>#NUM!</v>
      </c>
      <c r="D222" s="86" t="e">
        <f>LN(Forecast!D222)</f>
        <v>#NUM!</v>
      </c>
      <c r="E222" s="86" t="e">
        <f>LN(Forecast!E222)</f>
        <v>#NUM!</v>
      </c>
    </row>
    <row r="223" spans="1:5" x14ac:dyDescent="0.25">
      <c r="A223" s="16">
        <f t="shared" si="3"/>
        <v>44287</v>
      </c>
      <c r="C223" s="86" t="e">
        <f>LN(Forecast!C223)</f>
        <v>#NUM!</v>
      </c>
      <c r="D223" s="86" t="e">
        <f>LN(Forecast!D223)</f>
        <v>#NUM!</v>
      </c>
      <c r="E223" s="86" t="e">
        <f>LN(Forecast!E223)</f>
        <v>#NUM!</v>
      </c>
    </row>
    <row r="224" spans="1:5" x14ac:dyDescent="0.25">
      <c r="A224" s="16">
        <f t="shared" si="3"/>
        <v>44288</v>
      </c>
      <c r="C224" s="86" t="e">
        <f>LN(Forecast!C224)</f>
        <v>#NUM!</v>
      </c>
      <c r="D224" s="86" t="e">
        <f>LN(Forecast!D224)</f>
        <v>#NUM!</v>
      </c>
      <c r="E224" s="86" t="e">
        <f>LN(Forecast!E224)</f>
        <v>#NUM!</v>
      </c>
    </row>
    <row r="225" spans="1:5" x14ac:dyDescent="0.25">
      <c r="A225" s="16">
        <f t="shared" si="3"/>
        <v>44289</v>
      </c>
      <c r="C225" s="86" t="e">
        <f>LN(Forecast!C225)</f>
        <v>#NUM!</v>
      </c>
      <c r="D225" s="86" t="e">
        <f>LN(Forecast!D225)</f>
        <v>#NUM!</v>
      </c>
      <c r="E225" s="86" t="e">
        <f>LN(Forecast!E225)</f>
        <v>#NUM!</v>
      </c>
    </row>
    <row r="226" spans="1:5" x14ac:dyDescent="0.25">
      <c r="A226" s="16">
        <f t="shared" si="3"/>
        <v>44290</v>
      </c>
      <c r="C226" s="86" t="e">
        <f>LN(Forecast!C226)</f>
        <v>#NUM!</v>
      </c>
      <c r="D226" s="86" t="e">
        <f>LN(Forecast!D226)</f>
        <v>#NUM!</v>
      </c>
      <c r="E226" s="86" t="e">
        <f>LN(Forecast!E226)</f>
        <v>#NUM!</v>
      </c>
    </row>
    <row r="227" spans="1:5" x14ac:dyDescent="0.25">
      <c r="A227" s="16">
        <f t="shared" si="3"/>
        <v>44291</v>
      </c>
      <c r="C227" s="86" t="e">
        <f>LN(Forecast!C227)</f>
        <v>#NUM!</v>
      </c>
      <c r="D227" s="86" t="e">
        <f>LN(Forecast!D227)</f>
        <v>#NUM!</v>
      </c>
      <c r="E227" s="86" t="e">
        <f>LN(Forecast!E227)</f>
        <v>#NUM!</v>
      </c>
    </row>
    <row r="228" spans="1:5" x14ac:dyDescent="0.25">
      <c r="A228" s="16">
        <f t="shared" si="3"/>
        <v>44292</v>
      </c>
      <c r="C228" s="86" t="e">
        <f>LN(Forecast!C228)</f>
        <v>#NUM!</v>
      </c>
      <c r="D228" s="86" t="e">
        <f>LN(Forecast!D228)</f>
        <v>#NUM!</v>
      </c>
      <c r="E228" s="86" t="e">
        <f>LN(Forecast!E228)</f>
        <v>#NUM!</v>
      </c>
    </row>
    <row r="229" spans="1:5" x14ac:dyDescent="0.25">
      <c r="A229" s="16">
        <f t="shared" si="3"/>
        <v>44293</v>
      </c>
      <c r="C229" s="86" t="e">
        <f>LN(Forecast!C229)</f>
        <v>#NUM!</v>
      </c>
      <c r="D229" s="86" t="e">
        <f>LN(Forecast!D229)</f>
        <v>#NUM!</v>
      </c>
      <c r="E229" s="86" t="e">
        <f>LN(Forecast!E229)</f>
        <v>#NUM!</v>
      </c>
    </row>
    <row r="230" spans="1:5" x14ac:dyDescent="0.25">
      <c r="A230" s="16">
        <f t="shared" si="3"/>
        <v>44294</v>
      </c>
      <c r="C230" s="86" t="e">
        <f>LN(Forecast!C230)</f>
        <v>#NUM!</v>
      </c>
      <c r="D230" s="86" t="e">
        <f>LN(Forecast!D230)</f>
        <v>#NUM!</v>
      </c>
      <c r="E230" s="86" t="e">
        <f>LN(Forecast!E230)</f>
        <v>#NUM!</v>
      </c>
    </row>
    <row r="231" spans="1:5" x14ac:dyDescent="0.25">
      <c r="A231" s="16">
        <f t="shared" si="3"/>
        <v>44295</v>
      </c>
      <c r="C231" s="86" t="e">
        <f>LN(Forecast!C231)</f>
        <v>#NUM!</v>
      </c>
      <c r="D231" s="86" t="e">
        <f>LN(Forecast!D231)</f>
        <v>#NUM!</v>
      </c>
      <c r="E231" s="86" t="e">
        <f>LN(Forecast!E231)</f>
        <v>#NUM!</v>
      </c>
    </row>
    <row r="232" spans="1:5" x14ac:dyDescent="0.25">
      <c r="A232" s="16">
        <f t="shared" si="3"/>
        <v>44296</v>
      </c>
      <c r="C232" s="86" t="e">
        <f>LN(Forecast!C232)</f>
        <v>#NUM!</v>
      </c>
      <c r="D232" s="86" t="e">
        <f>LN(Forecast!D232)</f>
        <v>#NUM!</v>
      </c>
      <c r="E232" s="86" t="e">
        <f>LN(Forecast!E232)</f>
        <v>#NUM!</v>
      </c>
    </row>
    <row r="233" spans="1:5" x14ac:dyDescent="0.25">
      <c r="A233" s="16">
        <f t="shared" si="3"/>
        <v>44297</v>
      </c>
      <c r="C233" s="86" t="e">
        <f>LN(Forecast!C233)</f>
        <v>#NUM!</v>
      </c>
      <c r="D233" s="86" t="e">
        <f>LN(Forecast!D233)</f>
        <v>#NUM!</v>
      </c>
      <c r="E233" s="86" t="e">
        <f>LN(Forecast!E233)</f>
        <v>#NUM!</v>
      </c>
    </row>
    <row r="234" spans="1:5" x14ac:dyDescent="0.25">
      <c r="A234" s="16">
        <f t="shared" si="3"/>
        <v>44298</v>
      </c>
      <c r="C234" s="86" t="e">
        <f>LN(Forecast!C234)</f>
        <v>#NUM!</v>
      </c>
      <c r="D234" s="86" t="e">
        <f>LN(Forecast!D234)</f>
        <v>#NUM!</v>
      </c>
      <c r="E234" s="86" t="e">
        <f>LN(Forecast!E234)</f>
        <v>#NUM!</v>
      </c>
    </row>
    <row r="235" spans="1:5" x14ac:dyDescent="0.25">
      <c r="A235" s="16">
        <f t="shared" si="3"/>
        <v>44299</v>
      </c>
      <c r="C235" s="86" t="e">
        <f>LN(Forecast!C235)</f>
        <v>#NUM!</v>
      </c>
      <c r="D235" s="86" t="e">
        <f>LN(Forecast!D235)</f>
        <v>#NUM!</v>
      </c>
      <c r="E235" s="86" t="e">
        <f>LN(Forecast!E235)</f>
        <v>#NUM!</v>
      </c>
    </row>
    <row r="236" spans="1:5" x14ac:dyDescent="0.25">
      <c r="A236" s="16">
        <f t="shared" si="3"/>
        <v>44300</v>
      </c>
      <c r="C236" s="86" t="e">
        <f>LN(Forecast!C236)</f>
        <v>#NUM!</v>
      </c>
      <c r="D236" s="86" t="e">
        <f>LN(Forecast!D236)</f>
        <v>#NUM!</v>
      </c>
      <c r="E236" s="86" t="e">
        <f>LN(Forecast!E236)</f>
        <v>#NUM!</v>
      </c>
    </row>
    <row r="237" spans="1:5" x14ac:dyDescent="0.25">
      <c r="A237" s="16">
        <f t="shared" si="3"/>
        <v>44301</v>
      </c>
      <c r="C237" s="86" t="e">
        <f>LN(Forecast!C237)</f>
        <v>#NUM!</v>
      </c>
      <c r="D237" s="86" t="e">
        <f>LN(Forecast!D237)</f>
        <v>#NUM!</v>
      </c>
      <c r="E237" s="86" t="e">
        <f>LN(Forecast!E237)</f>
        <v>#NUM!</v>
      </c>
    </row>
    <row r="238" spans="1:5" x14ac:dyDescent="0.25">
      <c r="A238" s="16">
        <f t="shared" si="3"/>
        <v>44302</v>
      </c>
      <c r="C238" s="86" t="e">
        <f>LN(Forecast!C238)</f>
        <v>#NUM!</v>
      </c>
      <c r="D238" s="86" t="e">
        <f>LN(Forecast!D238)</f>
        <v>#NUM!</v>
      </c>
      <c r="E238" s="86" t="e">
        <f>LN(Forecast!E238)</f>
        <v>#NUM!</v>
      </c>
    </row>
    <row r="239" spans="1:5" x14ac:dyDescent="0.25">
      <c r="A239" s="16">
        <f t="shared" si="3"/>
        <v>44303</v>
      </c>
      <c r="C239" s="86" t="e">
        <f>LN(Forecast!C239)</f>
        <v>#NUM!</v>
      </c>
      <c r="D239" s="86" t="e">
        <f>LN(Forecast!D239)</f>
        <v>#NUM!</v>
      </c>
      <c r="E239" s="86" t="e">
        <f>LN(Forecast!E239)</f>
        <v>#NUM!</v>
      </c>
    </row>
    <row r="240" spans="1:5" x14ac:dyDescent="0.25">
      <c r="A240" s="16">
        <f t="shared" si="3"/>
        <v>44304</v>
      </c>
      <c r="C240" s="86" t="e">
        <f>LN(Forecast!C240)</f>
        <v>#NUM!</v>
      </c>
      <c r="D240" s="86" t="e">
        <f>LN(Forecast!D240)</f>
        <v>#NUM!</v>
      </c>
      <c r="E240" s="86" t="e">
        <f>LN(Forecast!E240)</f>
        <v>#NUM!</v>
      </c>
    </row>
    <row r="241" spans="1:5" x14ac:dyDescent="0.25">
      <c r="A241" s="16">
        <f t="shared" si="3"/>
        <v>44305</v>
      </c>
      <c r="C241" s="86" t="e">
        <f>LN(Forecast!C241)</f>
        <v>#NUM!</v>
      </c>
      <c r="D241" s="86" t="e">
        <f>LN(Forecast!D241)</f>
        <v>#NUM!</v>
      </c>
      <c r="E241" s="86" t="e">
        <f>LN(Forecast!E241)</f>
        <v>#NUM!</v>
      </c>
    </row>
    <row r="242" spans="1:5" x14ac:dyDescent="0.25">
      <c r="A242" s="16">
        <f t="shared" si="3"/>
        <v>44306</v>
      </c>
      <c r="C242" s="86" t="e">
        <f>LN(Forecast!C242)</f>
        <v>#NUM!</v>
      </c>
      <c r="D242" s="86" t="e">
        <f>LN(Forecast!D242)</f>
        <v>#NUM!</v>
      </c>
      <c r="E242" s="86" t="e">
        <f>LN(Forecast!E242)</f>
        <v>#NUM!</v>
      </c>
    </row>
    <row r="243" spans="1:5" x14ac:dyDescent="0.25">
      <c r="A243" s="16">
        <f t="shared" si="3"/>
        <v>44307</v>
      </c>
      <c r="C243" s="86" t="e">
        <f>LN(Forecast!C243)</f>
        <v>#NUM!</v>
      </c>
      <c r="D243" s="86" t="e">
        <f>LN(Forecast!D243)</f>
        <v>#NUM!</v>
      </c>
      <c r="E243" s="86" t="e">
        <f>LN(Forecast!E243)</f>
        <v>#NUM!</v>
      </c>
    </row>
    <row r="244" spans="1:5" x14ac:dyDescent="0.25">
      <c r="A244" s="16">
        <f t="shared" si="3"/>
        <v>44308</v>
      </c>
      <c r="C244" s="86" t="e">
        <f>LN(Forecast!C244)</f>
        <v>#NUM!</v>
      </c>
      <c r="D244" s="86" t="e">
        <f>LN(Forecast!D244)</f>
        <v>#NUM!</v>
      </c>
      <c r="E244" s="86" t="e">
        <f>LN(Forecast!E244)</f>
        <v>#NUM!</v>
      </c>
    </row>
    <row r="245" spans="1:5" x14ac:dyDescent="0.25">
      <c r="A245" s="16">
        <f t="shared" si="3"/>
        <v>44309</v>
      </c>
      <c r="C245" s="86" t="e">
        <f>LN(Forecast!C245)</f>
        <v>#NUM!</v>
      </c>
      <c r="D245" s="86" t="e">
        <f>LN(Forecast!D245)</f>
        <v>#NUM!</v>
      </c>
      <c r="E245" s="86" t="e">
        <f>LN(Forecast!E245)</f>
        <v>#NUM!</v>
      </c>
    </row>
    <row r="246" spans="1:5" x14ac:dyDescent="0.25">
      <c r="A246" s="16">
        <f t="shared" si="3"/>
        <v>44310</v>
      </c>
      <c r="C246" s="86" t="e">
        <f>LN(Forecast!C246)</f>
        <v>#NUM!</v>
      </c>
      <c r="D246" s="86" t="e">
        <f>LN(Forecast!D246)</f>
        <v>#NUM!</v>
      </c>
      <c r="E246" s="86" t="e">
        <f>LN(Forecast!E246)</f>
        <v>#NUM!</v>
      </c>
    </row>
    <row r="247" spans="1:5" x14ac:dyDescent="0.25">
      <c r="A247" s="16">
        <f t="shared" si="3"/>
        <v>44311</v>
      </c>
      <c r="C247" s="86" t="e">
        <f>LN(Forecast!C247)</f>
        <v>#NUM!</v>
      </c>
      <c r="D247" s="86" t="e">
        <f>LN(Forecast!D247)</f>
        <v>#NUM!</v>
      </c>
      <c r="E247" s="86" t="e">
        <f>LN(Forecast!E247)</f>
        <v>#NUM!</v>
      </c>
    </row>
    <row r="248" spans="1:5" x14ac:dyDescent="0.25">
      <c r="A248" s="16">
        <f t="shared" si="3"/>
        <v>44312</v>
      </c>
      <c r="C248" s="86" t="e">
        <f>LN(Forecast!C248)</f>
        <v>#NUM!</v>
      </c>
      <c r="D248" s="86" t="e">
        <f>LN(Forecast!D248)</f>
        <v>#NUM!</v>
      </c>
      <c r="E248" s="86" t="e">
        <f>LN(Forecast!E248)</f>
        <v>#NUM!</v>
      </c>
    </row>
    <row r="249" spans="1:5" x14ac:dyDescent="0.25">
      <c r="A249" s="16">
        <f t="shared" si="3"/>
        <v>44313</v>
      </c>
      <c r="C249" s="86" t="e">
        <f>LN(Forecast!C249)</f>
        <v>#NUM!</v>
      </c>
      <c r="D249" s="86" t="e">
        <f>LN(Forecast!D249)</f>
        <v>#NUM!</v>
      </c>
      <c r="E249" s="86" t="e">
        <f>LN(Forecast!E249)</f>
        <v>#NUM!</v>
      </c>
    </row>
    <row r="250" spans="1:5" x14ac:dyDescent="0.25">
      <c r="A250" s="16">
        <f t="shared" si="3"/>
        <v>44314</v>
      </c>
      <c r="C250" s="86" t="e">
        <f>LN(Forecast!C250)</f>
        <v>#NUM!</v>
      </c>
      <c r="D250" s="86" t="e">
        <f>LN(Forecast!D250)</f>
        <v>#NUM!</v>
      </c>
      <c r="E250" s="86" t="e">
        <f>LN(Forecast!E250)</f>
        <v>#NUM!</v>
      </c>
    </row>
    <row r="251" spans="1:5" x14ac:dyDescent="0.25">
      <c r="A251" s="16">
        <f t="shared" si="3"/>
        <v>44315</v>
      </c>
      <c r="C251" s="86" t="e">
        <f>LN(Forecast!C251)</f>
        <v>#NUM!</v>
      </c>
      <c r="D251" s="86" t="e">
        <f>LN(Forecast!D251)</f>
        <v>#NUM!</v>
      </c>
      <c r="E251" s="86" t="e">
        <f>LN(Forecast!E251)</f>
        <v>#NUM!</v>
      </c>
    </row>
    <row r="252" spans="1:5" x14ac:dyDescent="0.25">
      <c r="A252" s="16">
        <f t="shared" si="3"/>
        <v>44316</v>
      </c>
      <c r="C252" s="86" t="e">
        <f>LN(Forecast!C252)</f>
        <v>#NUM!</v>
      </c>
      <c r="D252" s="86" t="e">
        <f>LN(Forecast!D252)</f>
        <v>#NUM!</v>
      </c>
      <c r="E252" s="86" t="e">
        <f>LN(Forecast!E252)</f>
        <v>#NUM!</v>
      </c>
    </row>
    <row r="253" spans="1:5" x14ac:dyDescent="0.25">
      <c r="A253" s="16">
        <f t="shared" si="3"/>
        <v>44317</v>
      </c>
      <c r="C253" s="86" t="e">
        <f>LN(Forecast!C253)</f>
        <v>#NUM!</v>
      </c>
      <c r="D253" s="86" t="e">
        <f>LN(Forecast!D253)</f>
        <v>#NUM!</v>
      </c>
      <c r="E253" s="86" t="e">
        <f>LN(Forecast!E253)</f>
        <v>#NUM!</v>
      </c>
    </row>
    <row r="254" spans="1:5" x14ac:dyDescent="0.25">
      <c r="A254" s="16">
        <f t="shared" si="3"/>
        <v>44318</v>
      </c>
      <c r="C254" s="86" t="e">
        <f>LN(Forecast!C254)</f>
        <v>#NUM!</v>
      </c>
      <c r="D254" s="86" t="e">
        <f>LN(Forecast!D254)</f>
        <v>#NUM!</v>
      </c>
      <c r="E254" s="86" t="e">
        <f>LN(Forecast!E254)</f>
        <v>#NUM!</v>
      </c>
    </row>
    <row r="255" spans="1:5" x14ac:dyDescent="0.25">
      <c r="A255" s="16">
        <f t="shared" si="3"/>
        <v>44319</v>
      </c>
      <c r="C255" s="86" t="e">
        <f>LN(Forecast!C255)</f>
        <v>#NUM!</v>
      </c>
      <c r="D255" s="86" t="e">
        <f>LN(Forecast!D255)</f>
        <v>#NUM!</v>
      </c>
      <c r="E255" s="86" t="e">
        <f>LN(Forecast!E255)</f>
        <v>#NUM!</v>
      </c>
    </row>
    <row r="256" spans="1:5" x14ac:dyDescent="0.25">
      <c r="A256" s="16">
        <f t="shared" si="3"/>
        <v>44320</v>
      </c>
      <c r="C256" s="86" t="e">
        <f>LN(Forecast!C256)</f>
        <v>#NUM!</v>
      </c>
      <c r="D256" s="86" t="e">
        <f>LN(Forecast!D256)</f>
        <v>#NUM!</v>
      </c>
      <c r="E256" s="86" t="e">
        <f>LN(Forecast!E256)</f>
        <v>#NUM!</v>
      </c>
    </row>
    <row r="257" spans="1:5" x14ac:dyDescent="0.25">
      <c r="A257" s="16">
        <f t="shared" si="3"/>
        <v>44321</v>
      </c>
      <c r="C257" s="86" t="e">
        <f>LN(Forecast!C257)</f>
        <v>#NUM!</v>
      </c>
      <c r="D257" s="86" t="e">
        <f>LN(Forecast!D257)</f>
        <v>#NUM!</v>
      </c>
      <c r="E257" s="86" t="e">
        <f>LN(Forecast!E257)</f>
        <v>#NUM!</v>
      </c>
    </row>
    <row r="258" spans="1:5" x14ac:dyDescent="0.25">
      <c r="A258" s="16">
        <f t="shared" si="3"/>
        <v>44322</v>
      </c>
      <c r="C258" s="86" t="e">
        <f>LN(Forecast!C258)</f>
        <v>#NUM!</v>
      </c>
      <c r="D258" s="86" t="e">
        <f>LN(Forecast!D258)</f>
        <v>#NUM!</v>
      </c>
      <c r="E258" s="86" t="e">
        <f>LN(Forecast!E258)</f>
        <v>#NUM!</v>
      </c>
    </row>
    <row r="259" spans="1:5" x14ac:dyDescent="0.25">
      <c r="A259" s="16">
        <f t="shared" ref="A259:A289" si="4">A258+1</f>
        <v>44323</v>
      </c>
      <c r="C259" s="86" t="e">
        <f>LN(Forecast!C259)</f>
        <v>#NUM!</v>
      </c>
      <c r="D259" s="86" t="e">
        <f>LN(Forecast!D259)</f>
        <v>#NUM!</v>
      </c>
      <c r="E259" s="86" t="e">
        <f>LN(Forecast!E259)</f>
        <v>#NUM!</v>
      </c>
    </row>
    <row r="260" spans="1:5" x14ac:dyDescent="0.25">
      <c r="A260" s="16">
        <f t="shared" si="4"/>
        <v>44324</v>
      </c>
      <c r="C260" s="86" t="e">
        <f>LN(Forecast!C260)</f>
        <v>#NUM!</v>
      </c>
      <c r="D260" s="86" t="e">
        <f>LN(Forecast!D260)</f>
        <v>#NUM!</v>
      </c>
      <c r="E260" s="86" t="e">
        <f>LN(Forecast!E260)</f>
        <v>#NUM!</v>
      </c>
    </row>
    <row r="261" spans="1:5" x14ac:dyDescent="0.25">
      <c r="A261" s="16">
        <f t="shared" si="4"/>
        <v>44325</v>
      </c>
      <c r="C261" s="86" t="e">
        <f>LN(Forecast!C261)</f>
        <v>#NUM!</v>
      </c>
      <c r="D261" s="86" t="e">
        <f>LN(Forecast!D261)</f>
        <v>#NUM!</v>
      </c>
      <c r="E261" s="86" t="e">
        <f>LN(Forecast!E261)</f>
        <v>#NUM!</v>
      </c>
    </row>
    <row r="262" spans="1:5" x14ac:dyDescent="0.25">
      <c r="A262" s="16">
        <f t="shared" si="4"/>
        <v>44326</v>
      </c>
      <c r="C262" s="86" t="e">
        <f>LN(Forecast!C262)</f>
        <v>#NUM!</v>
      </c>
      <c r="D262" s="86" t="e">
        <f>LN(Forecast!D262)</f>
        <v>#NUM!</v>
      </c>
      <c r="E262" s="86" t="e">
        <f>LN(Forecast!E262)</f>
        <v>#NUM!</v>
      </c>
    </row>
    <row r="263" spans="1:5" x14ac:dyDescent="0.25">
      <c r="A263" s="16">
        <f t="shared" si="4"/>
        <v>44327</v>
      </c>
      <c r="C263" s="86" t="e">
        <f>LN(Forecast!C263)</f>
        <v>#NUM!</v>
      </c>
      <c r="D263" s="86" t="e">
        <f>LN(Forecast!D263)</f>
        <v>#NUM!</v>
      </c>
      <c r="E263" s="86" t="e">
        <f>LN(Forecast!E263)</f>
        <v>#NUM!</v>
      </c>
    </row>
    <row r="264" spans="1:5" x14ac:dyDescent="0.25">
      <c r="A264" s="16">
        <f t="shared" si="4"/>
        <v>44328</v>
      </c>
      <c r="C264" s="86" t="e">
        <f>LN(Forecast!C264)</f>
        <v>#NUM!</v>
      </c>
      <c r="D264" s="86" t="e">
        <f>LN(Forecast!D264)</f>
        <v>#NUM!</v>
      </c>
      <c r="E264" s="86" t="e">
        <f>LN(Forecast!E264)</f>
        <v>#NUM!</v>
      </c>
    </row>
    <row r="265" spans="1:5" x14ac:dyDescent="0.25">
      <c r="A265" s="16">
        <f t="shared" si="4"/>
        <v>44329</v>
      </c>
      <c r="C265" s="86" t="e">
        <f>LN(Forecast!C265)</f>
        <v>#NUM!</v>
      </c>
      <c r="D265" s="86" t="e">
        <f>LN(Forecast!D265)</f>
        <v>#NUM!</v>
      </c>
      <c r="E265" s="86" t="e">
        <f>LN(Forecast!E265)</f>
        <v>#NUM!</v>
      </c>
    </row>
    <row r="266" spans="1:5" x14ac:dyDescent="0.25">
      <c r="A266" s="16">
        <f t="shared" si="4"/>
        <v>44330</v>
      </c>
      <c r="C266" s="86" t="e">
        <f>LN(Forecast!C266)</f>
        <v>#NUM!</v>
      </c>
      <c r="D266" s="86" t="e">
        <f>LN(Forecast!D266)</f>
        <v>#NUM!</v>
      </c>
      <c r="E266" s="86" t="e">
        <f>LN(Forecast!E266)</f>
        <v>#NUM!</v>
      </c>
    </row>
    <row r="267" spans="1:5" x14ac:dyDescent="0.25">
      <c r="A267" s="16">
        <f t="shared" si="4"/>
        <v>44331</v>
      </c>
      <c r="C267" s="86" t="e">
        <f>LN(Forecast!C267)</f>
        <v>#NUM!</v>
      </c>
      <c r="D267" s="86" t="e">
        <f>LN(Forecast!D267)</f>
        <v>#NUM!</v>
      </c>
      <c r="E267" s="86" t="e">
        <f>LN(Forecast!E267)</f>
        <v>#NUM!</v>
      </c>
    </row>
    <row r="268" spans="1:5" x14ac:dyDescent="0.25">
      <c r="A268" s="16">
        <f t="shared" si="4"/>
        <v>44332</v>
      </c>
      <c r="C268" s="86" t="e">
        <f>LN(Forecast!C268)</f>
        <v>#NUM!</v>
      </c>
      <c r="D268" s="86" t="e">
        <f>LN(Forecast!D268)</f>
        <v>#NUM!</v>
      </c>
      <c r="E268" s="86" t="e">
        <f>LN(Forecast!E268)</f>
        <v>#NUM!</v>
      </c>
    </row>
    <row r="269" spans="1:5" x14ac:dyDescent="0.25">
      <c r="A269" s="16">
        <f t="shared" si="4"/>
        <v>44333</v>
      </c>
      <c r="C269" s="86" t="e">
        <f>LN(Forecast!C269)</f>
        <v>#NUM!</v>
      </c>
      <c r="D269" s="86" t="e">
        <f>LN(Forecast!D269)</f>
        <v>#NUM!</v>
      </c>
      <c r="E269" s="86" t="e">
        <f>LN(Forecast!E269)</f>
        <v>#NUM!</v>
      </c>
    </row>
    <row r="270" spans="1:5" x14ac:dyDescent="0.25">
      <c r="A270" s="16">
        <f t="shared" si="4"/>
        <v>44334</v>
      </c>
      <c r="C270" s="86" t="e">
        <f>LN(Forecast!C270)</f>
        <v>#NUM!</v>
      </c>
      <c r="D270" s="86" t="e">
        <f>LN(Forecast!D270)</f>
        <v>#NUM!</v>
      </c>
      <c r="E270" s="86" t="e">
        <f>LN(Forecast!E270)</f>
        <v>#NUM!</v>
      </c>
    </row>
    <row r="271" spans="1:5" x14ac:dyDescent="0.25">
      <c r="A271" s="16">
        <f t="shared" si="4"/>
        <v>44335</v>
      </c>
      <c r="C271" s="86" t="e">
        <f>LN(Forecast!C271)</f>
        <v>#NUM!</v>
      </c>
      <c r="D271" s="86" t="e">
        <f>LN(Forecast!D271)</f>
        <v>#NUM!</v>
      </c>
      <c r="E271" s="86" t="e">
        <f>LN(Forecast!E271)</f>
        <v>#NUM!</v>
      </c>
    </row>
    <row r="272" spans="1:5" x14ac:dyDescent="0.25">
      <c r="A272" s="16">
        <f t="shared" si="4"/>
        <v>44336</v>
      </c>
      <c r="C272" s="86" t="e">
        <f>LN(Forecast!C272)</f>
        <v>#NUM!</v>
      </c>
      <c r="D272" s="86" t="e">
        <f>LN(Forecast!D272)</f>
        <v>#NUM!</v>
      </c>
      <c r="E272" s="86" t="e">
        <f>LN(Forecast!E272)</f>
        <v>#NUM!</v>
      </c>
    </row>
    <row r="273" spans="1:5" x14ac:dyDescent="0.25">
      <c r="A273" s="16">
        <f t="shared" si="4"/>
        <v>44337</v>
      </c>
      <c r="C273" s="86" t="e">
        <f>LN(Forecast!C273)</f>
        <v>#NUM!</v>
      </c>
      <c r="D273" s="86" t="e">
        <f>LN(Forecast!D273)</f>
        <v>#NUM!</v>
      </c>
      <c r="E273" s="86" t="e">
        <f>LN(Forecast!E273)</f>
        <v>#NUM!</v>
      </c>
    </row>
    <row r="274" spans="1:5" x14ac:dyDescent="0.25">
      <c r="A274" s="16">
        <f t="shared" si="4"/>
        <v>44338</v>
      </c>
      <c r="C274" s="86" t="e">
        <f>LN(Forecast!C274)</f>
        <v>#NUM!</v>
      </c>
      <c r="D274" s="86" t="e">
        <f>LN(Forecast!D274)</f>
        <v>#NUM!</v>
      </c>
      <c r="E274" s="86" t="e">
        <f>LN(Forecast!E274)</f>
        <v>#NUM!</v>
      </c>
    </row>
    <row r="275" spans="1:5" x14ac:dyDescent="0.25">
      <c r="A275" s="16">
        <f t="shared" si="4"/>
        <v>44339</v>
      </c>
      <c r="C275" s="86" t="e">
        <f>LN(Forecast!C275)</f>
        <v>#NUM!</v>
      </c>
      <c r="D275" s="86" t="e">
        <f>LN(Forecast!D275)</f>
        <v>#NUM!</v>
      </c>
      <c r="E275" s="86" t="e">
        <f>LN(Forecast!E275)</f>
        <v>#NUM!</v>
      </c>
    </row>
    <row r="276" spans="1:5" x14ac:dyDescent="0.25">
      <c r="A276" s="16">
        <f t="shared" si="4"/>
        <v>44340</v>
      </c>
      <c r="C276" s="86" t="e">
        <f>LN(Forecast!C276)</f>
        <v>#NUM!</v>
      </c>
      <c r="D276" s="86" t="e">
        <f>LN(Forecast!D276)</f>
        <v>#NUM!</v>
      </c>
      <c r="E276" s="86" t="e">
        <f>LN(Forecast!E276)</f>
        <v>#NUM!</v>
      </c>
    </row>
    <row r="277" spans="1:5" x14ac:dyDescent="0.25">
      <c r="A277" s="16">
        <f t="shared" si="4"/>
        <v>44341</v>
      </c>
      <c r="C277" s="86" t="e">
        <f>LN(Forecast!C277)</f>
        <v>#NUM!</v>
      </c>
      <c r="D277" s="86" t="e">
        <f>LN(Forecast!D277)</f>
        <v>#NUM!</v>
      </c>
      <c r="E277" s="86" t="e">
        <f>LN(Forecast!E277)</f>
        <v>#NUM!</v>
      </c>
    </row>
    <row r="278" spans="1:5" x14ac:dyDescent="0.25">
      <c r="A278" s="16">
        <f t="shared" si="4"/>
        <v>44342</v>
      </c>
      <c r="C278" s="86" t="e">
        <f>LN(Forecast!C278)</f>
        <v>#NUM!</v>
      </c>
      <c r="D278" s="86" t="e">
        <f>LN(Forecast!D278)</f>
        <v>#NUM!</v>
      </c>
      <c r="E278" s="86" t="e">
        <f>LN(Forecast!E278)</f>
        <v>#NUM!</v>
      </c>
    </row>
    <row r="279" spans="1:5" x14ac:dyDescent="0.25">
      <c r="A279" s="16">
        <f t="shared" si="4"/>
        <v>44343</v>
      </c>
      <c r="C279" s="86" t="e">
        <f>LN(Forecast!C279)</f>
        <v>#NUM!</v>
      </c>
      <c r="D279" s="86" t="e">
        <f>LN(Forecast!D279)</f>
        <v>#NUM!</v>
      </c>
      <c r="E279" s="86" t="e">
        <f>LN(Forecast!E279)</f>
        <v>#NUM!</v>
      </c>
    </row>
    <row r="280" spans="1:5" x14ac:dyDescent="0.25">
      <c r="A280" s="16">
        <f t="shared" si="4"/>
        <v>44344</v>
      </c>
      <c r="C280" s="86" t="e">
        <f>LN(Forecast!C280)</f>
        <v>#NUM!</v>
      </c>
      <c r="D280" s="86" t="e">
        <f>LN(Forecast!D280)</f>
        <v>#NUM!</v>
      </c>
      <c r="E280" s="86" t="e">
        <f>LN(Forecast!E280)</f>
        <v>#NUM!</v>
      </c>
    </row>
    <row r="281" spans="1:5" x14ac:dyDescent="0.25">
      <c r="A281" s="16">
        <f t="shared" si="4"/>
        <v>44345</v>
      </c>
      <c r="C281" s="86" t="e">
        <f>LN(Forecast!C281)</f>
        <v>#NUM!</v>
      </c>
      <c r="D281" s="86" t="e">
        <f>LN(Forecast!D281)</f>
        <v>#NUM!</v>
      </c>
      <c r="E281" s="86" t="e">
        <f>LN(Forecast!E281)</f>
        <v>#NUM!</v>
      </c>
    </row>
    <row r="282" spans="1:5" x14ac:dyDescent="0.25">
      <c r="A282" s="16">
        <f t="shared" si="4"/>
        <v>44346</v>
      </c>
      <c r="C282" s="86" t="e">
        <f>LN(Forecast!C282)</f>
        <v>#NUM!</v>
      </c>
      <c r="D282" s="86" t="e">
        <f>LN(Forecast!D282)</f>
        <v>#NUM!</v>
      </c>
      <c r="E282" s="86" t="e">
        <f>LN(Forecast!E282)</f>
        <v>#NUM!</v>
      </c>
    </row>
    <row r="283" spans="1:5" x14ac:dyDescent="0.25">
      <c r="A283" s="16">
        <f t="shared" si="4"/>
        <v>44347</v>
      </c>
      <c r="C283" s="86" t="e">
        <f>LN(Forecast!C283)</f>
        <v>#NUM!</v>
      </c>
      <c r="D283" s="86" t="e">
        <f>LN(Forecast!D283)</f>
        <v>#NUM!</v>
      </c>
      <c r="E283" s="86" t="e">
        <f>LN(Forecast!E283)</f>
        <v>#NUM!</v>
      </c>
    </row>
    <row r="284" spans="1:5" x14ac:dyDescent="0.25">
      <c r="A284" s="16">
        <f t="shared" si="4"/>
        <v>44348</v>
      </c>
      <c r="C284" s="86" t="e">
        <f>LN(Forecast!C284)</f>
        <v>#NUM!</v>
      </c>
      <c r="D284" s="86" t="e">
        <f>LN(Forecast!D284)</f>
        <v>#NUM!</v>
      </c>
      <c r="E284" s="86" t="e">
        <f>LN(Forecast!E284)</f>
        <v>#NUM!</v>
      </c>
    </row>
    <row r="285" spans="1:5" x14ac:dyDescent="0.25">
      <c r="A285" s="16">
        <f t="shared" si="4"/>
        <v>44349</v>
      </c>
      <c r="C285" s="86" t="e">
        <f>LN(Forecast!C285)</f>
        <v>#NUM!</v>
      </c>
      <c r="D285" s="86" t="e">
        <f>LN(Forecast!D285)</f>
        <v>#NUM!</v>
      </c>
      <c r="E285" s="86" t="e">
        <f>LN(Forecast!E285)</f>
        <v>#NUM!</v>
      </c>
    </row>
    <row r="286" spans="1:5" x14ac:dyDescent="0.25">
      <c r="A286" s="16">
        <f t="shared" si="4"/>
        <v>44350</v>
      </c>
      <c r="C286" s="86" t="e">
        <f>LN(Forecast!C286)</f>
        <v>#NUM!</v>
      </c>
      <c r="D286" s="86" t="e">
        <f>LN(Forecast!D286)</f>
        <v>#NUM!</v>
      </c>
      <c r="E286" s="86" t="e">
        <f>LN(Forecast!E286)</f>
        <v>#NUM!</v>
      </c>
    </row>
    <row r="287" spans="1:5" x14ac:dyDescent="0.25">
      <c r="A287" s="16">
        <f t="shared" si="4"/>
        <v>44351</v>
      </c>
      <c r="C287" s="86" t="e">
        <f>LN(Forecast!C287)</f>
        <v>#NUM!</v>
      </c>
      <c r="D287" s="86" t="e">
        <f>LN(Forecast!D287)</f>
        <v>#NUM!</v>
      </c>
      <c r="E287" s="86" t="e">
        <f>LN(Forecast!E287)</f>
        <v>#NUM!</v>
      </c>
    </row>
    <row r="288" spans="1:5" x14ac:dyDescent="0.25">
      <c r="A288" s="16">
        <f t="shared" si="4"/>
        <v>44352</v>
      </c>
      <c r="C288" s="86" t="e">
        <f>LN(Forecast!C288)</f>
        <v>#NUM!</v>
      </c>
      <c r="D288" s="86" t="e">
        <f>LN(Forecast!D288)</f>
        <v>#NUM!</v>
      </c>
      <c r="E288" s="86" t="e">
        <f>LN(Forecast!E288)</f>
        <v>#NUM!</v>
      </c>
    </row>
    <row r="289" spans="1:5" x14ac:dyDescent="0.25">
      <c r="A289" s="16">
        <f t="shared" si="4"/>
        <v>44353</v>
      </c>
      <c r="C289" s="86" t="e">
        <f>LN(Forecast!C289)</f>
        <v>#NUM!</v>
      </c>
      <c r="D289" s="86" t="e">
        <f>LN(Forecast!D289)</f>
        <v>#NUM!</v>
      </c>
      <c r="E289" s="86" t="e">
        <f>LN(Forecast!E289)</f>
        <v>#NUM!</v>
      </c>
    </row>
  </sheetData>
  <conditionalFormatting sqref="A1:A1048576">
    <cfRule type="timePeriod" dxfId="7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311F-A787-4497-8C8A-36D879B7B5ED}">
  <sheetPr>
    <tabColor rgb="FFFFFF00"/>
  </sheetPr>
  <dimension ref="A1:BM294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6" width="10.42578125" style="91" customWidth="1"/>
    <col min="7" max="24" width="10.42578125" style="74" customWidth="1"/>
    <col min="25" max="25" width="8.7109375" style="17" customWidth="1"/>
    <col min="26" max="26" width="9.140625" customWidth="1"/>
    <col min="27" max="27" width="8.7109375" customWidth="1"/>
    <col min="28" max="28" width="9.140625" customWidth="1"/>
    <col min="29" max="29" width="8.7109375" customWidth="1"/>
    <col min="30" max="30" width="16.28515625" style="18" customWidth="1"/>
    <col min="31" max="36" width="16.28515625" style="19" customWidth="1"/>
    <col min="37" max="42" width="21.5703125" style="66" customWidth="1"/>
    <col min="43" max="46" width="11.140625" style="66" customWidth="1"/>
    <col min="47" max="52" width="11.140625" style="21" customWidth="1"/>
    <col min="53" max="53" width="17.85546875" bestFit="1" customWidth="1"/>
    <col min="54" max="54" width="78.42578125" bestFit="1" customWidth="1"/>
    <col min="55" max="55" width="12.140625" bestFit="1" customWidth="1"/>
    <col min="63" max="63" width="11.140625" bestFit="1" customWidth="1"/>
    <col min="64" max="64" width="30.5703125" bestFit="1" customWidth="1"/>
    <col min="65" max="65" width="96.28515625" customWidth="1"/>
  </cols>
  <sheetData>
    <row r="1" spans="1:65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76" t="s">
        <v>108</v>
      </c>
      <c r="H1" s="76" t="s">
        <v>93</v>
      </c>
      <c r="I1" s="76" t="s">
        <v>94</v>
      </c>
      <c r="J1" s="76" t="s">
        <v>106</v>
      </c>
      <c r="K1" s="76" t="s">
        <v>95</v>
      </c>
      <c r="L1" s="80" t="s">
        <v>96</v>
      </c>
      <c r="M1" s="80" t="s">
        <v>97</v>
      </c>
      <c r="N1" s="80" t="s">
        <v>98</v>
      </c>
      <c r="O1" s="80" t="s">
        <v>99</v>
      </c>
      <c r="P1" s="80" t="s">
        <v>100</v>
      </c>
      <c r="Q1" s="80" t="s">
        <v>101</v>
      </c>
      <c r="R1" s="80" t="s">
        <v>102</v>
      </c>
      <c r="S1" s="80" t="s">
        <v>103</v>
      </c>
      <c r="T1" s="80" t="s">
        <v>104</v>
      </c>
      <c r="U1" s="80" t="s">
        <v>105</v>
      </c>
      <c r="V1" s="76" t="s">
        <v>68</v>
      </c>
      <c r="W1" s="76" t="s">
        <v>110</v>
      </c>
      <c r="X1" s="76" t="s">
        <v>111</v>
      </c>
      <c r="Y1" s="4" t="s">
        <v>3</v>
      </c>
      <c r="Z1" s="5" t="s">
        <v>4</v>
      </c>
      <c r="AA1" s="5" t="s">
        <v>5</v>
      </c>
      <c r="AB1" s="5" t="s">
        <v>6</v>
      </c>
      <c r="AC1" s="5" t="s">
        <v>7</v>
      </c>
      <c r="AD1" s="6" t="s">
        <v>8</v>
      </c>
      <c r="AE1" s="70" t="s">
        <v>9</v>
      </c>
      <c r="AF1" s="71" t="s">
        <v>10</v>
      </c>
      <c r="AG1" s="67" t="s">
        <v>11</v>
      </c>
      <c r="AH1" s="68" t="s">
        <v>12</v>
      </c>
      <c r="AI1" s="68" t="s">
        <v>53</v>
      </c>
      <c r="AJ1" s="69" t="s">
        <v>54</v>
      </c>
      <c r="AK1" s="8" t="s">
        <v>13</v>
      </c>
      <c r="AL1" s="8" t="s">
        <v>173</v>
      </c>
      <c r="AM1" s="7" t="s">
        <v>14</v>
      </c>
      <c r="AN1" s="7" t="s">
        <v>15</v>
      </c>
      <c r="AO1" s="7" t="s">
        <v>16</v>
      </c>
      <c r="AP1" s="7" t="s">
        <v>17</v>
      </c>
      <c r="AQ1" s="8" t="s">
        <v>55</v>
      </c>
      <c r="AR1" s="87" t="s">
        <v>113</v>
      </c>
      <c r="AS1" s="87" t="s">
        <v>114</v>
      </c>
      <c r="AT1" s="87" t="s">
        <v>112</v>
      </c>
      <c r="AU1" s="10" t="s">
        <v>19</v>
      </c>
      <c r="AV1" s="10" t="s">
        <v>60</v>
      </c>
      <c r="AW1" s="10" t="s">
        <v>62</v>
      </c>
      <c r="AX1" s="10" t="s">
        <v>109</v>
      </c>
      <c r="AY1" s="82" t="s">
        <v>107</v>
      </c>
      <c r="AZ1" s="82"/>
      <c r="BA1" s="11"/>
      <c r="BB1" s="12" t="s">
        <v>20</v>
      </c>
      <c r="BC1" s="12" t="s">
        <v>21</v>
      </c>
      <c r="BF1" s="13" t="s">
        <v>22</v>
      </c>
      <c r="BG1" s="13" t="s">
        <v>4</v>
      </c>
      <c r="BH1" s="14" t="s">
        <v>23</v>
      </c>
      <c r="BI1" s="15" t="s">
        <v>3</v>
      </c>
      <c r="BJ1" s="15" t="s">
        <v>24</v>
      </c>
    </row>
    <row r="2" spans="1:65" x14ac:dyDescent="0.25">
      <c r="A2">
        <v>0</v>
      </c>
      <c r="B2" t="s">
        <v>25</v>
      </c>
      <c r="C2" s="16">
        <v>44066</v>
      </c>
      <c r="D2" s="91">
        <v>1</v>
      </c>
      <c r="E2" s="91">
        <f>LN(G2)</f>
        <v>4.6347289882296359</v>
      </c>
      <c r="G2" s="74">
        <v>103</v>
      </c>
      <c r="I2" s="74">
        <v>50</v>
      </c>
      <c r="J2" s="74">
        <v>53</v>
      </c>
      <c r="K2" s="74">
        <v>53</v>
      </c>
      <c r="V2" s="74">
        <v>265</v>
      </c>
      <c r="W2" s="74">
        <f>LN(G2)</f>
        <v>4.6347289882296359</v>
      </c>
      <c r="X2" s="74">
        <f>LN(AX2)</f>
        <v>4.6347289882296359</v>
      </c>
      <c r="Y2" s="17">
        <f>Z2/AB2</f>
        <v>3.5555555555555558</v>
      </c>
      <c r="Z2">
        <f t="shared" ref="Z2:Z33" si="0">IF(A2=0,$BG$2,IF(A2=1,$BG$3,IF(A2=2,$BG$4,IF(A2=3,$BG$5,IF(A2=4,$BG$6,IF(A2=5,$BG$7,IF(A2=6,$BG$8,IF(A2=7,$BG$9,IF(A2=8,$BG$10,"")))))))))</f>
        <v>0.16</v>
      </c>
      <c r="AA2">
        <v>22.22</v>
      </c>
      <c r="AB2">
        <f t="shared" ref="AB2:AB65" si="1">$BC$7</f>
        <v>4.4999999999999998E-2</v>
      </c>
      <c r="AC2">
        <f>Z2-AB2</f>
        <v>0.115</v>
      </c>
      <c r="AD2" s="18">
        <f>BC2</f>
        <v>28310.699999999997</v>
      </c>
      <c r="AK2" s="20">
        <f>BC3*0.9</f>
        <v>47.7</v>
      </c>
      <c r="AL2" s="20"/>
      <c r="AM2" s="20"/>
      <c r="AN2" s="20"/>
      <c r="AO2" s="20"/>
      <c r="AP2" s="20"/>
      <c r="AQ2" s="20">
        <f>BC4+BC3*0.1</f>
        <v>55.3</v>
      </c>
      <c r="AR2" s="20"/>
      <c r="AS2" s="20"/>
      <c r="AT2" s="20"/>
      <c r="AU2" s="20">
        <f t="shared" ref="AU2:AU65" si="2">AD2+AK2+AQ2</f>
        <v>28413.699999999997</v>
      </c>
      <c r="AX2" s="20">
        <f>AK2+AQ2</f>
        <v>103</v>
      </c>
      <c r="AY2" s="20">
        <f t="shared" ref="AY2:AY21" si="3">AX2-G2</f>
        <v>0</v>
      </c>
      <c r="AZ2" s="20"/>
      <c r="BB2" s="22" t="s">
        <v>26</v>
      </c>
      <c r="BC2" s="23">
        <f>BC5-BC4-BC3</f>
        <v>28310.699999999997</v>
      </c>
      <c r="BF2" s="24">
        <v>0</v>
      </c>
      <c r="BG2" s="25">
        <v>0.16</v>
      </c>
      <c r="BH2" s="26">
        <f t="shared" ref="BH2:BH10" si="4">BG2-$BC$7</f>
        <v>0.115</v>
      </c>
      <c r="BI2" s="27">
        <f t="shared" ref="BI2:BI10" si="5">BG2/$BC$7</f>
        <v>3.5555555555555558</v>
      </c>
      <c r="BJ2" s="26">
        <v>0</v>
      </c>
    </row>
    <row r="3" spans="1:65" x14ac:dyDescent="0.25">
      <c r="A3">
        <v>0</v>
      </c>
      <c r="B3" t="s">
        <v>120</v>
      </c>
      <c r="C3" s="16">
        <f t="shared" ref="C3:C34" si="6">C2+1</f>
        <v>44067</v>
      </c>
      <c r="D3" s="91">
        <v>2</v>
      </c>
      <c r="E3" s="91">
        <f t="shared" ref="E3:E66" si="7">LN(G3)</f>
        <v>4.836281906951478</v>
      </c>
      <c r="G3" s="84">
        <f>AVERAGE(G2,G4)</f>
        <v>126</v>
      </c>
      <c r="H3" s="84"/>
      <c r="I3" s="84">
        <f t="shared" ref="I3:K3" si="8">AVERAGE(I2,I4)</f>
        <v>56</v>
      </c>
      <c r="J3" s="84">
        <f t="shared" si="8"/>
        <v>38</v>
      </c>
      <c r="K3" s="84">
        <f t="shared" si="8"/>
        <v>70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84">
        <f>K3*5</f>
        <v>350</v>
      </c>
      <c r="W3" s="74">
        <f t="shared" ref="W3:W21" si="9">LN(G3)</f>
        <v>4.836281906951478</v>
      </c>
      <c r="X3" s="74">
        <f t="shared" ref="X3:X66" si="10">LN(AX3)</f>
        <v>4.8764222287815215</v>
      </c>
      <c r="Y3" s="17">
        <f t="shared" ref="Y3:Y66" si="11">Z3/AB3</f>
        <v>3.5555555555555558</v>
      </c>
      <c r="Z3">
        <f t="shared" si="0"/>
        <v>0.16</v>
      </c>
      <c r="AA3">
        <v>22.22</v>
      </c>
      <c r="AB3">
        <f t="shared" si="1"/>
        <v>4.4999999999999998E-2</v>
      </c>
      <c r="AC3">
        <f t="shared" ref="AC3:AC66" si="12">Z3-AB3</f>
        <v>0.115</v>
      </c>
      <c r="AD3" s="28">
        <f>AD2+AE3+AF3</f>
        <v>28282.539439053042</v>
      </c>
      <c r="AE3" s="29">
        <f t="shared" ref="AE3:AE66" si="13">-((AD2/$BC$2)*(Z3*AK2))</f>
        <v>-7.6320000000000006</v>
      </c>
      <c r="AF3" s="29">
        <f t="shared" ref="AF3:AF66" si="14">-(AD2/$BC$2)*($BC$26*$BC$25)</f>
        <v>-20.528560946953057</v>
      </c>
      <c r="AG3" s="29">
        <f>(AF3+AE3)*0.9</f>
        <v>-25.344504852257753</v>
      </c>
      <c r="AH3" s="29">
        <f>(AF3+AE3)*0.1</f>
        <v>-2.8160560946953059</v>
      </c>
      <c r="AI3" s="29">
        <f>SUM(AG3:AH3)*0.3</f>
        <v>-8.4481682840859165</v>
      </c>
      <c r="AJ3" s="29">
        <f>AG3-AI3</f>
        <v>-16.896336568171836</v>
      </c>
      <c r="AK3" s="20">
        <f>AK2-AG3-(AK2*AB3)</f>
        <v>70.898004852257756</v>
      </c>
      <c r="AL3" s="20"/>
      <c r="AM3" s="20">
        <f t="shared" ref="AM3:AM66" si="15">0.9*((AD2/$BC$2)*(Z3*AK2))</f>
        <v>6.8688000000000002</v>
      </c>
      <c r="AN3" s="20">
        <f t="shared" ref="AN3:AN66" si="16">0.9*(-AF3)</f>
        <v>18.475704852257753</v>
      </c>
      <c r="AO3" s="20">
        <f t="shared" ref="AO3:AO66" si="17">-(AK2*AB3)</f>
        <v>-2.1465000000000001</v>
      </c>
      <c r="AP3" s="20">
        <f t="shared" ref="AP3:AP66" si="18">-(AK2*AB3)+AH3</f>
        <v>-4.962556094695306</v>
      </c>
      <c r="AQ3" s="20">
        <f>AQ2+(AK2*AB3)-AH3</f>
        <v>60.262556094695306</v>
      </c>
      <c r="AR3" s="20">
        <f>(AK3-AK2)</f>
        <v>23.198004852257753</v>
      </c>
      <c r="AS3" s="20">
        <f>(AQ3-AQ2)</f>
        <v>4.9625560946953087</v>
      </c>
      <c r="AT3" s="20">
        <f t="shared" ref="AT3:AT66" si="19">(AK3-AK2)/(AQ3-AQ2)</f>
        <v>4.6746080869604896</v>
      </c>
      <c r="AU3" s="21">
        <f t="shared" si="2"/>
        <v>28413.699999999993</v>
      </c>
      <c r="AV3" s="20">
        <f t="shared" ref="AV3:AV66" si="20">-SUM(AH3:AJ3)</f>
        <v>28.160560946953058</v>
      </c>
      <c r="AW3" s="20"/>
      <c r="AX3" s="20">
        <f t="shared" ref="AX3:AX66" si="21">AK3+AQ3</f>
        <v>131.16056094695307</v>
      </c>
      <c r="AY3" s="20">
        <f t="shared" si="3"/>
        <v>5.1605609469530691</v>
      </c>
      <c r="AZ3" s="20"/>
      <c r="BA3" s="86"/>
      <c r="BB3" s="30" t="s">
        <v>27</v>
      </c>
      <c r="BC3" s="31">
        <v>53</v>
      </c>
      <c r="BF3" s="24">
        <v>1</v>
      </c>
      <c r="BG3" s="32">
        <f>BG2*0.25</f>
        <v>0.04</v>
      </c>
      <c r="BH3" s="26">
        <f t="shared" si="4"/>
        <v>-4.9999999999999975E-3</v>
      </c>
      <c r="BI3" s="27">
        <f t="shared" si="5"/>
        <v>0.88888888888888895</v>
      </c>
      <c r="BJ3" s="26">
        <f>(BG3-BG2)/BG2</f>
        <v>-0.75</v>
      </c>
    </row>
    <row r="4" spans="1:65" x14ac:dyDescent="0.25">
      <c r="A4">
        <v>0</v>
      </c>
      <c r="C4" s="16">
        <f t="shared" si="6"/>
        <v>44068</v>
      </c>
      <c r="D4" s="91">
        <v>3</v>
      </c>
      <c r="E4" s="91">
        <f t="shared" si="7"/>
        <v>5.0039463059454592</v>
      </c>
      <c r="G4" s="74">
        <v>149</v>
      </c>
      <c r="I4" s="74">
        <f>G4-K4</f>
        <v>62</v>
      </c>
      <c r="J4" s="77">
        <f>G4-G3</f>
        <v>23</v>
      </c>
      <c r="K4" s="74">
        <v>87</v>
      </c>
      <c r="L4" s="81">
        <v>101</v>
      </c>
      <c r="M4" s="81">
        <v>7</v>
      </c>
      <c r="N4" s="81">
        <v>33</v>
      </c>
      <c r="O4" s="81">
        <v>9</v>
      </c>
      <c r="P4" s="81">
        <v>68</v>
      </c>
      <c r="Q4" s="81">
        <v>48</v>
      </c>
      <c r="R4" s="81">
        <v>2</v>
      </c>
      <c r="S4" s="81">
        <v>29</v>
      </c>
      <c r="T4" s="81">
        <v>5</v>
      </c>
      <c r="U4" s="81">
        <v>19</v>
      </c>
      <c r="V4" s="74">
        <f>K4*5</f>
        <v>435</v>
      </c>
      <c r="W4" s="74">
        <f t="shared" si="9"/>
        <v>5.0039463059454592</v>
      </c>
      <c r="X4" s="74">
        <f t="shared" si="10"/>
        <v>5.0937569459090764</v>
      </c>
      <c r="Y4" s="17">
        <f t="shared" si="11"/>
        <v>3.5555555555555558</v>
      </c>
      <c r="Z4">
        <f t="shared" si="0"/>
        <v>0.16</v>
      </c>
      <c r="AA4">
        <v>22.22</v>
      </c>
      <c r="AB4">
        <f t="shared" si="1"/>
        <v>4.4999999999999998E-2</v>
      </c>
      <c r="AC4">
        <f t="shared" si="12"/>
        <v>0.115</v>
      </c>
      <c r="AD4" s="28">
        <f>AD3+AE4+AF4</f>
        <v>28250.698900544612</v>
      </c>
      <c r="AE4" s="29">
        <f t="shared" si="13"/>
        <v>-11.332397254093493</v>
      </c>
      <c r="AF4" s="29">
        <f t="shared" si="14"/>
        <v>-20.508141254338604</v>
      </c>
      <c r="AG4" s="29">
        <f t="shared" ref="AG4:AG67" si="22">(AF4+AE4)*0.9</f>
        <v>-28.656484657588887</v>
      </c>
      <c r="AH4" s="29">
        <f t="shared" ref="AH4:AH67" si="23">(AF4+AE4)*0.1</f>
        <v>-3.1840538508432097</v>
      </c>
      <c r="AI4" s="29">
        <f t="shared" ref="AI4:AI67" si="24">SUM(AG4:AH4)*0.3</f>
        <v>-9.5521615525296291</v>
      </c>
      <c r="AJ4" s="29">
        <f t="shared" ref="AJ4:AJ67" si="25">AG4-AI4</f>
        <v>-19.104323105059258</v>
      </c>
      <c r="AK4" s="20">
        <f>AK3-AG4-(AK3*AB4)</f>
        <v>96.364079291495045</v>
      </c>
      <c r="AL4" s="20"/>
      <c r="AM4" s="20">
        <f t="shared" si="15"/>
        <v>10.199157528684145</v>
      </c>
      <c r="AN4" s="20">
        <f t="shared" si="16"/>
        <v>18.457327128904744</v>
      </c>
      <c r="AO4" s="20">
        <f t="shared" si="17"/>
        <v>-3.190410218351599</v>
      </c>
      <c r="AP4" s="20">
        <f t="shared" si="18"/>
        <v>-6.3744640691948087</v>
      </c>
      <c r="AQ4" s="20">
        <f>AQ3+(AK3*AB4)-AH4</f>
        <v>66.637020163890114</v>
      </c>
      <c r="AR4" s="20">
        <f t="shared" ref="AR4:AR67" si="26">(AK4-AK3)</f>
        <v>25.466074439237289</v>
      </c>
      <c r="AS4" s="20">
        <f t="shared" ref="AS4:AS67" si="27">(AQ4-AQ3)</f>
        <v>6.3744640691948078</v>
      </c>
      <c r="AT4" s="20">
        <f t="shared" si="19"/>
        <v>3.995014194574328</v>
      </c>
      <c r="AU4" s="21">
        <f t="shared" si="2"/>
        <v>28413.699999999997</v>
      </c>
      <c r="AV4" s="20">
        <f t="shared" si="20"/>
        <v>31.840538508432097</v>
      </c>
      <c r="AW4" s="20">
        <f>AV4+AV3</f>
        <v>60.001099455385159</v>
      </c>
      <c r="AX4" s="20">
        <f t="shared" si="21"/>
        <v>163.00109945538514</v>
      </c>
      <c r="AY4" s="20">
        <f t="shared" si="3"/>
        <v>14.001099455385145</v>
      </c>
      <c r="AZ4" s="89"/>
      <c r="BA4" s="86"/>
      <c r="BB4" s="33" t="s">
        <v>28</v>
      </c>
      <c r="BC4" s="34">
        <v>50</v>
      </c>
      <c r="BF4" s="24">
        <v>2</v>
      </c>
      <c r="BG4" s="32">
        <f>0.045*0.75</f>
        <v>3.3750000000000002E-2</v>
      </c>
      <c r="BH4" s="26">
        <f t="shared" si="4"/>
        <v>-1.1249999999999996E-2</v>
      </c>
      <c r="BI4" s="27">
        <f t="shared" si="5"/>
        <v>0.75000000000000011</v>
      </c>
      <c r="BJ4" s="26">
        <f t="shared" ref="BJ4:BJ7" si="28">(BG4-BG3)/BG3</f>
        <v>-0.15624999999999997</v>
      </c>
    </row>
    <row r="5" spans="1:65" x14ac:dyDescent="0.25">
      <c r="A5">
        <v>0</v>
      </c>
      <c r="C5" s="16">
        <f t="shared" si="6"/>
        <v>44069</v>
      </c>
      <c r="D5" s="91">
        <v>4</v>
      </c>
      <c r="E5" s="91">
        <f t="shared" si="7"/>
        <v>5.3278761687895813</v>
      </c>
      <c r="G5" s="74">
        <v>206</v>
      </c>
      <c r="I5" s="74">
        <v>70</v>
      </c>
      <c r="J5" s="77">
        <f t="shared" ref="J5" si="29">G5-G4</f>
        <v>57</v>
      </c>
      <c r="K5" s="74">
        <v>136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4">
        <f>K5*5</f>
        <v>680</v>
      </c>
      <c r="W5" s="74">
        <f t="shared" si="9"/>
        <v>5.3278761687895813</v>
      </c>
      <c r="X5" s="74">
        <f t="shared" si="10"/>
        <v>5.2926600348399875</v>
      </c>
      <c r="Y5" s="17">
        <f t="shared" si="11"/>
        <v>3.5555555555555558</v>
      </c>
      <c r="Z5">
        <f t="shared" si="0"/>
        <v>0.16</v>
      </c>
      <c r="AA5">
        <v>22.22</v>
      </c>
      <c r="AB5">
        <f t="shared" si="1"/>
        <v>4.4999999999999998E-2</v>
      </c>
      <c r="AC5">
        <f t="shared" si="12"/>
        <v>0.115</v>
      </c>
      <c r="AD5" s="28">
        <f t="shared" ref="AD5:AD68" si="30">AD4+AE5+AF5</f>
        <v>28214.828271828381</v>
      </c>
      <c r="AE5" s="29">
        <f t="shared" si="13"/>
        <v>-15.385575567638996</v>
      </c>
      <c r="AF5" s="29">
        <f t="shared" si="14"/>
        <v>-20.485053148592222</v>
      </c>
      <c r="AG5" s="29">
        <f t="shared" si="22"/>
        <v>-32.283565844608098</v>
      </c>
      <c r="AH5" s="29">
        <f t="shared" si="23"/>
        <v>-3.5870628716231217</v>
      </c>
      <c r="AI5" s="29">
        <f t="shared" si="24"/>
        <v>-10.761188614869367</v>
      </c>
      <c r="AJ5" s="29">
        <f t="shared" si="25"/>
        <v>-21.52237722973873</v>
      </c>
      <c r="AK5" s="20">
        <f>AK4-AG5-(AK4*AB5)</f>
        <v>124.31126156798587</v>
      </c>
      <c r="AL5" s="20"/>
      <c r="AM5" s="20">
        <f t="shared" si="15"/>
        <v>13.847018010875097</v>
      </c>
      <c r="AN5" s="20">
        <f t="shared" si="16"/>
        <v>18.436547833733002</v>
      </c>
      <c r="AO5" s="20">
        <f t="shared" si="17"/>
        <v>-4.3363835681172764</v>
      </c>
      <c r="AP5" s="20">
        <f t="shared" si="18"/>
        <v>-7.9234464397403981</v>
      </c>
      <c r="AQ5" s="20">
        <f>AQ4+(AK4*AB5)-AH5</f>
        <v>74.560466603630502</v>
      </c>
      <c r="AR5" s="20">
        <f t="shared" si="26"/>
        <v>27.947182276490821</v>
      </c>
      <c r="AS5" s="20">
        <f t="shared" si="27"/>
        <v>7.9234464397403883</v>
      </c>
      <c r="AT5" s="20">
        <f t="shared" si="19"/>
        <v>3.5271497686058075</v>
      </c>
      <c r="AU5" s="21">
        <f t="shared" si="2"/>
        <v>28413.699999999997</v>
      </c>
      <c r="AV5" s="20">
        <f t="shared" si="20"/>
        <v>35.870628716231217</v>
      </c>
      <c r="AW5" s="20">
        <f>AV5+AW4</f>
        <v>95.871728171616382</v>
      </c>
      <c r="AX5" s="20">
        <f t="shared" si="21"/>
        <v>198.87172817161638</v>
      </c>
      <c r="AY5" s="20">
        <f t="shared" si="3"/>
        <v>-7.1282718283836175</v>
      </c>
      <c r="AZ5" s="89"/>
      <c r="BA5" s="86"/>
      <c r="BB5" s="35" t="s">
        <v>19</v>
      </c>
      <c r="BC5">
        <f>0.7*BC27</f>
        <v>28413.699999999997</v>
      </c>
      <c r="BF5" s="24"/>
      <c r="BG5" s="32">
        <f>BG2*1.25</f>
        <v>0.2</v>
      </c>
      <c r="BH5" s="26">
        <f t="shared" si="4"/>
        <v>0.15500000000000003</v>
      </c>
      <c r="BI5" s="27">
        <f t="shared" si="5"/>
        <v>4.4444444444444446</v>
      </c>
      <c r="BJ5" s="26">
        <f t="shared" si="28"/>
        <v>4.9259259259259256</v>
      </c>
    </row>
    <row r="6" spans="1:65" x14ac:dyDescent="0.25">
      <c r="A6">
        <v>0</v>
      </c>
      <c r="B6" t="s">
        <v>76</v>
      </c>
      <c r="C6" s="16">
        <f t="shared" si="6"/>
        <v>44070</v>
      </c>
      <c r="D6" s="91">
        <v>5</v>
      </c>
      <c r="E6" s="91">
        <f t="shared" si="7"/>
        <v>5.4510384535657002</v>
      </c>
      <c r="G6" s="84">
        <f>AVERAGE(G5,G7)</f>
        <v>233</v>
      </c>
      <c r="H6" s="84"/>
      <c r="I6" s="84">
        <f t="shared" ref="I6:K6" si="31">AVERAGE(I5,I7)</f>
        <v>77</v>
      </c>
      <c r="J6" s="84">
        <f t="shared" si="31"/>
        <v>56.5</v>
      </c>
      <c r="K6" s="84">
        <f t="shared" si="31"/>
        <v>156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>
        <f>K6*5</f>
        <v>780</v>
      </c>
      <c r="W6" s="74">
        <f t="shared" si="9"/>
        <v>5.4510384535657002</v>
      </c>
      <c r="X6" s="74">
        <f t="shared" si="10"/>
        <v>5.4771044247385312</v>
      </c>
      <c r="Y6" s="17">
        <f t="shared" si="11"/>
        <v>3.5555555555555558</v>
      </c>
      <c r="Z6">
        <f t="shared" si="0"/>
        <v>0.16</v>
      </c>
      <c r="AA6">
        <v>22.22</v>
      </c>
      <c r="AB6">
        <f t="shared" si="1"/>
        <v>4.4999999999999998E-2</v>
      </c>
      <c r="AC6">
        <f t="shared" si="12"/>
        <v>0.115</v>
      </c>
      <c r="AD6" s="28">
        <f t="shared" si="30"/>
        <v>28174.546782307836</v>
      </c>
      <c r="AE6" s="29">
        <f t="shared" si="13"/>
        <v>-19.822446763351302</v>
      </c>
      <c r="AF6" s="29">
        <f t="shared" si="14"/>
        <v>-20.459042757192268</v>
      </c>
      <c r="AG6" s="29">
        <f t="shared" si="22"/>
        <v>-36.253340568489214</v>
      </c>
      <c r="AH6" s="29">
        <f t="shared" si="23"/>
        <v>-4.0281489520543579</v>
      </c>
      <c r="AI6" s="29">
        <f t="shared" si="24"/>
        <v>-12.084446856163071</v>
      </c>
      <c r="AJ6" s="29">
        <f t="shared" si="25"/>
        <v>-24.168893712326145</v>
      </c>
      <c r="AK6" s="20">
        <f>AK5-AG6-(AK5*AB6)</f>
        <v>154.97059536591573</v>
      </c>
      <c r="AL6" s="20"/>
      <c r="AM6" s="20">
        <f t="shared" si="15"/>
        <v>17.840202087016173</v>
      </c>
      <c r="AN6" s="20">
        <f t="shared" si="16"/>
        <v>18.413138481473041</v>
      </c>
      <c r="AO6" s="20">
        <f t="shared" si="17"/>
        <v>-5.5940067705593641</v>
      </c>
      <c r="AP6" s="20">
        <f t="shared" si="18"/>
        <v>-9.6221557226137229</v>
      </c>
      <c r="AQ6" s="20">
        <f>AQ5+(AK5*AB6)-AH6</f>
        <v>84.182622326244214</v>
      </c>
      <c r="AR6" s="20">
        <f t="shared" si="26"/>
        <v>30.659333797929861</v>
      </c>
      <c r="AS6" s="20">
        <f t="shared" si="27"/>
        <v>9.6221557226137122</v>
      </c>
      <c r="AT6" s="20">
        <f t="shared" si="19"/>
        <v>3.1863269190162016</v>
      </c>
      <c r="AU6" s="21">
        <f t="shared" si="2"/>
        <v>28413.699999999993</v>
      </c>
      <c r="AV6" s="20">
        <f t="shared" si="20"/>
        <v>40.281489520543573</v>
      </c>
      <c r="AW6" s="20">
        <f t="shared" ref="AW6:AW69" si="32">AV6+AW5</f>
        <v>136.15321769215996</v>
      </c>
      <c r="AX6" s="20">
        <f t="shared" si="21"/>
        <v>239.15321769215996</v>
      </c>
      <c r="AY6" s="20">
        <f t="shared" si="3"/>
        <v>6.1532176921599557</v>
      </c>
      <c r="AZ6" s="89"/>
      <c r="BA6" s="86"/>
      <c r="BB6" s="22" t="s">
        <v>29</v>
      </c>
      <c r="BC6" s="36">
        <v>0.13</v>
      </c>
      <c r="BF6" s="24"/>
      <c r="BG6" s="32">
        <v>0.06</v>
      </c>
      <c r="BH6" s="26">
        <f t="shared" si="4"/>
        <v>1.4999999999999999E-2</v>
      </c>
      <c r="BI6" s="27">
        <f t="shared" si="5"/>
        <v>1.3333333333333333</v>
      </c>
      <c r="BJ6" s="26">
        <f t="shared" si="28"/>
        <v>-0.70000000000000007</v>
      </c>
    </row>
    <row r="7" spans="1:65" x14ac:dyDescent="0.25">
      <c r="A7">
        <v>0</v>
      </c>
      <c r="C7" s="16">
        <f t="shared" si="6"/>
        <v>44071</v>
      </c>
      <c r="D7" s="91">
        <v>6</v>
      </c>
      <c r="E7" s="91">
        <f t="shared" si="7"/>
        <v>5.5606816310155276</v>
      </c>
      <c r="G7" s="74">
        <v>260</v>
      </c>
      <c r="I7" s="74">
        <v>84</v>
      </c>
      <c r="J7" s="74">
        <v>56</v>
      </c>
      <c r="K7" s="74">
        <v>176</v>
      </c>
      <c r="V7" s="74">
        <f>K7*5</f>
        <v>880</v>
      </c>
      <c r="W7" s="74">
        <f t="shared" si="9"/>
        <v>5.5606816310155276</v>
      </c>
      <c r="X7" s="74">
        <f t="shared" si="10"/>
        <v>5.6498861467822898</v>
      </c>
      <c r="Y7" s="17">
        <f t="shared" si="11"/>
        <v>3.5555555555555558</v>
      </c>
      <c r="Z7">
        <f t="shared" si="0"/>
        <v>0.16</v>
      </c>
      <c r="AA7">
        <v>22.22</v>
      </c>
      <c r="AB7">
        <f t="shared" si="1"/>
        <v>4.4999999999999998E-2</v>
      </c>
      <c r="AC7">
        <f t="shared" si="12"/>
        <v>0.115</v>
      </c>
      <c r="AD7" s="28">
        <f t="shared" si="30"/>
        <v>28129.440899831727</v>
      </c>
      <c r="AE7" s="29">
        <f t="shared" si="13"/>
        <v>-24.676048499085312</v>
      </c>
      <c r="AF7" s="29">
        <f t="shared" si="14"/>
        <v>-20.429833977025879</v>
      </c>
      <c r="AG7" s="29">
        <f t="shared" si="22"/>
        <v>-40.595294228500073</v>
      </c>
      <c r="AH7" s="29">
        <f t="shared" si="23"/>
        <v>-4.5105882476111194</v>
      </c>
      <c r="AI7" s="29">
        <f t="shared" si="24"/>
        <v>-13.531764742833357</v>
      </c>
      <c r="AJ7" s="29">
        <f t="shared" si="25"/>
        <v>-27.063529485666717</v>
      </c>
      <c r="AK7" s="20">
        <f t="shared" ref="AK7:AK70" si="33">AK6-AG7-(AK6*AB7)+AL7</f>
        <v>188.5922128029496</v>
      </c>
      <c r="AL7" s="20"/>
      <c r="AM7" s="20">
        <f t="shared" si="15"/>
        <v>22.208443649176782</v>
      </c>
      <c r="AN7" s="20">
        <f t="shared" si="16"/>
        <v>18.386850579323291</v>
      </c>
      <c r="AO7" s="20">
        <f t="shared" si="17"/>
        <v>-6.9736767914662074</v>
      </c>
      <c r="AP7" s="20">
        <f t="shared" si="18"/>
        <v>-11.484265039077327</v>
      </c>
      <c r="AQ7" s="20">
        <f t="shared" ref="AQ7:AQ70" si="34">AQ6+(AK6*AB7)-AH7-AL7</f>
        <v>95.666887365321543</v>
      </c>
      <c r="AR7" s="20">
        <f t="shared" si="26"/>
        <v>33.621617437033876</v>
      </c>
      <c r="AS7" s="20">
        <f t="shared" si="27"/>
        <v>11.484265039077329</v>
      </c>
      <c r="AT7" s="20">
        <f t="shared" si="19"/>
        <v>2.927624651871942</v>
      </c>
      <c r="AU7" s="21">
        <f t="shared" si="2"/>
        <v>28413.699999999997</v>
      </c>
      <c r="AV7" s="20">
        <f t="shared" si="20"/>
        <v>45.105882476111191</v>
      </c>
      <c r="AW7" s="20">
        <f t="shared" si="32"/>
        <v>181.25910016827115</v>
      </c>
      <c r="AX7" s="20">
        <f t="shared" si="21"/>
        <v>284.25910016827117</v>
      </c>
      <c r="AY7" s="20">
        <f t="shared" si="3"/>
        <v>24.259100168271175</v>
      </c>
      <c r="AZ7" s="89"/>
      <c r="BA7" s="86"/>
      <c r="BB7" s="30" t="s">
        <v>30</v>
      </c>
      <c r="BC7" s="37">
        <v>4.4999999999999998E-2</v>
      </c>
      <c r="BF7" s="24"/>
      <c r="BG7" s="32">
        <v>0.03</v>
      </c>
      <c r="BH7" s="26">
        <f t="shared" si="4"/>
        <v>-1.4999999999999999E-2</v>
      </c>
      <c r="BI7" s="27">
        <f t="shared" si="5"/>
        <v>0.66666666666666663</v>
      </c>
      <c r="BJ7" s="26">
        <f t="shared" si="28"/>
        <v>-0.5</v>
      </c>
    </row>
    <row r="8" spans="1:65" x14ac:dyDescent="0.25">
      <c r="A8">
        <v>0</v>
      </c>
      <c r="C8" s="16">
        <f t="shared" si="6"/>
        <v>44072</v>
      </c>
      <c r="D8" s="91">
        <v>7</v>
      </c>
      <c r="E8" s="91">
        <f t="shared" si="7"/>
        <v>5.7651911027848444</v>
      </c>
      <c r="F8" s="91">
        <f>LN(2)/SLOPE(E2:E8,D2:D8)</f>
        <v>3.6707207901821852</v>
      </c>
      <c r="G8" s="84">
        <f>AVERAGE(G7,G10)</f>
        <v>319</v>
      </c>
      <c r="H8" s="84"/>
      <c r="I8" s="84">
        <f t="shared" ref="I8:J8" si="35">AVERAGE(I7,I10)</f>
        <v>97</v>
      </c>
      <c r="J8" s="84">
        <f t="shared" si="35"/>
        <v>86</v>
      </c>
      <c r="K8" s="84">
        <f>AVERAGE(K7,K10)</f>
        <v>222</v>
      </c>
      <c r="V8" s="84">
        <f t="shared" ref="V8:V12" si="36">K8*5</f>
        <v>1110</v>
      </c>
      <c r="W8" s="74">
        <f t="shared" si="9"/>
        <v>5.7651911027848444</v>
      </c>
      <c r="X8" s="74">
        <f t="shared" si="10"/>
        <v>5.813048715439451</v>
      </c>
      <c r="Y8" s="17">
        <f t="shared" si="11"/>
        <v>3.5555555555555558</v>
      </c>
      <c r="Z8">
        <f t="shared" si="0"/>
        <v>0.16</v>
      </c>
      <c r="AA8">
        <v>22.22</v>
      </c>
      <c r="AB8">
        <f t="shared" si="1"/>
        <v>4.4999999999999998E-2</v>
      </c>
      <c r="AC8">
        <f t="shared" si="12"/>
        <v>0.115</v>
      </c>
      <c r="AD8" s="28">
        <f t="shared" si="30"/>
        <v>28079.062212530131</v>
      </c>
      <c r="AE8" s="29">
        <f t="shared" si="13"/>
        <v>-29.981560352568096</v>
      </c>
      <c r="AF8" s="29">
        <f t="shared" si="14"/>
        <v>-20.397126949030216</v>
      </c>
      <c r="AG8" s="29">
        <f t="shared" si="22"/>
        <v>-45.340818571438483</v>
      </c>
      <c r="AH8" s="29">
        <f t="shared" si="23"/>
        <v>-5.0378687301598317</v>
      </c>
      <c r="AI8" s="29">
        <f t="shared" si="24"/>
        <v>-15.113606190479492</v>
      </c>
      <c r="AJ8" s="29">
        <f t="shared" si="25"/>
        <v>-30.227212380958989</v>
      </c>
      <c r="AK8" s="20">
        <f t="shared" si="33"/>
        <v>225.44638179825537</v>
      </c>
      <c r="AL8" s="20"/>
      <c r="AM8" s="20">
        <f t="shared" si="15"/>
        <v>26.983404317311287</v>
      </c>
      <c r="AN8" s="20">
        <f t="shared" si="16"/>
        <v>18.357414254127196</v>
      </c>
      <c r="AO8" s="20">
        <f t="shared" si="17"/>
        <v>-8.4866495761327325</v>
      </c>
      <c r="AP8" s="20">
        <f t="shared" si="18"/>
        <v>-13.524518306292563</v>
      </c>
      <c r="AQ8" s="20">
        <f t="shared" si="34"/>
        <v>109.19140567161411</v>
      </c>
      <c r="AR8" s="20">
        <f t="shared" si="26"/>
        <v>36.85416899530577</v>
      </c>
      <c r="AS8" s="20">
        <f t="shared" si="27"/>
        <v>13.524518306292563</v>
      </c>
      <c r="AT8" s="20">
        <f t="shared" si="19"/>
        <v>2.724989397822664</v>
      </c>
      <c r="AU8" s="21">
        <f t="shared" si="2"/>
        <v>28413.699999999997</v>
      </c>
      <c r="AV8" s="20">
        <f t="shared" si="20"/>
        <v>50.378687301598312</v>
      </c>
      <c r="AW8" s="20">
        <f t="shared" si="32"/>
        <v>231.63778746986947</v>
      </c>
      <c r="AX8" s="20">
        <f t="shared" si="21"/>
        <v>334.63778746986947</v>
      </c>
      <c r="AY8" s="20">
        <f t="shared" si="3"/>
        <v>15.637787469869465</v>
      </c>
      <c r="AZ8" s="89"/>
      <c r="BA8" s="86"/>
      <c r="BB8" s="33" t="s">
        <v>3</v>
      </c>
      <c r="BC8" s="38">
        <f>BI2</f>
        <v>3.5555555555555558</v>
      </c>
      <c r="BF8" s="24"/>
      <c r="BG8" s="32">
        <v>0.02</v>
      </c>
      <c r="BH8" s="26">
        <f t="shared" si="4"/>
        <v>-2.4999999999999998E-2</v>
      </c>
      <c r="BI8" s="27">
        <f t="shared" si="5"/>
        <v>0.44444444444444448</v>
      </c>
      <c r="BJ8" s="26">
        <f>(BG8-BG7)/BG7</f>
        <v>-0.33333333333333331</v>
      </c>
      <c r="BL8" s="39"/>
      <c r="BM8" s="40" t="s">
        <v>31</v>
      </c>
    </row>
    <row r="9" spans="1:65" x14ac:dyDescent="0.25">
      <c r="A9">
        <v>0</v>
      </c>
      <c r="C9" s="73">
        <f t="shared" si="6"/>
        <v>44073</v>
      </c>
      <c r="D9" s="91">
        <v>8</v>
      </c>
      <c r="E9" s="91">
        <f t="shared" si="7"/>
        <v>5.7651911027848444</v>
      </c>
      <c r="F9" s="91">
        <f t="shared" ref="F9:F21" si="37">LN(2)/SLOPE(E3:E9,D3:D9)</f>
        <v>4.2730128357813832</v>
      </c>
      <c r="G9" s="84">
        <v>319</v>
      </c>
      <c r="H9" s="84"/>
      <c r="I9" s="84">
        <v>321</v>
      </c>
      <c r="J9" s="84">
        <v>322</v>
      </c>
      <c r="K9" s="84">
        <v>323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84">
        <f t="shared" si="36"/>
        <v>1615</v>
      </c>
      <c r="W9" s="74">
        <f t="shared" si="9"/>
        <v>5.7651911027848444</v>
      </c>
      <c r="X9" s="74">
        <f t="shared" si="10"/>
        <v>5.9681311001843467</v>
      </c>
      <c r="Y9" s="17">
        <f t="shared" si="11"/>
        <v>3.5555555555555558</v>
      </c>
      <c r="Z9">
        <f t="shared" si="0"/>
        <v>0.16</v>
      </c>
      <c r="AA9">
        <v>22.22</v>
      </c>
      <c r="AB9">
        <f t="shared" si="1"/>
        <v>4.4999999999999998E-2</v>
      </c>
      <c r="AC9">
        <f t="shared" si="12"/>
        <v>0.115</v>
      </c>
      <c r="AD9" s="28">
        <f t="shared" si="30"/>
        <v>28022.925330828875</v>
      </c>
      <c r="AE9" s="29">
        <f t="shared" si="13"/>
        <v>-35.776285178977751</v>
      </c>
      <c r="AF9" s="29">
        <f t="shared" si="14"/>
        <v>-20.360596522276431</v>
      </c>
      <c r="AG9" s="29">
        <f t="shared" si="22"/>
        <v>-50.523193531128769</v>
      </c>
      <c r="AH9" s="29">
        <f t="shared" si="23"/>
        <v>-5.6136881701254184</v>
      </c>
      <c r="AI9" s="29">
        <f t="shared" si="24"/>
        <v>-16.841064510376256</v>
      </c>
      <c r="AJ9" s="29">
        <f t="shared" si="25"/>
        <v>-33.682129020752512</v>
      </c>
      <c r="AK9" s="20">
        <f t="shared" si="33"/>
        <v>265.82448814846265</v>
      </c>
      <c r="AL9" s="20"/>
      <c r="AM9" s="20">
        <f t="shared" si="15"/>
        <v>32.19865666107998</v>
      </c>
      <c r="AN9" s="20">
        <f t="shared" si="16"/>
        <v>18.324536870048789</v>
      </c>
      <c r="AO9" s="20">
        <f t="shared" si="17"/>
        <v>-10.145087180921491</v>
      </c>
      <c r="AP9" s="20">
        <f t="shared" si="18"/>
        <v>-15.758775351046911</v>
      </c>
      <c r="AQ9" s="20">
        <f t="shared" si="34"/>
        <v>124.95018102266101</v>
      </c>
      <c r="AR9" s="20">
        <f t="shared" si="26"/>
        <v>40.378106350207275</v>
      </c>
      <c r="AS9" s="20">
        <f t="shared" si="27"/>
        <v>15.758775351046907</v>
      </c>
      <c r="AT9" s="20">
        <f t="shared" si="19"/>
        <v>2.5622616891689383</v>
      </c>
      <c r="AU9" s="21">
        <f t="shared" si="2"/>
        <v>28413.7</v>
      </c>
      <c r="AV9" s="20">
        <f t="shared" si="20"/>
        <v>56.136881701254183</v>
      </c>
      <c r="AW9" s="20">
        <f t="shared" si="32"/>
        <v>287.77466917112366</v>
      </c>
      <c r="AX9" s="20">
        <f t="shared" si="21"/>
        <v>390.77466917112366</v>
      </c>
      <c r="AY9" s="20">
        <f t="shared" si="3"/>
        <v>71.774669171123662</v>
      </c>
      <c r="AZ9" s="89"/>
      <c r="BA9" s="86"/>
      <c r="BB9" s="22" t="s">
        <v>32</v>
      </c>
      <c r="BC9" s="41"/>
      <c r="BF9" s="42"/>
      <c r="BG9" s="32">
        <v>1.4999999999999999E-2</v>
      </c>
      <c r="BH9" s="43">
        <f t="shared" si="4"/>
        <v>-0.03</v>
      </c>
      <c r="BI9" s="44">
        <f t="shared" si="5"/>
        <v>0.33333333333333331</v>
      </c>
      <c r="BJ9" s="26">
        <f>(BG9-BG8)/BG8</f>
        <v>-0.25000000000000006</v>
      </c>
    </row>
    <row r="10" spans="1:65" x14ac:dyDescent="0.25">
      <c r="A10">
        <v>0</v>
      </c>
      <c r="C10" s="16">
        <f t="shared" si="6"/>
        <v>44074</v>
      </c>
      <c r="D10" s="91">
        <v>9</v>
      </c>
      <c r="E10" s="91">
        <f t="shared" si="7"/>
        <v>5.934894195619588</v>
      </c>
      <c r="F10" s="91">
        <f t="shared" si="37"/>
        <v>4.874420688408474</v>
      </c>
      <c r="G10" s="74">
        <v>378</v>
      </c>
      <c r="H10" s="74">
        <v>24</v>
      </c>
      <c r="I10" s="74">
        <v>110</v>
      </c>
      <c r="J10" s="74">
        <v>116</v>
      </c>
      <c r="K10" s="74">
        <v>268</v>
      </c>
      <c r="L10" s="74">
        <v>312</v>
      </c>
      <c r="M10" s="74">
        <v>20</v>
      </c>
      <c r="N10" s="74">
        <v>73</v>
      </c>
      <c r="O10" s="74">
        <v>110</v>
      </c>
      <c r="P10" s="74">
        <v>239</v>
      </c>
      <c r="Q10" s="74">
        <v>66</v>
      </c>
      <c r="R10" s="74">
        <v>4</v>
      </c>
      <c r="S10" s="74">
        <v>37</v>
      </c>
      <c r="T10" s="74">
        <v>6</v>
      </c>
      <c r="U10" s="74">
        <v>29</v>
      </c>
      <c r="V10" s="74">
        <f t="shared" si="36"/>
        <v>1340</v>
      </c>
      <c r="W10" s="74">
        <f t="shared" si="9"/>
        <v>5.934894195619588</v>
      </c>
      <c r="X10" s="74">
        <f t="shared" si="10"/>
        <v>6.1163206130574181</v>
      </c>
      <c r="Y10" s="17">
        <f t="shared" si="11"/>
        <v>3.5555555555555558</v>
      </c>
      <c r="Z10">
        <f t="shared" si="0"/>
        <v>0.16</v>
      </c>
      <c r="AA10">
        <v>22.22</v>
      </c>
      <c r="AB10">
        <f t="shared" si="1"/>
        <v>4.4999999999999998E-2</v>
      </c>
      <c r="AC10">
        <f t="shared" si="12"/>
        <v>0.115</v>
      </c>
      <c r="AD10" s="28">
        <f t="shared" si="30"/>
        <v>27960.505853537103</v>
      </c>
      <c r="AE10" s="29">
        <f t="shared" si="13"/>
        <v>-42.09958655908995</v>
      </c>
      <c r="AF10" s="29">
        <f t="shared" si="14"/>
        <v>-20.319890732685355</v>
      </c>
      <c r="AG10" s="29">
        <f t="shared" si="22"/>
        <v>-56.177529562597776</v>
      </c>
      <c r="AH10" s="29">
        <f t="shared" si="23"/>
        <v>-6.2419477291775314</v>
      </c>
      <c r="AI10" s="29">
        <f t="shared" si="24"/>
        <v>-18.725843187532593</v>
      </c>
      <c r="AJ10" s="29">
        <f t="shared" si="25"/>
        <v>-37.451686375065179</v>
      </c>
      <c r="AK10" s="20">
        <f t="shared" si="33"/>
        <v>293.14357917620782</v>
      </c>
      <c r="AL10" s="20">
        <f>AJ3</f>
        <v>-16.896336568171836</v>
      </c>
      <c r="AM10" s="20">
        <f t="shared" si="15"/>
        <v>37.889627903180958</v>
      </c>
      <c r="AN10" s="20">
        <f t="shared" si="16"/>
        <v>18.287901659416821</v>
      </c>
      <c r="AO10" s="20">
        <f t="shared" si="17"/>
        <v>-11.962101966680819</v>
      </c>
      <c r="AP10" s="20">
        <f t="shared" si="18"/>
        <v>-18.204049695858352</v>
      </c>
      <c r="AQ10" s="20">
        <f t="shared" si="34"/>
        <v>160.05056728669121</v>
      </c>
      <c r="AR10" s="20">
        <f t="shared" si="26"/>
        <v>27.319091027745174</v>
      </c>
      <c r="AS10" s="20">
        <f t="shared" si="27"/>
        <v>35.100386264030192</v>
      </c>
      <c r="AT10" s="20">
        <f t="shared" si="19"/>
        <v>0.77831311662062663</v>
      </c>
      <c r="AU10" s="21">
        <f t="shared" si="2"/>
        <v>28413.700000000004</v>
      </c>
      <c r="AV10" s="20">
        <f t="shared" si="20"/>
        <v>62.419477291775308</v>
      </c>
      <c r="AW10" s="20">
        <f>AV10+AW9</f>
        <v>350.19414646289897</v>
      </c>
      <c r="AX10" s="20">
        <f t="shared" si="21"/>
        <v>453.19414646289903</v>
      </c>
      <c r="AY10" s="20">
        <f t="shared" si="3"/>
        <v>75.194146462899027</v>
      </c>
      <c r="AZ10" s="89"/>
      <c r="BA10" s="86"/>
      <c r="BB10" s="33" t="s">
        <v>58</v>
      </c>
      <c r="BC10" s="34">
        <v>0.25</v>
      </c>
      <c r="BF10" s="46"/>
      <c r="BG10" s="47">
        <v>0.115</v>
      </c>
      <c r="BH10" s="48">
        <f t="shared" si="4"/>
        <v>7.0000000000000007E-2</v>
      </c>
      <c r="BI10" s="49">
        <f t="shared" si="5"/>
        <v>2.5555555555555558</v>
      </c>
      <c r="BJ10" s="48">
        <f>(BG10-BG9)/BG9</f>
        <v>6.666666666666667</v>
      </c>
      <c r="BM10" s="50" t="s">
        <v>33</v>
      </c>
    </row>
    <row r="11" spans="1:65" x14ac:dyDescent="0.25">
      <c r="A11">
        <v>0</v>
      </c>
      <c r="C11" s="16">
        <f t="shared" si="6"/>
        <v>44075</v>
      </c>
      <c r="D11" s="91">
        <v>10</v>
      </c>
      <c r="E11" s="91">
        <f t="shared" si="7"/>
        <v>6.3117348091529148</v>
      </c>
      <c r="F11" s="91">
        <f t="shared" si="37"/>
        <v>4.706371733312058</v>
      </c>
      <c r="G11" s="81">
        <v>551</v>
      </c>
      <c r="H11" s="81"/>
      <c r="I11" s="81"/>
      <c r="J11" s="81"/>
      <c r="K11" s="81">
        <v>418</v>
      </c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>
        <f t="shared" si="36"/>
        <v>2090</v>
      </c>
      <c r="W11" s="74">
        <f t="shared" si="9"/>
        <v>6.3117348091529148</v>
      </c>
      <c r="X11" s="74">
        <f t="shared" si="10"/>
        <v>6.2534279118990268</v>
      </c>
      <c r="Y11" s="17">
        <f t="shared" si="11"/>
        <v>3.5555555555555558</v>
      </c>
      <c r="Z11">
        <f t="shared" si="0"/>
        <v>0.16</v>
      </c>
      <c r="AA11">
        <v>22.22</v>
      </c>
      <c r="AB11">
        <f t="shared" si="1"/>
        <v>4.4999999999999998E-2</v>
      </c>
      <c r="AC11">
        <f t="shared" si="12"/>
        <v>0.115</v>
      </c>
      <c r="AD11" s="28">
        <f t="shared" si="30"/>
        <v>27893.908426049995</v>
      </c>
      <c r="AE11" s="29">
        <f t="shared" si="13"/>
        <v>-46.322798158904874</v>
      </c>
      <c r="AF11" s="29">
        <f t="shared" si="14"/>
        <v>-20.274629328203616</v>
      </c>
      <c r="AG11" s="29">
        <f t="shared" si="22"/>
        <v>-59.937684738397643</v>
      </c>
      <c r="AH11" s="29">
        <f t="shared" si="23"/>
        <v>-6.6597427487108494</v>
      </c>
      <c r="AI11" s="29">
        <f t="shared" si="24"/>
        <v>-19.979228246132546</v>
      </c>
      <c r="AJ11" s="29">
        <f t="shared" si="25"/>
        <v>-39.9584564922651</v>
      </c>
      <c r="AK11" s="20">
        <f t="shared" si="33"/>
        <v>320.78547974661683</v>
      </c>
      <c r="AL11" s="20">
        <f>AJ4</f>
        <v>-19.104323105059258</v>
      </c>
      <c r="AM11" s="20">
        <f t="shared" si="15"/>
        <v>41.690518343014389</v>
      </c>
      <c r="AN11" s="20">
        <f t="shared" si="16"/>
        <v>18.247166395383257</v>
      </c>
      <c r="AO11" s="20">
        <f t="shared" si="17"/>
        <v>-13.191461062929351</v>
      </c>
      <c r="AP11" s="20">
        <f t="shared" si="18"/>
        <v>-19.8512038116402</v>
      </c>
      <c r="AQ11" s="20">
        <f t="shared" si="34"/>
        <v>199.00609420339066</v>
      </c>
      <c r="AR11" s="20">
        <f t="shared" si="26"/>
        <v>27.641900570409007</v>
      </c>
      <c r="AS11" s="20">
        <f t="shared" si="27"/>
        <v>38.955526916699455</v>
      </c>
      <c r="AT11" s="20">
        <f t="shared" si="19"/>
        <v>0.70957583578620465</v>
      </c>
      <c r="AU11" s="21">
        <f t="shared" si="2"/>
        <v>28413.700000000004</v>
      </c>
      <c r="AV11" s="20">
        <f t="shared" si="20"/>
        <v>66.59742748710849</v>
      </c>
      <c r="AW11" s="20">
        <f t="shared" si="32"/>
        <v>416.79157395000743</v>
      </c>
      <c r="AX11" s="20">
        <f t="shared" si="21"/>
        <v>519.79157395000743</v>
      </c>
      <c r="AY11" s="20">
        <f t="shared" si="3"/>
        <v>-31.208426049992568</v>
      </c>
      <c r="AZ11" s="89"/>
      <c r="BA11" s="86"/>
      <c r="BB11" t="s">
        <v>64</v>
      </c>
      <c r="BC11" s="51">
        <v>0.25</v>
      </c>
      <c r="BL11" t="s">
        <v>34</v>
      </c>
      <c r="BM11" s="52">
        <v>0.4</v>
      </c>
    </row>
    <row r="12" spans="1:65" x14ac:dyDescent="0.25">
      <c r="A12">
        <v>0</v>
      </c>
      <c r="C12" s="16">
        <f t="shared" si="6"/>
        <v>44076</v>
      </c>
      <c r="D12" s="91">
        <v>11</v>
      </c>
      <c r="E12" s="91">
        <f t="shared" si="7"/>
        <v>6.4361503683694279</v>
      </c>
      <c r="F12" s="91">
        <f t="shared" si="37"/>
        <v>4.1944050259877885</v>
      </c>
      <c r="G12" s="81">
        <v>624</v>
      </c>
      <c r="H12" s="81"/>
      <c r="I12" s="81"/>
      <c r="J12" s="81"/>
      <c r="K12" s="81">
        <v>453</v>
      </c>
      <c r="L12" s="81">
        <v>547</v>
      </c>
      <c r="M12" s="81">
        <v>36</v>
      </c>
      <c r="N12" s="81">
        <v>124</v>
      </c>
      <c r="O12" s="81">
        <v>52</v>
      </c>
      <c r="P12" s="81">
        <v>423</v>
      </c>
      <c r="Q12" s="81">
        <v>77</v>
      </c>
      <c r="R12" s="81">
        <v>3</v>
      </c>
      <c r="S12" s="81">
        <v>47</v>
      </c>
      <c r="T12" s="81">
        <v>2</v>
      </c>
      <c r="U12" s="81">
        <v>30</v>
      </c>
      <c r="V12" s="81">
        <f t="shared" si="36"/>
        <v>2265</v>
      </c>
      <c r="W12" s="74">
        <f t="shared" si="9"/>
        <v>6.4361503683694279</v>
      </c>
      <c r="X12" s="74">
        <f t="shared" si="10"/>
        <v>6.3811185998040241</v>
      </c>
      <c r="Y12" s="17">
        <f t="shared" si="11"/>
        <v>3.5555555555555558</v>
      </c>
      <c r="Z12">
        <f t="shared" si="0"/>
        <v>0.16</v>
      </c>
      <c r="AA12">
        <v>22.22</v>
      </c>
      <c r="AB12">
        <f t="shared" si="1"/>
        <v>4.4999999999999998E-2</v>
      </c>
      <c r="AC12">
        <f t="shared" si="12"/>
        <v>0.115</v>
      </c>
      <c r="AD12" s="28">
        <f t="shared" si="30"/>
        <v>27823.112030107604</v>
      </c>
      <c r="AE12" s="29">
        <f t="shared" si="13"/>
        <v>-50.570057520067799</v>
      </c>
      <c r="AF12" s="29">
        <f t="shared" si="14"/>
        <v>-20.226338422324236</v>
      </c>
      <c r="AG12" s="29">
        <f t="shared" si="22"/>
        <v>-63.716756348152835</v>
      </c>
      <c r="AH12" s="29">
        <f t="shared" si="23"/>
        <v>-7.0796395942392039</v>
      </c>
      <c r="AI12" s="29">
        <f t="shared" si="24"/>
        <v>-21.238918782717612</v>
      </c>
      <c r="AJ12" s="29">
        <f t="shared" si="25"/>
        <v>-42.477837565435223</v>
      </c>
      <c r="AK12" s="20">
        <f t="shared" si="33"/>
        <v>348.54451227643318</v>
      </c>
      <c r="AL12" s="20">
        <f t="shared" ref="AL12:AL75" si="38">AJ5</f>
        <v>-21.52237722973873</v>
      </c>
      <c r="AM12" s="20">
        <f t="shared" si="15"/>
        <v>45.513051768061018</v>
      </c>
      <c r="AN12" s="20">
        <f t="shared" si="16"/>
        <v>18.203704580091813</v>
      </c>
      <c r="AO12" s="20">
        <f t="shared" si="17"/>
        <v>-14.435346588597756</v>
      </c>
      <c r="AP12" s="20">
        <f t="shared" si="18"/>
        <v>-21.51498618283696</v>
      </c>
      <c r="AQ12" s="20">
        <f t="shared" si="34"/>
        <v>242.04345761596636</v>
      </c>
      <c r="AR12" s="20">
        <f t="shared" si="26"/>
        <v>27.759032529816352</v>
      </c>
      <c r="AS12" s="20">
        <f t="shared" si="27"/>
        <v>43.037363412575701</v>
      </c>
      <c r="AT12" s="20">
        <f t="shared" si="19"/>
        <v>0.6449984462037246</v>
      </c>
      <c r="AU12" s="21">
        <f t="shared" si="2"/>
        <v>28413.700000000004</v>
      </c>
      <c r="AV12" s="20">
        <f t="shared" si="20"/>
        <v>70.796395942392039</v>
      </c>
      <c r="AW12" s="20">
        <f t="shared" si="32"/>
        <v>487.58796989239949</v>
      </c>
      <c r="AX12" s="20">
        <f t="shared" si="21"/>
        <v>590.58796989239954</v>
      </c>
      <c r="AY12" s="20">
        <f t="shared" si="3"/>
        <v>-33.412030107600458</v>
      </c>
      <c r="AZ12" s="89"/>
      <c r="BA12" s="86"/>
      <c r="BB12" t="s">
        <v>63</v>
      </c>
      <c r="BC12" s="53">
        <f>BC11*(BC2+BC10)</f>
        <v>7077.7374999999993</v>
      </c>
      <c r="BL12" t="s">
        <v>35</v>
      </c>
      <c r="BM12" s="52">
        <v>0.6</v>
      </c>
    </row>
    <row r="13" spans="1:65" x14ac:dyDescent="0.25">
      <c r="A13">
        <v>0</v>
      </c>
      <c r="C13" s="16">
        <f t="shared" si="6"/>
        <v>44077</v>
      </c>
      <c r="D13" s="91">
        <v>12</v>
      </c>
      <c r="E13" s="91">
        <f t="shared" si="7"/>
        <v>6.508769136971682</v>
      </c>
      <c r="F13" s="91">
        <f t="shared" si="37"/>
        <v>4.1008345210675063</v>
      </c>
      <c r="G13" s="74">
        <v>671</v>
      </c>
      <c r="H13" s="74">
        <v>23</v>
      </c>
      <c r="I13" s="74">
        <v>194</v>
      </c>
      <c r="J13" s="74">
        <v>47</v>
      </c>
      <c r="K13" s="74">
        <v>477</v>
      </c>
      <c r="L13" s="74">
        <v>591</v>
      </c>
      <c r="M13" s="74">
        <v>22</v>
      </c>
      <c r="N13" s="74">
        <v>146</v>
      </c>
      <c r="O13" s="74">
        <v>44</v>
      </c>
      <c r="P13" s="74">
        <v>445</v>
      </c>
      <c r="Q13" s="74">
        <v>80</v>
      </c>
      <c r="R13" s="74">
        <v>1</v>
      </c>
      <c r="S13" s="74">
        <v>48</v>
      </c>
      <c r="T13" s="74">
        <v>3</v>
      </c>
      <c r="U13" s="74">
        <v>32</v>
      </c>
      <c r="V13" s="74">
        <f>K13*5</f>
        <v>2385</v>
      </c>
      <c r="W13" s="74">
        <f t="shared" si="9"/>
        <v>6.508769136971682</v>
      </c>
      <c r="X13" s="74">
        <f t="shared" si="10"/>
        <v>6.5006432630215061</v>
      </c>
      <c r="Y13" s="17">
        <f t="shared" si="11"/>
        <v>3.5555555555555558</v>
      </c>
      <c r="Z13">
        <f t="shared" si="0"/>
        <v>0.16</v>
      </c>
      <c r="AA13">
        <v>22.22</v>
      </c>
      <c r="AB13">
        <f t="shared" si="1"/>
        <v>4.4999999999999998E-2</v>
      </c>
      <c r="AC13">
        <f t="shared" si="12"/>
        <v>0.115</v>
      </c>
      <c r="AD13" s="28">
        <f t="shared" si="30"/>
        <v>27748.130368295944</v>
      </c>
      <c r="AE13" s="29">
        <f t="shared" si="13"/>
        <v>-54.806659037304861</v>
      </c>
      <c r="AF13" s="29">
        <f t="shared" si="14"/>
        <v>-20.175002774356226</v>
      </c>
      <c r="AG13" s="29">
        <f t="shared" si="22"/>
        <v>-67.483495630494971</v>
      </c>
      <c r="AH13" s="29">
        <f t="shared" si="23"/>
        <v>-7.4981661811661091</v>
      </c>
      <c r="AI13" s="29">
        <f t="shared" si="24"/>
        <v>-22.494498543498324</v>
      </c>
      <c r="AJ13" s="29">
        <f t="shared" si="25"/>
        <v>-44.988997086996648</v>
      </c>
      <c r="AK13" s="20">
        <f t="shared" si="33"/>
        <v>376.17461114216252</v>
      </c>
      <c r="AL13" s="20">
        <f t="shared" si="38"/>
        <v>-24.168893712326145</v>
      </c>
      <c r="AM13" s="20">
        <f t="shared" si="15"/>
        <v>49.325993133574379</v>
      </c>
      <c r="AN13" s="20">
        <f t="shared" si="16"/>
        <v>18.157502496920603</v>
      </c>
      <c r="AO13" s="20">
        <f t="shared" si="17"/>
        <v>-15.684503052439492</v>
      </c>
      <c r="AP13" s="20">
        <f t="shared" si="18"/>
        <v>-23.182669233605601</v>
      </c>
      <c r="AQ13" s="20">
        <f t="shared" si="34"/>
        <v>289.39502056189809</v>
      </c>
      <c r="AR13" s="20">
        <f t="shared" si="26"/>
        <v>27.630098865729337</v>
      </c>
      <c r="AS13" s="20">
        <f t="shared" si="27"/>
        <v>47.351562945931732</v>
      </c>
      <c r="AT13" s="20">
        <f t="shared" si="19"/>
        <v>0.58350975441462616</v>
      </c>
      <c r="AU13" s="21">
        <f t="shared" si="2"/>
        <v>28413.700000000004</v>
      </c>
      <c r="AV13" s="20">
        <f t="shared" si="20"/>
        <v>74.981661811661084</v>
      </c>
      <c r="AW13" s="20">
        <f t="shared" si="32"/>
        <v>562.56963170406061</v>
      </c>
      <c r="AX13" s="20">
        <f t="shared" si="21"/>
        <v>665.56963170406061</v>
      </c>
      <c r="AY13" s="20">
        <f t="shared" si="3"/>
        <v>-5.4303682959393882</v>
      </c>
      <c r="AZ13" s="89"/>
      <c r="BA13" s="86"/>
      <c r="BC13" s="54"/>
      <c r="BE13" s="55"/>
      <c r="BL13" t="s">
        <v>56</v>
      </c>
      <c r="BM13" s="52">
        <v>0.75</v>
      </c>
    </row>
    <row r="14" spans="1:65" x14ac:dyDescent="0.25">
      <c r="A14">
        <v>0</v>
      </c>
      <c r="C14" s="16">
        <f t="shared" si="6"/>
        <v>44078</v>
      </c>
      <c r="D14" s="91">
        <v>13</v>
      </c>
      <c r="E14" s="91">
        <f t="shared" si="7"/>
        <v>6.5750758405996201</v>
      </c>
      <c r="F14" s="91">
        <f t="shared" si="37"/>
        <v>4.3928993045390694</v>
      </c>
      <c r="G14" s="74">
        <v>717</v>
      </c>
      <c r="K14" s="74">
        <v>490</v>
      </c>
      <c r="V14" s="74">
        <f>K14*5</f>
        <v>2450</v>
      </c>
      <c r="W14" s="74">
        <f t="shared" si="9"/>
        <v>6.5750758405996201</v>
      </c>
      <c r="X14" s="74">
        <f t="shared" si="10"/>
        <v>6.6129575379682368</v>
      </c>
      <c r="Y14" s="17">
        <f t="shared" si="11"/>
        <v>3.5555555555555558</v>
      </c>
      <c r="Z14">
        <f t="shared" si="0"/>
        <v>0.16</v>
      </c>
      <c r="AA14">
        <v>22.22</v>
      </c>
      <c r="AB14">
        <f t="shared" si="1"/>
        <v>4.4999999999999998E-2</v>
      </c>
      <c r="AC14">
        <f t="shared" si="12"/>
        <v>0.115</v>
      </c>
      <c r="AD14" s="28">
        <f t="shared" si="30"/>
        <v>27669.017809100158</v>
      </c>
      <c r="AE14" s="29">
        <f t="shared" si="13"/>
        <v>-58.991926875510721</v>
      </c>
      <c r="AF14" s="29">
        <f t="shared" si="14"/>
        <v>-20.120632320273337</v>
      </c>
      <c r="AG14" s="29">
        <f t="shared" si="22"/>
        <v>-71.20130327620565</v>
      </c>
      <c r="AH14" s="29">
        <f t="shared" si="23"/>
        <v>-7.911255919578406</v>
      </c>
      <c r="AI14" s="29">
        <f t="shared" si="24"/>
        <v>-23.733767758735215</v>
      </c>
      <c r="AJ14" s="29">
        <f t="shared" si="25"/>
        <v>-47.467535517470438</v>
      </c>
      <c r="AK14" s="20">
        <f t="shared" si="33"/>
        <v>403.38452743130409</v>
      </c>
      <c r="AL14" s="20">
        <f t="shared" si="38"/>
        <v>-27.063529485666717</v>
      </c>
      <c r="AM14" s="20">
        <f t="shared" si="15"/>
        <v>53.09273418795965</v>
      </c>
      <c r="AN14" s="20">
        <f t="shared" si="16"/>
        <v>18.108569088246004</v>
      </c>
      <c r="AO14" s="20">
        <f t="shared" si="17"/>
        <v>-16.927857501397312</v>
      </c>
      <c r="AP14" s="20">
        <f t="shared" si="18"/>
        <v>-24.839113420975718</v>
      </c>
      <c r="AQ14" s="20">
        <f t="shared" si="34"/>
        <v>341.29766346854058</v>
      </c>
      <c r="AR14" s="20">
        <f t="shared" si="26"/>
        <v>27.209916289141574</v>
      </c>
      <c r="AS14" s="20">
        <f t="shared" si="27"/>
        <v>51.902642906642484</v>
      </c>
      <c r="AT14" s="20">
        <f t="shared" si="19"/>
        <v>0.52424914735236461</v>
      </c>
      <c r="AU14" s="21">
        <f t="shared" si="2"/>
        <v>28413.7</v>
      </c>
      <c r="AV14" s="20">
        <f t="shared" si="20"/>
        <v>79.112559195784058</v>
      </c>
      <c r="AW14" s="20">
        <f t="shared" si="32"/>
        <v>641.68219089984473</v>
      </c>
      <c r="AX14" s="20">
        <f t="shared" si="21"/>
        <v>744.68219089984473</v>
      </c>
      <c r="AY14" s="20">
        <f t="shared" si="3"/>
        <v>27.682190899844727</v>
      </c>
      <c r="AZ14" s="89"/>
      <c r="BA14" s="86"/>
      <c r="BB14" t="s">
        <v>70</v>
      </c>
      <c r="BC14" s="56">
        <v>1475</v>
      </c>
      <c r="BD14" s="55"/>
      <c r="BL14" t="s">
        <v>36</v>
      </c>
      <c r="BM14" s="52">
        <v>0.5</v>
      </c>
    </row>
    <row r="15" spans="1:65" x14ac:dyDescent="0.25">
      <c r="A15">
        <v>0</v>
      </c>
      <c r="B15" t="s">
        <v>116</v>
      </c>
      <c r="C15" s="16">
        <f t="shared" si="6"/>
        <v>44079</v>
      </c>
      <c r="D15" s="91">
        <v>14</v>
      </c>
      <c r="E15" s="91">
        <f t="shared" si="7"/>
        <v>6.7226297948554485</v>
      </c>
      <c r="F15" s="91">
        <f t="shared" si="37"/>
        <v>4.4619306972989499</v>
      </c>
      <c r="G15" s="84">
        <f>AVERAGE(G14,G17)</f>
        <v>831</v>
      </c>
      <c r="H15" s="85"/>
      <c r="I15" s="85"/>
      <c r="J15" s="85"/>
      <c r="K15" s="84">
        <v>558</v>
      </c>
      <c r="V15" s="84">
        <f t="shared" ref="V15:V21" si="39">K15*5</f>
        <v>2790</v>
      </c>
      <c r="W15" s="74">
        <f t="shared" si="9"/>
        <v>6.7226297948554485</v>
      </c>
      <c r="X15" s="74">
        <f t="shared" si="10"/>
        <v>6.7188006947727894</v>
      </c>
      <c r="Y15" s="17">
        <f t="shared" si="11"/>
        <v>3.5555555555555558</v>
      </c>
      <c r="Z15">
        <f t="shared" si="0"/>
        <v>0.16</v>
      </c>
      <c r="AA15">
        <v>22.22</v>
      </c>
      <c r="AB15">
        <f t="shared" si="1"/>
        <v>4.4999999999999998E-2</v>
      </c>
      <c r="AC15">
        <f t="shared" si="12"/>
        <v>0.115</v>
      </c>
      <c r="AD15" s="28">
        <f t="shared" si="30"/>
        <v>27585.875897872869</v>
      </c>
      <c r="AE15" s="29">
        <f t="shared" si="13"/>
        <v>-63.078644743717142</v>
      </c>
      <c r="AF15" s="29">
        <f t="shared" si="14"/>
        <v>-20.063266483571308</v>
      </c>
      <c r="AG15" s="29">
        <f t="shared" si="22"/>
        <v>-74.827720104559603</v>
      </c>
      <c r="AH15" s="29">
        <f t="shared" si="23"/>
        <v>-8.314191122728845</v>
      </c>
      <c r="AI15" s="29">
        <f t="shared" si="24"/>
        <v>-24.942573368186533</v>
      </c>
      <c r="AJ15" s="29">
        <f t="shared" si="25"/>
        <v>-49.885146736373073</v>
      </c>
      <c r="AK15" s="20">
        <f t="shared" si="33"/>
        <v>429.83273142049603</v>
      </c>
      <c r="AL15" s="20">
        <f t="shared" si="38"/>
        <v>-30.227212380958989</v>
      </c>
      <c r="AM15" s="20">
        <f t="shared" si="15"/>
        <v>56.77078026934543</v>
      </c>
      <c r="AN15" s="20">
        <f t="shared" si="16"/>
        <v>18.056939835214177</v>
      </c>
      <c r="AO15" s="20">
        <f t="shared" si="17"/>
        <v>-18.152303734408683</v>
      </c>
      <c r="AP15" s="20">
        <f t="shared" si="18"/>
        <v>-26.466494857137526</v>
      </c>
      <c r="AQ15" s="20">
        <f t="shared" si="34"/>
        <v>397.9913707066371</v>
      </c>
      <c r="AR15" s="20">
        <f t="shared" si="26"/>
        <v>26.448203989191938</v>
      </c>
      <c r="AS15" s="20">
        <f t="shared" si="27"/>
        <v>56.693707238096522</v>
      </c>
      <c r="AT15" s="20">
        <f t="shared" si="19"/>
        <v>0.46651039908393072</v>
      </c>
      <c r="AU15" s="21">
        <f t="shared" si="2"/>
        <v>28413.7</v>
      </c>
      <c r="AV15" s="20">
        <f t="shared" si="20"/>
        <v>83.14191122728846</v>
      </c>
      <c r="AW15" s="20">
        <f t="shared" si="32"/>
        <v>724.82410212713319</v>
      </c>
      <c r="AX15" s="20">
        <f t="shared" si="21"/>
        <v>827.82410212713307</v>
      </c>
      <c r="AY15" s="83">
        <f t="shared" si="3"/>
        <v>-3.1758978728669263</v>
      </c>
      <c r="AZ15" s="89"/>
      <c r="BB15" t="s">
        <v>71</v>
      </c>
      <c r="BC15" s="72"/>
      <c r="BE15" s="55"/>
      <c r="BL15" t="s">
        <v>37</v>
      </c>
      <c r="BM15" s="57">
        <v>2.5</v>
      </c>
    </row>
    <row r="16" spans="1:65" x14ac:dyDescent="0.25">
      <c r="A16">
        <v>0</v>
      </c>
      <c r="B16" t="s">
        <v>116</v>
      </c>
      <c r="C16" s="16">
        <f t="shared" si="6"/>
        <v>44080</v>
      </c>
      <c r="D16" s="91">
        <v>15</v>
      </c>
      <c r="E16" s="91">
        <f t="shared" si="7"/>
        <v>6.7226297948554485</v>
      </c>
      <c r="F16" s="91">
        <f t="shared" si="37"/>
        <v>5.8389215049259766</v>
      </c>
      <c r="G16" s="84">
        <v>831</v>
      </c>
      <c r="H16" s="85"/>
      <c r="I16" s="85"/>
      <c r="J16" s="85"/>
      <c r="K16" s="84">
        <f>AVERAGE(K14,K17)</f>
        <v>558</v>
      </c>
      <c r="V16" s="84">
        <f t="shared" si="39"/>
        <v>2790</v>
      </c>
      <c r="W16" s="74">
        <f t="shared" si="9"/>
        <v>6.7226297948554485</v>
      </c>
      <c r="X16" s="74">
        <f t="shared" si="10"/>
        <v>6.8187486976529366</v>
      </c>
      <c r="Y16" s="17">
        <f t="shared" si="11"/>
        <v>3.5555555555555558</v>
      </c>
      <c r="Z16">
        <f t="shared" si="0"/>
        <v>0.16</v>
      </c>
      <c r="AA16">
        <v>22.22</v>
      </c>
      <c r="AB16">
        <f t="shared" si="1"/>
        <v>4.4999999999999998E-2</v>
      </c>
      <c r="AC16">
        <f t="shared" si="12"/>
        <v>0.115</v>
      </c>
      <c r="AD16" s="28">
        <f t="shared" si="30"/>
        <v>27498.860447305626</v>
      </c>
      <c r="AE16" s="29">
        <f t="shared" si="13"/>
        <v>-67.01247167076491</v>
      </c>
      <c r="AF16" s="29">
        <f t="shared" si="14"/>
        <v>-20.002978896479657</v>
      </c>
      <c r="AG16" s="29">
        <f t="shared" si="22"/>
        <v>-78.313905510520115</v>
      </c>
      <c r="AH16" s="29">
        <f t="shared" si="23"/>
        <v>-8.7015450567244574</v>
      </c>
      <c r="AI16" s="29">
        <f t="shared" si="24"/>
        <v>-26.104635170173371</v>
      </c>
      <c r="AJ16" s="29">
        <f t="shared" si="25"/>
        <v>-52.209270340346748</v>
      </c>
      <c r="AK16" s="20">
        <f t="shared" si="33"/>
        <v>455.12203499634131</v>
      </c>
      <c r="AL16" s="20">
        <f t="shared" si="38"/>
        <v>-33.682129020752512</v>
      </c>
      <c r="AM16" s="20">
        <f t="shared" si="15"/>
        <v>60.311224503688422</v>
      </c>
      <c r="AN16" s="20">
        <f t="shared" si="16"/>
        <v>18.002681006831693</v>
      </c>
      <c r="AO16" s="20">
        <f t="shared" si="17"/>
        <v>-19.342472913922322</v>
      </c>
      <c r="AP16" s="20">
        <f t="shared" si="18"/>
        <v>-28.044017970646777</v>
      </c>
      <c r="AQ16" s="20">
        <f t="shared" si="34"/>
        <v>459.71751769803643</v>
      </c>
      <c r="AR16" s="20">
        <f t="shared" si="26"/>
        <v>25.289303575845281</v>
      </c>
      <c r="AS16" s="20">
        <f t="shared" si="27"/>
        <v>61.726146991399332</v>
      </c>
      <c r="AT16" s="20">
        <f t="shared" si="19"/>
        <v>0.40970163874587845</v>
      </c>
      <c r="AU16" s="21">
        <f t="shared" si="2"/>
        <v>28413.700000000004</v>
      </c>
      <c r="AV16" s="20">
        <f t="shared" si="20"/>
        <v>87.015450567244585</v>
      </c>
      <c r="AW16" s="20">
        <f t="shared" si="32"/>
        <v>811.83955269437774</v>
      </c>
      <c r="AX16" s="20">
        <f t="shared" si="21"/>
        <v>914.83955269437774</v>
      </c>
      <c r="AY16" s="83">
        <f t="shared" si="3"/>
        <v>83.839552694377744</v>
      </c>
      <c r="AZ16" s="83"/>
      <c r="BB16" t="s">
        <v>72</v>
      </c>
      <c r="BC16">
        <f>BC14*5</f>
        <v>7375</v>
      </c>
      <c r="BD16" s="55"/>
      <c r="BE16" s="55"/>
      <c r="BM16" s="57"/>
    </row>
    <row r="17" spans="1:62" x14ac:dyDescent="0.25">
      <c r="A17">
        <v>0</v>
      </c>
      <c r="B17" t="s">
        <v>116</v>
      </c>
      <c r="C17" s="16">
        <f t="shared" si="6"/>
        <v>44081</v>
      </c>
      <c r="D17" s="91">
        <v>16</v>
      </c>
      <c r="E17" s="91">
        <f t="shared" si="7"/>
        <v>6.8511849274937431</v>
      </c>
      <c r="F17" s="91">
        <f t="shared" si="37"/>
        <v>8.0693348652907861</v>
      </c>
      <c r="G17" s="74">
        <v>945</v>
      </c>
      <c r="H17" s="74">
        <v>92</v>
      </c>
      <c r="I17" s="74">
        <v>319</v>
      </c>
      <c r="J17" s="74">
        <v>228</v>
      </c>
      <c r="K17" s="74">
        <v>626</v>
      </c>
      <c r="L17" s="74">
        <v>851</v>
      </c>
      <c r="M17" s="74">
        <v>89</v>
      </c>
      <c r="N17" s="74">
        <v>262</v>
      </c>
      <c r="O17" s="74">
        <v>215</v>
      </c>
      <c r="P17" s="74">
        <v>589</v>
      </c>
      <c r="Q17" s="74">
        <v>94</v>
      </c>
      <c r="R17" s="74">
        <v>3</v>
      </c>
      <c r="S17" s="74">
        <v>57</v>
      </c>
      <c r="T17" s="74">
        <v>13</v>
      </c>
      <c r="U17" s="74">
        <v>37</v>
      </c>
      <c r="V17" s="74">
        <f t="shared" si="39"/>
        <v>3130</v>
      </c>
      <c r="W17" s="74">
        <f t="shared" si="9"/>
        <v>6.8511849274937431</v>
      </c>
      <c r="X17" s="74">
        <f t="shared" si="10"/>
        <v>6.9132509333539565</v>
      </c>
      <c r="Y17" s="17">
        <f t="shared" si="11"/>
        <v>3.5555555555555558</v>
      </c>
      <c r="Z17">
        <f t="shared" si="0"/>
        <v>0.16</v>
      </c>
      <c r="AA17">
        <v>22.22</v>
      </c>
      <c r="AB17">
        <f t="shared" si="1"/>
        <v>4.4999999999999998E-2</v>
      </c>
      <c r="AC17">
        <f t="shared" si="12"/>
        <v>0.115</v>
      </c>
      <c r="AD17" s="28">
        <f t="shared" si="30"/>
        <v>27408.189216818158</v>
      </c>
      <c r="AE17" s="29">
        <f t="shared" si="13"/>
        <v>-70.73134794608761</v>
      </c>
      <c r="AF17" s="29">
        <f t="shared" si="14"/>
        <v>-19.939882541380836</v>
      </c>
      <c r="AG17" s="29">
        <f t="shared" si="22"/>
        <v>-81.604107438721613</v>
      </c>
      <c r="AH17" s="29">
        <f t="shared" si="23"/>
        <v>-9.0671230487468453</v>
      </c>
      <c r="AI17" s="29">
        <f t="shared" si="24"/>
        <v>-27.201369146240538</v>
      </c>
      <c r="AJ17" s="29">
        <f t="shared" si="25"/>
        <v>-54.402738292481075</v>
      </c>
      <c r="AK17" s="20">
        <f t="shared" si="33"/>
        <v>478.79396448516241</v>
      </c>
      <c r="AL17" s="20">
        <f t="shared" si="38"/>
        <v>-37.451686375065179</v>
      </c>
      <c r="AM17" s="20">
        <f t="shared" si="15"/>
        <v>63.658213151478847</v>
      </c>
      <c r="AN17" s="20">
        <f t="shared" si="16"/>
        <v>17.945894287242751</v>
      </c>
      <c r="AO17" s="20">
        <f t="shared" si="17"/>
        <v>-20.480491574835359</v>
      </c>
      <c r="AP17" s="20">
        <f t="shared" si="18"/>
        <v>-29.547614623582206</v>
      </c>
      <c r="AQ17" s="20">
        <f t="shared" si="34"/>
        <v>526.71681869668384</v>
      </c>
      <c r="AR17" s="20">
        <f t="shared" si="26"/>
        <v>23.671929488821092</v>
      </c>
      <c r="AS17" s="20">
        <f t="shared" si="27"/>
        <v>66.999300998647414</v>
      </c>
      <c r="AT17" s="20">
        <f t="shared" si="19"/>
        <v>0.35331606652581321</v>
      </c>
      <c r="AU17" s="21">
        <f t="shared" si="2"/>
        <v>28413.700000000004</v>
      </c>
      <c r="AV17" s="20">
        <f t="shared" si="20"/>
        <v>90.671230487468449</v>
      </c>
      <c r="AW17" s="20">
        <f t="shared" si="32"/>
        <v>902.51078318184614</v>
      </c>
      <c r="AX17" s="20">
        <f t="shared" si="21"/>
        <v>1005.5107831818463</v>
      </c>
      <c r="AY17" s="20">
        <f t="shared" si="3"/>
        <v>60.51078318184625</v>
      </c>
      <c r="AZ17" s="20"/>
      <c r="BB17" t="s">
        <v>73</v>
      </c>
      <c r="BC17">
        <f>BC14*10</f>
        <v>14750</v>
      </c>
      <c r="BD17" s="55"/>
    </row>
    <row r="18" spans="1:62" x14ac:dyDescent="0.25">
      <c r="A18">
        <v>0</v>
      </c>
      <c r="C18" s="16">
        <f t="shared" si="6"/>
        <v>44082</v>
      </c>
      <c r="D18" s="91">
        <v>17</v>
      </c>
      <c r="E18" s="91">
        <f t="shared" si="7"/>
        <v>6.9275579062783166</v>
      </c>
      <c r="F18" s="91">
        <f t="shared" si="37"/>
        <v>8.4141387707611504</v>
      </c>
      <c r="G18" s="74">
        <v>1020</v>
      </c>
      <c r="H18" s="74">
        <v>51</v>
      </c>
      <c r="I18" s="74">
        <v>370</v>
      </c>
      <c r="J18" s="74">
        <v>75</v>
      </c>
      <c r="K18" s="74">
        <v>650</v>
      </c>
      <c r="L18" s="74">
        <v>918</v>
      </c>
      <c r="M18" s="74">
        <v>49</v>
      </c>
      <c r="N18" s="74">
        <v>311</v>
      </c>
      <c r="O18" s="74">
        <v>67</v>
      </c>
      <c r="P18" s="74">
        <v>607</v>
      </c>
      <c r="Q18" s="74">
        <v>102</v>
      </c>
      <c r="R18" s="74">
        <v>2</v>
      </c>
      <c r="S18" s="74">
        <v>59</v>
      </c>
      <c r="T18" s="74">
        <v>8</v>
      </c>
      <c r="U18" s="74">
        <v>43</v>
      </c>
      <c r="V18" s="74">
        <f t="shared" si="39"/>
        <v>3250</v>
      </c>
      <c r="W18" s="74">
        <f t="shared" si="9"/>
        <v>6.9275579062783166</v>
      </c>
      <c r="X18" s="74">
        <f t="shared" si="10"/>
        <v>7.0026561145321793</v>
      </c>
      <c r="Y18" s="17">
        <f t="shared" si="11"/>
        <v>3.5555555555555558</v>
      </c>
      <c r="Z18">
        <f t="shared" si="0"/>
        <v>0.16</v>
      </c>
      <c r="AA18">
        <v>22.22</v>
      </c>
      <c r="AB18">
        <f t="shared" si="1"/>
        <v>4.4999999999999998E-2</v>
      </c>
      <c r="AC18">
        <f t="shared" si="12"/>
        <v>0.115</v>
      </c>
      <c r="AD18" s="28">
        <f t="shared" si="30"/>
        <v>27314.150186532795</v>
      </c>
      <c r="AE18" s="29">
        <f t="shared" si="13"/>
        <v>-74.164894966100292</v>
      </c>
      <c r="AF18" s="29">
        <f t="shared" si="14"/>
        <v>-19.874135319263502</v>
      </c>
      <c r="AG18" s="29">
        <f t="shared" si="22"/>
        <v>-84.635127256827417</v>
      </c>
      <c r="AH18" s="29">
        <f t="shared" si="23"/>
        <v>-9.40390302853638</v>
      </c>
      <c r="AI18" s="29">
        <f t="shared" si="24"/>
        <v>-28.211709085609137</v>
      </c>
      <c r="AJ18" s="29">
        <f t="shared" si="25"/>
        <v>-56.42341817121828</v>
      </c>
      <c r="AK18" s="20">
        <f t="shared" si="33"/>
        <v>501.92490684789243</v>
      </c>
      <c r="AL18" s="20">
        <f t="shared" si="38"/>
        <v>-39.9584564922651</v>
      </c>
      <c r="AM18" s="20">
        <f t="shared" si="15"/>
        <v>66.748405469490265</v>
      </c>
      <c r="AN18" s="20">
        <f t="shared" si="16"/>
        <v>17.886721787337152</v>
      </c>
      <c r="AO18" s="20">
        <f t="shared" si="17"/>
        <v>-21.545728401832307</v>
      </c>
      <c r="AP18" s="20">
        <f t="shared" si="18"/>
        <v>-30.949631430368687</v>
      </c>
      <c r="AQ18" s="20">
        <f t="shared" si="34"/>
        <v>597.6249066193177</v>
      </c>
      <c r="AR18" s="20">
        <f t="shared" si="26"/>
        <v>23.130942362730025</v>
      </c>
      <c r="AS18" s="20">
        <f t="shared" si="27"/>
        <v>70.908087922633854</v>
      </c>
      <c r="AT18" s="20">
        <f t="shared" si="19"/>
        <v>0.32621021156243352</v>
      </c>
      <c r="AU18" s="21">
        <f t="shared" si="2"/>
        <v>28413.700000000004</v>
      </c>
      <c r="AV18" s="20">
        <f t="shared" si="20"/>
        <v>94.039030285363793</v>
      </c>
      <c r="AW18" s="20">
        <f t="shared" si="32"/>
        <v>996.5498134672099</v>
      </c>
      <c r="AX18" s="20">
        <f t="shared" si="21"/>
        <v>1099.5498134672102</v>
      </c>
      <c r="AY18" s="20">
        <f t="shared" si="3"/>
        <v>79.549813467210242</v>
      </c>
      <c r="AZ18" s="20"/>
      <c r="BB18" t="s">
        <v>74</v>
      </c>
      <c r="BC18">
        <v>6918</v>
      </c>
    </row>
    <row r="19" spans="1:62" x14ac:dyDescent="0.25">
      <c r="A19">
        <v>0</v>
      </c>
      <c r="C19" s="16">
        <f t="shared" si="6"/>
        <v>44083</v>
      </c>
      <c r="D19" s="91">
        <v>18</v>
      </c>
      <c r="E19" s="91">
        <f t="shared" si="7"/>
        <v>6.9612960459101672</v>
      </c>
      <c r="F19" s="91">
        <f t="shared" si="37"/>
        <v>8.8577066939302949</v>
      </c>
      <c r="G19" s="74">
        <v>1055</v>
      </c>
      <c r="H19" s="74">
        <v>73</v>
      </c>
      <c r="I19" s="74">
        <v>443</v>
      </c>
      <c r="J19" s="74">
        <v>35</v>
      </c>
      <c r="K19" s="74">
        <v>612</v>
      </c>
      <c r="L19" s="74">
        <v>951</v>
      </c>
      <c r="M19" s="74">
        <v>69</v>
      </c>
      <c r="N19" s="74">
        <v>380</v>
      </c>
      <c r="O19" s="74">
        <v>33</v>
      </c>
      <c r="P19" s="74">
        <v>571</v>
      </c>
      <c r="Q19" s="74">
        <v>104</v>
      </c>
      <c r="R19" s="74">
        <v>4</v>
      </c>
      <c r="S19" s="74">
        <v>63</v>
      </c>
      <c r="T19" s="74">
        <v>2</v>
      </c>
      <c r="U19" s="74">
        <v>41</v>
      </c>
      <c r="V19" s="74">
        <f t="shared" si="39"/>
        <v>3060</v>
      </c>
      <c r="W19" s="74">
        <f t="shared" si="9"/>
        <v>6.9612960459101672</v>
      </c>
      <c r="X19" s="74">
        <f t="shared" si="10"/>
        <v>7.0874374106964035</v>
      </c>
      <c r="Y19" s="17">
        <f t="shared" si="11"/>
        <v>3.5555555555555558</v>
      </c>
      <c r="Z19">
        <f t="shared" si="0"/>
        <v>0.16</v>
      </c>
      <c r="AA19">
        <v>22.22</v>
      </c>
      <c r="AB19">
        <f t="shared" si="1"/>
        <v>4.4999999999999998E-2</v>
      </c>
      <c r="AC19">
        <f t="shared" si="12"/>
        <v>0.115</v>
      </c>
      <c r="AD19" s="28">
        <f t="shared" si="30"/>
        <v>27216.863133831899</v>
      </c>
      <c r="AE19" s="29">
        <f t="shared" si="13"/>
        <v>-77.481106651575942</v>
      </c>
      <c r="AF19" s="29">
        <f t="shared" si="14"/>
        <v>-19.805946049319434</v>
      </c>
      <c r="AG19" s="29">
        <f t="shared" si="22"/>
        <v>-87.558347430805838</v>
      </c>
      <c r="AH19" s="29">
        <f t="shared" si="23"/>
        <v>-9.728705270089538</v>
      </c>
      <c r="AI19" s="29">
        <f t="shared" si="24"/>
        <v>-29.18611581026861</v>
      </c>
      <c r="AJ19" s="29">
        <f t="shared" si="25"/>
        <v>-58.372231620537228</v>
      </c>
      <c r="AK19" s="20">
        <f t="shared" si="33"/>
        <v>524.4187959051078</v>
      </c>
      <c r="AL19" s="20">
        <f t="shared" si="38"/>
        <v>-42.477837565435223</v>
      </c>
      <c r="AM19" s="20">
        <f t="shared" si="15"/>
        <v>69.732995986418345</v>
      </c>
      <c r="AN19" s="20">
        <f t="shared" si="16"/>
        <v>17.82535144438749</v>
      </c>
      <c r="AO19" s="20">
        <f t="shared" si="17"/>
        <v>-22.586620808155157</v>
      </c>
      <c r="AP19" s="20">
        <f t="shared" si="18"/>
        <v>-32.315326078244695</v>
      </c>
      <c r="AQ19" s="20">
        <f t="shared" si="34"/>
        <v>672.41807026299773</v>
      </c>
      <c r="AR19" s="20">
        <f t="shared" si="26"/>
        <v>22.49388905721537</v>
      </c>
      <c r="AS19" s="20">
        <f t="shared" si="27"/>
        <v>74.793163643680032</v>
      </c>
      <c r="AT19" s="20">
        <f t="shared" si="19"/>
        <v>0.3007479288398317</v>
      </c>
      <c r="AU19" s="21">
        <f t="shared" si="2"/>
        <v>28413.700000000004</v>
      </c>
      <c r="AV19" s="20">
        <f t="shared" si="20"/>
        <v>97.287052700895373</v>
      </c>
      <c r="AW19" s="20">
        <f t="shared" si="32"/>
        <v>1093.8368661681052</v>
      </c>
      <c r="AX19" s="20">
        <f t="shared" si="21"/>
        <v>1196.8368661681056</v>
      </c>
      <c r="AY19" s="20">
        <f t="shared" si="3"/>
        <v>141.83686616810564</v>
      </c>
      <c r="AZ19" s="20"/>
      <c r="BB19" t="s">
        <v>38</v>
      </c>
      <c r="BC19" s="56">
        <f>BC18-BC14-BC20</f>
        <v>5349</v>
      </c>
    </row>
    <row r="20" spans="1:62" x14ac:dyDescent="0.25">
      <c r="A20">
        <v>0</v>
      </c>
      <c r="C20" s="16">
        <f t="shared" si="6"/>
        <v>44084</v>
      </c>
      <c r="D20" s="91">
        <v>19</v>
      </c>
      <c r="E20" s="91" t="e">
        <f t="shared" si="7"/>
        <v>#NUM!</v>
      </c>
      <c r="F20" s="91" t="e">
        <f t="shared" si="37"/>
        <v>#NUM!</v>
      </c>
      <c r="H20" s="74">
        <v>78</v>
      </c>
      <c r="I20" s="74">
        <v>521</v>
      </c>
      <c r="J20" s="74">
        <v>9</v>
      </c>
      <c r="K20" s="74">
        <v>543</v>
      </c>
      <c r="L20" s="74">
        <v>959</v>
      </c>
      <c r="M20" s="74">
        <v>78</v>
      </c>
      <c r="N20" s="74">
        <v>458</v>
      </c>
      <c r="O20" s="74">
        <v>8</v>
      </c>
      <c r="P20" s="74">
        <v>501</v>
      </c>
      <c r="Q20" s="74">
        <v>105</v>
      </c>
      <c r="R20" s="74">
        <v>0</v>
      </c>
      <c r="S20" s="74">
        <v>63</v>
      </c>
      <c r="T20" s="74">
        <v>1</v>
      </c>
      <c r="U20" s="74">
        <v>42</v>
      </c>
      <c r="V20" s="74">
        <f t="shared" si="39"/>
        <v>2715</v>
      </c>
      <c r="W20" s="74" t="e">
        <f t="shared" si="9"/>
        <v>#NUM!</v>
      </c>
      <c r="X20" s="74">
        <f t="shared" si="10"/>
        <v>7.1679921828921636</v>
      </c>
      <c r="Y20" s="17">
        <f t="shared" si="11"/>
        <v>3.5555555555555558</v>
      </c>
      <c r="Z20">
        <f t="shared" si="0"/>
        <v>0.16</v>
      </c>
      <c r="AA20">
        <v>22.22</v>
      </c>
      <c r="AB20">
        <f t="shared" si="1"/>
        <v>4.4999999999999998E-2</v>
      </c>
      <c r="AC20">
        <f t="shared" si="12"/>
        <v>0.115</v>
      </c>
      <c r="AD20" s="28">
        <f t="shared" si="30"/>
        <v>27116.462629128695</v>
      </c>
      <c r="AE20" s="29">
        <f t="shared" si="13"/>
        <v>-80.665103119079333</v>
      </c>
      <c r="AF20" s="29">
        <f t="shared" si="14"/>
        <v>-19.735401584127132</v>
      </c>
      <c r="AG20" s="29">
        <f t="shared" si="22"/>
        <v>-90.360454232885814</v>
      </c>
      <c r="AH20" s="29">
        <f t="shared" si="23"/>
        <v>-10.040050470320647</v>
      </c>
      <c r="AI20" s="29">
        <f t="shared" si="24"/>
        <v>-30.120151410961938</v>
      </c>
      <c r="AJ20" s="29">
        <f t="shared" si="25"/>
        <v>-60.240302821923876</v>
      </c>
      <c r="AK20" s="20">
        <f t="shared" si="33"/>
        <v>546.19140723526709</v>
      </c>
      <c r="AL20" s="20">
        <f t="shared" si="38"/>
        <v>-44.988997086996648</v>
      </c>
      <c r="AM20" s="20">
        <f t="shared" si="15"/>
        <v>72.5985928071714</v>
      </c>
      <c r="AN20" s="20">
        <f t="shared" si="16"/>
        <v>17.761861425714418</v>
      </c>
      <c r="AO20" s="20">
        <f t="shared" si="17"/>
        <v>-23.598845815729849</v>
      </c>
      <c r="AP20" s="20">
        <f t="shared" si="18"/>
        <v>-33.638896286050496</v>
      </c>
      <c r="AQ20" s="20">
        <f t="shared" si="34"/>
        <v>751.04596363604492</v>
      </c>
      <c r="AR20" s="20">
        <f t="shared" si="26"/>
        <v>21.772611330159293</v>
      </c>
      <c r="AS20" s="20">
        <f t="shared" si="27"/>
        <v>78.627893373047186</v>
      </c>
      <c r="AT20" s="20">
        <f t="shared" si="19"/>
        <v>0.27690696515115737</v>
      </c>
      <c r="AU20" s="21">
        <f t="shared" si="2"/>
        <v>28413.700000000008</v>
      </c>
      <c r="AV20" s="20">
        <f t="shared" si="20"/>
        <v>100.40050470320647</v>
      </c>
      <c r="AW20" s="20">
        <f t="shared" si="32"/>
        <v>1194.2373708713117</v>
      </c>
      <c r="AX20" s="20">
        <f t="shared" si="21"/>
        <v>1297.2373708713121</v>
      </c>
      <c r="AY20" s="20">
        <f t="shared" si="3"/>
        <v>1297.2373708713121</v>
      </c>
      <c r="AZ20" s="20"/>
      <c r="BB20" t="s">
        <v>75</v>
      </c>
      <c r="BC20">
        <v>94</v>
      </c>
    </row>
    <row r="21" spans="1:62" x14ac:dyDescent="0.25">
      <c r="A21">
        <v>1</v>
      </c>
      <c r="C21" s="16">
        <f t="shared" si="6"/>
        <v>44085</v>
      </c>
      <c r="D21" s="91">
        <v>20</v>
      </c>
      <c r="E21" s="91" t="e">
        <f t="shared" si="7"/>
        <v>#NUM!</v>
      </c>
      <c r="F21" s="91" t="e">
        <f t="shared" si="37"/>
        <v>#NUM!</v>
      </c>
      <c r="H21" s="74">
        <v>144</v>
      </c>
      <c r="I21" s="74">
        <v>665</v>
      </c>
      <c r="J21" s="74">
        <v>27</v>
      </c>
      <c r="K21" s="74">
        <v>426</v>
      </c>
      <c r="L21" s="74">
        <v>979</v>
      </c>
      <c r="M21" s="74">
        <v>132</v>
      </c>
      <c r="N21" s="74">
        <v>590</v>
      </c>
      <c r="O21" s="74">
        <v>20</v>
      </c>
      <c r="P21" s="74">
        <v>389</v>
      </c>
      <c r="Q21" s="74">
        <v>112</v>
      </c>
      <c r="R21" s="74">
        <v>12</v>
      </c>
      <c r="S21" s="74">
        <v>75</v>
      </c>
      <c r="T21" s="74">
        <v>7</v>
      </c>
      <c r="U21" s="74">
        <v>37</v>
      </c>
      <c r="V21" s="74">
        <f t="shared" si="39"/>
        <v>2130</v>
      </c>
      <c r="W21" s="74" t="e">
        <f t="shared" si="9"/>
        <v>#NUM!</v>
      </c>
      <c r="X21" s="74">
        <f t="shared" si="10"/>
        <v>7.1988012034514917</v>
      </c>
      <c r="Y21" s="17">
        <f t="shared" si="11"/>
        <v>0.88888888888888895</v>
      </c>
      <c r="Z21">
        <f t="shared" si="0"/>
        <v>0.04</v>
      </c>
      <c r="AA21">
        <v>22.22</v>
      </c>
      <c r="AB21">
        <f t="shared" si="1"/>
        <v>4.4999999999999998E-2</v>
      </c>
      <c r="AC21">
        <f t="shared" si="12"/>
        <v>-4.9999999999999975E-3</v>
      </c>
      <c r="AD21" s="28">
        <f t="shared" si="30"/>
        <v>27075.873978510601</v>
      </c>
      <c r="AE21" s="29">
        <f t="shared" si="13"/>
        <v>-20.926051115156223</v>
      </c>
      <c r="AF21" s="29">
        <f t="shared" si="14"/>
        <v>-19.662599502938583</v>
      </c>
      <c r="AG21" s="29">
        <f t="shared" si="22"/>
        <v>-36.529785556285326</v>
      </c>
      <c r="AH21" s="29">
        <f t="shared" si="23"/>
        <v>-4.0588650618094801</v>
      </c>
      <c r="AI21" s="29">
        <f t="shared" si="24"/>
        <v>-12.176595185428441</v>
      </c>
      <c r="AJ21" s="29">
        <f t="shared" si="25"/>
        <v>-24.353190370856886</v>
      </c>
      <c r="AK21" s="20">
        <f t="shared" si="33"/>
        <v>510.67504394849493</v>
      </c>
      <c r="AL21" s="20">
        <f t="shared" si="38"/>
        <v>-47.467535517470438</v>
      </c>
      <c r="AM21" s="20">
        <f t="shared" si="15"/>
        <v>18.833446003640603</v>
      </c>
      <c r="AN21" s="20">
        <f t="shared" si="16"/>
        <v>17.696339552644726</v>
      </c>
      <c r="AO21" s="20">
        <f t="shared" si="17"/>
        <v>-24.578613325587018</v>
      </c>
      <c r="AP21" s="20">
        <f t="shared" si="18"/>
        <v>-28.637478387396499</v>
      </c>
      <c r="AQ21" s="20">
        <f t="shared" si="34"/>
        <v>827.15097754091187</v>
      </c>
      <c r="AR21" s="20">
        <f t="shared" si="26"/>
        <v>-35.516363286772162</v>
      </c>
      <c r="AS21" s="20">
        <f t="shared" si="27"/>
        <v>76.105013904866951</v>
      </c>
      <c r="AT21" s="20">
        <f t="shared" si="19"/>
        <v>-0.46667573480990948</v>
      </c>
      <c r="AU21" s="21">
        <f t="shared" si="2"/>
        <v>28413.700000000008</v>
      </c>
      <c r="AV21" s="20">
        <f t="shared" si="20"/>
        <v>40.588650618094803</v>
      </c>
      <c r="AW21" s="20">
        <f t="shared" si="32"/>
        <v>1234.8260214894065</v>
      </c>
      <c r="AX21" s="20">
        <f t="shared" si="21"/>
        <v>1337.8260214894067</v>
      </c>
      <c r="AY21" s="20">
        <f t="shared" si="3"/>
        <v>1337.8260214894067</v>
      </c>
      <c r="AZ21" s="20"/>
      <c r="BB21" t="s">
        <v>39</v>
      </c>
      <c r="BC21" s="56">
        <f>BC37-BC18</f>
        <v>303651</v>
      </c>
    </row>
    <row r="22" spans="1:62" x14ac:dyDescent="0.25">
      <c r="A22">
        <v>1</v>
      </c>
      <c r="B22" t="s">
        <v>115</v>
      </c>
      <c r="C22" s="16">
        <f t="shared" si="6"/>
        <v>44086</v>
      </c>
      <c r="D22" s="91">
        <v>21</v>
      </c>
      <c r="E22" s="91" t="e">
        <f t="shared" si="7"/>
        <v>#NUM!</v>
      </c>
      <c r="X22" s="74">
        <f t="shared" si="10"/>
        <v>7.2276590332117019</v>
      </c>
      <c r="Y22" s="17">
        <f t="shared" si="11"/>
        <v>0.88888888888888895</v>
      </c>
      <c r="Z22">
        <f t="shared" si="0"/>
        <v>0.04</v>
      </c>
      <c r="AA22">
        <v>22.22</v>
      </c>
      <c r="AB22">
        <f t="shared" si="1"/>
        <v>4.4999999999999998E-2</v>
      </c>
      <c r="AC22">
        <f t="shared" si="12"/>
        <v>-4.9999999999999975E-3</v>
      </c>
      <c r="AD22" s="28">
        <f t="shared" si="30"/>
        <v>27036.704772008583</v>
      </c>
      <c r="AE22" s="29">
        <f t="shared" si="13"/>
        <v>-19.536038506882292</v>
      </c>
      <c r="AF22" s="29">
        <f t="shared" si="14"/>
        <v>-19.633167995135242</v>
      </c>
      <c r="AG22" s="29">
        <f t="shared" si="22"/>
        <v>-35.252285851815778</v>
      </c>
      <c r="AH22" s="29">
        <f t="shared" si="23"/>
        <v>-3.9169206502017531</v>
      </c>
      <c r="AI22" s="29">
        <f t="shared" si="24"/>
        <v>-11.750761950605259</v>
      </c>
      <c r="AJ22" s="29">
        <f t="shared" si="25"/>
        <v>-23.501523901210518</v>
      </c>
      <c r="AK22" s="20">
        <f t="shared" si="33"/>
        <v>473.06180608625544</v>
      </c>
      <c r="AL22" s="20">
        <f t="shared" si="38"/>
        <v>-49.885146736373073</v>
      </c>
      <c r="AM22" s="20">
        <f t="shared" si="15"/>
        <v>17.582434656194064</v>
      </c>
      <c r="AN22" s="20">
        <f t="shared" si="16"/>
        <v>17.669851195621717</v>
      </c>
      <c r="AO22" s="20">
        <f t="shared" si="17"/>
        <v>-22.980376977682273</v>
      </c>
      <c r="AP22" s="20">
        <f t="shared" si="18"/>
        <v>-26.897297627884026</v>
      </c>
      <c r="AQ22" s="20">
        <f t="shared" si="34"/>
        <v>903.93342190516887</v>
      </c>
      <c r="AR22" s="20">
        <f t="shared" si="26"/>
        <v>-37.613237862239487</v>
      </c>
      <c r="AS22" s="20">
        <f t="shared" si="27"/>
        <v>76.782444364257003</v>
      </c>
      <c r="AT22" s="20">
        <f t="shared" si="19"/>
        <v>-0.48986767969774125</v>
      </c>
      <c r="AU22" s="21">
        <f t="shared" si="2"/>
        <v>28413.700000000004</v>
      </c>
      <c r="AV22" s="20">
        <f t="shared" si="20"/>
        <v>39.169206502017531</v>
      </c>
      <c r="AW22" s="20">
        <f t="shared" si="32"/>
        <v>1273.9952279914239</v>
      </c>
      <c r="AX22" s="20">
        <f t="shared" si="21"/>
        <v>1376.9952279914244</v>
      </c>
      <c r="AY22" s="20"/>
      <c r="AZ22" s="20"/>
      <c r="BB22" t="s">
        <v>40</v>
      </c>
      <c r="BC22" s="55">
        <f>BC14/(BC21+BC14)</f>
        <v>4.834068548730688E-3</v>
      </c>
      <c r="BG22" s="55">
        <f>AW290/40000</f>
        <v>0.35326952952901253</v>
      </c>
    </row>
    <row r="23" spans="1:62" x14ac:dyDescent="0.25">
      <c r="A23">
        <v>1</v>
      </c>
      <c r="C23" s="16">
        <f t="shared" si="6"/>
        <v>44087</v>
      </c>
      <c r="D23" s="91">
        <v>22</v>
      </c>
      <c r="E23" s="91" t="e">
        <f t="shared" si="7"/>
        <v>#NUM!</v>
      </c>
      <c r="X23" s="74">
        <f t="shared" si="10"/>
        <v>7.2546522357253753</v>
      </c>
      <c r="Y23" s="17">
        <f t="shared" si="11"/>
        <v>0.88888888888888895</v>
      </c>
      <c r="Z23">
        <f t="shared" si="0"/>
        <v>0.04</v>
      </c>
      <c r="AA23">
        <v>22.22</v>
      </c>
      <c r="AB23">
        <f t="shared" si="1"/>
        <v>4.4999999999999998E-2</v>
      </c>
      <c r="AC23">
        <f t="shared" si="12"/>
        <v>-4.9999999999999975E-3</v>
      </c>
      <c r="AD23" s="28">
        <f t="shared" si="30"/>
        <v>26999.02905444174</v>
      </c>
      <c r="AE23" s="29">
        <f t="shared" si="13"/>
        <v>-18.070951816899285</v>
      </c>
      <c r="AF23" s="29">
        <f t="shared" si="14"/>
        <v>-19.604765749944537</v>
      </c>
      <c r="AG23" s="29">
        <f t="shared" si="22"/>
        <v>-33.908145810159439</v>
      </c>
      <c r="AH23" s="29">
        <f t="shared" si="23"/>
        <v>-3.7675717566843825</v>
      </c>
      <c r="AI23" s="29">
        <f t="shared" si="24"/>
        <v>-11.302715270053147</v>
      </c>
      <c r="AJ23" s="29">
        <f t="shared" si="25"/>
        <v>-22.60543054010629</v>
      </c>
      <c r="AK23" s="20">
        <f t="shared" si="33"/>
        <v>433.47290028218669</v>
      </c>
      <c r="AL23" s="20">
        <f t="shared" si="38"/>
        <v>-52.209270340346748</v>
      </c>
      <c r="AM23" s="20">
        <f t="shared" si="15"/>
        <v>16.263856635209358</v>
      </c>
      <c r="AN23" s="20">
        <f t="shared" si="16"/>
        <v>17.644289174950085</v>
      </c>
      <c r="AO23" s="20">
        <f t="shared" si="17"/>
        <v>-21.287781273881492</v>
      </c>
      <c r="AP23" s="20">
        <f t="shared" si="18"/>
        <v>-25.055353030565875</v>
      </c>
      <c r="AQ23" s="20">
        <f t="shared" si="34"/>
        <v>981.19804527608142</v>
      </c>
      <c r="AR23" s="20">
        <f t="shared" si="26"/>
        <v>-39.588905804068759</v>
      </c>
      <c r="AS23" s="20">
        <f t="shared" si="27"/>
        <v>77.264623370912545</v>
      </c>
      <c r="AT23" s="20">
        <f t="shared" si="19"/>
        <v>-0.51238075171893749</v>
      </c>
      <c r="AU23" s="21">
        <f t="shared" si="2"/>
        <v>28413.700000000008</v>
      </c>
      <c r="AV23" s="20">
        <f t="shared" si="20"/>
        <v>37.675717566843822</v>
      </c>
      <c r="AW23" s="20">
        <f t="shared" si="32"/>
        <v>1311.6709455582677</v>
      </c>
      <c r="AX23" s="20">
        <f t="shared" si="21"/>
        <v>1414.6709455582682</v>
      </c>
      <c r="AY23" s="20"/>
      <c r="AZ23" s="20"/>
    </row>
    <row r="24" spans="1:62" x14ac:dyDescent="0.25">
      <c r="A24">
        <v>1</v>
      </c>
      <c r="C24" s="16">
        <f t="shared" si="6"/>
        <v>44088</v>
      </c>
      <c r="D24" s="91">
        <v>23</v>
      </c>
      <c r="E24" s="91" t="e">
        <f t="shared" si="7"/>
        <v>#NUM!</v>
      </c>
      <c r="X24" s="74">
        <f t="shared" si="10"/>
        <v>7.2798593609385893</v>
      </c>
      <c r="Y24" s="17">
        <f t="shared" si="11"/>
        <v>0.88888888888888895</v>
      </c>
      <c r="Z24">
        <f t="shared" si="0"/>
        <v>0.04</v>
      </c>
      <c r="AA24">
        <v>22.22</v>
      </c>
      <c r="AB24">
        <f t="shared" si="1"/>
        <v>4.4999999999999998E-2</v>
      </c>
      <c r="AC24">
        <f t="shared" si="12"/>
        <v>-4.9999999999999975E-3</v>
      </c>
      <c r="AD24" s="28">
        <f t="shared" si="30"/>
        <v>26962.916026130395</v>
      </c>
      <c r="AE24" s="29">
        <f t="shared" si="13"/>
        <v>-16.535581852842757</v>
      </c>
      <c r="AF24" s="29">
        <f t="shared" si="14"/>
        <v>-19.577446458500273</v>
      </c>
      <c r="AG24" s="29">
        <f t="shared" si="22"/>
        <v>-32.501725480208727</v>
      </c>
      <c r="AH24" s="29">
        <f t="shared" si="23"/>
        <v>-3.6113028311343029</v>
      </c>
      <c r="AI24" s="29">
        <f t="shared" si="24"/>
        <v>-10.833908493402909</v>
      </c>
      <c r="AJ24" s="29">
        <f t="shared" si="25"/>
        <v>-21.667816986805818</v>
      </c>
      <c r="AK24" s="20">
        <f t="shared" si="33"/>
        <v>392.06560695721589</v>
      </c>
      <c r="AL24" s="20">
        <f t="shared" si="38"/>
        <v>-54.402738292481075</v>
      </c>
      <c r="AM24" s="20">
        <f t="shared" si="15"/>
        <v>14.882023667558482</v>
      </c>
      <c r="AN24" s="20">
        <f t="shared" si="16"/>
        <v>17.619701812650245</v>
      </c>
      <c r="AO24" s="20">
        <f t="shared" si="17"/>
        <v>-19.5062805126984</v>
      </c>
      <c r="AP24" s="20">
        <f t="shared" si="18"/>
        <v>-23.117583343832703</v>
      </c>
      <c r="AQ24" s="20">
        <f t="shared" si="34"/>
        <v>1058.7183669123951</v>
      </c>
      <c r="AR24" s="20">
        <f t="shared" si="26"/>
        <v>-41.407293324970794</v>
      </c>
      <c r="AS24" s="20">
        <f t="shared" si="27"/>
        <v>77.520321636313724</v>
      </c>
      <c r="AT24" s="20">
        <f t="shared" si="19"/>
        <v>-0.53414759447507121</v>
      </c>
      <c r="AU24" s="21">
        <f t="shared" si="2"/>
        <v>28413.700000000004</v>
      </c>
      <c r="AV24" s="20">
        <f t="shared" si="20"/>
        <v>36.113028311343029</v>
      </c>
      <c r="AW24" s="20">
        <f t="shared" si="32"/>
        <v>1347.7839738696107</v>
      </c>
      <c r="AX24" s="20">
        <f t="shared" si="21"/>
        <v>1450.7839738696111</v>
      </c>
      <c r="AY24" s="20"/>
      <c r="AZ24" s="20"/>
      <c r="BB24" t="s">
        <v>57</v>
      </c>
      <c r="BC24" s="53">
        <f>BC21-BC2</f>
        <v>275340.3</v>
      </c>
    </row>
    <row r="25" spans="1:62" x14ac:dyDescent="0.25">
      <c r="A25">
        <v>1</v>
      </c>
      <c r="C25" s="16">
        <f t="shared" si="6"/>
        <v>44089</v>
      </c>
      <c r="D25" s="91">
        <v>24</v>
      </c>
      <c r="E25" s="91" t="e">
        <f t="shared" si="7"/>
        <v>#NUM!</v>
      </c>
      <c r="X25" s="74">
        <f t="shared" si="10"/>
        <v>7.303352699675731</v>
      </c>
      <c r="Y25" s="17">
        <f t="shared" si="11"/>
        <v>0.88888888888888895</v>
      </c>
      <c r="Z25">
        <f t="shared" si="0"/>
        <v>0.04</v>
      </c>
      <c r="AA25">
        <v>22.22</v>
      </c>
      <c r="AB25">
        <f t="shared" si="1"/>
        <v>4.4999999999999998E-2</v>
      </c>
      <c r="AC25">
        <f t="shared" si="12"/>
        <v>-4.9999999999999975E-3</v>
      </c>
      <c r="AD25" s="28">
        <f t="shared" si="30"/>
        <v>26928.428742296546</v>
      </c>
      <c r="AE25" s="29">
        <f t="shared" si="13"/>
        <v>-14.936023534735993</v>
      </c>
      <c r="AF25" s="29">
        <f t="shared" si="14"/>
        <v>-19.551260299109352</v>
      </c>
      <c r="AG25" s="29">
        <f t="shared" si="22"/>
        <v>-31.038555450460812</v>
      </c>
      <c r="AH25" s="29">
        <f t="shared" si="23"/>
        <v>-3.4487283833845348</v>
      </c>
      <c r="AI25" s="29">
        <f t="shared" si="24"/>
        <v>-10.346185150153604</v>
      </c>
      <c r="AJ25" s="29">
        <f t="shared" si="25"/>
        <v>-20.692370300307211</v>
      </c>
      <c r="AK25" s="20">
        <f t="shared" si="33"/>
        <v>349.03779192338374</v>
      </c>
      <c r="AL25" s="20">
        <f t="shared" si="38"/>
        <v>-56.42341817121828</v>
      </c>
      <c r="AM25" s="20">
        <f t="shared" si="15"/>
        <v>13.442421181262393</v>
      </c>
      <c r="AN25" s="20">
        <f t="shared" si="16"/>
        <v>17.596134269198416</v>
      </c>
      <c r="AO25" s="20">
        <f t="shared" si="17"/>
        <v>-17.642952313074716</v>
      </c>
      <c r="AP25" s="20">
        <f t="shared" si="18"/>
        <v>-21.09168069645925</v>
      </c>
      <c r="AQ25" s="20">
        <f t="shared" si="34"/>
        <v>1136.2334657800727</v>
      </c>
      <c r="AR25" s="20">
        <f t="shared" si="26"/>
        <v>-43.027815033832155</v>
      </c>
      <c r="AS25" s="20">
        <f t="shared" si="27"/>
        <v>77.51509886767758</v>
      </c>
      <c r="AT25" s="20">
        <f t="shared" si="19"/>
        <v>-0.55508946853416186</v>
      </c>
      <c r="AU25" s="21">
        <f t="shared" si="2"/>
        <v>28413.7</v>
      </c>
      <c r="AV25" s="20">
        <f t="shared" si="20"/>
        <v>34.487283833845353</v>
      </c>
      <c r="AW25" s="20">
        <f t="shared" si="32"/>
        <v>1382.2712577034561</v>
      </c>
      <c r="AX25" s="20">
        <f t="shared" si="21"/>
        <v>1485.2712577034565</v>
      </c>
      <c r="AY25" s="20"/>
      <c r="AZ25" s="20"/>
      <c r="BB25" t="s">
        <v>41</v>
      </c>
      <c r="BC25" s="58">
        <f>BC22*BC12</f>
        <v>34.214268244921762</v>
      </c>
    </row>
    <row r="26" spans="1:62" x14ac:dyDescent="0.25">
      <c r="A26">
        <v>1</v>
      </c>
      <c r="C26" s="16">
        <f t="shared" si="6"/>
        <v>44090</v>
      </c>
      <c r="D26" s="91">
        <v>25</v>
      </c>
      <c r="E26" s="91" t="e">
        <f t="shared" si="7"/>
        <v>#NUM!</v>
      </c>
      <c r="X26" s="74">
        <f t="shared" si="10"/>
        <v>7.3251999124616782</v>
      </c>
      <c r="Y26" s="17">
        <f t="shared" si="11"/>
        <v>0.88888888888888895</v>
      </c>
      <c r="Z26">
        <f t="shared" si="0"/>
        <v>0.04</v>
      </c>
      <c r="AA26">
        <v>22.22</v>
      </c>
      <c r="AB26">
        <f t="shared" si="1"/>
        <v>4.4999999999999998E-2</v>
      </c>
      <c r="AC26">
        <f t="shared" si="12"/>
        <v>-4.9999999999999975E-3</v>
      </c>
      <c r="AD26" s="28">
        <f t="shared" si="30"/>
        <v>26895.622649089066</v>
      </c>
      <c r="AE26" s="29">
        <f t="shared" si="13"/>
        <v>-13.279840213314923</v>
      </c>
      <c r="AF26" s="29">
        <f t="shared" si="14"/>
        <v>-19.526252994165358</v>
      </c>
      <c r="AG26" s="29">
        <f t="shared" si="22"/>
        <v>-29.525483886732253</v>
      </c>
      <c r="AH26" s="29">
        <f t="shared" si="23"/>
        <v>-3.2806093207480282</v>
      </c>
      <c r="AI26" s="29">
        <f t="shared" si="24"/>
        <v>-9.8418279622440838</v>
      </c>
      <c r="AJ26" s="29">
        <f t="shared" si="25"/>
        <v>-19.683655924488171</v>
      </c>
      <c r="AK26" s="20">
        <f t="shared" si="33"/>
        <v>304.48434355302652</v>
      </c>
      <c r="AL26" s="20">
        <f t="shared" si="38"/>
        <v>-58.372231620537228</v>
      </c>
      <c r="AM26" s="20">
        <f t="shared" si="15"/>
        <v>11.951856191983431</v>
      </c>
      <c r="AN26" s="20">
        <f t="shared" si="16"/>
        <v>17.573627694748822</v>
      </c>
      <c r="AO26" s="20">
        <f t="shared" si="17"/>
        <v>-15.706700636552268</v>
      </c>
      <c r="AP26" s="20">
        <f t="shared" si="18"/>
        <v>-18.987309957300297</v>
      </c>
      <c r="AQ26" s="20">
        <f t="shared" si="34"/>
        <v>1213.5930073579102</v>
      </c>
      <c r="AR26" s="20">
        <f t="shared" si="26"/>
        <v>-44.553448370357216</v>
      </c>
      <c r="AS26" s="20">
        <f t="shared" si="27"/>
        <v>77.35954157783749</v>
      </c>
      <c r="AT26" s="20">
        <f t="shared" si="19"/>
        <v>-0.57592699570910078</v>
      </c>
      <c r="AU26" s="21">
        <f t="shared" si="2"/>
        <v>28413.700000000004</v>
      </c>
      <c r="AV26" s="20">
        <f t="shared" si="20"/>
        <v>32.806093207480288</v>
      </c>
      <c r="AW26" s="20">
        <f t="shared" si="32"/>
        <v>1415.0773509109363</v>
      </c>
      <c r="AX26" s="20">
        <f t="shared" si="21"/>
        <v>1518.0773509109367</v>
      </c>
      <c r="AY26" s="20"/>
      <c r="AZ26" s="20"/>
      <c r="BB26" t="s">
        <v>61</v>
      </c>
      <c r="BC26">
        <v>0.6</v>
      </c>
    </row>
    <row r="27" spans="1:62" x14ac:dyDescent="0.25">
      <c r="A27">
        <v>1</v>
      </c>
      <c r="C27" s="16">
        <f t="shared" si="6"/>
        <v>44091</v>
      </c>
      <c r="D27" s="91">
        <v>26</v>
      </c>
      <c r="E27" s="91" t="e">
        <f t="shared" si="7"/>
        <v>#NUM!</v>
      </c>
      <c r="X27" s="74">
        <f t="shared" si="10"/>
        <v>7.3454619419625118</v>
      </c>
      <c r="Y27" s="17">
        <f t="shared" si="11"/>
        <v>0.88888888888888895</v>
      </c>
      <c r="Z27">
        <f t="shared" si="0"/>
        <v>0.04</v>
      </c>
      <c r="AA27">
        <v>22.22</v>
      </c>
      <c r="AB27">
        <f t="shared" si="1"/>
        <v>4.4999999999999998E-2</v>
      </c>
      <c r="AC27">
        <f t="shared" si="12"/>
        <v>-4.9999999999999975E-3</v>
      </c>
      <c r="AD27" s="28">
        <f t="shared" si="30"/>
        <v>26864.549582403029</v>
      </c>
      <c r="AE27" s="29">
        <f t="shared" si="13"/>
        <v>-11.570601937441035</v>
      </c>
      <c r="AF27" s="29">
        <f t="shared" si="14"/>
        <v>-19.502464748595973</v>
      </c>
      <c r="AG27" s="29">
        <f t="shared" si="22"/>
        <v>-27.965760017433308</v>
      </c>
      <c r="AH27" s="29">
        <f t="shared" si="23"/>
        <v>-3.1073066686037012</v>
      </c>
      <c r="AI27" s="29">
        <f t="shared" si="24"/>
        <v>-9.3219200058111031</v>
      </c>
      <c r="AJ27" s="29">
        <f t="shared" si="25"/>
        <v>-18.643840011622203</v>
      </c>
      <c r="AK27" s="20">
        <f t="shared" si="33"/>
        <v>258.50800528864977</v>
      </c>
      <c r="AL27" s="20">
        <f t="shared" si="38"/>
        <v>-60.240302821923876</v>
      </c>
      <c r="AM27" s="20">
        <f t="shared" si="15"/>
        <v>10.413541743696932</v>
      </c>
      <c r="AN27" s="20">
        <f t="shared" si="16"/>
        <v>17.552218273736376</v>
      </c>
      <c r="AO27" s="20">
        <f t="shared" si="17"/>
        <v>-13.701795459886194</v>
      </c>
      <c r="AP27" s="20">
        <f t="shared" si="18"/>
        <v>-16.809102128489894</v>
      </c>
      <c r="AQ27" s="20">
        <f t="shared" si="34"/>
        <v>1290.6424123083241</v>
      </c>
      <c r="AR27" s="20">
        <f t="shared" si="26"/>
        <v>-45.97633826437675</v>
      </c>
      <c r="AS27" s="20">
        <f t="shared" si="27"/>
        <v>77.049404950413873</v>
      </c>
      <c r="AT27" s="20">
        <f t="shared" si="19"/>
        <v>-0.59671243786977213</v>
      </c>
      <c r="AU27" s="21">
        <f t="shared" si="2"/>
        <v>28413.700000000004</v>
      </c>
      <c r="AV27" s="20">
        <f t="shared" si="20"/>
        <v>31.073066686037009</v>
      </c>
      <c r="AW27" s="20">
        <f t="shared" si="32"/>
        <v>1446.1504175969733</v>
      </c>
      <c r="AX27" s="20">
        <f t="shared" si="21"/>
        <v>1549.150417596974</v>
      </c>
      <c r="AY27" s="20"/>
      <c r="AZ27" s="20"/>
      <c r="BB27" t="s">
        <v>69</v>
      </c>
      <c r="BC27">
        <f>38803+1788</f>
        <v>40591</v>
      </c>
      <c r="BF27" s="55">
        <f>7000/300000</f>
        <v>2.3333333333333334E-2</v>
      </c>
      <c r="BJ27">
        <f>7000*5</f>
        <v>35000</v>
      </c>
    </row>
    <row r="28" spans="1:62" x14ac:dyDescent="0.25">
      <c r="A28">
        <v>1</v>
      </c>
      <c r="C28" s="16">
        <f t="shared" si="6"/>
        <v>44092</v>
      </c>
      <c r="D28" s="91">
        <v>27</v>
      </c>
      <c r="E28" s="91" t="e">
        <f t="shared" si="7"/>
        <v>#NUM!</v>
      </c>
      <c r="X28" s="74">
        <f t="shared" si="10"/>
        <v>7.3641938631415869</v>
      </c>
      <c r="Y28" s="17">
        <f t="shared" si="11"/>
        <v>0.88888888888888895</v>
      </c>
      <c r="Z28">
        <f t="shared" si="0"/>
        <v>0.04</v>
      </c>
      <c r="AA28">
        <v>22.22</v>
      </c>
      <c r="AB28">
        <f t="shared" si="1"/>
        <v>4.4999999999999998E-2</v>
      </c>
      <c r="AC28">
        <f t="shared" si="12"/>
        <v>-4.9999999999999975E-3</v>
      </c>
      <c r="AD28" s="28">
        <f t="shared" si="30"/>
        <v>26835.257527157635</v>
      </c>
      <c r="AE28" s="29">
        <f t="shared" si="13"/>
        <v>-9.8121220959213833</v>
      </c>
      <c r="AF28" s="29">
        <f t="shared" si="14"/>
        <v>-19.479933149473624</v>
      </c>
      <c r="AG28" s="29">
        <f t="shared" si="22"/>
        <v>-26.362849720855504</v>
      </c>
      <c r="AH28" s="29">
        <f t="shared" si="23"/>
        <v>-2.9292055245395008</v>
      </c>
      <c r="AI28" s="29">
        <f t="shared" si="24"/>
        <v>-8.7876165736185019</v>
      </c>
      <c r="AJ28" s="29">
        <f t="shared" si="25"/>
        <v>-17.575233147237</v>
      </c>
      <c r="AK28" s="20">
        <f t="shared" si="33"/>
        <v>248.88480440065914</v>
      </c>
      <c r="AL28" s="20">
        <f t="shared" si="38"/>
        <v>-24.353190370856886</v>
      </c>
      <c r="AM28" s="20">
        <f t="shared" si="15"/>
        <v>8.8309098863292448</v>
      </c>
      <c r="AN28" s="20">
        <f t="shared" si="16"/>
        <v>17.531939834526263</v>
      </c>
      <c r="AO28" s="20">
        <f t="shared" si="17"/>
        <v>-11.63286023798924</v>
      </c>
      <c r="AP28" s="20">
        <f t="shared" si="18"/>
        <v>-14.562065762528741</v>
      </c>
      <c r="AQ28" s="20">
        <f t="shared" si="34"/>
        <v>1329.5576684417099</v>
      </c>
      <c r="AR28" s="20">
        <f t="shared" si="26"/>
        <v>-9.6232008879906346</v>
      </c>
      <c r="AS28" s="20">
        <f t="shared" si="27"/>
        <v>38.91525613338581</v>
      </c>
      <c r="AT28" s="20">
        <f t="shared" si="19"/>
        <v>-0.24728607348763634</v>
      </c>
      <c r="AU28" s="21">
        <f t="shared" si="2"/>
        <v>28413.700000000004</v>
      </c>
      <c r="AV28" s="20">
        <f t="shared" si="20"/>
        <v>29.292055245395005</v>
      </c>
      <c r="AW28" s="20">
        <f t="shared" si="32"/>
        <v>1475.4424728423683</v>
      </c>
      <c r="AX28" s="20">
        <f t="shared" si="21"/>
        <v>1578.4424728423689</v>
      </c>
      <c r="AY28" s="20"/>
      <c r="AZ28" s="20"/>
      <c r="BB28" t="s">
        <v>42</v>
      </c>
      <c r="BC28" s="59">
        <f>BC2/BC27</f>
        <v>0.69746249168534891</v>
      </c>
      <c r="BJ28">
        <f>BJ27/300000</f>
        <v>0.11666666666666667</v>
      </c>
    </row>
    <row r="29" spans="1:62" x14ac:dyDescent="0.25">
      <c r="A29">
        <v>1</v>
      </c>
      <c r="C29" s="16">
        <f t="shared" si="6"/>
        <v>44093</v>
      </c>
      <c r="D29" s="91">
        <v>28</v>
      </c>
      <c r="E29" s="91" t="e">
        <f t="shared" si="7"/>
        <v>#NUM!</v>
      </c>
      <c r="X29" s="74">
        <f t="shared" si="10"/>
        <v>7.3823345005193772</v>
      </c>
      <c r="Y29" s="17">
        <f t="shared" si="11"/>
        <v>0.88888888888888895</v>
      </c>
      <c r="Z29">
        <f t="shared" si="0"/>
        <v>0.04</v>
      </c>
      <c r="AA29">
        <v>22.22</v>
      </c>
      <c r="AB29">
        <f t="shared" si="1"/>
        <v>4.4999999999999998E-2</v>
      </c>
      <c r="AC29">
        <f t="shared" si="12"/>
        <v>-4.9999999999999975E-3</v>
      </c>
      <c r="AD29" s="28">
        <f t="shared" si="30"/>
        <v>26806.362277923214</v>
      </c>
      <c r="AE29" s="29">
        <f t="shared" si="13"/>
        <v>-9.4365562429582379</v>
      </c>
      <c r="AF29" s="29">
        <f t="shared" si="14"/>
        <v>-19.458692991463877</v>
      </c>
      <c r="AG29" s="29">
        <f t="shared" si="22"/>
        <v>-26.005724310979907</v>
      </c>
      <c r="AH29" s="29">
        <f t="shared" si="23"/>
        <v>-2.8895249234422118</v>
      </c>
      <c r="AI29" s="29">
        <f t="shared" si="24"/>
        <v>-8.6685747703266358</v>
      </c>
      <c r="AJ29" s="29">
        <f t="shared" si="25"/>
        <v>-17.337149540653272</v>
      </c>
      <c r="AK29" s="20">
        <f t="shared" si="33"/>
        <v>240.18918861239882</v>
      </c>
      <c r="AL29" s="20">
        <f t="shared" si="38"/>
        <v>-23.501523901210518</v>
      </c>
      <c r="AM29" s="20">
        <f t="shared" si="15"/>
        <v>8.4929006186624143</v>
      </c>
      <c r="AN29" s="20">
        <f t="shared" si="16"/>
        <v>17.51282369231749</v>
      </c>
      <c r="AO29" s="20">
        <f t="shared" si="17"/>
        <v>-11.19981619802966</v>
      </c>
      <c r="AP29" s="20">
        <f t="shared" si="18"/>
        <v>-14.089341121471872</v>
      </c>
      <c r="AQ29" s="20">
        <f t="shared" si="34"/>
        <v>1367.1485334643921</v>
      </c>
      <c r="AR29" s="20">
        <f t="shared" si="26"/>
        <v>-8.6956157882603122</v>
      </c>
      <c r="AS29" s="20">
        <f t="shared" si="27"/>
        <v>37.590865022682237</v>
      </c>
      <c r="AT29" s="20">
        <f t="shared" si="19"/>
        <v>-0.23132257752018739</v>
      </c>
      <c r="AU29" s="21">
        <f t="shared" si="2"/>
        <v>28413.700000000004</v>
      </c>
      <c r="AV29" s="20">
        <f t="shared" si="20"/>
        <v>28.895249234422117</v>
      </c>
      <c r="AW29" s="20">
        <f t="shared" si="32"/>
        <v>1504.3377220767904</v>
      </c>
      <c r="AX29" s="20">
        <f t="shared" si="21"/>
        <v>1607.3377220767909</v>
      </c>
      <c r="AY29" s="20"/>
      <c r="AZ29" s="20"/>
      <c r="BB29" s="60" t="s">
        <v>43</v>
      </c>
      <c r="BC29" s="61">
        <f>MAX(AK1:AK110)</f>
        <v>546.19140723526709</v>
      </c>
    </row>
    <row r="30" spans="1:62" x14ac:dyDescent="0.25">
      <c r="A30">
        <v>1</v>
      </c>
      <c r="C30" s="16">
        <f t="shared" si="6"/>
        <v>44094</v>
      </c>
      <c r="D30" s="91">
        <v>29</v>
      </c>
      <c r="E30" s="91" t="e">
        <f t="shared" si="7"/>
        <v>#NUM!</v>
      </c>
      <c r="X30" s="74">
        <f t="shared" si="10"/>
        <v>7.3999315896549183</v>
      </c>
      <c r="Y30" s="17">
        <f t="shared" si="11"/>
        <v>0.88888888888888895</v>
      </c>
      <c r="Z30">
        <f t="shared" si="0"/>
        <v>0.04</v>
      </c>
      <c r="AA30">
        <v>22.22</v>
      </c>
      <c r="AB30">
        <f t="shared" si="1"/>
        <v>4.4999999999999998E-2</v>
      </c>
      <c r="AC30">
        <f t="shared" si="12"/>
        <v>-4.9999999999999975E-3</v>
      </c>
      <c r="AD30" s="28">
        <f t="shared" si="30"/>
        <v>26777.827484435387</v>
      </c>
      <c r="AE30" s="29">
        <f t="shared" si="13"/>
        <v>-9.0970529237134965</v>
      </c>
      <c r="AF30" s="29">
        <f t="shared" si="14"/>
        <v>-19.437740564113572</v>
      </c>
      <c r="AG30" s="29">
        <f t="shared" si="22"/>
        <v>-25.68131413904436</v>
      </c>
      <c r="AH30" s="29">
        <f t="shared" si="23"/>
        <v>-2.8534793487827068</v>
      </c>
      <c r="AI30" s="29">
        <f t="shared" si="24"/>
        <v>-8.5604380463481196</v>
      </c>
      <c r="AJ30" s="29">
        <f t="shared" si="25"/>
        <v>-17.120876092696243</v>
      </c>
      <c r="AK30" s="20">
        <f t="shared" si="33"/>
        <v>232.45655872377893</v>
      </c>
      <c r="AL30" s="20">
        <f t="shared" si="38"/>
        <v>-22.60543054010629</v>
      </c>
      <c r="AM30" s="20">
        <f t="shared" si="15"/>
        <v>8.1873476313421474</v>
      </c>
      <c r="AN30" s="20">
        <f t="shared" si="16"/>
        <v>17.493966507702215</v>
      </c>
      <c r="AO30" s="20">
        <f t="shared" si="17"/>
        <v>-10.808513487557947</v>
      </c>
      <c r="AP30" s="20">
        <f t="shared" si="18"/>
        <v>-13.661992836340655</v>
      </c>
      <c r="AQ30" s="20">
        <f t="shared" si="34"/>
        <v>1403.415956840839</v>
      </c>
      <c r="AR30" s="20">
        <f t="shared" si="26"/>
        <v>-7.732629888619897</v>
      </c>
      <c r="AS30" s="20">
        <f t="shared" si="27"/>
        <v>36.267423376446914</v>
      </c>
      <c r="AT30" s="20">
        <f t="shared" si="19"/>
        <v>-0.21321144897328673</v>
      </c>
      <c r="AU30" s="21">
        <f t="shared" si="2"/>
        <v>28413.700000000004</v>
      </c>
      <c r="AV30" s="20">
        <f t="shared" si="20"/>
        <v>28.53479348782707</v>
      </c>
      <c r="AW30" s="20">
        <f t="shared" si="32"/>
        <v>1532.8725155646175</v>
      </c>
      <c r="AX30" s="20">
        <f t="shared" si="21"/>
        <v>1635.872515564618</v>
      </c>
      <c r="AY30" s="20"/>
      <c r="AZ30" s="20"/>
      <c r="BB30" s="60" t="s">
        <v>44</v>
      </c>
      <c r="BC30" s="62">
        <f>INDEX(C:C,MATCH(BC29,AK:AK,0))</f>
        <v>44084</v>
      </c>
      <c r="BJ30">
        <f>(7000*10)/310000</f>
        <v>0.22580645161290322</v>
      </c>
    </row>
    <row r="31" spans="1:62" x14ac:dyDescent="0.25">
      <c r="A31">
        <v>1</v>
      </c>
      <c r="C31" s="16">
        <f t="shared" si="6"/>
        <v>44095</v>
      </c>
      <c r="D31" s="91">
        <v>30</v>
      </c>
      <c r="E31" s="91" t="e">
        <f t="shared" si="7"/>
        <v>#NUM!</v>
      </c>
      <c r="X31" s="74">
        <f t="shared" si="10"/>
        <v>7.4170303270683275</v>
      </c>
      <c r="Y31" s="17">
        <f t="shared" si="11"/>
        <v>0.88888888888888895</v>
      </c>
      <c r="Z31">
        <f t="shared" si="0"/>
        <v>0.04</v>
      </c>
      <c r="AA31">
        <v>22.22</v>
      </c>
      <c r="AB31">
        <f t="shared" si="1"/>
        <v>4.4999999999999998E-2</v>
      </c>
      <c r="AC31">
        <f t="shared" si="12"/>
        <v>-4.9999999999999975E-3</v>
      </c>
      <c r="AD31" s="28">
        <f t="shared" si="30"/>
        <v>26749.615623597383</v>
      </c>
      <c r="AE31" s="29">
        <f t="shared" si="13"/>
        <v>-8.7948113287638616</v>
      </c>
      <c r="AF31" s="29">
        <f t="shared" si="14"/>
        <v>-19.417049509239494</v>
      </c>
      <c r="AG31" s="29">
        <f t="shared" si="22"/>
        <v>-25.390674754203019</v>
      </c>
      <c r="AH31" s="29">
        <f t="shared" si="23"/>
        <v>-2.8211860838003355</v>
      </c>
      <c r="AI31" s="29">
        <f t="shared" si="24"/>
        <v>-8.4635582514010057</v>
      </c>
      <c r="AJ31" s="29">
        <f t="shared" si="25"/>
        <v>-16.927116502802015</v>
      </c>
      <c r="AK31" s="20">
        <f t="shared" si="33"/>
        <v>225.71887134860606</v>
      </c>
      <c r="AL31" s="20">
        <f t="shared" si="38"/>
        <v>-21.667816986805818</v>
      </c>
      <c r="AM31" s="20">
        <f t="shared" si="15"/>
        <v>7.915330195887476</v>
      </c>
      <c r="AN31" s="20">
        <f t="shared" si="16"/>
        <v>17.475344558315545</v>
      </c>
      <c r="AO31" s="20">
        <f t="shared" si="17"/>
        <v>-10.460545142570052</v>
      </c>
      <c r="AP31" s="20">
        <f t="shared" si="18"/>
        <v>-13.281731226370386</v>
      </c>
      <c r="AQ31" s="20">
        <f t="shared" si="34"/>
        <v>1438.3655050540151</v>
      </c>
      <c r="AR31" s="20">
        <f t="shared" si="26"/>
        <v>-6.7376873751728681</v>
      </c>
      <c r="AS31" s="20">
        <f t="shared" si="27"/>
        <v>34.949548213176058</v>
      </c>
      <c r="AT31" s="20">
        <f t="shared" si="19"/>
        <v>-0.19278324669824329</v>
      </c>
      <c r="AU31" s="21">
        <f t="shared" si="2"/>
        <v>28413.700000000004</v>
      </c>
      <c r="AV31" s="20">
        <f t="shared" si="20"/>
        <v>28.211860838003357</v>
      </c>
      <c r="AW31" s="20">
        <f t="shared" si="32"/>
        <v>1561.0843764026208</v>
      </c>
      <c r="AX31" s="20">
        <f t="shared" si="21"/>
        <v>1664.0843764026213</v>
      </c>
      <c r="AY31" s="20"/>
      <c r="AZ31" s="20"/>
      <c r="BB31" t="s">
        <v>172</v>
      </c>
      <c r="BC31" s="86">
        <f>AX110</f>
        <v>3631.5358822882954</v>
      </c>
    </row>
    <row r="32" spans="1:62" x14ac:dyDescent="0.25">
      <c r="A32">
        <v>1</v>
      </c>
      <c r="C32" s="16">
        <f t="shared" si="6"/>
        <v>44096</v>
      </c>
      <c r="D32" s="91">
        <v>31</v>
      </c>
      <c r="E32" s="91" t="e">
        <f t="shared" si="7"/>
        <v>#NUM!</v>
      </c>
      <c r="X32" s="74">
        <f t="shared" si="10"/>
        <v>7.4336735543295855</v>
      </c>
      <c r="Y32" s="17">
        <f t="shared" si="11"/>
        <v>0.88888888888888895</v>
      </c>
      <c r="Z32">
        <f t="shared" si="0"/>
        <v>0.04</v>
      </c>
      <c r="AA32">
        <v>22.22</v>
      </c>
      <c r="AB32">
        <f t="shared" si="1"/>
        <v>4.4999999999999998E-2</v>
      </c>
      <c r="AC32">
        <f t="shared" si="12"/>
        <v>-4.9999999999999975E-3</v>
      </c>
      <c r="AD32" s="28">
        <f t="shared" si="30"/>
        <v>26721.68813199388</v>
      </c>
      <c r="AE32" s="29">
        <f t="shared" si="13"/>
        <v>-8.5308989852846331</v>
      </c>
      <c r="AF32" s="29">
        <f t="shared" si="14"/>
        <v>-19.396592618218083</v>
      </c>
      <c r="AG32" s="29">
        <f t="shared" si="22"/>
        <v>-25.134742443152444</v>
      </c>
      <c r="AH32" s="29">
        <f t="shared" si="23"/>
        <v>-2.7927491603502719</v>
      </c>
      <c r="AI32" s="29">
        <f t="shared" si="24"/>
        <v>-8.3782474810508152</v>
      </c>
      <c r="AJ32" s="29">
        <f t="shared" si="25"/>
        <v>-16.756494962101627</v>
      </c>
      <c r="AK32" s="20">
        <f t="shared" si="33"/>
        <v>220.00389428076403</v>
      </c>
      <c r="AL32" s="20">
        <f t="shared" si="38"/>
        <v>-20.692370300307211</v>
      </c>
      <c r="AM32" s="20">
        <f t="shared" si="15"/>
        <v>7.6778090867561701</v>
      </c>
      <c r="AN32" s="20">
        <f t="shared" si="16"/>
        <v>17.456933356396274</v>
      </c>
      <c r="AO32" s="20">
        <f t="shared" si="17"/>
        <v>-10.157349210687272</v>
      </c>
      <c r="AP32" s="20">
        <f t="shared" si="18"/>
        <v>-12.950098371037544</v>
      </c>
      <c r="AQ32" s="20">
        <f t="shared" si="34"/>
        <v>1472.0079737253598</v>
      </c>
      <c r="AR32" s="20">
        <f t="shared" si="26"/>
        <v>-5.7149770678420282</v>
      </c>
      <c r="AS32" s="20">
        <f t="shared" si="27"/>
        <v>33.642468671344659</v>
      </c>
      <c r="AT32" s="20">
        <f t="shared" si="19"/>
        <v>-0.16987389135060182</v>
      </c>
      <c r="AU32" s="21">
        <f t="shared" si="2"/>
        <v>28413.7</v>
      </c>
      <c r="AV32" s="20">
        <f t="shared" si="20"/>
        <v>27.927491603502716</v>
      </c>
      <c r="AW32" s="20">
        <f t="shared" si="32"/>
        <v>1589.0118680061234</v>
      </c>
      <c r="AX32" s="20">
        <f t="shared" si="21"/>
        <v>1692.0118680061237</v>
      </c>
      <c r="AY32" s="20"/>
      <c r="AZ32" s="20"/>
    </row>
    <row r="33" spans="1:55" x14ac:dyDescent="0.25">
      <c r="A33">
        <v>1</v>
      </c>
      <c r="C33" s="16">
        <f t="shared" si="6"/>
        <v>44097</v>
      </c>
      <c r="D33" s="91">
        <v>32</v>
      </c>
      <c r="E33" s="91" t="e">
        <f t="shared" si="7"/>
        <v>#NUM!</v>
      </c>
      <c r="X33" s="74">
        <f t="shared" si="10"/>
        <v>7.4499018993815209</v>
      </c>
      <c r="Y33" s="17">
        <f t="shared" si="11"/>
        <v>0.88888888888888895</v>
      </c>
      <c r="Z33">
        <f t="shared" si="0"/>
        <v>0.04</v>
      </c>
      <c r="AA33">
        <v>22.22</v>
      </c>
      <c r="AB33">
        <f t="shared" si="1"/>
        <v>4.4999999999999998E-2</v>
      </c>
      <c r="AC33">
        <f t="shared" si="12"/>
        <v>-4.9999999999999975E-3</v>
      </c>
      <c r="AD33" s="28">
        <f t="shared" si="30"/>
        <v>26694.005565986863</v>
      </c>
      <c r="AE33" s="29">
        <f t="shared" si="13"/>
        <v>-8.3062240789450339</v>
      </c>
      <c r="AF33" s="29">
        <f t="shared" si="14"/>
        <v>-19.376341928073437</v>
      </c>
      <c r="AG33" s="29">
        <f t="shared" si="22"/>
        <v>-24.914309406316626</v>
      </c>
      <c r="AH33" s="29">
        <f t="shared" si="23"/>
        <v>-2.7682566007018474</v>
      </c>
      <c r="AI33" s="29">
        <f t="shared" si="24"/>
        <v>-8.3047698021055414</v>
      </c>
      <c r="AJ33" s="29">
        <f t="shared" si="25"/>
        <v>-16.609539604211086</v>
      </c>
      <c r="AK33" s="20">
        <f t="shared" si="33"/>
        <v>215.33437251995809</v>
      </c>
      <c r="AL33" s="20">
        <f t="shared" si="38"/>
        <v>-19.683655924488171</v>
      </c>
      <c r="AM33" s="20">
        <f t="shared" si="15"/>
        <v>7.4756016710505309</v>
      </c>
      <c r="AN33" s="20">
        <f t="shared" si="16"/>
        <v>17.438707735266092</v>
      </c>
      <c r="AO33" s="20">
        <f t="shared" si="17"/>
        <v>-9.900175242634381</v>
      </c>
      <c r="AP33" s="20">
        <f t="shared" si="18"/>
        <v>-12.668431843336229</v>
      </c>
      <c r="AQ33" s="20">
        <f t="shared" si="34"/>
        <v>1504.360061493184</v>
      </c>
      <c r="AR33" s="20">
        <f t="shared" si="26"/>
        <v>-4.6695217608059352</v>
      </c>
      <c r="AS33" s="20">
        <f t="shared" si="27"/>
        <v>32.352087767824287</v>
      </c>
      <c r="AT33" s="20">
        <f t="shared" si="19"/>
        <v>-0.14433447987396969</v>
      </c>
      <c r="AU33" s="21">
        <f t="shared" si="2"/>
        <v>28413.700000000008</v>
      </c>
      <c r="AV33" s="20">
        <f t="shared" si="20"/>
        <v>27.682566007018476</v>
      </c>
      <c r="AW33" s="20">
        <f t="shared" si="32"/>
        <v>1616.694434013142</v>
      </c>
      <c r="AX33" s="20">
        <f t="shared" si="21"/>
        <v>1719.6944340131422</v>
      </c>
      <c r="AY33" s="20"/>
      <c r="AZ33" s="20"/>
      <c r="BB33" t="s">
        <v>45</v>
      </c>
      <c r="BC33" s="54"/>
    </row>
    <row r="34" spans="1:55" x14ac:dyDescent="0.25">
      <c r="A34">
        <v>1</v>
      </c>
      <c r="C34" s="16">
        <f t="shared" si="6"/>
        <v>44098</v>
      </c>
      <c r="D34" s="91">
        <v>33</v>
      </c>
      <c r="E34" s="91" t="e">
        <f t="shared" si="7"/>
        <v>#NUM!</v>
      </c>
      <c r="X34" s="74">
        <f t="shared" si="10"/>
        <v>7.465753878460978</v>
      </c>
      <c r="Y34" s="17">
        <f t="shared" si="11"/>
        <v>0.88888888888888895</v>
      </c>
      <c r="Z34">
        <f t="shared" ref="Z34:Z65" si="40">IF(A34=0,$BG$2,IF(A34=1,$BG$3,IF(A34=2,$BG$4,IF(A34=3,$BG$5,IF(A34=4,$BG$6,IF(A34=5,$BG$7,IF(A34=6,$BG$8,IF(A34=7,$BG$9,IF(A34=8,$BG$10,"")))))))))</f>
        <v>0.04</v>
      </c>
      <c r="AA34">
        <v>22.22</v>
      </c>
      <c r="AB34">
        <f t="shared" si="1"/>
        <v>4.4999999999999998E-2</v>
      </c>
      <c r="AC34">
        <f t="shared" si="12"/>
        <v>-4.9999999999999975E-3</v>
      </c>
      <c r="AD34" s="28">
        <f t="shared" si="30"/>
        <v>26666.52779264592</v>
      </c>
      <c r="AE34" s="29">
        <f t="shared" si="13"/>
        <v>-8.1215045033800646</v>
      </c>
      <c r="AF34" s="29">
        <f t="shared" si="14"/>
        <v>-19.356268837565498</v>
      </c>
      <c r="AG34" s="29">
        <f t="shared" si="22"/>
        <v>-24.729996006851007</v>
      </c>
      <c r="AH34" s="29">
        <f t="shared" si="23"/>
        <v>-2.7477773340945562</v>
      </c>
      <c r="AI34" s="29">
        <f t="shared" si="24"/>
        <v>-8.2433320022836689</v>
      </c>
      <c r="AJ34" s="29">
        <f t="shared" si="25"/>
        <v>-16.486664004567338</v>
      </c>
      <c r="AK34" s="20">
        <f t="shared" si="33"/>
        <v>211.73048175178877</v>
      </c>
      <c r="AL34" s="20">
        <f t="shared" si="38"/>
        <v>-18.643840011622203</v>
      </c>
      <c r="AM34" s="20">
        <f t="shared" si="15"/>
        <v>7.3093540530420587</v>
      </c>
      <c r="AN34" s="20">
        <f t="shared" si="16"/>
        <v>17.42064195380895</v>
      </c>
      <c r="AO34" s="20">
        <f t="shared" si="17"/>
        <v>-9.6900467633981133</v>
      </c>
      <c r="AP34" s="20">
        <f t="shared" si="18"/>
        <v>-12.437824097492669</v>
      </c>
      <c r="AQ34" s="20">
        <f t="shared" si="34"/>
        <v>1535.4417256022989</v>
      </c>
      <c r="AR34" s="20">
        <f t="shared" si="26"/>
        <v>-3.6038907681693217</v>
      </c>
      <c r="AS34" s="20">
        <f t="shared" si="27"/>
        <v>31.081664109114854</v>
      </c>
      <c r="AT34" s="20">
        <f t="shared" si="19"/>
        <v>-0.11594909318618055</v>
      </c>
      <c r="AU34" s="21">
        <f t="shared" si="2"/>
        <v>28413.700000000004</v>
      </c>
      <c r="AV34" s="20">
        <f t="shared" si="20"/>
        <v>27.477773340945561</v>
      </c>
      <c r="AW34" s="20">
        <f t="shared" si="32"/>
        <v>1644.1722073540875</v>
      </c>
      <c r="AX34" s="20">
        <f t="shared" si="21"/>
        <v>1747.1722073540877</v>
      </c>
      <c r="AY34" s="20"/>
      <c r="AZ34" s="20"/>
      <c r="BB34" t="s">
        <v>46</v>
      </c>
      <c r="BC34" s="54"/>
    </row>
    <row r="35" spans="1:55" x14ac:dyDescent="0.25">
      <c r="A35">
        <v>1</v>
      </c>
      <c r="C35" s="16">
        <f t="shared" ref="C35:C66" si="41">C34+1</f>
        <v>44099</v>
      </c>
      <c r="D35" s="91">
        <v>34</v>
      </c>
      <c r="E35" s="91" t="e">
        <f t="shared" si="7"/>
        <v>#NUM!</v>
      </c>
      <c r="X35" s="74">
        <f t="shared" si="10"/>
        <v>7.4812660331951992</v>
      </c>
      <c r="Y35" s="17">
        <f t="shared" si="11"/>
        <v>0.88888888888888895</v>
      </c>
      <c r="Z35">
        <f t="shared" si="40"/>
        <v>0.04</v>
      </c>
      <c r="AA35">
        <v>22.22</v>
      </c>
      <c r="AB35">
        <f t="shared" si="1"/>
        <v>4.4999999999999998E-2</v>
      </c>
      <c r="AC35">
        <f t="shared" si="12"/>
        <v>-4.9999999999999975E-3</v>
      </c>
      <c r="AD35" s="28">
        <f t="shared" si="30"/>
        <v>26639.214087506793</v>
      </c>
      <c r="AE35" s="29">
        <f t="shared" si="13"/>
        <v>-7.9773608934916993</v>
      </c>
      <c r="AF35" s="29">
        <f t="shared" si="14"/>
        <v>-19.336344245636788</v>
      </c>
      <c r="AG35" s="29">
        <f t="shared" si="22"/>
        <v>-24.582334625215641</v>
      </c>
      <c r="AH35" s="29">
        <f t="shared" si="23"/>
        <v>-2.7313705139128488</v>
      </c>
      <c r="AI35" s="29">
        <f t="shared" si="24"/>
        <v>-8.1941115417385468</v>
      </c>
      <c r="AJ35" s="29">
        <f t="shared" si="25"/>
        <v>-16.388223083477094</v>
      </c>
      <c r="AK35" s="20">
        <f t="shared" si="33"/>
        <v>209.2097115509369</v>
      </c>
      <c r="AL35" s="20">
        <f t="shared" si="38"/>
        <v>-17.575233147237</v>
      </c>
      <c r="AM35" s="20">
        <f t="shared" si="15"/>
        <v>7.1796248041425299</v>
      </c>
      <c r="AN35" s="20">
        <f t="shared" si="16"/>
        <v>17.40270982107311</v>
      </c>
      <c r="AO35" s="20">
        <f t="shared" si="17"/>
        <v>-9.5278716788304951</v>
      </c>
      <c r="AP35" s="20">
        <f t="shared" si="18"/>
        <v>-12.259242192743343</v>
      </c>
      <c r="AQ35" s="20">
        <f t="shared" si="34"/>
        <v>1565.2762009422793</v>
      </c>
      <c r="AR35" s="20">
        <f t="shared" si="26"/>
        <v>-2.5207702008518709</v>
      </c>
      <c r="AS35" s="20">
        <f t="shared" si="27"/>
        <v>29.834475339980372</v>
      </c>
      <c r="AT35" s="20">
        <f t="shared" si="19"/>
        <v>-8.4491856220908809E-2</v>
      </c>
      <c r="AU35" s="21">
        <f t="shared" si="2"/>
        <v>28413.700000000012</v>
      </c>
      <c r="AV35" s="20">
        <f t="shared" si="20"/>
        <v>27.313705139128487</v>
      </c>
      <c r="AW35" s="20">
        <f t="shared" si="32"/>
        <v>1671.4859124932159</v>
      </c>
      <c r="AX35" s="20">
        <f t="shared" si="21"/>
        <v>1774.4859124932161</v>
      </c>
      <c r="AY35" s="20"/>
      <c r="AZ35" s="20"/>
      <c r="BB35" t="s">
        <v>47</v>
      </c>
      <c r="BC35" s="54"/>
    </row>
    <row r="36" spans="1:55" x14ac:dyDescent="0.25">
      <c r="A36">
        <v>1</v>
      </c>
      <c r="C36" s="16">
        <f t="shared" si="41"/>
        <v>44100</v>
      </c>
      <c r="D36" s="91">
        <v>35</v>
      </c>
      <c r="E36" s="91" t="e">
        <f t="shared" si="7"/>
        <v>#NUM!</v>
      </c>
      <c r="X36" s="74">
        <f t="shared" si="10"/>
        <v>7.4964730454774982</v>
      </c>
      <c r="Y36" s="17">
        <f t="shared" si="11"/>
        <v>0.88888888888888895</v>
      </c>
      <c r="Z36">
        <f t="shared" si="40"/>
        <v>0.04</v>
      </c>
      <c r="AA36">
        <v>22.22</v>
      </c>
      <c r="AB36">
        <f t="shared" si="1"/>
        <v>4.4999999999999998E-2</v>
      </c>
      <c r="AC36">
        <f t="shared" si="12"/>
        <v>-4.9999999999999975E-3</v>
      </c>
      <c r="AD36" s="28">
        <f t="shared" si="30"/>
        <v>26612.023236634792</v>
      </c>
      <c r="AE36" s="29">
        <f t="shared" si="13"/>
        <v>-7.8743122497019877</v>
      </c>
      <c r="AF36" s="29">
        <f t="shared" si="14"/>
        <v>-19.316538622298769</v>
      </c>
      <c r="AG36" s="29">
        <f t="shared" si="22"/>
        <v>-24.471765784800681</v>
      </c>
      <c r="AH36" s="29">
        <f t="shared" si="23"/>
        <v>-2.7190850872000758</v>
      </c>
      <c r="AI36" s="29">
        <f t="shared" si="24"/>
        <v>-8.157255261600227</v>
      </c>
      <c r="AJ36" s="29">
        <f t="shared" si="25"/>
        <v>-16.314510523200454</v>
      </c>
      <c r="AK36" s="20">
        <f t="shared" si="33"/>
        <v>206.92989077529217</v>
      </c>
      <c r="AL36" s="20">
        <f t="shared" si="38"/>
        <v>-17.337149540653272</v>
      </c>
      <c r="AM36" s="20">
        <f t="shared" si="15"/>
        <v>7.086881024731789</v>
      </c>
      <c r="AN36" s="20">
        <f t="shared" si="16"/>
        <v>17.384884760068893</v>
      </c>
      <c r="AO36" s="20">
        <f t="shared" si="17"/>
        <v>-9.4144370197921603</v>
      </c>
      <c r="AP36" s="20">
        <f t="shared" si="18"/>
        <v>-12.133522106992237</v>
      </c>
      <c r="AQ36" s="20">
        <f t="shared" si="34"/>
        <v>1594.7468725899246</v>
      </c>
      <c r="AR36" s="20">
        <f t="shared" si="26"/>
        <v>-2.2798207756447368</v>
      </c>
      <c r="AS36" s="20">
        <f t="shared" si="27"/>
        <v>29.470671647645304</v>
      </c>
      <c r="AT36" s="20">
        <f t="shared" si="19"/>
        <v>-7.7358969042257766E-2</v>
      </c>
      <c r="AU36" s="21">
        <f t="shared" si="2"/>
        <v>28413.700000000008</v>
      </c>
      <c r="AV36" s="20">
        <f t="shared" si="20"/>
        <v>27.190850872000759</v>
      </c>
      <c r="AW36" s="20">
        <f t="shared" si="32"/>
        <v>1698.6767633652166</v>
      </c>
      <c r="AX36" s="20">
        <f t="shared" si="21"/>
        <v>1801.6767633652166</v>
      </c>
      <c r="AY36" s="20"/>
      <c r="AZ36" s="20"/>
      <c r="BB36" t="s">
        <v>48</v>
      </c>
    </row>
    <row r="37" spans="1:55" x14ac:dyDescent="0.25">
      <c r="A37">
        <v>1</v>
      </c>
      <c r="C37" s="16">
        <f t="shared" si="41"/>
        <v>44101</v>
      </c>
      <c r="D37" s="91">
        <v>36</v>
      </c>
      <c r="E37" s="91" t="e">
        <f t="shared" si="7"/>
        <v>#NUM!</v>
      </c>
      <c r="X37" s="74">
        <f t="shared" si="10"/>
        <v>7.5113902157232948</v>
      </c>
      <c r="Y37" s="17">
        <f t="shared" si="11"/>
        <v>0.88888888888888895</v>
      </c>
      <c r="Z37">
        <f t="shared" si="40"/>
        <v>0.04</v>
      </c>
      <c r="AA37">
        <v>22.22</v>
      </c>
      <c r="AB37">
        <f t="shared" si="1"/>
        <v>4.4999999999999998E-2</v>
      </c>
      <c r="AC37">
        <f t="shared" si="12"/>
        <v>-4.9999999999999975E-3</v>
      </c>
      <c r="AD37" s="28">
        <f t="shared" si="30"/>
        <v>26584.945860822761</v>
      </c>
      <c r="AE37" s="29">
        <f t="shared" si="13"/>
        <v>-7.7805537293904781</v>
      </c>
      <c r="AF37" s="29">
        <f t="shared" si="14"/>
        <v>-19.296822082639721</v>
      </c>
      <c r="AG37" s="29">
        <f t="shared" si="22"/>
        <v>-24.369638230827178</v>
      </c>
      <c r="AH37" s="29">
        <f t="shared" si="23"/>
        <v>-2.7077375812030198</v>
      </c>
      <c r="AI37" s="29">
        <f t="shared" si="24"/>
        <v>-8.1232127436090593</v>
      </c>
      <c r="AJ37" s="29">
        <f t="shared" si="25"/>
        <v>-16.246425487218119</v>
      </c>
      <c r="AK37" s="20">
        <f t="shared" si="33"/>
        <v>204.86680782853495</v>
      </c>
      <c r="AL37" s="20">
        <f t="shared" si="38"/>
        <v>-17.120876092696243</v>
      </c>
      <c r="AM37" s="20">
        <f t="shared" si="15"/>
        <v>7.0024983564514303</v>
      </c>
      <c r="AN37" s="20">
        <f t="shared" si="16"/>
        <v>17.367139874375749</v>
      </c>
      <c r="AO37" s="20">
        <f t="shared" si="17"/>
        <v>-9.3118450848881462</v>
      </c>
      <c r="AP37" s="20">
        <f t="shared" si="18"/>
        <v>-12.019582666091166</v>
      </c>
      <c r="AQ37" s="20">
        <f t="shared" si="34"/>
        <v>1623.887331348712</v>
      </c>
      <c r="AR37" s="20">
        <f t="shared" si="26"/>
        <v>-2.0630829467572198</v>
      </c>
      <c r="AS37" s="20">
        <f t="shared" si="27"/>
        <v>29.140458758787418</v>
      </c>
      <c r="AT37" s="20">
        <f t="shared" si="19"/>
        <v>-7.0797888387226893E-2</v>
      </c>
      <c r="AU37" s="21">
        <f t="shared" si="2"/>
        <v>28413.700000000008</v>
      </c>
      <c r="AV37" s="20">
        <f t="shared" si="20"/>
        <v>27.077375812030198</v>
      </c>
      <c r="AW37" s="20">
        <f t="shared" si="32"/>
        <v>1725.7541391772468</v>
      </c>
      <c r="AX37" s="20">
        <f t="shared" si="21"/>
        <v>1828.754139177247</v>
      </c>
      <c r="AY37" s="20"/>
      <c r="AZ37" s="20"/>
      <c r="BB37" t="s">
        <v>49</v>
      </c>
      <c r="BC37" s="51">
        <v>310569</v>
      </c>
    </row>
    <row r="38" spans="1:55" x14ac:dyDescent="0.25">
      <c r="A38">
        <v>1</v>
      </c>
      <c r="C38" s="16">
        <f t="shared" si="41"/>
        <v>44102</v>
      </c>
      <c r="D38" s="91">
        <v>37</v>
      </c>
      <c r="E38" s="91" t="e">
        <f t="shared" si="7"/>
        <v>#NUM!</v>
      </c>
      <c r="X38" s="74">
        <f t="shared" si="10"/>
        <v>7.5260315270727647</v>
      </c>
      <c r="Y38" s="17">
        <f t="shared" si="11"/>
        <v>0.88888888888888895</v>
      </c>
      <c r="Z38">
        <f t="shared" si="40"/>
        <v>0.04</v>
      </c>
      <c r="AA38">
        <v>22.22</v>
      </c>
      <c r="AB38">
        <f t="shared" si="1"/>
        <v>4.4999999999999998E-2</v>
      </c>
      <c r="AC38">
        <f t="shared" si="12"/>
        <v>-4.9999999999999975E-3</v>
      </c>
      <c r="AD38" s="28">
        <f t="shared" si="30"/>
        <v>26557.973528765717</v>
      </c>
      <c r="AE38" s="29">
        <f t="shared" si="13"/>
        <v>-7.6951442314053455</v>
      </c>
      <c r="AF38" s="29">
        <f t="shared" si="14"/>
        <v>-19.277187825640041</v>
      </c>
      <c r="AG38" s="29">
        <f t="shared" si="22"/>
        <v>-24.275098851340847</v>
      </c>
      <c r="AH38" s="29">
        <f t="shared" si="23"/>
        <v>-2.6972332057045385</v>
      </c>
      <c r="AI38" s="29">
        <f t="shared" si="24"/>
        <v>-8.0916996171136155</v>
      </c>
      <c r="AJ38" s="29">
        <f t="shared" si="25"/>
        <v>-16.183399234227231</v>
      </c>
      <c r="AK38" s="20">
        <f t="shared" si="33"/>
        <v>202.9957838247897</v>
      </c>
      <c r="AL38" s="20">
        <f t="shared" si="38"/>
        <v>-16.927116502802015</v>
      </c>
      <c r="AM38" s="20">
        <f t="shared" si="15"/>
        <v>6.9256298082648113</v>
      </c>
      <c r="AN38" s="20">
        <f t="shared" si="16"/>
        <v>17.349469043076038</v>
      </c>
      <c r="AO38" s="20">
        <f t="shared" si="17"/>
        <v>-9.2190063522840724</v>
      </c>
      <c r="AP38" s="20">
        <f t="shared" si="18"/>
        <v>-11.916239557988611</v>
      </c>
      <c r="AQ38" s="20">
        <f t="shared" si="34"/>
        <v>1652.7306874095027</v>
      </c>
      <c r="AR38" s="20">
        <f t="shared" si="26"/>
        <v>-1.8710240037452479</v>
      </c>
      <c r="AS38" s="20">
        <f t="shared" si="27"/>
        <v>28.843356060790711</v>
      </c>
      <c r="AT38" s="20">
        <f t="shared" si="19"/>
        <v>-6.4868457047850062E-2</v>
      </c>
      <c r="AU38" s="21">
        <f t="shared" si="2"/>
        <v>28413.700000000008</v>
      </c>
      <c r="AV38" s="20">
        <f t="shared" si="20"/>
        <v>26.972332057045385</v>
      </c>
      <c r="AW38" s="20">
        <f t="shared" si="32"/>
        <v>1752.7264712342921</v>
      </c>
      <c r="AX38" s="20">
        <f t="shared" si="21"/>
        <v>1855.7264712342924</v>
      </c>
      <c r="AY38" s="20"/>
      <c r="AZ38" s="20"/>
      <c r="BB38" t="s">
        <v>50</v>
      </c>
      <c r="BC38" s="56"/>
    </row>
    <row r="39" spans="1:55" x14ac:dyDescent="0.25">
      <c r="A39">
        <v>1</v>
      </c>
      <c r="C39" s="16">
        <f t="shared" si="41"/>
        <v>44103</v>
      </c>
      <c r="D39" s="91">
        <v>38</v>
      </c>
      <c r="E39" s="91" t="e">
        <f t="shared" si="7"/>
        <v>#NUM!</v>
      </c>
      <c r="X39" s="74">
        <f t="shared" si="10"/>
        <v>7.5404097326777082</v>
      </c>
      <c r="Y39" s="17">
        <f t="shared" si="11"/>
        <v>0.88888888888888895</v>
      </c>
      <c r="Z39">
        <f t="shared" si="40"/>
        <v>0.04</v>
      </c>
      <c r="AA39">
        <v>22.22</v>
      </c>
      <c r="AB39">
        <f t="shared" si="1"/>
        <v>4.4999999999999998E-2</v>
      </c>
      <c r="AC39">
        <f t="shared" si="12"/>
        <v>-4.9999999999999975E-3</v>
      </c>
      <c r="AD39" s="28">
        <f t="shared" si="30"/>
        <v>26531.098769598913</v>
      </c>
      <c r="AE39" s="29">
        <f t="shared" si="13"/>
        <v>-7.6171294291837546</v>
      </c>
      <c r="AF39" s="29">
        <f t="shared" si="14"/>
        <v>-19.257629737619805</v>
      </c>
      <c r="AG39" s="29">
        <f t="shared" si="22"/>
        <v>-24.187283250123205</v>
      </c>
      <c r="AH39" s="29">
        <f t="shared" si="23"/>
        <v>-2.6874759166803561</v>
      </c>
      <c r="AI39" s="29">
        <f t="shared" si="24"/>
        <v>-8.062427750041067</v>
      </c>
      <c r="AJ39" s="29">
        <f t="shared" si="25"/>
        <v>-16.124855500082138</v>
      </c>
      <c r="AK39" s="20">
        <f t="shared" si="33"/>
        <v>201.29176184069576</v>
      </c>
      <c r="AL39" s="20">
        <f t="shared" si="38"/>
        <v>-16.756494962101627</v>
      </c>
      <c r="AM39" s="20">
        <f t="shared" si="15"/>
        <v>6.855416486265379</v>
      </c>
      <c r="AN39" s="20">
        <f t="shared" si="16"/>
        <v>17.331866763857825</v>
      </c>
      <c r="AO39" s="20">
        <f t="shared" si="17"/>
        <v>-9.1348102721155353</v>
      </c>
      <c r="AP39" s="20">
        <f t="shared" si="18"/>
        <v>-11.822286188795891</v>
      </c>
      <c r="AQ39" s="20">
        <f t="shared" si="34"/>
        <v>1681.3094685604003</v>
      </c>
      <c r="AR39" s="20">
        <f t="shared" si="26"/>
        <v>-1.7040219840939415</v>
      </c>
      <c r="AS39" s="20">
        <f t="shared" si="27"/>
        <v>28.578781150897612</v>
      </c>
      <c r="AT39" s="20">
        <f t="shared" si="19"/>
        <v>-5.9625425419530913E-2</v>
      </c>
      <c r="AU39" s="21">
        <f t="shared" si="2"/>
        <v>28413.700000000012</v>
      </c>
      <c r="AV39" s="20">
        <f t="shared" si="20"/>
        <v>26.87475916680356</v>
      </c>
      <c r="AW39" s="20">
        <f t="shared" si="32"/>
        <v>1779.6012304010958</v>
      </c>
      <c r="AX39" s="20">
        <f t="shared" si="21"/>
        <v>1882.601230401096</v>
      </c>
      <c r="AY39" s="20"/>
      <c r="AZ39" s="20"/>
      <c r="BB39" t="s">
        <v>51</v>
      </c>
      <c r="BC39" s="54"/>
    </row>
    <row r="40" spans="1:55" x14ac:dyDescent="0.25">
      <c r="A40">
        <v>1</v>
      </c>
      <c r="C40" s="16">
        <f t="shared" si="41"/>
        <v>44104</v>
      </c>
      <c r="D40" s="91">
        <v>39</v>
      </c>
      <c r="E40" s="91" t="e">
        <f t="shared" si="7"/>
        <v>#NUM!</v>
      </c>
      <c r="X40" s="74">
        <f t="shared" si="10"/>
        <v>7.5545364366825218</v>
      </c>
      <c r="Y40" s="17">
        <f t="shared" si="11"/>
        <v>0.88888888888888895</v>
      </c>
      <c r="Z40">
        <f t="shared" si="40"/>
        <v>0.04</v>
      </c>
      <c r="AA40">
        <v>22.22</v>
      </c>
      <c r="AB40">
        <f t="shared" si="1"/>
        <v>4.4999999999999998E-2</v>
      </c>
      <c r="AC40">
        <f t="shared" si="12"/>
        <v>-4.9999999999999975E-3</v>
      </c>
      <c r="AD40" s="28">
        <f t="shared" si="30"/>
        <v>26504.315082064611</v>
      </c>
      <c r="AE40" s="29">
        <f t="shared" si="13"/>
        <v>-7.5455451329738663</v>
      </c>
      <c r="AF40" s="29">
        <f t="shared" si="14"/>
        <v>-19.238142401330332</v>
      </c>
      <c r="AG40" s="29">
        <f t="shared" si="22"/>
        <v>-24.10531878087378</v>
      </c>
      <c r="AH40" s="29">
        <f t="shared" si="23"/>
        <v>-2.6783687534304201</v>
      </c>
      <c r="AI40" s="29">
        <f t="shared" si="24"/>
        <v>-8.0351062602912595</v>
      </c>
      <c r="AJ40" s="29">
        <f t="shared" si="25"/>
        <v>-16.070212520582523</v>
      </c>
      <c r="AK40" s="20">
        <f t="shared" si="33"/>
        <v>199.72941173452713</v>
      </c>
      <c r="AL40" s="20">
        <f t="shared" si="38"/>
        <v>-16.609539604211086</v>
      </c>
      <c r="AM40" s="20">
        <f t="shared" si="15"/>
        <v>6.7909906196764798</v>
      </c>
      <c r="AN40" s="20">
        <f t="shared" si="16"/>
        <v>17.314328161197299</v>
      </c>
      <c r="AO40" s="20">
        <f t="shared" si="17"/>
        <v>-9.0581292828313078</v>
      </c>
      <c r="AP40" s="20">
        <f t="shared" si="18"/>
        <v>-11.736498036261729</v>
      </c>
      <c r="AQ40" s="20">
        <f t="shared" si="34"/>
        <v>1709.6555062008731</v>
      </c>
      <c r="AR40" s="20">
        <f t="shared" si="26"/>
        <v>-1.5623501061686227</v>
      </c>
      <c r="AS40" s="20">
        <f t="shared" si="27"/>
        <v>28.346037640472787</v>
      </c>
      <c r="AT40" s="20">
        <f t="shared" si="19"/>
        <v>-5.5117054665089482E-2</v>
      </c>
      <c r="AU40" s="21">
        <f t="shared" si="2"/>
        <v>28413.700000000012</v>
      </c>
      <c r="AV40" s="20">
        <f t="shared" si="20"/>
        <v>26.783687534304203</v>
      </c>
      <c r="AW40" s="20">
        <f t="shared" si="32"/>
        <v>1806.3849179353999</v>
      </c>
      <c r="AX40" s="20">
        <f t="shared" si="21"/>
        <v>1909.3849179354002</v>
      </c>
      <c r="AY40" s="20"/>
      <c r="AZ40" s="20"/>
      <c r="BB40" t="s">
        <v>52</v>
      </c>
      <c r="BC40" s="56"/>
    </row>
    <row r="41" spans="1:55" x14ac:dyDescent="0.25">
      <c r="A41">
        <v>1</v>
      </c>
      <c r="C41" s="16">
        <f t="shared" si="41"/>
        <v>44105</v>
      </c>
      <c r="D41" s="91">
        <v>40</v>
      </c>
      <c r="E41" s="91" t="e">
        <f t="shared" si="7"/>
        <v>#NUM!</v>
      </c>
      <c r="X41" s="74">
        <f t="shared" si="10"/>
        <v>7.5684221699430925</v>
      </c>
      <c r="Y41" s="17">
        <f t="shared" si="11"/>
        <v>0.88888888888888895</v>
      </c>
      <c r="Z41">
        <f t="shared" si="40"/>
        <v>0.04</v>
      </c>
      <c r="AA41">
        <v>22.22</v>
      </c>
      <c r="AB41">
        <f t="shared" si="1"/>
        <v>4.4999999999999998E-2</v>
      </c>
      <c r="AC41">
        <f t="shared" si="12"/>
        <v>-4.9999999999999975E-3</v>
      </c>
      <c r="AD41" s="28">
        <f t="shared" si="30"/>
        <v>26477.616939739975</v>
      </c>
      <c r="AE41" s="29">
        <f t="shared" si="13"/>
        <v>-7.4794212220359375</v>
      </c>
      <c r="AF41" s="29">
        <f t="shared" si="14"/>
        <v>-19.218721102601155</v>
      </c>
      <c r="AG41" s="29">
        <f t="shared" si="22"/>
        <v>-24.028328092173385</v>
      </c>
      <c r="AH41" s="29">
        <f t="shared" si="23"/>
        <v>-2.6698142324637093</v>
      </c>
      <c r="AI41" s="29">
        <f t="shared" si="24"/>
        <v>-8.0094426973911279</v>
      </c>
      <c r="AJ41" s="29">
        <f t="shared" si="25"/>
        <v>-16.018885394782259</v>
      </c>
      <c r="AK41" s="20">
        <f t="shared" si="33"/>
        <v>198.28325229407946</v>
      </c>
      <c r="AL41" s="20">
        <f t="shared" si="38"/>
        <v>-16.486664004567338</v>
      </c>
      <c r="AM41" s="20">
        <f t="shared" si="15"/>
        <v>6.7314790998323435</v>
      </c>
      <c r="AN41" s="20">
        <f t="shared" si="16"/>
        <v>17.29684899234104</v>
      </c>
      <c r="AO41" s="20">
        <f t="shared" si="17"/>
        <v>-8.9878235280537204</v>
      </c>
      <c r="AP41" s="20">
        <f t="shared" si="18"/>
        <v>-11.65763776051743</v>
      </c>
      <c r="AQ41" s="20">
        <f t="shared" si="34"/>
        <v>1737.7998079659578</v>
      </c>
      <c r="AR41" s="20">
        <f>(AK41-AK40)</f>
        <v>-1.4461594404476728</v>
      </c>
      <c r="AS41" s="20">
        <f t="shared" si="27"/>
        <v>28.14430176508472</v>
      </c>
      <c r="AT41" s="20">
        <f t="shared" si="19"/>
        <v>-5.1383738439080777E-2</v>
      </c>
      <c r="AU41" s="21">
        <f t="shared" si="2"/>
        <v>28413.700000000015</v>
      </c>
      <c r="AV41" s="20">
        <f t="shared" si="20"/>
        <v>26.698142324637097</v>
      </c>
      <c r="AW41" s="20">
        <f t="shared" si="32"/>
        <v>1833.083060260037</v>
      </c>
      <c r="AX41" s="20">
        <f t="shared" si="21"/>
        <v>1936.0830602600372</v>
      </c>
      <c r="AY41" s="20"/>
      <c r="AZ41" s="20"/>
    </row>
    <row r="42" spans="1:55" x14ac:dyDescent="0.25">
      <c r="A42">
        <v>1</v>
      </c>
      <c r="C42" s="16">
        <f t="shared" si="41"/>
        <v>44106</v>
      </c>
      <c r="D42" s="91">
        <v>41</v>
      </c>
      <c r="E42" s="91" t="e">
        <f t="shared" si="7"/>
        <v>#NUM!</v>
      </c>
      <c r="X42" s="74">
        <f t="shared" si="10"/>
        <v>7.5820764614223268</v>
      </c>
      <c r="Y42" s="17">
        <f t="shared" si="11"/>
        <v>0.88888888888888895</v>
      </c>
      <c r="Z42">
        <f t="shared" si="40"/>
        <v>0.04</v>
      </c>
      <c r="AA42">
        <v>22.22</v>
      </c>
      <c r="AB42">
        <f t="shared" si="1"/>
        <v>4.4999999999999998E-2</v>
      </c>
      <c r="AC42">
        <f t="shared" si="12"/>
        <v>-4.9999999999999975E-3</v>
      </c>
      <c r="AD42" s="28">
        <f t="shared" si="30"/>
        <v>26450.999791698076</v>
      </c>
      <c r="AE42" s="29">
        <f t="shared" si="13"/>
        <v>-7.417786207770849</v>
      </c>
      <c r="AF42" s="29">
        <f t="shared" si="14"/>
        <v>-19.199361834130872</v>
      </c>
      <c r="AG42" s="29">
        <f t="shared" si="22"/>
        <v>-23.955433237711549</v>
      </c>
      <c r="AH42" s="29">
        <f t="shared" si="23"/>
        <v>-2.6617148041901721</v>
      </c>
      <c r="AI42" s="29">
        <f t="shared" si="24"/>
        <v>-7.9851444125705164</v>
      </c>
      <c r="AJ42" s="29">
        <f t="shared" si="25"/>
        <v>-15.970288825141033</v>
      </c>
      <c r="AK42" s="20">
        <f t="shared" si="33"/>
        <v>196.92771609508034</v>
      </c>
      <c r="AL42" s="20">
        <f t="shared" si="38"/>
        <v>-16.388223083477094</v>
      </c>
      <c r="AM42" s="20">
        <f t="shared" si="15"/>
        <v>6.6760075869937641</v>
      </c>
      <c r="AN42" s="20">
        <f t="shared" si="16"/>
        <v>17.279425650717787</v>
      </c>
      <c r="AO42" s="20">
        <f t="shared" si="17"/>
        <v>-8.9227463532335758</v>
      </c>
      <c r="AP42" s="20">
        <f t="shared" si="18"/>
        <v>-11.584461157423748</v>
      </c>
      <c r="AQ42" s="20">
        <f t="shared" si="34"/>
        <v>1765.7724922068585</v>
      </c>
      <c r="AR42" s="20">
        <f t="shared" si="26"/>
        <v>-1.3555361989991184</v>
      </c>
      <c r="AS42" s="20">
        <f t="shared" si="27"/>
        <v>27.972684240900662</v>
      </c>
      <c r="AT42" s="20">
        <f t="shared" si="19"/>
        <v>-4.8459282181332518E-2</v>
      </c>
      <c r="AU42" s="21">
        <f t="shared" si="2"/>
        <v>28413.700000000015</v>
      </c>
      <c r="AV42" s="20">
        <f t="shared" si="20"/>
        <v>26.617148041901721</v>
      </c>
      <c r="AW42" s="20">
        <f t="shared" si="32"/>
        <v>1859.7002083019388</v>
      </c>
      <c r="AX42" s="20">
        <f t="shared" si="21"/>
        <v>1962.7002083019388</v>
      </c>
      <c r="AY42" s="20"/>
      <c r="AZ42" s="20"/>
    </row>
    <row r="43" spans="1:55" x14ac:dyDescent="0.25">
      <c r="A43">
        <v>1</v>
      </c>
      <c r="C43" s="16">
        <f t="shared" si="41"/>
        <v>44107</v>
      </c>
      <c r="D43" s="91">
        <v>42</v>
      </c>
      <c r="E43" s="91" t="e">
        <f t="shared" si="7"/>
        <v>#NUM!</v>
      </c>
      <c r="X43" s="74">
        <f t="shared" si="10"/>
        <v>7.5955079046761842</v>
      </c>
      <c r="Y43" s="17">
        <f t="shared" si="11"/>
        <v>0.88888888888888895</v>
      </c>
      <c r="Z43">
        <f t="shared" si="40"/>
        <v>0.04</v>
      </c>
      <c r="AA43">
        <v>22.22</v>
      </c>
      <c r="AB43">
        <f t="shared" si="1"/>
        <v>4.4999999999999998E-2</v>
      </c>
      <c r="AC43">
        <f t="shared" si="12"/>
        <v>-4.9999999999999975E-3</v>
      </c>
      <c r="AD43" s="28">
        <f t="shared" si="30"/>
        <v>26424.460060768492</v>
      </c>
      <c r="AE43" s="29">
        <f t="shared" si="13"/>
        <v>-7.3596696336163339</v>
      </c>
      <c r="AF43" s="29">
        <f t="shared" si="14"/>
        <v>-19.180061295966425</v>
      </c>
      <c r="AG43" s="29">
        <f t="shared" si="22"/>
        <v>-23.885757836624485</v>
      </c>
      <c r="AH43" s="29">
        <f t="shared" si="23"/>
        <v>-2.6539730929582763</v>
      </c>
      <c r="AI43" s="29">
        <f t="shared" si="24"/>
        <v>-7.9619192788748272</v>
      </c>
      <c r="AJ43" s="29">
        <f t="shared" si="25"/>
        <v>-15.923838557749658</v>
      </c>
      <c r="AK43" s="20">
        <f t="shared" si="33"/>
        <v>195.63721618422576</v>
      </c>
      <c r="AL43" s="20">
        <f t="shared" si="38"/>
        <v>-16.314510523200454</v>
      </c>
      <c r="AM43" s="20">
        <f t="shared" si="15"/>
        <v>6.6237026702547004</v>
      </c>
      <c r="AN43" s="20">
        <f t="shared" si="16"/>
        <v>17.262055166369784</v>
      </c>
      <c r="AO43" s="20">
        <f t="shared" si="17"/>
        <v>-8.8617472242786146</v>
      </c>
      <c r="AP43" s="20">
        <f t="shared" si="18"/>
        <v>-11.515720317236891</v>
      </c>
      <c r="AQ43" s="20">
        <f t="shared" si="34"/>
        <v>1793.6027230472957</v>
      </c>
      <c r="AR43" s="20">
        <f t="shared" si="26"/>
        <v>-1.290499910854578</v>
      </c>
      <c r="AS43" s="20">
        <f t="shared" si="27"/>
        <v>27.830230840437252</v>
      </c>
      <c r="AT43" s="20">
        <f t="shared" si="19"/>
        <v>-4.637043502274818E-2</v>
      </c>
      <c r="AU43" s="21">
        <f t="shared" si="2"/>
        <v>28413.700000000015</v>
      </c>
      <c r="AV43" s="20">
        <f t="shared" si="20"/>
        <v>26.53973092958276</v>
      </c>
      <c r="AW43" s="20">
        <f t="shared" si="32"/>
        <v>1886.2399392315215</v>
      </c>
      <c r="AX43" s="20">
        <f t="shared" si="21"/>
        <v>1989.2399392315215</v>
      </c>
      <c r="AY43" s="20"/>
      <c r="AZ43" s="20"/>
    </row>
    <row r="44" spans="1:55" x14ac:dyDescent="0.25">
      <c r="A44">
        <v>1</v>
      </c>
      <c r="C44" s="16">
        <f t="shared" si="41"/>
        <v>44108</v>
      </c>
      <c r="D44" s="91">
        <v>43</v>
      </c>
      <c r="E44" s="91" t="e">
        <f t="shared" si="7"/>
        <v>#NUM!</v>
      </c>
      <c r="X44" s="74">
        <f t="shared" si="10"/>
        <v>7.6087242199914797</v>
      </c>
      <c r="Y44" s="17">
        <f t="shared" si="11"/>
        <v>0.88888888888888895</v>
      </c>
      <c r="Z44">
        <f t="shared" si="40"/>
        <v>0.04</v>
      </c>
      <c r="AA44">
        <v>22.22</v>
      </c>
      <c r="AB44">
        <f t="shared" si="1"/>
        <v>4.4999999999999998E-2</v>
      </c>
      <c r="AC44">
        <f t="shared" si="12"/>
        <v>-4.9999999999999975E-3</v>
      </c>
      <c r="AD44" s="28">
        <f t="shared" si="30"/>
        <v>26397.995139340685</v>
      </c>
      <c r="AE44" s="29">
        <f t="shared" si="13"/>
        <v>-7.304104533565055</v>
      </c>
      <c r="AF44" s="29">
        <f t="shared" si="14"/>
        <v>-19.160816894241854</v>
      </c>
      <c r="AG44" s="29">
        <f t="shared" si="22"/>
        <v>-23.81842928502622</v>
      </c>
      <c r="AH44" s="29">
        <f t="shared" si="23"/>
        <v>-2.6464921427806911</v>
      </c>
      <c r="AI44" s="29">
        <f t="shared" si="24"/>
        <v>-7.9394764283420729</v>
      </c>
      <c r="AJ44" s="29">
        <f t="shared" si="25"/>
        <v>-15.878952856684148</v>
      </c>
      <c r="AK44" s="20">
        <f t="shared" si="33"/>
        <v>194.4055452537437</v>
      </c>
      <c r="AL44" s="20">
        <f t="shared" si="38"/>
        <v>-16.246425487218119</v>
      </c>
      <c r="AM44" s="20">
        <f t="shared" si="15"/>
        <v>6.5736940802085497</v>
      </c>
      <c r="AN44" s="20">
        <f t="shared" si="16"/>
        <v>17.244735204817669</v>
      </c>
      <c r="AO44" s="20">
        <f t="shared" si="17"/>
        <v>-8.8036747282901597</v>
      </c>
      <c r="AP44" s="20">
        <f t="shared" si="18"/>
        <v>-11.45016687107085</v>
      </c>
      <c r="AQ44" s="20">
        <f t="shared" si="34"/>
        <v>1821.2993154055848</v>
      </c>
      <c r="AR44" s="20">
        <f t="shared" si="26"/>
        <v>-1.2316709304820677</v>
      </c>
      <c r="AS44" s="20">
        <f t="shared" si="27"/>
        <v>27.696592358289081</v>
      </c>
      <c r="AT44" s="20">
        <f t="shared" si="19"/>
        <v>-4.4470125225114607E-2</v>
      </c>
      <c r="AU44" s="21">
        <f t="shared" si="2"/>
        <v>28413.700000000012</v>
      </c>
      <c r="AV44" s="20">
        <f t="shared" si="20"/>
        <v>26.464921427806914</v>
      </c>
      <c r="AW44" s="20">
        <f t="shared" si="32"/>
        <v>1912.7048606593285</v>
      </c>
      <c r="AX44" s="20">
        <f t="shared" si="21"/>
        <v>2015.7048606593285</v>
      </c>
      <c r="AY44" s="20"/>
      <c r="AZ44" s="20"/>
    </row>
    <row r="45" spans="1:55" x14ac:dyDescent="0.25">
      <c r="A45">
        <v>1</v>
      </c>
      <c r="C45" s="16">
        <f t="shared" si="41"/>
        <v>44109</v>
      </c>
      <c r="D45" s="91">
        <v>44</v>
      </c>
      <c r="E45" s="91" t="e">
        <f t="shared" si="7"/>
        <v>#NUM!</v>
      </c>
      <c r="X45" s="74">
        <f t="shared" si="10"/>
        <v>7.6217326657235862</v>
      </c>
      <c r="Y45" s="17">
        <f t="shared" si="11"/>
        <v>0.88888888888888895</v>
      </c>
      <c r="Z45">
        <f t="shared" si="40"/>
        <v>0.04</v>
      </c>
      <c r="AA45">
        <v>22.22</v>
      </c>
      <c r="AB45">
        <f t="shared" si="1"/>
        <v>4.4999999999999998E-2</v>
      </c>
      <c r="AC45">
        <f t="shared" si="12"/>
        <v>-4.9999999999999975E-3</v>
      </c>
      <c r="AD45" s="28">
        <f t="shared" si="30"/>
        <v>26371.60266166821</v>
      </c>
      <c r="AE45" s="29">
        <f t="shared" si="13"/>
        <v>-7.2508509343381862</v>
      </c>
      <c r="AF45" s="29">
        <f t="shared" si="14"/>
        <v>-19.141626738135258</v>
      </c>
      <c r="AG45" s="29">
        <f t="shared" si="22"/>
        <v>-23.7532299052261</v>
      </c>
      <c r="AH45" s="29">
        <f t="shared" si="23"/>
        <v>-2.6392477672473444</v>
      </c>
      <c r="AI45" s="29">
        <f t="shared" si="24"/>
        <v>-7.9177433017420329</v>
      </c>
      <c r="AJ45" s="29">
        <f t="shared" si="25"/>
        <v>-15.835486603484068</v>
      </c>
      <c r="AK45" s="20">
        <f t="shared" si="33"/>
        <v>193.22712638832411</v>
      </c>
      <c r="AL45" s="20">
        <f t="shared" si="38"/>
        <v>-16.183399234227231</v>
      </c>
      <c r="AM45" s="20">
        <f t="shared" si="15"/>
        <v>6.5257658409043673</v>
      </c>
      <c r="AN45" s="20">
        <f t="shared" si="16"/>
        <v>17.227464064321733</v>
      </c>
      <c r="AO45" s="20">
        <f t="shared" si="17"/>
        <v>-8.7482495364184665</v>
      </c>
      <c r="AP45" s="20">
        <f t="shared" si="18"/>
        <v>-11.38749730366581</v>
      </c>
      <c r="AQ45" s="20">
        <f t="shared" si="34"/>
        <v>1848.8702119434777</v>
      </c>
      <c r="AR45" s="20">
        <f t="shared" si="26"/>
        <v>-1.1784188654195873</v>
      </c>
      <c r="AS45" s="20">
        <f t="shared" si="27"/>
        <v>27.57089653789285</v>
      </c>
      <c r="AT45" s="20">
        <f t="shared" si="19"/>
        <v>-4.2741405372871848E-2</v>
      </c>
      <c r="AU45" s="21">
        <f t="shared" si="2"/>
        <v>28413.700000000012</v>
      </c>
      <c r="AV45" s="20">
        <f t="shared" si="20"/>
        <v>26.392477672473447</v>
      </c>
      <c r="AW45" s="20">
        <f t="shared" si="32"/>
        <v>1939.0973383318019</v>
      </c>
      <c r="AX45" s="20">
        <f t="shared" si="21"/>
        <v>2042.0973383318019</v>
      </c>
      <c r="AY45" s="20"/>
      <c r="AZ45" s="20"/>
    </row>
    <row r="46" spans="1:55" x14ac:dyDescent="0.25">
      <c r="A46">
        <v>1</v>
      </c>
      <c r="C46" s="16">
        <f t="shared" si="41"/>
        <v>44110</v>
      </c>
      <c r="D46" s="91">
        <v>45</v>
      </c>
      <c r="E46" s="91" t="e">
        <f t="shared" si="7"/>
        <v>#NUM!</v>
      </c>
      <c r="X46" s="74">
        <f t="shared" si="10"/>
        <v>7.6345400781331838</v>
      </c>
      <c r="Y46" s="17">
        <f t="shared" si="11"/>
        <v>0.88888888888888895</v>
      </c>
      <c r="Z46">
        <f t="shared" si="40"/>
        <v>0.04</v>
      </c>
      <c r="AA46">
        <v>22.22</v>
      </c>
      <c r="AB46">
        <f t="shared" si="1"/>
        <v>4.4999999999999998E-2</v>
      </c>
      <c r="AC46">
        <f t="shared" si="12"/>
        <v>-4.9999999999999975E-3</v>
      </c>
      <c r="AD46" s="28">
        <f t="shared" si="30"/>
        <v>26345.280479153062</v>
      </c>
      <c r="AE46" s="29">
        <f t="shared" si="13"/>
        <v>-7.1996934029449342</v>
      </c>
      <c r="AF46" s="29">
        <f t="shared" si="14"/>
        <v>-19.122489112204409</v>
      </c>
      <c r="AG46" s="29">
        <f t="shared" si="22"/>
        <v>-23.689964263634408</v>
      </c>
      <c r="AH46" s="29">
        <f t="shared" si="23"/>
        <v>-2.6322182515149346</v>
      </c>
      <c r="AI46" s="29">
        <f t="shared" si="24"/>
        <v>-7.8966547545448025</v>
      </c>
      <c r="AJ46" s="29">
        <f t="shared" si="25"/>
        <v>-15.793309509089607</v>
      </c>
      <c r="AK46" s="20">
        <f t="shared" si="33"/>
        <v>192.09701446440181</v>
      </c>
      <c r="AL46" s="20">
        <f t="shared" si="38"/>
        <v>-16.124855500082138</v>
      </c>
      <c r="AM46" s="20">
        <f t="shared" si="15"/>
        <v>6.4797240626504413</v>
      </c>
      <c r="AN46" s="20">
        <f t="shared" si="16"/>
        <v>17.210240200983968</v>
      </c>
      <c r="AO46" s="20">
        <f t="shared" si="17"/>
        <v>-8.6952206874745848</v>
      </c>
      <c r="AP46" s="20">
        <f t="shared" si="18"/>
        <v>-11.32743893898952</v>
      </c>
      <c r="AQ46" s="20">
        <f t="shared" si="34"/>
        <v>1876.3225063825494</v>
      </c>
      <c r="AR46" s="20">
        <f t="shared" si="26"/>
        <v>-1.1301119239222999</v>
      </c>
      <c r="AS46" s="20">
        <f t="shared" si="27"/>
        <v>27.452294439071693</v>
      </c>
      <c r="AT46" s="20">
        <f t="shared" si="19"/>
        <v>-4.1166392354944993E-2</v>
      </c>
      <c r="AU46" s="21">
        <f t="shared" si="2"/>
        <v>28413.700000000012</v>
      </c>
      <c r="AV46" s="20">
        <f t="shared" si="20"/>
        <v>26.322182515149343</v>
      </c>
      <c r="AW46" s="20">
        <f t="shared" si="32"/>
        <v>1965.4195208469512</v>
      </c>
      <c r="AX46" s="20">
        <f t="shared" si="21"/>
        <v>2068.4195208469509</v>
      </c>
      <c r="AY46" s="20"/>
      <c r="AZ46" s="20"/>
    </row>
    <row r="47" spans="1:55" x14ac:dyDescent="0.25">
      <c r="A47">
        <v>1</v>
      </c>
      <c r="C47" s="16">
        <f t="shared" si="41"/>
        <v>44111</v>
      </c>
      <c r="D47" s="91">
        <v>46</v>
      </c>
      <c r="E47" s="91" t="e">
        <f t="shared" si="7"/>
        <v>#NUM!</v>
      </c>
      <c r="X47" s="74">
        <f t="shared" si="10"/>
        <v>7.6471529081576461</v>
      </c>
      <c r="Y47" s="17">
        <f t="shared" si="11"/>
        <v>0.88888888888888895</v>
      </c>
      <c r="Z47">
        <f t="shared" si="40"/>
        <v>0.04</v>
      </c>
      <c r="AA47">
        <v>22.22</v>
      </c>
      <c r="AB47">
        <f t="shared" si="1"/>
        <v>4.4999999999999998E-2</v>
      </c>
      <c r="AC47">
        <f t="shared" si="12"/>
        <v>-4.9999999999999975E-3</v>
      </c>
      <c r="AD47" s="28">
        <f t="shared" si="30"/>
        <v>26319.026635730192</v>
      </c>
      <c r="AE47" s="29">
        <f t="shared" si="13"/>
        <v>-7.1504409644022777</v>
      </c>
      <c r="AF47" s="29">
        <f t="shared" si="14"/>
        <v>-19.103402458465045</v>
      </c>
      <c r="AG47" s="29">
        <f t="shared" si="22"/>
        <v>-23.628459080580591</v>
      </c>
      <c r="AH47" s="29">
        <f t="shared" si="23"/>
        <v>-2.6253843422867327</v>
      </c>
      <c r="AI47" s="29">
        <f t="shared" si="24"/>
        <v>-7.8761530268601962</v>
      </c>
      <c r="AJ47" s="29">
        <f t="shared" si="25"/>
        <v>-15.752306053720394</v>
      </c>
      <c r="AK47" s="20">
        <f t="shared" si="33"/>
        <v>191.0108953735018</v>
      </c>
      <c r="AL47" s="20">
        <f t="shared" si="38"/>
        <v>-16.070212520582523</v>
      </c>
      <c r="AM47" s="20">
        <f t="shared" si="15"/>
        <v>6.4353968679620497</v>
      </c>
      <c r="AN47" s="20">
        <f t="shared" si="16"/>
        <v>17.193062212618539</v>
      </c>
      <c r="AO47" s="20">
        <f t="shared" si="17"/>
        <v>-8.6443656508980808</v>
      </c>
      <c r="AP47" s="20">
        <f t="shared" si="18"/>
        <v>-11.269749993184814</v>
      </c>
      <c r="AQ47" s="20">
        <f t="shared" si="34"/>
        <v>1903.6624688963168</v>
      </c>
      <c r="AR47" s="20">
        <f t="shared" si="26"/>
        <v>-1.0861190909000129</v>
      </c>
      <c r="AS47" s="20">
        <f t="shared" si="27"/>
        <v>27.339962513767432</v>
      </c>
      <c r="AT47" s="20">
        <f t="shared" si="19"/>
        <v>-3.9726429410906546E-2</v>
      </c>
      <c r="AU47" s="21">
        <f t="shared" si="2"/>
        <v>28413.700000000012</v>
      </c>
      <c r="AV47" s="20">
        <f t="shared" si="20"/>
        <v>26.253843422867323</v>
      </c>
      <c r="AW47" s="20">
        <f t="shared" si="32"/>
        <v>1991.6733642698184</v>
      </c>
      <c r="AX47" s="20">
        <f t="shared" si="21"/>
        <v>2094.6733642698186</v>
      </c>
      <c r="AY47" s="20"/>
      <c r="AZ47" s="20"/>
    </row>
    <row r="48" spans="1:55" x14ac:dyDescent="0.25">
      <c r="A48">
        <v>1</v>
      </c>
      <c r="C48" s="16">
        <f t="shared" si="41"/>
        <v>44112</v>
      </c>
      <c r="D48" s="91">
        <v>47</v>
      </c>
      <c r="E48" s="91" t="e">
        <f t="shared" si="7"/>
        <v>#NUM!</v>
      </c>
      <c r="X48" s="74">
        <f t="shared" si="10"/>
        <v>7.6595772553619454</v>
      </c>
      <c r="Y48" s="17">
        <f t="shared" si="11"/>
        <v>0.88888888888888895</v>
      </c>
      <c r="Z48">
        <f t="shared" si="40"/>
        <v>0.04</v>
      </c>
      <c r="AA48">
        <v>22.22</v>
      </c>
      <c r="AB48">
        <f t="shared" si="1"/>
        <v>4.4999999999999998E-2</v>
      </c>
      <c r="AC48">
        <f t="shared" si="12"/>
        <v>-4.9999999999999975E-3</v>
      </c>
      <c r="AD48" s="28">
        <f t="shared" si="30"/>
        <v>26292.839343431588</v>
      </c>
      <c r="AE48" s="29">
        <f t="shared" si="13"/>
        <v>-7.1029269400613444</v>
      </c>
      <c r="AF48" s="29">
        <f t="shared" si="14"/>
        <v>-19.08436535854176</v>
      </c>
      <c r="AG48" s="29">
        <f t="shared" si="22"/>
        <v>-23.568563068742794</v>
      </c>
      <c r="AH48" s="29">
        <f t="shared" si="23"/>
        <v>-2.6187292298603104</v>
      </c>
      <c r="AI48" s="29">
        <f t="shared" si="24"/>
        <v>-7.8561876895809313</v>
      </c>
      <c r="AJ48" s="29">
        <f t="shared" si="25"/>
        <v>-15.712375379161863</v>
      </c>
      <c r="AK48" s="20">
        <f t="shared" si="33"/>
        <v>189.96508275565475</v>
      </c>
      <c r="AL48" s="20">
        <f t="shared" si="38"/>
        <v>-16.018885394782259</v>
      </c>
      <c r="AM48" s="20">
        <f t="shared" si="15"/>
        <v>6.3926342460552101</v>
      </c>
      <c r="AN48" s="20">
        <f t="shared" si="16"/>
        <v>17.175928822687585</v>
      </c>
      <c r="AO48" s="20">
        <f t="shared" si="17"/>
        <v>-8.5954902918075806</v>
      </c>
      <c r="AP48" s="20">
        <f t="shared" si="18"/>
        <v>-11.214219521667891</v>
      </c>
      <c r="AQ48" s="20">
        <f t="shared" si="34"/>
        <v>1930.895573812767</v>
      </c>
      <c r="AR48" s="20">
        <f t="shared" si="26"/>
        <v>-1.0458126178470479</v>
      </c>
      <c r="AS48" s="20">
        <f t="shared" si="27"/>
        <v>27.233104916450202</v>
      </c>
      <c r="AT48" s="20">
        <f t="shared" si="19"/>
        <v>-3.8402254206986258E-2</v>
      </c>
      <c r="AU48" s="21">
        <f t="shared" si="2"/>
        <v>28413.700000000008</v>
      </c>
      <c r="AV48" s="20">
        <f t="shared" si="20"/>
        <v>26.187292298603104</v>
      </c>
      <c r="AW48" s="20">
        <f t="shared" si="32"/>
        <v>2017.8606565684215</v>
      </c>
      <c r="AX48" s="20">
        <f t="shared" si="21"/>
        <v>2120.8606565684217</v>
      </c>
      <c r="AY48" s="20"/>
      <c r="AZ48" s="20"/>
    </row>
    <row r="49" spans="1:54" x14ac:dyDescent="0.25">
      <c r="A49">
        <v>1</v>
      </c>
      <c r="C49" s="16">
        <f t="shared" si="41"/>
        <v>44113</v>
      </c>
      <c r="D49" s="91">
        <v>48</v>
      </c>
      <c r="E49" s="91" t="e">
        <f t="shared" si="7"/>
        <v>#NUM!</v>
      </c>
      <c r="X49" s="74">
        <f t="shared" si="10"/>
        <v>7.6718188992819973</v>
      </c>
      <c r="Y49" s="17">
        <f t="shared" si="11"/>
        <v>0.88888888888888895</v>
      </c>
      <c r="Z49">
        <f t="shared" si="40"/>
        <v>0.04</v>
      </c>
      <c r="AA49">
        <v>22.22</v>
      </c>
      <c r="AB49">
        <f t="shared" si="1"/>
        <v>4.4999999999999998E-2</v>
      </c>
      <c r="AC49">
        <f t="shared" si="12"/>
        <v>-4.9999999999999975E-3</v>
      </c>
      <c r="AD49" s="28">
        <f t="shared" si="30"/>
        <v>26266.716958220331</v>
      </c>
      <c r="AE49" s="29">
        <f t="shared" si="13"/>
        <v>-7.0570086953075934</v>
      </c>
      <c r="AF49" s="29">
        <f t="shared" si="14"/>
        <v>-19.065376515949115</v>
      </c>
      <c r="AG49" s="29">
        <f t="shared" si="22"/>
        <v>-23.510146690131037</v>
      </c>
      <c r="AH49" s="29">
        <f t="shared" si="23"/>
        <v>-2.6122385211256711</v>
      </c>
      <c r="AI49" s="29">
        <f t="shared" si="24"/>
        <v>-7.8367155633770125</v>
      </c>
      <c r="AJ49" s="29">
        <f t="shared" si="25"/>
        <v>-15.673431126754025</v>
      </c>
      <c r="AK49" s="20">
        <f t="shared" si="33"/>
        <v>188.95651189664028</v>
      </c>
      <c r="AL49" s="20">
        <f t="shared" si="38"/>
        <v>-15.970288825141033</v>
      </c>
      <c r="AM49" s="20">
        <f t="shared" si="15"/>
        <v>6.3513078257768338</v>
      </c>
      <c r="AN49" s="20">
        <f t="shared" si="16"/>
        <v>17.158838864354205</v>
      </c>
      <c r="AO49" s="20">
        <f t="shared" si="17"/>
        <v>-8.548428724004463</v>
      </c>
      <c r="AP49" s="20">
        <f t="shared" si="18"/>
        <v>-11.160667245130135</v>
      </c>
      <c r="AQ49" s="20">
        <f t="shared" si="34"/>
        <v>1958.0265298830382</v>
      </c>
      <c r="AR49" s="20">
        <f t="shared" si="26"/>
        <v>-1.0085708590144691</v>
      </c>
      <c r="AS49" s="20">
        <f t="shared" si="27"/>
        <v>27.130956070271168</v>
      </c>
      <c r="AT49" s="20">
        <f t="shared" si="19"/>
        <v>-3.7174173162279889E-2</v>
      </c>
      <c r="AU49" s="21">
        <f t="shared" si="2"/>
        <v>28413.700000000012</v>
      </c>
      <c r="AV49" s="20">
        <f t="shared" si="20"/>
        <v>26.122385211256709</v>
      </c>
      <c r="AW49" s="20">
        <f t="shared" si="32"/>
        <v>2043.9830417796782</v>
      </c>
      <c r="AX49" s="20">
        <f t="shared" si="21"/>
        <v>2146.9830417796784</v>
      </c>
      <c r="AY49" s="20"/>
      <c r="AZ49" s="20"/>
    </row>
    <row r="50" spans="1:54" x14ac:dyDescent="0.25">
      <c r="A50">
        <v>1</v>
      </c>
      <c r="C50" s="16">
        <f t="shared" si="41"/>
        <v>44114</v>
      </c>
      <c r="D50" s="91">
        <v>49</v>
      </c>
      <c r="E50" s="91" t="e">
        <f t="shared" si="7"/>
        <v>#NUM!</v>
      </c>
      <c r="X50" s="74">
        <f t="shared" si="10"/>
        <v>7.6838833283447086</v>
      </c>
      <c r="Y50" s="17">
        <f t="shared" si="11"/>
        <v>0.88888888888888895</v>
      </c>
      <c r="Z50">
        <f t="shared" si="40"/>
        <v>0.04</v>
      </c>
      <c r="AA50">
        <v>22.22</v>
      </c>
      <c r="AB50">
        <f t="shared" si="1"/>
        <v>4.4999999999999998E-2</v>
      </c>
      <c r="AC50">
        <f t="shared" si="12"/>
        <v>-4.9999999999999975E-3</v>
      </c>
      <c r="AD50" s="28">
        <f t="shared" si="30"/>
        <v>26240.657956197447</v>
      </c>
      <c r="AE50" s="29">
        <f t="shared" si="13"/>
        <v>-7.0125672843153213</v>
      </c>
      <c r="AF50" s="29">
        <f t="shared" si="14"/>
        <v>-19.046434738568511</v>
      </c>
      <c r="AG50" s="29">
        <f t="shared" si="22"/>
        <v>-23.45310182059545</v>
      </c>
      <c r="AH50" s="29">
        <f t="shared" si="23"/>
        <v>-2.6059002022883835</v>
      </c>
      <c r="AI50" s="29">
        <f t="shared" si="24"/>
        <v>-7.8177006068651487</v>
      </c>
      <c r="AJ50" s="29">
        <f t="shared" si="25"/>
        <v>-15.635401213730301</v>
      </c>
      <c r="AK50" s="20">
        <f t="shared" si="33"/>
        <v>187.98273212413727</v>
      </c>
      <c r="AL50" s="20">
        <f t="shared" si="38"/>
        <v>-15.923838557749658</v>
      </c>
      <c r="AM50" s="20">
        <f t="shared" si="15"/>
        <v>6.3113105558837894</v>
      </c>
      <c r="AN50" s="20">
        <f t="shared" si="16"/>
        <v>17.14179126471166</v>
      </c>
      <c r="AO50" s="20">
        <f t="shared" si="17"/>
        <v>-8.5030430353488118</v>
      </c>
      <c r="AP50" s="20">
        <f t="shared" si="18"/>
        <v>-11.108943237637195</v>
      </c>
      <c r="AQ50" s="20">
        <f t="shared" si="34"/>
        <v>1985.059311678425</v>
      </c>
      <c r="AR50" s="20">
        <f t="shared" si="26"/>
        <v>-0.97377977250300773</v>
      </c>
      <c r="AS50" s="20">
        <f t="shared" si="27"/>
        <v>27.032781795386882</v>
      </c>
      <c r="AT50" s="20">
        <f t="shared" si="19"/>
        <v>-3.6022181508126638E-2</v>
      </c>
      <c r="AU50" s="21">
        <f t="shared" si="2"/>
        <v>28413.700000000008</v>
      </c>
      <c r="AV50" s="20">
        <f t="shared" si="20"/>
        <v>26.059002022883831</v>
      </c>
      <c r="AW50" s="20">
        <f t="shared" si="32"/>
        <v>2070.0420438025621</v>
      </c>
      <c r="AX50" s="20">
        <f t="shared" si="21"/>
        <v>2173.0420438025621</v>
      </c>
      <c r="AY50" s="20"/>
      <c r="AZ50" s="20"/>
    </row>
    <row r="51" spans="1:54" x14ac:dyDescent="0.25">
      <c r="A51">
        <v>1</v>
      </c>
      <c r="C51" s="16">
        <f t="shared" si="41"/>
        <v>44115</v>
      </c>
      <c r="D51" s="91">
        <v>50</v>
      </c>
      <c r="E51" s="91" t="e">
        <f t="shared" si="7"/>
        <v>#NUM!</v>
      </c>
      <c r="X51" s="74">
        <f t="shared" si="10"/>
        <v>7.6957757665522681</v>
      </c>
      <c r="Y51" s="17">
        <f t="shared" si="11"/>
        <v>0.88888888888888895</v>
      </c>
      <c r="Z51">
        <f t="shared" si="40"/>
        <v>0.04</v>
      </c>
      <c r="AA51">
        <v>22.22</v>
      </c>
      <c r="AB51">
        <f t="shared" si="1"/>
        <v>4.4999999999999998E-2</v>
      </c>
      <c r="AC51">
        <f t="shared" si="12"/>
        <v>-4.9999999999999975E-3</v>
      </c>
      <c r="AD51" s="28">
        <f t="shared" si="30"/>
        <v>26214.660910234063</v>
      </c>
      <c r="AE51" s="29">
        <f t="shared" si="13"/>
        <v>-6.9695070419890381</v>
      </c>
      <c r="AF51" s="29">
        <f t="shared" si="14"/>
        <v>-19.027538921395372</v>
      </c>
      <c r="AG51" s="29">
        <f t="shared" si="22"/>
        <v>-23.397341367045968</v>
      </c>
      <c r="AH51" s="29">
        <f t="shared" si="23"/>
        <v>-2.5997045963384409</v>
      </c>
      <c r="AI51" s="29">
        <f t="shared" si="24"/>
        <v>-7.7991137890153226</v>
      </c>
      <c r="AJ51" s="29">
        <f t="shared" si="25"/>
        <v>-15.598227578030645</v>
      </c>
      <c r="AK51" s="20">
        <f t="shared" si="33"/>
        <v>187.04189768891288</v>
      </c>
      <c r="AL51" s="20">
        <f t="shared" si="38"/>
        <v>-15.878952856684148</v>
      </c>
      <c r="AM51" s="20">
        <f t="shared" si="15"/>
        <v>6.2725563377901343</v>
      </c>
      <c r="AN51" s="20">
        <f t="shared" si="16"/>
        <v>17.124785029255836</v>
      </c>
      <c r="AO51" s="20">
        <f t="shared" si="17"/>
        <v>-8.4592229455861769</v>
      </c>
      <c r="AP51" s="20">
        <f t="shared" si="18"/>
        <v>-11.058927541924618</v>
      </c>
      <c r="AQ51" s="20">
        <f t="shared" si="34"/>
        <v>2011.9971920770338</v>
      </c>
      <c r="AR51" s="20">
        <f t="shared" si="26"/>
        <v>-0.9408344352243887</v>
      </c>
      <c r="AS51" s="20">
        <f t="shared" si="27"/>
        <v>26.937880398608741</v>
      </c>
      <c r="AT51" s="20">
        <f t="shared" si="19"/>
        <v>-3.4926075151517112E-2</v>
      </c>
      <c r="AU51" s="21">
        <f t="shared" si="2"/>
        <v>28413.700000000008</v>
      </c>
      <c r="AV51" s="20">
        <f t="shared" si="20"/>
        <v>25.997045963384409</v>
      </c>
      <c r="AW51" s="20">
        <f t="shared" si="32"/>
        <v>2096.0390897659468</v>
      </c>
      <c r="AX51" s="20">
        <f t="shared" si="21"/>
        <v>2199.0390897659468</v>
      </c>
      <c r="AY51" s="20"/>
      <c r="AZ51" s="20"/>
    </row>
    <row r="52" spans="1:54" x14ac:dyDescent="0.25">
      <c r="A52">
        <v>1</v>
      </c>
      <c r="C52" s="16">
        <f t="shared" si="41"/>
        <v>44116</v>
      </c>
      <c r="D52" s="91">
        <v>51</v>
      </c>
      <c r="E52" s="91" t="e">
        <f t="shared" si="7"/>
        <v>#NUM!</v>
      </c>
      <c r="X52" s="74">
        <f t="shared" si="10"/>
        <v>7.7075011980987131</v>
      </c>
      <c r="Y52" s="17">
        <f t="shared" si="11"/>
        <v>0.88888888888888895</v>
      </c>
      <c r="Z52">
        <f t="shared" si="40"/>
        <v>0.04</v>
      </c>
      <c r="AA52">
        <v>22.22</v>
      </c>
      <c r="AB52">
        <f t="shared" si="1"/>
        <v>4.4999999999999998E-2</v>
      </c>
      <c r="AC52">
        <f t="shared" si="12"/>
        <v>-4.9999999999999975E-3</v>
      </c>
      <c r="AD52" s="28">
        <f t="shared" si="30"/>
        <v>26188.724467081607</v>
      </c>
      <c r="AE52" s="29">
        <f t="shared" si="13"/>
        <v>-6.9277551228638563</v>
      </c>
      <c r="AF52" s="29">
        <f t="shared" si="14"/>
        <v>-19.008688029594744</v>
      </c>
      <c r="AG52" s="29">
        <f t="shared" si="22"/>
        <v>-23.34279883721274</v>
      </c>
      <c r="AH52" s="29">
        <f t="shared" si="23"/>
        <v>-2.5936443152458604</v>
      </c>
      <c r="AI52" s="29">
        <f t="shared" si="24"/>
        <v>-7.7809329457375798</v>
      </c>
      <c r="AJ52" s="29">
        <f t="shared" si="25"/>
        <v>-15.561865891475161</v>
      </c>
      <c r="AK52" s="20">
        <f t="shared" si="33"/>
        <v>186.13232452664047</v>
      </c>
      <c r="AL52" s="20">
        <f t="shared" si="38"/>
        <v>-15.835486603484068</v>
      </c>
      <c r="AM52" s="20">
        <f t="shared" si="15"/>
        <v>6.2349796105774704</v>
      </c>
      <c r="AN52" s="20">
        <f t="shared" si="16"/>
        <v>17.107819226635272</v>
      </c>
      <c r="AO52" s="20">
        <f t="shared" si="17"/>
        <v>-8.4168853960010797</v>
      </c>
      <c r="AP52" s="20">
        <f t="shared" si="18"/>
        <v>-11.01052971124694</v>
      </c>
      <c r="AQ52" s="20">
        <f t="shared" si="34"/>
        <v>2038.8432083917648</v>
      </c>
      <c r="AR52" s="20">
        <f t="shared" si="26"/>
        <v>-0.90957316227240881</v>
      </c>
      <c r="AS52" s="20">
        <f t="shared" si="27"/>
        <v>26.84601631473106</v>
      </c>
      <c r="AT52" s="20">
        <f t="shared" si="19"/>
        <v>-3.3881122309133961E-2</v>
      </c>
      <c r="AU52" s="21">
        <f t="shared" si="2"/>
        <v>28413.700000000012</v>
      </c>
      <c r="AV52" s="20">
        <f t="shared" si="20"/>
        <v>25.936443152458601</v>
      </c>
      <c r="AW52" s="20">
        <f t="shared" si="32"/>
        <v>2121.9755329184054</v>
      </c>
      <c r="AX52" s="20">
        <f t="shared" si="21"/>
        <v>2224.9755329184054</v>
      </c>
      <c r="AY52" s="20"/>
      <c r="AZ52" s="20"/>
    </row>
    <row r="53" spans="1:54" x14ac:dyDescent="0.25">
      <c r="A53">
        <v>1</v>
      </c>
      <c r="C53" s="16">
        <f t="shared" si="41"/>
        <v>44117</v>
      </c>
      <c r="D53" s="91">
        <v>52</v>
      </c>
      <c r="E53" s="91" t="e">
        <f t="shared" si="7"/>
        <v>#NUM!</v>
      </c>
      <c r="X53" s="74">
        <f t="shared" si="10"/>
        <v>7.7190643829582761</v>
      </c>
      <c r="Y53" s="17">
        <f t="shared" si="11"/>
        <v>0.88888888888888895</v>
      </c>
      <c r="Z53">
        <f t="shared" si="40"/>
        <v>0.04</v>
      </c>
      <c r="AA53">
        <v>22.22</v>
      </c>
      <c r="AB53">
        <f t="shared" si="1"/>
        <v>4.4999999999999998E-2</v>
      </c>
      <c r="AC53">
        <f t="shared" si="12"/>
        <v>-4.9999999999999975E-3</v>
      </c>
      <c r="AD53" s="28">
        <f t="shared" si="30"/>
        <v>26162.847341019613</v>
      </c>
      <c r="AE53" s="29">
        <f t="shared" si="13"/>
        <v>-6.8872449800896538</v>
      </c>
      <c r="AF53" s="29">
        <f t="shared" si="14"/>
        <v>-18.989881081903505</v>
      </c>
      <c r="AG53" s="29">
        <f t="shared" si="22"/>
        <v>-23.289413455793845</v>
      </c>
      <c r="AH53" s="29">
        <f t="shared" si="23"/>
        <v>-2.5877126061993163</v>
      </c>
      <c r="AI53" s="29">
        <f t="shared" si="24"/>
        <v>-7.7631378185979472</v>
      </c>
      <c r="AJ53" s="29">
        <f t="shared" si="25"/>
        <v>-15.526275637195898</v>
      </c>
      <c r="AK53" s="20">
        <f t="shared" si="33"/>
        <v>185.25247386964588</v>
      </c>
      <c r="AL53" s="20">
        <f t="shared" si="38"/>
        <v>-15.793309509089607</v>
      </c>
      <c r="AM53" s="20">
        <f t="shared" si="15"/>
        <v>6.1985204820806885</v>
      </c>
      <c r="AN53" s="20">
        <f t="shared" si="16"/>
        <v>17.090892973713157</v>
      </c>
      <c r="AO53" s="20">
        <f t="shared" si="17"/>
        <v>-8.3759546036988208</v>
      </c>
      <c r="AP53" s="20">
        <f t="shared" si="18"/>
        <v>-10.963667209898137</v>
      </c>
      <c r="AQ53" s="20">
        <f t="shared" si="34"/>
        <v>2065.6001851107526</v>
      </c>
      <c r="AR53" s="20">
        <f t="shared" si="26"/>
        <v>-0.87985065699459142</v>
      </c>
      <c r="AS53" s="20">
        <f t="shared" si="27"/>
        <v>26.756976718987744</v>
      </c>
      <c r="AT53" s="20">
        <f t="shared" si="19"/>
        <v>-3.28830370574048E-2</v>
      </c>
      <c r="AU53" s="21">
        <f t="shared" si="2"/>
        <v>28413.700000000012</v>
      </c>
      <c r="AV53" s="20">
        <f t="shared" si="20"/>
        <v>25.87712606199316</v>
      </c>
      <c r="AW53" s="20">
        <f t="shared" si="32"/>
        <v>2147.8526589803987</v>
      </c>
      <c r="AX53" s="20">
        <f t="shared" si="21"/>
        <v>2250.8526589803987</v>
      </c>
      <c r="AY53" s="20"/>
      <c r="AZ53" s="20"/>
    </row>
    <row r="54" spans="1:54" x14ac:dyDescent="0.25">
      <c r="A54">
        <v>1</v>
      </c>
      <c r="C54" s="16">
        <f t="shared" si="41"/>
        <v>44118</v>
      </c>
      <c r="D54" s="91">
        <v>53</v>
      </c>
      <c r="E54" s="91" t="e">
        <f t="shared" si="7"/>
        <v>#NUM!</v>
      </c>
      <c r="X54" s="74">
        <f t="shared" si="10"/>
        <v>7.7304698711499862</v>
      </c>
      <c r="Y54" s="17">
        <f t="shared" si="11"/>
        <v>0.88888888888888895</v>
      </c>
      <c r="Z54">
        <f t="shared" si="40"/>
        <v>0.04</v>
      </c>
      <c r="AA54">
        <v>22.22</v>
      </c>
      <c r="AB54">
        <f t="shared" si="1"/>
        <v>4.4999999999999998E-2</v>
      </c>
      <c r="AC54">
        <f t="shared" si="12"/>
        <v>-4.9999999999999975E-3</v>
      </c>
      <c r="AD54" s="28">
        <f t="shared" si="30"/>
        <v>26137.028308147874</v>
      </c>
      <c r="AE54" s="29">
        <f t="shared" si="13"/>
        <v>-6.8479157257118626</v>
      </c>
      <c r="AF54" s="29">
        <f t="shared" si="14"/>
        <v>-18.971117146024291</v>
      </c>
      <c r="AG54" s="29">
        <f t="shared" si="22"/>
        <v>-23.237129584562542</v>
      </c>
      <c r="AH54" s="29">
        <f t="shared" si="23"/>
        <v>-2.5819032871736156</v>
      </c>
      <c r="AI54" s="29">
        <f t="shared" si="24"/>
        <v>-7.7457098615208473</v>
      </c>
      <c r="AJ54" s="29">
        <f t="shared" si="25"/>
        <v>-15.491419723041695</v>
      </c>
      <c r="AK54" s="20">
        <f t="shared" si="33"/>
        <v>184.40093607635399</v>
      </c>
      <c r="AL54" s="20">
        <f t="shared" si="38"/>
        <v>-15.752306053720394</v>
      </c>
      <c r="AM54" s="20">
        <f t="shared" si="15"/>
        <v>6.1631241531406769</v>
      </c>
      <c r="AN54" s="20">
        <f t="shared" si="16"/>
        <v>17.074005431421863</v>
      </c>
      <c r="AO54" s="20">
        <f t="shared" si="17"/>
        <v>-8.3363613241340637</v>
      </c>
      <c r="AP54" s="20">
        <f t="shared" si="18"/>
        <v>-10.918264611307679</v>
      </c>
      <c r="AQ54" s="20">
        <f t="shared" si="34"/>
        <v>2092.2707557757808</v>
      </c>
      <c r="AR54" s="20">
        <f t="shared" si="26"/>
        <v>-0.85153779329189661</v>
      </c>
      <c r="AS54" s="20">
        <f t="shared" si="27"/>
        <v>26.670570665028208</v>
      </c>
      <c r="AT54" s="20">
        <f t="shared" si="19"/>
        <v>-3.1927992992233784E-2</v>
      </c>
      <c r="AU54" s="21">
        <f t="shared" si="2"/>
        <v>28413.700000000012</v>
      </c>
      <c r="AV54" s="20">
        <f t="shared" si="20"/>
        <v>25.819032871736155</v>
      </c>
      <c r="AW54" s="20">
        <f t="shared" si="32"/>
        <v>2173.6716918521347</v>
      </c>
      <c r="AX54" s="20">
        <f t="shared" si="21"/>
        <v>2276.6716918521347</v>
      </c>
      <c r="AY54" s="20"/>
      <c r="AZ54" s="20"/>
    </row>
    <row r="55" spans="1:54" x14ac:dyDescent="0.25">
      <c r="A55">
        <v>1</v>
      </c>
      <c r="C55" s="16">
        <f t="shared" si="41"/>
        <v>44119</v>
      </c>
      <c r="D55" s="91">
        <v>54</v>
      </c>
      <c r="E55" s="91" t="e">
        <f t="shared" si="7"/>
        <v>#NUM!</v>
      </c>
      <c r="X55" s="74">
        <f t="shared" si="10"/>
        <v>7.7417220157898337</v>
      </c>
      <c r="Y55" s="17">
        <f t="shared" si="11"/>
        <v>0.88888888888888895</v>
      </c>
      <c r="Z55">
        <f t="shared" si="40"/>
        <v>0.04</v>
      </c>
      <c r="AA55">
        <v>22.22</v>
      </c>
      <c r="AB55">
        <f t="shared" si="1"/>
        <v>4.4999999999999998E-2</v>
      </c>
      <c r="AC55">
        <f t="shared" si="12"/>
        <v>-4.9999999999999975E-3</v>
      </c>
      <c r="AD55" s="28">
        <f t="shared" si="30"/>
        <v>26111.266201310278</v>
      </c>
      <c r="AE55" s="29">
        <f t="shared" si="13"/>
        <v>-6.8097115031089039</v>
      </c>
      <c r="AF55" s="29">
        <f t="shared" si="14"/>
        <v>-18.952395334486642</v>
      </c>
      <c r="AG55" s="29">
        <f t="shared" si="22"/>
        <v>-23.185896153835991</v>
      </c>
      <c r="AH55" s="29">
        <f t="shared" si="23"/>
        <v>-2.5762106837595549</v>
      </c>
      <c r="AI55" s="29">
        <f t="shared" si="24"/>
        <v>-7.7286320512786633</v>
      </c>
      <c r="AJ55" s="29">
        <f t="shared" si="25"/>
        <v>-15.457264102557328</v>
      </c>
      <c r="AK55" s="20">
        <f t="shared" si="33"/>
        <v>183.57641472759218</v>
      </c>
      <c r="AL55" s="20">
        <f t="shared" si="38"/>
        <v>-15.712375379161863</v>
      </c>
      <c r="AM55" s="20">
        <f t="shared" si="15"/>
        <v>6.1287403527980135</v>
      </c>
      <c r="AN55" s="20">
        <f t="shared" si="16"/>
        <v>17.057155801037979</v>
      </c>
      <c r="AO55" s="20">
        <f t="shared" si="17"/>
        <v>-8.2980421234359287</v>
      </c>
      <c r="AP55" s="20">
        <f t="shared" si="18"/>
        <v>-10.874252807195484</v>
      </c>
      <c r="AQ55" s="20">
        <f t="shared" si="34"/>
        <v>2118.8573839621386</v>
      </c>
      <c r="AR55" s="20">
        <f t="shared" si="26"/>
        <v>-0.82452134876180594</v>
      </c>
      <c r="AS55" s="20">
        <f t="shared" si="27"/>
        <v>26.586628186357757</v>
      </c>
      <c r="AT55" s="20">
        <f t="shared" si="19"/>
        <v>-3.1012633229846265E-2</v>
      </c>
      <c r="AU55" s="21">
        <f t="shared" si="2"/>
        <v>28413.700000000008</v>
      </c>
      <c r="AV55" s="20">
        <f t="shared" si="20"/>
        <v>25.762106837595546</v>
      </c>
      <c r="AW55" s="20">
        <f t="shared" si="32"/>
        <v>2199.4337986897303</v>
      </c>
      <c r="AX55" s="20">
        <f t="shared" si="21"/>
        <v>2302.4337986897308</v>
      </c>
      <c r="AY55" s="20"/>
      <c r="AZ55" s="20"/>
    </row>
    <row r="56" spans="1:54" x14ac:dyDescent="0.25">
      <c r="A56">
        <v>1</v>
      </c>
      <c r="C56" s="16">
        <f t="shared" si="41"/>
        <v>44120</v>
      </c>
      <c r="D56" s="91">
        <v>55</v>
      </c>
      <c r="E56" s="91" t="e">
        <f t="shared" si="7"/>
        <v>#NUM!</v>
      </c>
      <c r="X56" s="74">
        <f t="shared" si="10"/>
        <v>7.7528249850321078</v>
      </c>
      <c r="Y56" s="17">
        <f t="shared" si="11"/>
        <v>0.88888888888888895</v>
      </c>
      <c r="Z56">
        <f t="shared" si="40"/>
        <v>0.04</v>
      </c>
      <c r="AA56">
        <v>22.22</v>
      </c>
      <c r="AB56">
        <f t="shared" si="1"/>
        <v>4.4999999999999998E-2</v>
      </c>
      <c r="AC56">
        <f t="shared" si="12"/>
        <v>-4.9999999999999975E-3</v>
      </c>
      <c r="AD56" s="28">
        <f t="shared" si="30"/>
        <v>26085.559905636026</v>
      </c>
      <c r="AE56" s="29">
        <f t="shared" si="13"/>
        <v>-6.7725808732871977</v>
      </c>
      <c r="AF56" s="29">
        <f t="shared" si="14"/>
        <v>-18.933714800966193</v>
      </c>
      <c r="AG56" s="29">
        <f t="shared" si="22"/>
        <v>-23.135666106828051</v>
      </c>
      <c r="AH56" s="29">
        <f t="shared" si="23"/>
        <v>-2.570629567425339</v>
      </c>
      <c r="AI56" s="29">
        <f t="shared" si="24"/>
        <v>-7.711888702276017</v>
      </c>
      <c r="AJ56" s="29">
        <f t="shared" si="25"/>
        <v>-15.423777404552034</v>
      </c>
      <c r="AK56" s="20">
        <f t="shared" si="33"/>
        <v>182.77771104492456</v>
      </c>
      <c r="AL56" s="20">
        <f t="shared" si="38"/>
        <v>-15.673431126754025</v>
      </c>
      <c r="AM56" s="20">
        <f t="shared" si="15"/>
        <v>6.0953227859584782</v>
      </c>
      <c r="AN56" s="20">
        <f t="shared" si="16"/>
        <v>17.040343320869574</v>
      </c>
      <c r="AO56" s="20">
        <f t="shared" si="17"/>
        <v>-8.2609386627416477</v>
      </c>
      <c r="AP56" s="20">
        <f t="shared" si="18"/>
        <v>-10.831568230166987</v>
      </c>
      <c r="AQ56" s="20">
        <f t="shared" si="34"/>
        <v>2145.36238331906</v>
      </c>
      <c r="AR56" s="20">
        <f t="shared" si="26"/>
        <v>-0.79870368266762171</v>
      </c>
      <c r="AS56" s="20">
        <f t="shared" si="27"/>
        <v>26.504999356921417</v>
      </c>
      <c r="AT56" s="20">
        <f t="shared" si="19"/>
        <v>-3.0134076666523336E-2</v>
      </c>
      <c r="AU56" s="21">
        <f t="shared" si="2"/>
        <v>28413.700000000012</v>
      </c>
      <c r="AV56" s="20">
        <f t="shared" si="20"/>
        <v>25.70629567425339</v>
      </c>
      <c r="AW56" s="20">
        <f t="shared" si="32"/>
        <v>2225.1400943639837</v>
      </c>
      <c r="AX56" s="20">
        <f t="shared" si="21"/>
        <v>2328.1400943639846</v>
      </c>
      <c r="AY56" s="20"/>
      <c r="AZ56" s="20"/>
    </row>
    <row r="57" spans="1:54" x14ac:dyDescent="0.25">
      <c r="A57">
        <v>1</v>
      </c>
      <c r="C57" s="16">
        <f t="shared" si="41"/>
        <v>44121</v>
      </c>
      <c r="D57" s="91">
        <v>56</v>
      </c>
      <c r="E57" s="91" t="e">
        <f t="shared" si="7"/>
        <v>#NUM!</v>
      </c>
      <c r="X57" s="74">
        <f t="shared" si="10"/>
        <v>7.7637827729929523</v>
      </c>
      <c r="Y57" s="17">
        <f t="shared" si="11"/>
        <v>0.88888888888888895</v>
      </c>
      <c r="Z57">
        <f t="shared" si="40"/>
        <v>0.04</v>
      </c>
      <c r="AA57">
        <v>22.22</v>
      </c>
      <c r="AB57">
        <f t="shared" si="1"/>
        <v>4.4999999999999998E-2</v>
      </c>
      <c r="AC57">
        <f t="shared" si="12"/>
        <v>-4.9999999999999975E-3</v>
      </c>
      <c r="AD57" s="28">
        <f t="shared" si="30"/>
        <v>26059.908354682029</v>
      </c>
      <c r="AE57" s="29">
        <f t="shared" si="13"/>
        <v>-6.7364762169461176</v>
      </c>
      <c r="AF57" s="29">
        <f t="shared" si="14"/>
        <v>-18.915074737051512</v>
      </c>
      <c r="AG57" s="29">
        <f t="shared" si="22"/>
        <v>-23.086395858597864</v>
      </c>
      <c r="AH57" s="29">
        <f t="shared" si="23"/>
        <v>-2.5651550953997631</v>
      </c>
      <c r="AI57" s="29">
        <f t="shared" si="24"/>
        <v>-7.6954652861992878</v>
      </c>
      <c r="AJ57" s="29">
        <f t="shared" si="25"/>
        <v>-15.390930572398577</v>
      </c>
      <c r="AK57" s="20">
        <f t="shared" si="33"/>
        <v>182.00370869277052</v>
      </c>
      <c r="AL57" s="20">
        <f t="shared" si="38"/>
        <v>-15.635401213730301</v>
      </c>
      <c r="AM57" s="20">
        <f t="shared" si="15"/>
        <v>6.0628285952515064</v>
      </c>
      <c r="AN57" s="20">
        <f t="shared" si="16"/>
        <v>17.023567263346361</v>
      </c>
      <c r="AO57" s="20">
        <f t="shared" si="17"/>
        <v>-8.2249969970216057</v>
      </c>
      <c r="AP57" s="20">
        <f t="shared" si="18"/>
        <v>-10.790152092421369</v>
      </c>
      <c r="AQ57" s="20">
        <f t="shared" si="34"/>
        <v>2171.7879366252118</v>
      </c>
      <c r="AR57" s="20">
        <f t="shared" si="26"/>
        <v>-0.77400235215404223</v>
      </c>
      <c r="AS57" s="20">
        <f t="shared" si="27"/>
        <v>26.425553306151869</v>
      </c>
      <c r="AT57" s="20">
        <f t="shared" si="19"/>
        <v>-2.9289920373166016E-2</v>
      </c>
      <c r="AU57" s="21">
        <f t="shared" si="2"/>
        <v>28413.700000000012</v>
      </c>
      <c r="AV57" s="20">
        <f t="shared" si="20"/>
        <v>25.651550953997628</v>
      </c>
      <c r="AW57" s="20">
        <f t="shared" si="32"/>
        <v>2250.7916453179814</v>
      </c>
      <c r="AX57" s="20">
        <f t="shared" si="21"/>
        <v>2353.7916453179823</v>
      </c>
      <c r="AY57" s="20"/>
      <c r="AZ57" s="20"/>
    </row>
    <row r="58" spans="1:54" x14ac:dyDescent="0.25">
      <c r="A58">
        <v>1</v>
      </c>
      <c r="C58" s="16">
        <f t="shared" si="41"/>
        <v>44122</v>
      </c>
      <c r="D58" s="91">
        <v>57</v>
      </c>
      <c r="E58" s="91" t="e">
        <f t="shared" si="7"/>
        <v>#NUM!</v>
      </c>
      <c r="X58" s="74">
        <f t="shared" si="10"/>
        <v>7.7745992097415924</v>
      </c>
      <c r="Y58" s="17">
        <f t="shared" si="11"/>
        <v>0.88888888888888895</v>
      </c>
      <c r="Z58">
        <f t="shared" si="40"/>
        <v>0.04</v>
      </c>
      <c r="AA58">
        <v>22.22</v>
      </c>
      <c r="AB58">
        <f t="shared" si="1"/>
        <v>4.4999999999999998E-2</v>
      </c>
      <c r="AC58">
        <f t="shared" si="12"/>
        <v>-4.9999999999999975E-3</v>
      </c>
      <c r="AD58" s="28">
        <f t="shared" si="30"/>
        <v>26034.310527158126</v>
      </c>
      <c r="AE58" s="29">
        <f t="shared" si="13"/>
        <v>-6.7013531544551643</v>
      </c>
      <c r="AF58" s="29">
        <f t="shared" si="14"/>
        <v>-18.896474369446931</v>
      </c>
      <c r="AG58" s="29">
        <f t="shared" si="22"/>
        <v>-23.038044771511888</v>
      </c>
      <c r="AH58" s="29">
        <f t="shared" si="23"/>
        <v>-2.5597827523902099</v>
      </c>
      <c r="AI58" s="29">
        <f t="shared" si="24"/>
        <v>-7.6793482571706289</v>
      </c>
      <c r="AJ58" s="29">
        <f t="shared" si="25"/>
        <v>-15.358696514341259</v>
      </c>
      <c r="AK58" s="20">
        <f t="shared" si="33"/>
        <v>181.25335899507709</v>
      </c>
      <c r="AL58" s="20">
        <f t="shared" si="38"/>
        <v>-15.598227578030645</v>
      </c>
      <c r="AM58" s="20">
        <f t="shared" si="15"/>
        <v>6.0312178390096483</v>
      </c>
      <c r="AN58" s="20">
        <f t="shared" si="16"/>
        <v>17.006826932502239</v>
      </c>
      <c r="AO58" s="20">
        <f t="shared" si="17"/>
        <v>-8.1901668911746732</v>
      </c>
      <c r="AP58" s="20">
        <f t="shared" si="18"/>
        <v>-10.749949643564882</v>
      </c>
      <c r="AQ58" s="20">
        <f t="shared" si="34"/>
        <v>2198.1361138468073</v>
      </c>
      <c r="AR58" s="20">
        <f t="shared" si="26"/>
        <v>-0.75034969769342297</v>
      </c>
      <c r="AS58" s="20">
        <f t="shared" si="27"/>
        <v>26.348177221595506</v>
      </c>
      <c r="AT58" s="20">
        <f t="shared" si="19"/>
        <v>-2.8478239362927201E-2</v>
      </c>
      <c r="AU58" s="21">
        <f t="shared" si="2"/>
        <v>28413.700000000012</v>
      </c>
      <c r="AV58" s="20">
        <f t="shared" si="20"/>
        <v>25.597827523902097</v>
      </c>
      <c r="AW58" s="20">
        <f t="shared" si="32"/>
        <v>2276.3894728418836</v>
      </c>
      <c r="AX58" s="20">
        <f t="shared" si="21"/>
        <v>2379.3894728418845</v>
      </c>
      <c r="AY58" s="20"/>
      <c r="AZ58" s="20"/>
    </row>
    <row r="59" spans="1:54" x14ac:dyDescent="0.25">
      <c r="A59">
        <v>1</v>
      </c>
      <c r="C59" s="16">
        <f t="shared" si="41"/>
        <v>44123</v>
      </c>
      <c r="D59" s="91">
        <v>58</v>
      </c>
      <c r="E59" s="91" t="e">
        <f t="shared" si="7"/>
        <v>#NUM!</v>
      </c>
      <c r="X59" s="74">
        <f t="shared" si="10"/>
        <v>7.7852779704374795</v>
      </c>
      <c r="Y59" s="17">
        <f t="shared" si="11"/>
        <v>0.88888888888888895</v>
      </c>
      <c r="Z59">
        <f t="shared" si="40"/>
        <v>0.04</v>
      </c>
      <c r="AA59">
        <v>22.22</v>
      </c>
      <c r="AB59">
        <f t="shared" si="1"/>
        <v>4.4999999999999998E-2</v>
      </c>
      <c r="AC59">
        <f t="shared" si="12"/>
        <v>-4.9999999999999975E-3</v>
      </c>
      <c r="AD59" s="28">
        <f t="shared" si="30"/>
        <v>26008.765444215795</v>
      </c>
      <c r="AE59" s="29">
        <f t="shared" si="13"/>
        <v>-6.6671699847312951</v>
      </c>
      <c r="AF59" s="29">
        <f t="shared" si="14"/>
        <v>-18.877912957597911</v>
      </c>
      <c r="AG59" s="29">
        <f t="shared" si="22"/>
        <v>-22.990574648096285</v>
      </c>
      <c r="AH59" s="29">
        <f t="shared" si="23"/>
        <v>-2.5545082942329209</v>
      </c>
      <c r="AI59" s="29">
        <f t="shared" si="24"/>
        <v>-7.663524882698761</v>
      </c>
      <c r="AJ59" s="29">
        <f t="shared" si="25"/>
        <v>-15.327049765397524</v>
      </c>
      <c r="AK59" s="20">
        <f t="shared" si="33"/>
        <v>180.52566659691973</v>
      </c>
      <c r="AL59" s="20">
        <f t="shared" si="38"/>
        <v>-15.561865891475161</v>
      </c>
      <c r="AM59" s="20">
        <f t="shared" si="15"/>
        <v>6.0004529862581659</v>
      </c>
      <c r="AN59" s="20">
        <f t="shared" si="16"/>
        <v>16.990121661838121</v>
      </c>
      <c r="AO59" s="20">
        <f t="shared" si="17"/>
        <v>-8.1564011547784681</v>
      </c>
      <c r="AP59" s="20">
        <f t="shared" si="18"/>
        <v>-10.710909449011389</v>
      </c>
      <c r="AQ59" s="20">
        <f t="shared" si="34"/>
        <v>2224.4088891872939</v>
      </c>
      <c r="AR59" s="20">
        <f t="shared" si="26"/>
        <v>-0.72769239815735887</v>
      </c>
      <c r="AS59" s="20">
        <f t="shared" si="27"/>
        <v>26.272775340486533</v>
      </c>
      <c r="AT59" s="20">
        <f t="shared" si="19"/>
        <v>-2.7697583857308739E-2</v>
      </c>
      <c r="AU59" s="21">
        <f t="shared" si="2"/>
        <v>28413.700000000008</v>
      </c>
      <c r="AV59" s="20">
        <f t="shared" si="20"/>
        <v>25.545082942329206</v>
      </c>
      <c r="AW59" s="20">
        <f t="shared" si="32"/>
        <v>2301.934555784213</v>
      </c>
      <c r="AX59" s="20">
        <f t="shared" si="21"/>
        <v>2404.9345557842134</v>
      </c>
      <c r="AY59" s="20"/>
      <c r="AZ59" s="20"/>
    </row>
    <row r="60" spans="1:54" x14ac:dyDescent="0.25">
      <c r="A60">
        <v>1</v>
      </c>
      <c r="C60" s="16">
        <f t="shared" si="41"/>
        <v>44124</v>
      </c>
      <c r="D60" s="91">
        <v>59</v>
      </c>
      <c r="E60" s="91" t="e">
        <f t="shared" si="7"/>
        <v>#NUM!</v>
      </c>
      <c r="X60" s="74">
        <f t="shared" si="10"/>
        <v>7.7958225836850543</v>
      </c>
      <c r="Y60" s="17">
        <f t="shared" si="11"/>
        <v>0.88888888888888895</v>
      </c>
      <c r="Z60">
        <f t="shared" si="40"/>
        <v>0.04</v>
      </c>
      <c r="AA60">
        <v>22.22</v>
      </c>
      <c r="AB60">
        <f t="shared" si="1"/>
        <v>4.4999999999999998E-2</v>
      </c>
      <c r="AC60">
        <f t="shared" si="12"/>
        <v>-4.9999999999999975E-3</v>
      </c>
      <c r="AD60" s="28">
        <f t="shared" si="30"/>
        <v>25983.272167280087</v>
      </c>
      <c r="AE60" s="29">
        <f t="shared" si="13"/>
        <v>-6.6338871439844125</v>
      </c>
      <c r="AF60" s="29">
        <f t="shared" si="14"/>
        <v>-18.859389791725057</v>
      </c>
      <c r="AG60" s="29">
        <f t="shared" si="22"/>
        <v>-22.943949242138522</v>
      </c>
      <c r="AH60" s="29">
        <f t="shared" si="23"/>
        <v>-2.5493276935709472</v>
      </c>
      <c r="AI60" s="29">
        <f t="shared" si="24"/>
        <v>-7.6479830807128408</v>
      </c>
      <c r="AJ60" s="29">
        <f t="shared" si="25"/>
        <v>-15.295966161425682</v>
      </c>
      <c r="AK60" s="20">
        <f t="shared" si="33"/>
        <v>179.81968520500098</v>
      </c>
      <c r="AL60" s="20">
        <f t="shared" si="38"/>
        <v>-15.526275637195898</v>
      </c>
      <c r="AM60" s="20">
        <f t="shared" si="15"/>
        <v>5.9704984295859713</v>
      </c>
      <c r="AN60" s="20">
        <f t="shared" si="16"/>
        <v>16.973450812552553</v>
      </c>
      <c r="AO60" s="20">
        <f t="shared" si="17"/>
        <v>-8.1236549968613883</v>
      </c>
      <c r="AP60" s="20">
        <f t="shared" si="18"/>
        <v>-10.672982690432335</v>
      </c>
      <c r="AQ60" s="20">
        <f t="shared" si="34"/>
        <v>2250.6081475149217</v>
      </c>
      <c r="AR60" s="20">
        <f t="shared" si="26"/>
        <v>-0.70598139191875475</v>
      </c>
      <c r="AS60" s="20">
        <f t="shared" si="27"/>
        <v>26.199258327627831</v>
      </c>
      <c r="AT60" s="20">
        <f t="shared" si="19"/>
        <v>-2.6946617461085842E-2</v>
      </c>
      <c r="AU60" s="21">
        <f t="shared" si="2"/>
        <v>28413.700000000012</v>
      </c>
      <c r="AV60" s="20">
        <f t="shared" si="20"/>
        <v>25.493276935709471</v>
      </c>
      <c r="AW60" s="20">
        <f t="shared" si="32"/>
        <v>2327.4278327199227</v>
      </c>
      <c r="AX60" s="20">
        <f t="shared" si="21"/>
        <v>2430.4278327199227</v>
      </c>
      <c r="AY60" s="20"/>
      <c r="AZ60" s="20"/>
      <c r="BB60" s="86">
        <f>MAX(AK2:AK110)</f>
        <v>546.19140723526709</v>
      </c>
    </row>
    <row r="61" spans="1:54" x14ac:dyDescent="0.25">
      <c r="A61">
        <v>1</v>
      </c>
      <c r="C61" s="16">
        <f t="shared" si="41"/>
        <v>44125</v>
      </c>
      <c r="D61" s="91">
        <v>60</v>
      </c>
      <c r="E61" s="91" t="e">
        <f t="shared" si="7"/>
        <v>#NUM!</v>
      </c>
      <c r="X61" s="74">
        <f t="shared" si="10"/>
        <v>7.8062364393155441</v>
      </c>
      <c r="Y61" s="17">
        <f t="shared" si="11"/>
        <v>0.88888888888888895</v>
      </c>
      <c r="Z61">
        <f t="shared" si="40"/>
        <v>0.04</v>
      </c>
      <c r="AA61">
        <v>22.22</v>
      </c>
      <c r="AB61">
        <f t="shared" si="1"/>
        <v>4.4999999999999998E-2</v>
      </c>
      <c r="AC61">
        <f t="shared" si="12"/>
        <v>-4.9999999999999975E-3</v>
      </c>
      <c r="AD61" s="28">
        <f t="shared" si="30"/>
        <v>25957.829796050977</v>
      </c>
      <c r="AE61" s="29">
        <f t="shared" si="13"/>
        <v>-6.6014670378565974</v>
      </c>
      <c r="AF61" s="29">
        <f t="shared" si="14"/>
        <v>-18.840904191252015</v>
      </c>
      <c r="AG61" s="29">
        <f t="shared" si="22"/>
        <v>-22.898134106197752</v>
      </c>
      <c r="AH61" s="29">
        <f t="shared" si="23"/>
        <v>-2.5442371229108613</v>
      </c>
      <c r="AI61" s="29">
        <f t="shared" si="24"/>
        <v>-7.6327113687325836</v>
      </c>
      <c r="AJ61" s="29">
        <f t="shared" si="25"/>
        <v>-15.265422737465169</v>
      </c>
      <c r="AK61" s="20">
        <f t="shared" si="33"/>
        <v>179.13451375393197</v>
      </c>
      <c r="AL61" s="20">
        <f t="shared" si="38"/>
        <v>-15.491419723041695</v>
      </c>
      <c r="AM61" s="20">
        <f t="shared" si="15"/>
        <v>5.9413203340709382</v>
      </c>
      <c r="AN61" s="20">
        <f t="shared" si="16"/>
        <v>16.956813772126814</v>
      </c>
      <c r="AO61" s="20">
        <f t="shared" si="17"/>
        <v>-8.0918858342250441</v>
      </c>
      <c r="AP61" s="20">
        <f t="shared" si="18"/>
        <v>-10.636122957135905</v>
      </c>
      <c r="AQ61" s="20">
        <f t="shared" si="34"/>
        <v>2276.7356901950998</v>
      </c>
      <c r="AR61" s="20">
        <f t="shared" si="26"/>
        <v>-0.68517145106901012</v>
      </c>
      <c r="AS61" s="20">
        <f t="shared" si="27"/>
        <v>26.127542680178067</v>
      </c>
      <c r="AT61" s="20">
        <f t="shared" si="19"/>
        <v>-2.6224106088201804E-2</v>
      </c>
      <c r="AU61" s="21">
        <f t="shared" si="2"/>
        <v>28413.700000000008</v>
      </c>
      <c r="AV61" s="20">
        <f t="shared" si="20"/>
        <v>25.442371229108616</v>
      </c>
      <c r="AW61" s="20">
        <f t="shared" si="32"/>
        <v>2352.8702039490313</v>
      </c>
      <c r="AX61" s="20">
        <f t="shared" si="21"/>
        <v>2455.8702039490317</v>
      </c>
      <c r="AY61" s="20"/>
      <c r="AZ61" s="20"/>
    </row>
    <row r="62" spans="1:54" x14ac:dyDescent="0.25">
      <c r="A62">
        <v>1</v>
      </c>
      <c r="C62" s="16">
        <f t="shared" si="41"/>
        <v>44126</v>
      </c>
      <c r="D62" s="91">
        <v>61</v>
      </c>
      <c r="E62" s="91" t="e">
        <f t="shared" si="7"/>
        <v>#NUM!</v>
      </c>
      <c r="X62" s="74">
        <f t="shared" si="10"/>
        <v>7.8165227956439605</v>
      </c>
      <c r="Y62" s="17">
        <f t="shared" si="11"/>
        <v>0.88888888888888895</v>
      </c>
      <c r="Z62">
        <f t="shared" si="40"/>
        <v>0.04</v>
      </c>
      <c r="AA62">
        <v>22.22</v>
      </c>
      <c r="AB62">
        <f t="shared" si="1"/>
        <v>4.4999999999999998E-2</v>
      </c>
      <c r="AC62">
        <f t="shared" si="12"/>
        <v>-4.9999999999999975E-3</v>
      </c>
      <c r="AD62" s="28">
        <f t="shared" si="30"/>
        <v>25932.437466657364</v>
      </c>
      <c r="AE62" s="29">
        <f t="shared" si="13"/>
        <v>-6.5698738902576332</v>
      </c>
      <c r="AF62" s="29">
        <f t="shared" si="14"/>
        <v>-18.822455503356206</v>
      </c>
      <c r="AG62" s="29">
        <f t="shared" si="22"/>
        <v>-22.853096454252455</v>
      </c>
      <c r="AH62" s="29">
        <f t="shared" si="23"/>
        <v>-2.5392329393613839</v>
      </c>
      <c r="AI62" s="29">
        <f t="shared" si="24"/>
        <v>-7.6176988180841514</v>
      </c>
      <c r="AJ62" s="29">
        <f t="shared" si="25"/>
        <v>-15.235397636168305</v>
      </c>
      <c r="AK62" s="20">
        <f t="shared" si="33"/>
        <v>178.46929298670017</v>
      </c>
      <c r="AL62" s="20">
        <f t="shared" si="38"/>
        <v>-15.457264102557328</v>
      </c>
      <c r="AM62" s="20">
        <f t="shared" si="15"/>
        <v>5.9128865012318697</v>
      </c>
      <c r="AN62" s="20">
        <f t="shared" si="16"/>
        <v>16.940209953020585</v>
      </c>
      <c r="AO62" s="20">
        <f t="shared" si="17"/>
        <v>-8.0610531189269388</v>
      </c>
      <c r="AP62" s="20">
        <f t="shared" si="18"/>
        <v>-10.600286058288322</v>
      </c>
      <c r="AQ62" s="20">
        <f t="shared" si="34"/>
        <v>2302.7932403559453</v>
      </c>
      <c r="AR62" s="20">
        <f t="shared" si="26"/>
        <v>-0.66522076723180135</v>
      </c>
      <c r="AS62" s="20">
        <f t="shared" si="27"/>
        <v>26.057550160845494</v>
      </c>
      <c r="AT62" s="20">
        <f t="shared" si="19"/>
        <v>-2.5528906713240183E-2</v>
      </c>
      <c r="AU62" s="21">
        <f t="shared" si="2"/>
        <v>28413.700000000012</v>
      </c>
      <c r="AV62" s="20">
        <f t="shared" si="20"/>
        <v>25.392329393613842</v>
      </c>
      <c r="AW62" s="20">
        <f t="shared" si="32"/>
        <v>2378.2625333426449</v>
      </c>
      <c r="AX62" s="20">
        <f t="shared" si="21"/>
        <v>2481.2625333426454</v>
      </c>
      <c r="AY62" s="20"/>
      <c r="AZ62" s="20"/>
    </row>
    <row r="63" spans="1:54" x14ac:dyDescent="0.25">
      <c r="A63">
        <v>1</v>
      </c>
      <c r="C63" s="16">
        <f t="shared" si="41"/>
        <v>44127</v>
      </c>
      <c r="D63" s="91">
        <v>62</v>
      </c>
      <c r="E63" s="91" t="e">
        <f t="shared" si="7"/>
        <v>#NUM!</v>
      </c>
      <c r="X63" s="74">
        <f t="shared" si="10"/>
        <v>7.8266847862451847</v>
      </c>
      <c r="Y63" s="17">
        <f t="shared" si="11"/>
        <v>0.88888888888888895</v>
      </c>
      <c r="Z63">
        <f t="shared" si="40"/>
        <v>0.04</v>
      </c>
      <c r="AA63">
        <v>22.22</v>
      </c>
      <c r="AB63">
        <f t="shared" si="1"/>
        <v>4.4999999999999998E-2</v>
      </c>
      <c r="AC63">
        <f t="shared" si="12"/>
        <v>-4.9999999999999975E-3</v>
      </c>
      <c r="AD63" s="28">
        <f t="shared" si="30"/>
        <v>25907.094349947387</v>
      </c>
      <c r="AE63" s="29">
        <f t="shared" si="13"/>
        <v>-6.5390736083475929</v>
      </c>
      <c r="AF63" s="29">
        <f t="shared" si="14"/>
        <v>-18.804043101630292</v>
      </c>
      <c r="AG63" s="29">
        <f t="shared" si="22"/>
        <v>-22.808805038980097</v>
      </c>
      <c r="AH63" s="29">
        <f t="shared" si="23"/>
        <v>-2.5343116709977886</v>
      </c>
      <c r="AI63" s="29">
        <f t="shared" si="24"/>
        <v>-7.602935012993365</v>
      </c>
      <c r="AJ63" s="29">
        <f t="shared" si="25"/>
        <v>-15.205870025986732</v>
      </c>
      <c r="AK63" s="20">
        <f t="shared" si="33"/>
        <v>177.82320243672672</v>
      </c>
      <c r="AL63" s="20">
        <f t="shared" si="38"/>
        <v>-15.423777404552034</v>
      </c>
      <c r="AM63" s="20">
        <f t="shared" si="15"/>
        <v>5.8851662475128341</v>
      </c>
      <c r="AN63" s="20">
        <f t="shared" si="16"/>
        <v>16.923638791467262</v>
      </c>
      <c r="AO63" s="20">
        <f t="shared" si="17"/>
        <v>-8.0311181844015067</v>
      </c>
      <c r="AP63" s="20">
        <f t="shared" si="18"/>
        <v>-10.565429855399294</v>
      </c>
      <c r="AQ63" s="20">
        <f t="shared" si="34"/>
        <v>2328.7824476158962</v>
      </c>
      <c r="AR63" s="20">
        <f t="shared" si="26"/>
        <v>-0.64609054997345083</v>
      </c>
      <c r="AS63" s="20">
        <f t="shared" si="27"/>
        <v>25.989207259950945</v>
      </c>
      <c r="AT63" s="20">
        <f t="shared" si="19"/>
        <v>-2.4859956039100455E-2</v>
      </c>
      <c r="AU63" s="21">
        <f t="shared" si="2"/>
        <v>28413.700000000012</v>
      </c>
      <c r="AV63" s="20">
        <f t="shared" si="20"/>
        <v>25.343116709977885</v>
      </c>
      <c r="AW63" s="20">
        <f t="shared" si="32"/>
        <v>2403.6056500526229</v>
      </c>
      <c r="AX63" s="20">
        <f t="shared" si="21"/>
        <v>2506.6056500526229</v>
      </c>
      <c r="AY63" s="20"/>
      <c r="AZ63" s="20"/>
    </row>
    <row r="64" spans="1:54" x14ac:dyDescent="0.25">
      <c r="A64">
        <v>1</v>
      </c>
      <c r="C64" s="16">
        <f t="shared" si="41"/>
        <v>44128</v>
      </c>
      <c r="D64" s="91">
        <v>63</v>
      </c>
      <c r="E64" s="91" t="e">
        <f t="shared" si="7"/>
        <v>#NUM!</v>
      </c>
      <c r="X64" s="74">
        <f t="shared" si="10"/>
        <v>7.8367254262891768</v>
      </c>
      <c r="Y64" s="17">
        <f t="shared" si="11"/>
        <v>0.88888888888888895</v>
      </c>
      <c r="Z64">
        <f t="shared" si="40"/>
        <v>0.04</v>
      </c>
      <c r="AA64">
        <v>22.22</v>
      </c>
      <c r="AB64">
        <f t="shared" si="1"/>
        <v>4.4999999999999998E-2</v>
      </c>
      <c r="AC64">
        <f t="shared" si="12"/>
        <v>-4.9999999999999975E-3</v>
      </c>
      <c r="AD64" s="28">
        <f t="shared" si="30"/>
        <v>25881.799649899458</v>
      </c>
      <c r="AE64" s="29">
        <f t="shared" si="13"/>
        <v>-6.509033663085793</v>
      </c>
      <c r="AF64" s="29">
        <f t="shared" si="14"/>
        <v>-18.785666384842418</v>
      </c>
      <c r="AG64" s="29">
        <f t="shared" si="22"/>
        <v>-22.765230043135389</v>
      </c>
      <c r="AH64" s="29">
        <f t="shared" si="23"/>
        <v>-2.5294700047928211</v>
      </c>
      <c r="AI64" s="29">
        <f t="shared" si="24"/>
        <v>-7.5884100143784625</v>
      </c>
      <c r="AJ64" s="29">
        <f t="shared" si="25"/>
        <v>-15.176820028756927</v>
      </c>
      <c r="AK64" s="20">
        <f t="shared" si="33"/>
        <v>177.1954577978108</v>
      </c>
      <c r="AL64" s="20">
        <f t="shared" si="38"/>
        <v>-15.390930572398577</v>
      </c>
      <c r="AM64" s="20">
        <f t="shared" si="15"/>
        <v>5.8581302967772135</v>
      </c>
      <c r="AN64" s="20">
        <f t="shared" si="16"/>
        <v>16.907099746358178</v>
      </c>
      <c r="AO64" s="20">
        <f t="shared" si="17"/>
        <v>-8.0020441096527026</v>
      </c>
      <c r="AP64" s="20">
        <f t="shared" si="18"/>
        <v>-10.531514114445525</v>
      </c>
      <c r="AQ64" s="20">
        <f t="shared" si="34"/>
        <v>2354.7048923027405</v>
      </c>
      <c r="AR64" s="20">
        <f t="shared" si="26"/>
        <v>-0.62774463891591381</v>
      </c>
      <c r="AS64" s="20">
        <f t="shared" si="27"/>
        <v>25.922444686844301</v>
      </c>
      <c r="AT64" s="20">
        <f t="shared" si="19"/>
        <v>-2.4216259172287698E-2</v>
      </c>
      <c r="AU64" s="21">
        <f t="shared" si="2"/>
        <v>28413.700000000008</v>
      </c>
      <c r="AV64" s="20">
        <f t="shared" si="20"/>
        <v>25.29470004792821</v>
      </c>
      <c r="AW64" s="20">
        <f t="shared" si="32"/>
        <v>2428.9003501005509</v>
      </c>
      <c r="AX64" s="20">
        <f t="shared" si="21"/>
        <v>2531.9003501005513</v>
      </c>
      <c r="AY64" s="20"/>
      <c r="AZ64" s="20"/>
    </row>
    <row r="65" spans="1:52" x14ac:dyDescent="0.25">
      <c r="A65">
        <v>1</v>
      </c>
      <c r="C65" s="16">
        <f t="shared" si="41"/>
        <v>44129</v>
      </c>
      <c r="D65" s="91">
        <v>64</v>
      </c>
      <c r="E65" s="91" t="e">
        <f t="shared" si="7"/>
        <v>#NUM!</v>
      </c>
      <c r="X65" s="74">
        <f t="shared" si="10"/>
        <v>7.846647618471815</v>
      </c>
      <c r="Y65" s="17">
        <f t="shared" si="11"/>
        <v>0.88888888888888895</v>
      </c>
      <c r="Z65">
        <f t="shared" si="40"/>
        <v>0.04</v>
      </c>
      <c r="AA65">
        <v>22.22</v>
      </c>
      <c r="AB65">
        <f t="shared" si="1"/>
        <v>4.4999999999999998E-2</v>
      </c>
      <c r="AC65">
        <f t="shared" si="12"/>
        <v>-4.9999999999999975E-3</v>
      </c>
      <c r="AD65" s="28">
        <f t="shared" si="30"/>
        <v>25856.552602138941</v>
      </c>
      <c r="AE65" s="29">
        <f t="shared" si="13"/>
        <v>-6.4797229847303734</v>
      </c>
      <c r="AF65" s="29">
        <f t="shared" si="14"/>
        <v>-18.767324775784047</v>
      </c>
      <c r="AG65" s="29">
        <f t="shared" si="22"/>
        <v>-22.72234298446298</v>
      </c>
      <c r="AH65" s="29">
        <f t="shared" si="23"/>
        <v>-2.5247047760514421</v>
      </c>
      <c r="AI65" s="29">
        <f t="shared" si="24"/>
        <v>-7.5741143281543266</v>
      </c>
      <c r="AJ65" s="29">
        <f t="shared" si="25"/>
        <v>-15.148228656308653</v>
      </c>
      <c r="AK65" s="20">
        <f t="shared" si="33"/>
        <v>176.58530866703103</v>
      </c>
      <c r="AL65" s="20">
        <f t="shared" si="38"/>
        <v>-15.358696514341259</v>
      </c>
      <c r="AM65" s="20">
        <f t="shared" si="15"/>
        <v>5.8317506862573358</v>
      </c>
      <c r="AN65" s="20">
        <f t="shared" si="16"/>
        <v>16.890592298205643</v>
      </c>
      <c r="AO65" s="20">
        <f t="shared" si="17"/>
        <v>-7.9737956009014859</v>
      </c>
      <c r="AP65" s="20">
        <f t="shared" si="18"/>
        <v>-10.498500376952927</v>
      </c>
      <c r="AQ65" s="20">
        <f t="shared" si="34"/>
        <v>2380.5620891940348</v>
      </c>
      <c r="AR65" s="20">
        <f t="shared" si="26"/>
        <v>-0.6101491307797744</v>
      </c>
      <c r="AS65" s="20">
        <f t="shared" si="27"/>
        <v>25.857196891294279</v>
      </c>
      <c r="AT65" s="20">
        <f t="shared" si="19"/>
        <v>-2.3596878398880205E-2</v>
      </c>
      <c r="AU65" s="21">
        <f t="shared" si="2"/>
        <v>28413.700000000008</v>
      </c>
      <c r="AV65" s="20">
        <f t="shared" si="20"/>
        <v>25.24704776051442</v>
      </c>
      <c r="AW65" s="20">
        <f t="shared" si="32"/>
        <v>2454.1473978610652</v>
      </c>
      <c r="AX65" s="20">
        <f t="shared" si="21"/>
        <v>2557.1473978610657</v>
      </c>
      <c r="AY65" s="20"/>
      <c r="AZ65" s="20"/>
    </row>
    <row r="66" spans="1:52" x14ac:dyDescent="0.25">
      <c r="A66">
        <v>1</v>
      </c>
      <c r="C66" s="16">
        <f t="shared" si="41"/>
        <v>44130</v>
      </c>
      <c r="D66" s="91">
        <v>65</v>
      </c>
      <c r="E66" s="91" t="e">
        <f t="shared" si="7"/>
        <v>#NUM!</v>
      </c>
      <c r="X66" s="74">
        <f t="shared" si="10"/>
        <v>7.8564541585746941</v>
      </c>
      <c r="Y66" s="17">
        <f t="shared" si="11"/>
        <v>0.88888888888888895</v>
      </c>
      <c r="Z66">
        <f t="shared" ref="Z66:Z97" si="42">IF(A66=0,$BG$2,IF(A66=1,$BG$3,IF(A66=2,$BG$4,IF(A66=3,$BG$5,IF(A66=4,$BG$6,IF(A66=5,$BG$7,IF(A66=6,$BG$8,IF(A66=7,$BG$9,IF(A66=8,$BG$10,"")))))))))</f>
        <v>0.04</v>
      </c>
      <c r="AA66">
        <v>22.22</v>
      </c>
      <c r="AB66">
        <f t="shared" ref="AB66:AB130" si="43">$BC$7</f>
        <v>4.4999999999999998E-2</v>
      </c>
      <c r="AC66">
        <f t="shared" si="12"/>
        <v>-4.9999999999999975E-3</v>
      </c>
      <c r="AD66" s="28">
        <f t="shared" si="30"/>
        <v>25831.352472546114</v>
      </c>
      <c r="AE66" s="29">
        <f t="shared" si="13"/>
        <v>-6.4511118726333576</v>
      </c>
      <c r="AF66" s="29">
        <f t="shared" si="14"/>
        <v>-18.749017720194377</v>
      </c>
      <c r="AG66" s="29">
        <f t="shared" si="22"/>
        <v>-22.680116633544962</v>
      </c>
      <c r="AH66" s="29">
        <f t="shared" si="23"/>
        <v>-2.5200129592827736</v>
      </c>
      <c r="AI66" s="29">
        <f t="shared" si="24"/>
        <v>-7.5600388778483207</v>
      </c>
      <c r="AJ66" s="29">
        <f t="shared" si="25"/>
        <v>-15.120077755696641</v>
      </c>
      <c r="AK66" s="20">
        <f t="shared" si="33"/>
        <v>175.99203664516207</v>
      </c>
      <c r="AL66" s="20">
        <f t="shared" si="38"/>
        <v>-15.327049765397524</v>
      </c>
      <c r="AM66" s="20">
        <f t="shared" si="15"/>
        <v>5.8060006853700221</v>
      </c>
      <c r="AN66" s="20">
        <f t="shared" si="16"/>
        <v>16.874115948174939</v>
      </c>
      <c r="AO66" s="20">
        <f t="shared" si="17"/>
        <v>-7.9463388900163956</v>
      </c>
      <c r="AP66" s="20">
        <f t="shared" si="18"/>
        <v>-10.466351849299169</v>
      </c>
      <c r="AQ66" s="20">
        <f t="shared" si="34"/>
        <v>2406.3554908087312</v>
      </c>
      <c r="AR66" s="20">
        <f t="shared" si="26"/>
        <v>-0.59327202186895533</v>
      </c>
      <c r="AS66" s="20">
        <f t="shared" si="27"/>
        <v>25.79340161469645</v>
      </c>
      <c r="AT66" s="20">
        <f t="shared" si="19"/>
        <v>-2.3000922124630643E-2</v>
      </c>
      <c r="AU66" s="21">
        <f t="shared" ref="AU66:AU130" si="44">AD66+AK66+AQ66</f>
        <v>28413.700000000008</v>
      </c>
      <c r="AV66" s="20">
        <f t="shared" si="20"/>
        <v>25.200129592827736</v>
      </c>
      <c r="AW66" s="20">
        <f t="shared" si="32"/>
        <v>2479.3475274538928</v>
      </c>
      <c r="AX66" s="20">
        <f t="shared" si="21"/>
        <v>2582.3475274538932</v>
      </c>
      <c r="AY66" s="20"/>
      <c r="AZ66" s="20"/>
    </row>
    <row r="67" spans="1:52" x14ac:dyDescent="0.25">
      <c r="A67">
        <v>1</v>
      </c>
      <c r="C67" s="16">
        <f t="shared" ref="C67:C98" si="45">C66+1</f>
        <v>44131</v>
      </c>
      <c r="D67" s="91">
        <v>66</v>
      </c>
      <c r="E67" s="91" t="e">
        <f t="shared" ref="E67:E131" si="46">LN(G67)</f>
        <v>#NUM!</v>
      </c>
      <c r="X67" s="74">
        <f t="shared" ref="X67:X121" si="47">LN(AX67)</f>
        <v>7.8661477406842879</v>
      </c>
      <c r="Y67" s="17">
        <f t="shared" ref="Y67:Y131" si="48">Z67/AB67</f>
        <v>0.88888888888888895</v>
      </c>
      <c r="Z67">
        <f t="shared" si="42"/>
        <v>0.04</v>
      </c>
      <c r="AA67">
        <v>22.22</v>
      </c>
      <c r="AB67">
        <f t="shared" si="43"/>
        <v>4.4999999999999998E-2</v>
      </c>
      <c r="AC67">
        <f t="shared" ref="AC67:AC131" si="49">Z67-AB67</f>
        <v>-4.9999999999999975E-3</v>
      </c>
      <c r="AD67" s="28">
        <f t="shared" si="30"/>
        <v>25806.198555941697</v>
      </c>
      <c r="AE67" s="29">
        <f t="shared" ref="AE67:AE131" si="50">-((AD66/$BC$2)*(Z67*AK66))</f>
        <v>-6.4231719186631686</v>
      </c>
      <c r="AF67" s="29">
        <f t="shared" ref="AF67:AF131" si="51">-(AD66/$BC$2)*($BC$26*$BC$25)</f>
        <v>-18.730744685750953</v>
      </c>
      <c r="AG67" s="29">
        <f t="shared" si="22"/>
        <v>-22.638524943972708</v>
      </c>
      <c r="AH67" s="29">
        <f t="shared" si="23"/>
        <v>-2.5153916604414124</v>
      </c>
      <c r="AI67" s="29">
        <f t="shared" si="24"/>
        <v>-7.5461749813242358</v>
      </c>
      <c r="AJ67" s="29">
        <f t="shared" si="25"/>
        <v>-15.092349962648473</v>
      </c>
      <c r="AK67" s="20">
        <f t="shared" si="33"/>
        <v>175.41495377867682</v>
      </c>
      <c r="AL67" s="20">
        <f t="shared" si="38"/>
        <v>-15.295966161425682</v>
      </c>
      <c r="AM67" s="20">
        <f t="shared" ref="AM67:AM131" si="52">0.9*((AD66/$BC$2)*(Z67*AK66))</f>
        <v>5.7808547267968518</v>
      </c>
      <c r="AN67" s="20">
        <f t="shared" ref="AN67:AN131" si="53">0.9*(-AF67)</f>
        <v>16.857670217175858</v>
      </c>
      <c r="AO67" s="20">
        <f t="shared" ref="AO67:AO131" si="54">-(AK66*AB67)</f>
        <v>-7.9196416490322932</v>
      </c>
      <c r="AP67" s="20">
        <f t="shared" ref="AP67:AP131" si="55">-(AK66*AB67)+AH67</f>
        <v>-10.435033309473706</v>
      </c>
      <c r="AQ67" s="20">
        <f t="shared" si="34"/>
        <v>2432.0864902796307</v>
      </c>
      <c r="AR67" s="20">
        <f t="shared" si="26"/>
        <v>-0.57708286648525586</v>
      </c>
      <c r="AS67" s="20">
        <f t="shared" si="27"/>
        <v>25.730999470899405</v>
      </c>
      <c r="AT67" s="20">
        <f t="shared" ref="AT67:AT131" si="56">(AK67-AK66)/(AQ67-AQ66)</f>
        <v>-2.2427534038773365E-2</v>
      </c>
      <c r="AU67" s="21">
        <f t="shared" si="44"/>
        <v>28413.700000000004</v>
      </c>
      <c r="AV67" s="20">
        <f t="shared" ref="AV67:AV131" si="57">-SUM(AH67:AJ67)</f>
        <v>25.153916604414121</v>
      </c>
      <c r="AW67" s="20">
        <f t="shared" si="32"/>
        <v>2504.5014440583068</v>
      </c>
      <c r="AX67" s="20">
        <f t="shared" ref="AX67:AX131" si="58">AK67+AQ67</f>
        <v>2607.5014440583072</v>
      </c>
      <c r="AY67" s="20"/>
      <c r="AZ67" s="20"/>
    </row>
    <row r="68" spans="1:52" x14ac:dyDescent="0.25">
      <c r="A68">
        <v>1</v>
      </c>
      <c r="C68" s="16">
        <f t="shared" si="45"/>
        <v>44132</v>
      </c>
      <c r="D68" s="91">
        <v>67</v>
      </c>
      <c r="E68" s="91" t="e">
        <f t="shared" si="46"/>
        <v>#NUM!</v>
      </c>
      <c r="X68" s="74">
        <f t="shared" si="47"/>
        <v>7.8757309620982223</v>
      </c>
      <c r="Y68" s="17">
        <f t="shared" si="48"/>
        <v>0.88888888888888895</v>
      </c>
      <c r="Z68">
        <f t="shared" si="42"/>
        <v>0.04</v>
      </c>
      <c r="AA68">
        <v>22.22</v>
      </c>
      <c r="AB68">
        <f t="shared" si="43"/>
        <v>4.4999999999999998E-2</v>
      </c>
      <c r="AC68">
        <f t="shared" si="49"/>
        <v>-4.9999999999999975E-3</v>
      </c>
      <c r="AD68" s="28">
        <f t="shared" si="30"/>
        <v>25781.090174837005</v>
      </c>
      <c r="AE68" s="29">
        <f t="shared" si="50"/>
        <v>-6.3958759435745067</v>
      </c>
      <c r="AF68" s="29">
        <f t="shared" si="51"/>
        <v>-18.712505161116511</v>
      </c>
      <c r="AG68" s="29">
        <f t="shared" ref="AG68:AG132" si="59">(AF68+AE68)*0.9</f>
        <v>-22.597542994221914</v>
      </c>
      <c r="AH68" s="29">
        <f t="shared" ref="AH68:AH132" si="60">(AF68+AE68)*0.1</f>
        <v>-2.510838110469102</v>
      </c>
      <c r="AI68" s="29">
        <f t="shared" ref="AI68:AI132" si="61">SUM(AG68:AH68)*0.3</f>
        <v>-7.5325143314073042</v>
      </c>
      <c r="AJ68" s="29">
        <f t="shared" ref="AJ68:AJ132" si="62">AG68-AI68</f>
        <v>-15.06502866281461</v>
      </c>
      <c r="AK68" s="20">
        <f t="shared" si="33"/>
        <v>174.85340111539313</v>
      </c>
      <c r="AL68" s="20">
        <f t="shared" si="38"/>
        <v>-15.265422737465169</v>
      </c>
      <c r="AM68" s="20">
        <f t="shared" si="52"/>
        <v>5.7562883492170558</v>
      </c>
      <c r="AN68" s="20">
        <f t="shared" si="53"/>
        <v>16.841254645004859</v>
      </c>
      <c r="AO68" s="20">
        <f t="shared" si="54"/>
        <v>-7.8936729200404567</v>
      </c>
      <c r="AP68" s="20">
        <f t="shared" si="55"/>
        <v>-10.404511030509559</v>
      </c>
      <c r="AQ68" s="20">
        <f t="shared" si="34"/>
        <v>2457.7564240476054</v>
      </c>
      <c r="AR68" s="20">
        <f t="shared" ref="AR68:AR132" si="63">(AK68-AK67)</f>
        <v>-0.5615526632836918</v>
      </c>
      <c r="AS68" s="20">
        <f t="shared" ref="AS68:AS132" si="64">(AQ68-AQ67)</f>
        <v>25.669933767974726</v>
      </c>
      <c r="AT68" s="20">
        <f t="shared" si="56"/>
        <v>-2.187589061816253E-2</v>
      </c>
      <c r="AU68" s="21">
        <f t="shared" si="44"/>
        <v>28413.700000000004</v>
      </c>
      <c r="AV68" s="20">
        <f t="shared" si="57"/>
        <v>25.108381104691016</v>
      </c>
      <c r="AW68" s="20">
        <f t="shared" si="32"/>
        <v>2529.6098251629978</v>
      </c>
      <c r="AX68" s="20">
        <f t="shared" si="58"/>
        <v>2632.6098251629983</v>
      </c>
      <c r="AY68" s="20"/>
      <c r="AZ68" s="20"/>
    </row>
    <row r="69" spans="1:52" x14ac:dyDescent="0.25">
      <c r="A69">
        <v>1</v>
      </c>
      <c r="C69" s="16">
        <f t="shared" si="45"/>
        <v>44133</v>
      </c>
      <c r="D69" s="91">
        <v>68</v>
      </c>
      <c r="E69" s="91" t="e">
        <f t="shared" si="46"/>
        <v>#NUM!</v>
      </c>
      <c r="X69" s="74">
        <f t="shared" si="47"/>
        <v>7.8852063279411064</v>
      </c>
      <c r="Y69" s="17">
        <f t="shared" si="48"/>
        <v>0.88888888888888895</v>
      </c>
      <c r="Z69">
        <f t="shared" si="42"/>
        <v>0.04</v>
      </c>
      <c r="AA69">
        <v>22.22</v>
      </c>
      <c r="AB69">
        <f t="shared" si="43"/>
        <v>4.4999999999999998E-2</v>
      </c>
      <c r="AC69">
        <f t="shared" si="49"/>
        <v>-4.9999999999999975E-3</v>
      </c>
      <c r="AD69" s="28">
        <f t="shared" ref="AD69:AD132" si="65">AD68+AE69+AF69</f>
        <v>25756.026678244045</v>
      </c>
      <c r="AE69" s="29">
        <f t="shared" si="50"/>
        <v>-6.3691979379286225</v>
      </c>
      <c r="AF69" s="29">
        <f t="shared" si="51"/>
        <v>-18.694298655032696</v>
      </c>
      <c r="AG69" s="29">
        <f t="shared" si="59"/>
        <v>-22.557146933665187</v>
      </c>
      <c r="AH69" s="29">
        <f t="shared" si="60"/>
        <v>-2.5063496592961321</v>
      </c>
      <c r="AI69" s="29">
        <f t="shared" si="61"/>
        <v>-7.5190489778883949</v>
      </c>
      <c r="AJ69" s="29">
        <f t="shared" si="62"/>
        <v>-15.038097955776792</v>
      </c>
      <c r="AK69" s="20">
        <f t="shared" si="33"/>
        <v>174.30674736269734</v>
      </c>
      <c r="AL69" s="20">
        <f t="shared" si="38"/>
        <v>-15.235397636168305</v>
      </c>
      <c r="AM69" s="20">
        <f t="shared" si="52"/>
        <v>5.7322781441357602</v>
      </c>
      <c r="AN69" s="20">
        <f t="shared" si="53"/>
        <v>16.824868789529429</v>
      </c>
      <c r="AO69" s="20">
        <f t="shared" si="54"/>
        <v>-7.8684030501926907</v>
      </c>
      <c r="AP69" s="20">
        <f t="shared" si="55"/>
        <v>-10.374752709488822</v>
      </c>
      <c r="AQ69" s="20">
        <f t="shared" si="34"/>
        <v>2483.3665743932625</v>
      </c>
      <c r="AR69" s="20">
        <f t="shared" si="63"/>
        <v>-0.54665375269578931</v>
      </c>
      <c r="AS69" s="20">
        <f t="shared" si="64"/>
        <v>25.610150345657075</v>
      </c>
      <c r="AT69" s="20">
        <f t="shared" si="56"/>
        <v>-2.1345198888630887E-2</v>
      </c>
      <c r="AU69" s="21">
        <f t="shared" si="44"/>
        <v>28413.700000000004</v>
      </c>
      <c r="AV69" s="20">
        <f t="shared" si="57"/>
        <v>25.063496592961318</v>
      </c>
      <c r="AW69" s="20">
        <f t="shared" si="32"/>
        <v>2554.673321755959</v>
      </c>
      <c r="AX69" s="20">
        <f t="shared" si="58"/>
        <v>2657.6733217559599</v>
      </c>
      <c r="AY69" s="20"/>
      <c r="AZ69" s="20"/>
    </row>
    <row r="70" spans="1:52" x14ac:dyDescent="0.25">
      <c r="A70">
        <v>1</v>
      </c>
      <c r="C70" s="16">
        <f t="shared" si="45"/>
        <v>44134</v>
      </c>
      <c r="D70" s="91">
        <v>69</v>
      </c>
      <c r="E70" s="91" t="e">
        <f t="shared" si="46"/>
        <v>#NUM!</v>
      </c>
      <c r="X70" s="74">
        <f t="shared" si="47"/>
        <v>7.8945762555104722</v>
      </c>
      <c r="Y70" s="17">
        <f t="shared" si="48"/>
        <v>0.88888888888888895</v>
      </c>
      <c r="Z70">
        <f t="shared" si="42"/>
        <v>0.04</v>
      </c>
      <c r="AA70">
        <v>22.22</v>
      </c>
      <c r="AB70">
        <f t="shared" si="43"/>
        <v>4.4999999999999998E-2</v>
      </c>
      <c r="AC70">
        <f t="shared" si="49"/>
        <v>-4.9999999999999975E-3</v>
      </c>
      <c r="AD70" s="28">
        <f t="shared" si="65"/>
        <v>25731.007440541463</v>
      </c>
      <c r="AE70" s="29">
        <f t="shared" si="50"/>
        <v>-6.3431130071267443</v>
      </c>
      <c r="AF70" s="29">
        <f t="shared" si="51"/>
        <v>-18.676124695457261</v>
      </c>
      <c r="AG70" s="29">
        <f t="shared" si="59"/>
        <v>-22.517313932325607</v>
      </c>
      <c r="AH70" s="29">
        <f t="shared" si="60"/>
        <v>-2.5019237702584007</v>
      </c>
      <c r="AI70" s="29">
        <f t="shared" si="61"/>
        <v>-7.5057713107752022</v>
      </c>
      <c r="AJ70" s="29">
        <f t="shared" si="62"/>
        <v>-15.011542621550404</v>
      </c>
      <c r="AK70" s="20">
        <f t="shared" si="33"/>
        <v>173.77438763771482</v>
      </c>
      <c r="AL70" s="20">
        <f t="shared" si="38"/>
        <v>-15.205870025986732</v>
      </c>
      <c r="AM70" s="20">
        <f t="shared" si="52"/>
        <v>5.7088017064140697</v>
      </c>
      <c r="AN70" s="20">
        <f t="shared" si="53"/>
        <v>16.808512225911535</v>
      </c>
      <c r="AO70" s="20">
        <f t="shared" si="54"/>
        <v>-7.8438036313213795</v>
      </c>
      <c r="AP70" s="20">
        <f t="shared" si="55"/>
        <v>-10.345727401579779</v>
      </c>
      <c r="AQ70" s="20">
        <f t="shared" si="34"/>
        <v>2508.9181718208292</v>
      </c>
      <c r="AR70" s="20">
        <f t="shared" si="63"/>
        <v>-0.53235972498251272</v>
      </c>
      <c r="AS70" s="20">
        <f t="shared" si="64"/>
        <v>25.551597427566776</v>
      </c>
      <c r="AT70" s="20">
        <f t="shared" si="56"/>
        <v>-2.0834694444902588E-2</v>
      </c>
      <c r="AU70" s="21">
        <f t="shared" si="44"/>
        <v>28413.700000000004</v>
      </c>
      <c r="AV70" s="20">
        <f t="shared" si="57"/>
        <v>25.019237702584007</v>
      </c>
      <c r="AW70" s="20">
        <f t="shared" ref="AW70:AW133" si="66">AV70+AW69</f>
        <v>2579.6925594585432</v>
      </c>
      <c r="AX70" s="20">
        <f t="shared" si="58"/>
        <v>2682.6925594585441</v>
      </c>
      <c r="AY70" s="20"/>
      <c r="AZ70" s="20"/>
    </row>
    <row r="71" spans="1:52" x14ac:dyDescent="0.25">
      <c r="A71">
        <v>1</v>
      </c>
      <c r="C71" s="16">
        <f t="shared" si="45"/>
        <v>44135</v>
      </c>
      <c r="D71" s="91">
        <v>70</v>
      </c>
      <c r="E71" s="91" t="e">
        <f t="shared" si="46"/>
        <v>#NUM!</v>
      </c>
      <c r="X71" s="74">
        <f t="shared" si="47"/>
        <v>7.9038430783716507</v>
      </c>
      <c r="Y71" s="17">
        <f t="shared" si="48"/>
        <v>0.88888888888888895</v>
      </c>
      <c r="Z71">
        <f t="shared" si="42"/>
        <v>0.04</v>
      </c>
      <c r="AA71">
        <v>22.22</v>
      </c>
      <c r="AB71">
        <f t="shared" si="43"/>
        <v>4.4999999999999998E-2</v>
      </c>
      <c r="AC71">
        <f t="shared" si="49"/>
        <v>-4.9999999999999975E-3</v>
      </c>
      <c r="AD71" s="28">
        <f t="shared" si="65"/>
        <v>25706.031860392581</v>
      </c>
      <c r="AE71" s="29">
        <f t="shared" si="50"/>
        <v>-6.3175973201391376</v>
      </c>
      <c r="AF71" s="29">
        <f t="shared" si="51"/>
        <v>-18.657982828741716</v>
      </c>
      <c r="AG71" s="29">
        <f t="shared" si="59"/>
        <v>-22.478022133992766</v>
      </c>
      <c r="AH71" s="29">
        <f t="shared" si="60"/>
        <v>-2.4975580148880852</v>
      </c>
      <c r="AI71" s="29">
        <f t="shared" si="61"/>
        <v>-7.4926740446642555</v>
      </c>
      <c r="AJ71" s="29">
        <f t="shared" si="62"/>
        <v>-14.985348089328511</v>
      </c>
      <c r="AK71" s="20">
        <f t="shared" ref="AK71:AK134" si="67">AK70-AG71-(AK70*AB71)+AL71</f>
        <v>173.25574229925348</v>
      </c>
      <c r="AL71" s="20">
        <f t="shared" si="38"/>
        <v>-15.176820028756927</v>
      </c>
      <c r="AM71" s="20">
        <f t="shared" si="52"/>
        <v>5.6858375881252243</v>
      </c>
      <c r="AN71" s="20">
        <f t="shared" si="53"/>
        <v>16.792184545867546</v>
      </c>
      <c r="AO71" s="20">
        <f t="shared" si="54"/>
        <v>-7.8198474436971672</v>
      </c>
      <c r="AP71" s="20">
        <f t="shared" si="55"/>
        <v>-10.317405458585252</v>
      </c>
      <c r="AQ71" s="20">
        <f t="shared" ref="AQ71:AQ134" si="68">AQ70+(AK70*AB71)-AH71-AL71</f>
        <v>2534.4123973081714</v>
      </c>
      <c r="AR71" s="20">
        <f t="shared" si="63"/>
        <v>-0.51864533846134009</v>
      </c>
      <c r="AS71" s="20">
        <f t="shared" si="64"/>
        <v>25.494225487342192</v>
      </c>
      <c r="AT71" s="20">
        <f t="shared" si="56"/>
        <v>-2.0343639728096309E-2</v>
      </c>
      <c r="AU71" s="21">
        <f t="shared" si="44"/>
        <v>28413.700000000004</v>
      </c>
      <c r="AV71" s="20">
        <f t="shared" si="57"/>
        <v>24.975580148880852</v>
      </c>
      <c r="AW71" s="20">
        <f t="shared" si="66"/>
        <v>2604.6681396074241</v>
      </c>
      <c r="AX71" s="20">
        <f t="shared" si="58"/>
        <v>2707.668139607425</v>
      </c>
      <c r="AY71" s="20"/>
      <c r="AZ71" s="20"/>
    </row>
    <row r="72" spans="1:52" x14ac:dyDescent="0.25">
      <c r="A72">
        <v>1</v>
      </c>
      <c r="C72" s="16">
        <f t="shared" si="45"/>
        <v>44136</v>
      </c>
      <c r="D72" s="91">
        <v>71</v>
      </c>
      <c r="E72" s="91" t="e">
        <f t="shared" si="46"/>
        <v>#NUM!</v>
      </c>
      <c r="X72" s="74">
        <f t="shared" si="47"/>
        <v>7.9130090502188608</v>
      </c>
      <c r="Y72" s="17">
        <f t="shared" si="48"/>
        <v>0.88888888888888895</v>
      </c>
      <c r="Z72">
        <f t="shared" si="42"/>
        <v>0.04</v>
      </c>
      <c r="AA72">
        <v>22.22</v>
      </c>
      <c r="AB72">
        <f t="shared" si="43"/>
        <v>4.4999999999999998E-2</v>
      </c>
      <c r="AC72">
        <f t="shared" si="49"/>
        <v>-4.9999999999999975E-3</v>
      </c>
      <c r="AD72" s="28">
        <f t="shared" si="65"/>
        <v>25681.099359712203</v>
      </c>
      <c r="AE72" s="29">
        <f t="shared" si="50"/>
        <v>-6.2926280615323211</v>
      </c>
      <c r="AF72" s="29">
        <f t="shared" si="51"/>
        <v>-18.639872618846805</v>
      </c>
      <c r="AG72" s="29">
        <f t="shared" si="59"/>
        <v>-22.439250612341215</v>
      </c>
      <c r="AH72" s="29">
        <f t="shared" si="60"/>
        <v>-2.4932500680379128</v>
      </c>
      <c r="AI72" s="29">
        <f t="shared" si="61"/>
        <v>-7.4797502041137385</v>
      </c>
      <c r="AJ72" s="29">
        <f t="shared" si="62"/>
        <v>-14.959500408227477</v>
      </c>
      <c r="AK72" s="20">
        <f t="shared" si="67"/>
        <v>172.75025585181965</v>
      </c>
      <c r="AL72" s="20">
        <f t="shared" si="38"/>
        <v>-15.148228656308653</v>
      </c>
      <c r="AM72" s="20">
        <f t="shared" si="52"/>
        <v>5.6633652553790892</v>
      </c>
      <c r="AN72" s="20">
        <f t="shared" si="53"/>
        <v>16.775885356962124</v>
      </c>
      <c r="AO72" s="20">
        <f t="shared" si="54"/>
        <v>-7.7965084034664063</v>
      </c>
      <c r="AP72" s="20">
        <f t="shared" si="55"/>
        <v>-10.289758471504319</v>
      </c>
      <c r="AQ72" s="20">
        <f t="shared" si="68"/>
        <v>2559.8503844359843</v>
      </c>
      <c r="AR72" s="20">
        <f t="shared" si="63"/>
        <v>-0.50548644743383875</v>
      </c>
      <c r="AS72" s="20">
        <f t="shared" si="64"/>
        <v>25.437987127812903</v>
      </c>
      <c r="AT72" s="20">
        <f t="shared" si="56"/>
        <v>-1.9871322557638987E-2</v>
      </c>
      <c r="AU72" s="21">
        <f t="shared" si="44"/>
        <v>28413.700000000008</v>
      </c>
      <c r="AV72" s="20">
        <f t="shared" si="57"/>
        <v>24.932500680379128</v>
      </c>
      <c r="AW72" s="20">
        <f t="shared" si="66"/>
        <v>2629.6006402878033</v>
      </c>
      <c r="AX72" s="20">
        <f t="shared" si="58"/>
        <v>2732.6006402878038</v>
      </c>
      <c r="AY72" s="20"/>
      <c r="AZ72" s="20"/>
    </row>
    <row r="73" spans="1:52" x14ac:dyDescent="0.25">
      <c r="A73">
        <v>1</v>
      </c>
      <c r="C73" s="16">
        <f t="shared" si="45"/>
        <v>44137</v>
      </c>
      <c r="D73" s="91">
        <v>72</v>
      </c>
      <c r="E73" s="91" t="e">
        <f t="shared" si="46"/>
        <v>#NUM!</v>
      </c>
      <c r="X73" s="74">
        <f t="shared" si="47"/>
        <v>7.9220763485183561</v>
      </c>
      <c r="Y73" s="17">
        <f t="shared" si="48"/>
        <v>0.88888888888888895</v>
      </c>
      <c r="Z73">
        <f t="shared" si="42"/>
        <v>0.04</v>
      </c>
      <c r="AA73">
        <v>22.22</v>
      </c>
      <c r="AB73">
        <f t="shared" si="43"/>
        <v>4.4999999999999998E-2</v>
      </c>
      <c r="AC73">
        <f t="shared" si="49"/>
        <v>-4.9999999999999975E-3</v>
      </c>
      <c r="AD73" s="28">
        <f t="shared" si="65"/>
        <v>25656.20938267919</v>
      </c>
      <c r="AE73" s="29">
        <f t="shared" si="50"/>
        <v>-6.2681833864175527</v>
      </c>
      <c r="AF73" s="29">
        <f t="shared" si="51"/>
        <v>-18.621793646593307</v>
      </c>
      <c r="AG73" s="29">
        <f t="shared" si="59"/>
        <v>-22.400979329709774</v>
      </c>
      <c r="AH73" s="29">
        <f t="shared" si="60"/>
        <v>-2.4889977033010862</v>
      </c>
      <c r="AI73" s="29">
        <f t="shared" si="61"/>
        <v>-7.4669931099032567</v>
      </c>
      <c r="AJ73" s="29">
        <f t="shared" si="62"/>
        <v>-14.933986219806517</v>
      </c>
      <c r="AK73" s="20">
        <f t="shared" si="67"/>
        <v>172.2573959125009</v>
      </c>
      <c r="AL73" s="20">
        <f t="shared" si="38"/>
        <v>-15.120077755696641</v>
      </c>
      <c r="AM73" s="20">
        <f t="shared" si="52"/>
        <v>5.6413650477757979</v>
      </c>
      <c r="AN73" s="20">
        <f t="shared" si="53"/>
        <v>16.759614281933978</v>
      </c>
      <c r="AO73" s="20">
        <f t="shared" si="54"/>
        <v>-7.773761513331884</v>
      </c>
      <c r="AP73" s="20">
        <f t="shared" si="55"/>
        <v>-10.26275921663297</v>
      </c>
      <c r="AQ73" s="20">
        <f t="shared" si="68"/>
        <v>2585.233221408314</v>
      </c>
      <c r="AR73" s="20">
        <f t="shared" si="63"/>
        <v>-0.49285993931874827</v>
      </c>
      <c r="AS73" s="20">
        <f t="shared" si="64"/>
        <v>25.382836972329642</v>
      </c>
      <c r="AT73" s="20">
        <f t="shared" si="56"/>
        <v>-1.9417054912184369E-2</v>
      </c>
      <c r="AU73" s="21">
        <f t="shared" si="44"/>
        <v>28413.700000000004</v>
      </c>
      <c r="AV73" s="20">
        <f t="shared" si="57"/>
        <v>24.889977033010858</v>
      </c>
      <c r="AW73" s="20">
        <f t="shared" si="66"/>
        <v>2654.4906173208142</v>
      </c>
      <c r="AX73" s="20">
        <f t="shared" si="58"/>
        <v>2757.4906173208146</v>
      </c>
      <c r="AY73" s="20"/>
      <c r="AZ73" s="20"/>
    </row>
    <row r="74" spans="1:52" x14ac:dyDescent="0.25">
      <c r="A74">
        <v>1</v>
      </c>
      <c r="C74" s="16">
        <f t="shared" si="45"/>
        <v>44138</v>
      </c>
      <c r="D74" s="91">
        <v>73</v>
      </c>
      <c r="E74" s="91" t="e">
        <f t="shared" si="46"/>
        <v>#NUM!</v>
      </c>
      <c r="X74" s="74">
        <f t="shared" si="47"/>
        <v>7.931047077948195</v>
      </c>
      <c r="Y74" s="17">
        <f t="shared" si="48"/>
        <v>0.88888888888888895</v>
      </c>
      <c r="Z74">
        <f t="shared" si="42"/>
        <v>0.04</v>
      </c>
      <c r="AA74">
        <v>22.22</v>
      </c>
      <c r="AB74">
        <f t="shared" si="43"/>
        <v>4.4999999999999998E-2</v>
      </c>
      <c r="AC74">
        <f t="shared" si="49"/>
        <v>-4.9999999999999975E-3</v>
      </c>
      <c r="AD74" s="28">
        <f t="shared" si="65"/>
        <v>25631.361394792279</v>
      </c>
      <c r="AE74" s="29">
        <f t="shared" si="50"/>
        <v>-6.2442423779647838</v>
      </c>
      <c r="AF74" s="29">
        <f t="shared" si="51"/>
        <v>-18.603745508946041</v>
      </c>
      <c r="AG74" s="29">
        <f t="shared" si="59"/>
        <v>-22.363189098219742</v>
      </c>
      <c r="AH74" s="29">
        <f t="shared" si="60"/>
        <v>-2.4847987886910827</v>
      </c>
      <c r="AI74" s="29">
        <f t="shared" si="61"/>
        <v>-7.4543963660732473</v>
      </c>
      <c r="AJ74" s="29">
        <f t="shared" si="62"/>
        <v>-14.908792732146495</v>
      </c>
      <c r="AK74" s="20">
        <f t="shared" si="67"/>
        <v>171.77665223200961</v>
      </c>
      <c r="AL74" s="20">
        <f t="shared" si="38"/>
        <v>-15.092349962648473</v>
      </c>
      <c r="AM74" s="20">
        <f t="shared" si="52"/>
        <v>5.6198181401683058</v>
      </c>
      <c r="AN74" s="20">
        <f t="shared" si="53"/>
        <v>16.743370958051436</v>
      </c>
      <c r="AO74" s="20">
        <f t="shared" si="54"/>
        <v>-7.7515828160625402</v>
      </c>
      <c r="AP74" s="20">
        <f t="shared" si="55"/>
        <v>-10.236381604753623</v>
      </c>
      <c r="AQ74" s="20">
        <f t="shared" si="68"/>
        <v>2610.5619529757159</v>
      </c>
      <c r="AR74" s="20">
        <f t="shared" si="63"/>
        <v>-0.4807436804912868</v>
      </c>
      <c r="AS74" s="20">
        <f t="shared" si="64"/>
        <v>25.328731567401974</v>
      </c>
      <c r="AT74" s="20">
        <f t="shared" si="56"/>
        <v>-1.8980171952629594E-2</v>
      </c>
      <c r="AU74" s="21">
        <f t="shared" si="44"/>
        <v>28413.700000000004</v>
      </c>
      <c r="AV74" s="20">
        <f t="shared" si="57"/>
        <v>24.847987886910825</v>
      </c>
      <c r="AW74" s="20">
        <f t="shared" si="66"/>
        <v>2679.3386052077249</v>
      </c>
      <c r="AX74" s="20">
        <f t="shared" si="58"/>
        <v>2782.3386052077258</v>
      </c>
      <c r="AY74" s="20"/>
      <c r="AZ74" s="20"/>
    </row>
    <row r="75" spans="1:52" x14ac:dyDescent="0.25">
      <c r="A75">
        <v>1</v>
      </c>
      <c r="C75" s="16">
        <f t="shared" si="45"/>
        <v>44139</v>
      </c>
      <c r="D75" s="91">
        <v>74</v>
      </c>
      <c r="E75" s="91" t="e">
        <f t="shared" si="46"/>
        <v>#NUM!</v>
      </c>
      <c r="X75" s="74">
        <f t="shared" si="47"/>
        <v>7.9399232736479997</v>
      </c>
      <c r="Y75" s="17">
        <f t="shared" si="48"/>
        <v>0.88888888888888895</v>
      </c>
      <c r="Z75">
        <f t="shared" si="42"/>
        <v>0.04</v>
      </c>
      <c r="AA75">
        <v>22.22</v>
      </c>
      <c r="AB75">
        <f t="shared" si="43"/>
        <v>4.4999999999999998E-2</v>
      </c>
      <c r="AC75">
        <f t="shared" si="49"/>
        <v>-4.9999999999999975E-3</v>
      </c>
      <c r="AD75" s="28">
        <f t="shared" si="65"/>
        <v>25606.554881966804</v>
      </c>
      <c r="AE75" s="29">
        <f t="shared" si="50"/>
        <v>-6.2207850071473905</v>
      </c>
      <c r="AF75" s="29">
        <f t="shared" si="51"/>
        <v>-18.585727818329222</v>
      </c>
      <c r="AG75" s="29">
        <f t="shared" si="59"/>
        <v>-22.325861542928951</v>
      </c>
      <c r="AH75" s="29">
        <f t="shared" si="60"/>
        <v>-2.4806512825476617</v>
      </c>
      <c r="AI75" s="29">
        <f t="shared" si="61"/>
        <v>-7.4419538476429832</v>
      </c>
      <c r="AJ75" s="29">
        <f t="shared" si="62"/>
        <v>-14.883907695285968</v>
      </c>
      <c r="AK75" s="20">
        <f t="shared" si="67"/>
        <v>171.30753576168354</v>
      </c>
      <c r="AL75" s="20">
        <f t="shared" si="38"/>
        <v>-15.06502866281461</v>
      </c>
      <c r="AM75" s="20">
        <f t="shared" si="52"/>
        <v>5.5987065064326513</v>
      </c>
      <c r="AN75" s="20">
        <f t="shared" si="53"/>
        <v>16.727155036496299</v>
      </c>
      <c r="AO75" s="20">
        <f t="shared" si="54"/>
        <v>-7.7299493504404317</v>
      </c>
      <c r="AP75" s="20">
        <f t="shared" si="55"/>
        <v>-10.210600632988093</v>
      </c>
      <c r="AQ75" s="20">
        <f t="shared" si="68"/>
        <v>2635.8375822715188</v>
      </c>
      <c r="AR75" s="20">
        <f t="shared" si="63"/>
        <v>-0.46911647032607107</v>
      </c>
      <c r="AS75" s="20">
        <f t="shared" si="64"/>
        <v>25.275629295802901</v>
      </c>
      <c r="AT75" s="20">
        <f t="shared" si="56"/>
        <v>-1.8560031278982612E-2</v>
      </c>
      <c r="AU75" s="21">
        <f t="shared" si="44"/>
        <v>28413.700000000004</v>
      </c>
      <c r="AV75" s="20">
        <f t="shared" si="57"/>
        <v>24.806512825476613</v>
      </c>
      <c r="AW75" s="20">
        <f t="shared" si="66"/>
        <v>2704.1451180332015</v>
      </c>
      <c r="AX75" s="20">
        <f t="shared" si="58"/>
        <v>2807.1451180332024</v>
      </c>
      <c r="AY75" s="20"/>
      <c r="AZ75" s="20"/>
    </row>
    <row r="76" spans="1:52" x14ac:dyDescent="0.25">
      <c r="A76">
        <v>1</v>
      </c>
      <c r="C76" s="16">
        <f t="shared" si="45"/>
        <v>44140</v>
      </c>
      <c r="D76" s="91">
        <v>75</v>
      </c>
      <c r="E76" s="91" t="e">
        <f t="shared" si="46"/>
        <v>#NUM!</v>
      </c>
      <c r="X76" s="74">
        <f t="shared" si="47"/>
        <v>7.948706904291031</v>
      </c>
      <c r="Y76" s="17">
        <f t="shared" si="48"/>
        <v>0.88888888888888895</v>
      </c>
      <c r="Z76">
        <f t="shared" si="42"/>
        <v>0.04</v>
      </c>
      <c r="AA76">
        <v>22.22</v>
      </c>
      <c r="AB76">
        <f t="shared" si="43"/>
        <v>4.4999999999999998E-2</v>
      </c>
      <c r="AC76">
        <f t="shared" si="49"/>
        <v>-4.9999999999999975E-3</v>
      </c>
      <c r="AD76" s="28">
        <f t="shared" si="65"/>
        <v>25581.789349670427</v>
      </c>
      <c r="AE76" s="29">
        <f t="shared" si="50"/>
        <v>-6.1977920944039404</v>
      </c>
      <c r="AF76" s="29">
        <f t="shared" si="51"/>
        <v>-18.567740201971478</v>
      </c>
      <c r="AG76" s="29">
        <f t="shared" si="59"/>
        <v>-22.288979066737877</v>
      </c>
      <c r="AH76" s="29">
        <f t="shared" si="60"/>
        <v>-2.4765532296375419</v>
      </c>
      <c r="AI76" s="29">
        <f t="shared" si="61"/>
        <v>-7.4296596889126256</v>
      </c>
      <c r="AJ76" s="29">
        <f t="shared" si="62"/>
        <v>-14.859319377825251</v>
      </c>
      <c r="AK76" s="20">
        <f t="shared" si="67"/>
        <v>170.84957776336887</v>
      </c>
      <c r="AL76" s="20">
        <f t="shared" ref="AL76:AL139" si="69">AJ69</f>
        <v>-15.038097955776792</v>
      </c>
      <c r="AM76" s="20">
        <f t="shared" si="52"/>
        <v>5.5780128849635462</v>
      </c>
      <c r="AN76" s="20">
        <f t="shared" si="53"/>
        <v>16.710966181774332</v>
      </c>
      <c r="AO76" s="20">
        <f t="shared" si="54"/>
        <v>-7.7088391092757593</v>
      </c>
      <c r="AP76" s="20">
        <f t="shared" si="55"/>
        <v>-10.185392338913301</v>
      </c>
      <c r="AQ76" s="20">
        <f t="shared" si="68"/>
        <v>2661.0610725662086</v>
      </c>
      <c r="AR76" s="20">
        <f t="shared" si="63"/>
        <v>-0.45795799831466866</v>
      </c>
      <c r="AS76" s="20">
        <f t="shared" si="64"/>
        <v>25.223490294689782</v>
      </c>
      <c r="AT76" s="20">
        <f t="shared" si="56"/>
        <v>-1.8156012231625256E-2</v>
      </c>
      <c r="AU76" s="21">
        <f t="shared" si="44"/>
        <v>28413.700000000004</v>
      </c>
      <c r="AV76" s="20">
        <f t="shared" si="57"/>
        <v>24.765532296375419</v>
      </c>
      <c r="AW76" s="20">
        <f t="shared" si="66"/>
        <v>2728.910650329577</v>
      </c>
      <c r="AX76" s="20">
        <f t="shared" si="58"/>
        <v>2831.9106503295775</v>
      </c>
      <c r="AY76" s="20"/>
      <c r="AZ76" s="20"/>
    </row>
    <row r="77" spans="1:52" x14ac:dyDescent="0.25">
      <c r="A77">
        <v>1</v>
      </c>
      <c r="C77" s="16">
        <f t="shared" si="45"/>
        <v>44141</v>
      </c>
      <c r="D77" s="91">
        <v>76</v>
      </c>
      <c r="E77" s="91" t="e">
        <f t="shared" si="46"/>
        <v>#NUM!</v>
      </c>
      <c r="X77" s="74">
        <f t="shared" si="47"/>
        <v>7.9573998749899468</v>
      </c>
      <c r="Y77" s="17">
        <f t="shared" si="48"/>
        <v>0.88888888888888895</v>
      </c>
      <c r="Z77">
        <f t="shared" si="42"/>
        <v>0.04</v>
      </c>
      <c r="AA77">
        <v>22.22</v>
      </c>
      <c r="AB77">
        <f t="shared" si="43"/>
        <v>4.4999999999999998E-2</v>
      </c>
      <c r="AC77">
        <f t="shared" si="49"/>
        <v>-4.9999999999999975E-3</v>
      </c>
      <c r="AD77" s="28">
        <f t="shared" si="65"/>
        <v>25557.064322096059</v>
      </c>
      <c r="AE77" s="29">
        <f t="shared" si="50"/>
        <v>-6.1752452730912903</v>
      </c>
      <c r="AF77" s="29">
        <f t="shared" si="51"/>
        <v>-18.549782301279166</v>
      </c>
      <c r="AG77" s="29">
        <f t="shared" si="59"/>
        <v>-22.252524816933413</v>
      </c>
      <c r="AH77" s="29">
        <f t="shared" si="60"/>
        <v>-2.472502757437046</v>
      </c>
      <c r="AI77" s="29">
        <f t="shared" si="61"/>
        <v>-7.417508272311137</v>
      </c>
      <c r="AJ77" s="29">
        <f t="shared" si="62"/>
        <v>-14.835016544622276</v>
      </c>
      <c r="AK77" s="20">
        <f t="shared" si="67"/>
        <v>170.40232895940028</v>
      </c>
      <c r="AL77" s="20">
        <f t="shared" si="69"/>
        <v>-15.011542621550404</v>
      </c>
      <c r="AM77" s="20">
        <f t="shared" si="52"/>
        <v>5.5577207457821611</v>
      </c>
      <c r="AN77" s="20">
        <f t="shared" si="53"/>
        <v>16.69480407115125</v>
      </c>
      <c r="AO77" s="20">
        <f t="shared" si="54"/>
        <v>-7.6882309993515987</v>
      </c>
      <c r="AP77" s="20">
        <f t="shared" si="55"/>
        <v>-10.160733756788645</v>
      </c>
      <c r="AQ77" s="20">
        <f t="shared" si="68"/>
        <v>2686.2333489445477</v>
      </c>
      <c r="AR77" s="20">
        <f t="shared" si="63"/>
        <v>-0.44724880396859135</v>
      </c>
      <c r="AS77" s="20">
        <f t="shared" si="64"/>
        <v>25.17227637833912</v>
      </c>
      <c r="AT77" s="20">
        <f t="shared" si="56"/>
        <v>-1.7767515231695587E-2</v>
      </c>
      <c r="AU77" s="21">
        <f t="shared" si="44"/>
        <v>28413.700000000008</v>
      </c>
      <c r="AV77" s="20">
        <f t="shared" si="57"/>
        <v>24.725027574370458</v>
      </c>
      <c r="AW77" s="20">
        <f t="shared" si="66"/>
        <v>2753.6356779039475</v>
      </c>
      <c r="AX77" s="20">
        <f t="shared" si="58"/>
        <v>2856.6356779039479</v>
      </c>
      <c r="AY77" s="20"/>
      <c r="AZ77" s="20"/>
    </row>
    <row r="78" spans="1:52" x14ac:dyDescent="0.25">
      <c r="A78">
        <v>1</v>
      </c>
      <c r="C78" s="16">
        <f t="shared" si="45"/>
        <v>44142</v>
      </c>
      <c r="D78" s="91">
        <v>77</v>
      </c>
      <c r="E78" s="91" t="e">
        <f t="shared" si="46"/>
        <v>#NUM!</v>
      </c>
      <c r="X78" s="74">
        <f t="shared" si="47"/>
        <v>7.9660040300467934</v>
      </c>
      <c r="Y78" s="17">
        <f t="shared" si="48"/>
        <v>0.88888888888888895</v>
      </c>
      <c r="Z78">
        <f t="shared" si="42"/>
        <v>0.04</v>
      </c>
      <c r="AA78">
        <v>22.22</v>
      </c>
      <c r="AB78">
        <f t="shared" si="43"/>
        <v>4.4999999999999998E-2</v>
      </c>
      <c r="AC78">
        <f t="shared" si="49"/>
        <v>-4.9999999999999975E-3</v>
      </c>
      <c r="AD78" s="28">
        <f t="shared" si="65"/>
        <v>25532.379341370208</v>
      </c>
      <c r="AE78" s="29">
        <f t="shared" si="50"/>
        <v>-6.1531269546148497</v>
      </c>
      <c r="AF78" s="29">
        <f t="shared" si="51"/>
        <v>-18.531853771236616</v>
      </c>
      <c r="AG78" s="29">
        <f t="shared" si="59"/>
        <v>-22.216482653266322</v>
      </c>
      <c r="AH78" s="29">
        <f t="shared" si="60"/>
        <v>-2.4684980725851471</v>
      </c>
      <c r="AI78" s="29">
        <f t="shared" si="61"/>
        <v>-7.4054942177554395</v>
      </c>
      <c r="AJ78" s="29">
        <f t="shared" si="62"/>
        <v>-14.810988435510883</v>
      </c>
      <c r="AK78" s="20">
        <f t="shared" si="67"/>
        <v>169.96535872016509</v>
      </c>
      <c r="AL78" s="20">
        <f t="shared" si="69"/>
        <v>-14.985348089328511</v>
      </c>
      <c r="AM78" s="20">
        <f t="shared" si="52"/>
        <v>5.5378142591533646</v>
      </c>
      <c r="AN78" s="20">
        <f t="shared" si="53"/>
        <v>16.678668394112954</v>
      </c>
      <c r="AO78" s="20">
        <f t="shared" si="54"/>
        <v>-7.6681048031730121</v>
      </c>
      <c r="AP78" s="20">
        <f t="shared" si="55"/>
        <v>-10.136602875758159</v>
      </c>
      <c r="AQ78" s="20">
        <f t="shared" si="68"/>
        <v>2711.3552999096341</v>
      </c>
      <c r="AR78" s="20">
        <f t="shared" si="63"/>
        <v>-0.43697023923519396</v>
      </c>
      <c r="AS78" s="20">
        <f t="shared" si="64"/>
        <v>25.121950965086398</v>
      </c>
      <c r="AT78" s="20">
        <f t="shared" si="56"/>
        <v>-1.7393961155424586E-2</v>
      </c>
      <c r="AU78" s="21">
        <f t="shared" si="44"/>
        <v>28413.700000000008</v>
      </c>
      <c r="AV78" s="20">
        <f t="shared" si="57"/>
        <v>24.684980725851467</v>
      </c>
      <c r="AW78" s="20">
        <f t="shared" si="66"/>
        <v>2778.3206586297988</v>
      </c>
      <c r="AX78" s="20">
        <f t="shared" si="58"/>
        <v>2881.3206586297993</v>
      </c>
      <c r="AY78" s="20"/>
      <c r="AZ78" s="20"/>
    </row>
    <row r="79" spans="1:52" x14ac:dyDescent="0.25">
      <c r="A79">
        <v>1</v>
      </c>
      <c r="C79" s="16">
        <f t="shared" si="45"/>
        <v>44143</v>
      </c>
      <c r="D79" s="91">
        <v>78</v>
      </c>
      <c r="E79" s="91" t="e">
        <f t="shared" si="46"/>
        <v>#NUM!</v>
      </c>
      <c r="X79" s="74">
        <f t="shared" si="47"/>
        <v>7.9745211555570181</v>
      </c>
      <c r="Y79" s="17">
        <f t="shared" si="48"/>
        <v>0.88888888888888895</v>
      </c>
      <c r="Z79">
        <f t="shared" si="42"/>
        <v>0.04</v>
      </c>
      <c r="AA79">
        <v>22.22</v>
      </c>
      <c r="AB79">
        <f t="shared" si="43"/>
        <v>4.4999999999999998E-2</v>
      </c>
      <c r="AC79">
        <f t="shared" si="49"/>
        <v>-4.9999999999999975E-3</v>
      </c>
      <c r="AD79" s="28">
        <f t="shared" si="65"/>
        <v>25507.733966795244</v>
      </c>
      <c r="AE79" s="29">
        <f t="shared" si="50"/>
        <v>-6.1314202951326822</v>
      </c>
      <c r="AF79" s="29">
        <f t="shared" si="51"/>
        <v>-18.513954279832131</v>
      </c>
      <c r="AG79" s="29">
        <f t="shared" si="59"/>
        <v>-22.180837117468332</v>
      </c>
      <c r="AH79" s="29">
        <f t="shared" si="60"/>
        <v>-2.4645374574964816</v>
      </c>
      <c r="AI79" s="29">
        <f t="shared" si="61"/>
        <v>-7.3936123724894429</v>
      </c>
      <c r="AJ79" s="29">
        <f t="shared" si="62"/>
        <v>-14.787224744978889</v>
      </c>
      <c r="AK79" s="20">
        <f t="shared" si="67"/>
        <v>169.53825428699852</v>
      </c>
      <c r="AL79" s="20">
        <f t="shared" si="69"/>
        <v>-14.959500408227477</v>
      </c>
      <c r="AM79" s="20">
        <f t="shared" si="52"/>
        <v>5.518278265619414</v>
      </c>
      <c r="AN79" s="20">
        <f t="shared" si="53"/>
        <v>16.662558851848917</v>
      </c>
      <c r="AO79" s="20">
        <f t="shared" si="54"/>
        <v>-7.6484411424074281</v>
      </c>
      <c r="AP79" s="20">
        <f t="shared" si="55"/>
        <v>-10.11297859990391</v>
      </c>
      <c r="AQ79" s="20">
        <f t="shared" si="68"/>
        <v>2736.4277789177659</v>
      </c>
      <c r="AR79" s="20">
        <f t="shared" si="63"/>
        <v>-0.4271044331665621</v>
      </c>
      <c r="AS79" s="20">
        <f t="shared" si="64"/>
        <v>25.072479008131722</v>
      </c>
      <c r="AT79" s="20">
        <f t="shared" si="56"/>
        <v>-1.7034790737207914E-2</v>
      </c>
      <c r="AU79" s="21">
        <f t="shared" si="44"/>
        <v>28413.700000000008</v>
      </c>
      <c r="AV79" s="20">
        <f t="shared" si="57"/>
        <v>24.645374574964812</v>
      </c>
      <c r="AW79" s="20">
        <f t="shared" si="66"/>
        <v>2802.9660332047638</v>
      </c>
      <c r="AX79" s="20">
        <f t="shared" si="58"/>
        <v>2905.9660332047642</v>
      </c>
      <c r="AY79" s="20"/>
      <c r="AZ79" s="20"/>
    </row>
    <row r="80" spans="1:52" x14ac:dyDescent="0.25">
      <c r="A80">
        <v>1</v>
      </c>
      <c r="C80" s="16">
        <f t="shared" si="45"/>
        <v>44144</v>
      </c>
      <c r="D80" s="91">
        <v>79</v>
      </c>
      <c r="E80" s="91" t="e">
        <f t="shared" si="46"/>
        <v>#NUM!</v>
      </c>
      <c r="X80" s="74">
        <f t="shared" si="47"/>
        <v>7.9829529818765517</v>
      </c>
      <c r="Y80" s="17">
        <f t="shared" si="48"/>
        <v>0.88888888888888895</v>
      </c>
      <c r="Z80">
        <f t="shared" si="42"/>
        <v>0.04</v>
      </c>
      <c r="AA80">
        <v>22.22</v>
      </c>
      <c r="AB80">
        <f t="shared" si="43"/>
        <v>4.4999999999999998E-2</v>
      </c>
      <c r="AC80">
        <f t="shared" si="49"/>
        <v>-4.9999999999999975E-3</v>
      </c>
      <c r="AD80" s="28">
        <f t="shared" si="65"/>
        <v>25483.127774123997</v>
      </c>
      <c r="AE80" s="29">
        <f t="shared" si="50"/>
        <v>-6.1101091637404119</v>
      </c>
      <c r="AF80" s="29">
        <f t="shared" si="51"/>
        <v>-18.496083507508498</v>
      </c>
      <c r="AG80" s="29">
        <f t="shared" si="59"/>
        <v>-22.145573404124018</v>
      </c>
      <c r="AH80" s="29">
        <f t="shared" si="60"/>
        <v>-2.460619267124891</v>
      </c>
      <c r="AI80" s="29">
        <f t="shared" si="61"/>
        <v>-7.3818578013746725</v>
      </c>
      <c r="AJ80" s="29">
        <f t="shared" si="62"/>
        <v>-14.763715602749347</v>
      </c>
      <c r="AK80" s="20">
        <f t="shared" si="67"/>
        <v>169.12062002840108</v>
      </c>
      <c r="AL80" s="20">
        <f t="shared" si="69"/>
        <v>-14.933986219806517</v>
      </c>
      <c r="AM80" s="20">
        <f t="shared" si="52"/>
        <v>5.499098247366371</v>
      </c>
      <c r="AN80" s="20">
        <f t="shared" si="53"/>
        <v>16.646475156757649</v>
      </c>
      <c r="AO80" s="20">
        <f t="shared" si="54"/>
        <v>-7.6292214429149334</v>
      </c>
      <c r="AP80" s="20">
        <f t="shared" si="55"/>
        <v>-10.089840710039825</v>
      </c>
      <c r="AQ80" s="20">
        <f t="shared" si="68"/>
        <v>2761.4516058476124</v>
      </c>
      <c r="AR80" s="20">
        <f t="shared" si="63"/>
        <v>-0.4176342585974453</v>
      </c>
      <c r="AS80" s="20">
        <f t="shared" si="64"/>
        <v>25.023826929846564</v>
      </c>
      <c r="AT80" s="20">
        <f t="shared" si="56"/>
        <v>-1.6689463996385066E-2</v>
      </c>
      <c r="AU80" s="21">
        <f t="shared" si="44"/>
        <v>28413.700000000008</v>
      </c>
      <c r="AV80" s="20">
        <f t="shared" si="57"/>
        <v>24.606192671248913</v>
      </c>
      <c r="AW80" s="20">
        <f t="shared" si="66"/>
        <v>2827.5722258760129</v>
      </c>
      <c r="AX80" s="20">
        <f t="shared" si="58"/>
        <v>2930.5722258760134</v>
      </c>
      <c r="AY80" s="20"/>
      <c r="AZ80" s="20"/>
    </row>
    <row r="81" spans="1:52" x14ac:dyDescent="0.25">
      <c r="A81">
        <v>1</v>
      </c>
      <c r="C81" s="16">
        <f t="shared" si="45"/>
        <v>44145</v>
      </c>
      <c r="D81" s="91">
        <v>80</v>
      </c>
      <c r="E81" s="91" t="e">
        <f t="shared" si="46"/>
        <v>#NUM!</v>
      </c>
      <c r="X81" s="74">
        <f t="shared" si="47"/>
        <v>7.9913011859603973</v>
      </c>
      <c r="Y81" s="17">
        <f t="shared" si="48"/>
        <v>0.88888888888888895</v>
      </c>
      <c r="Z81">
        <f t="shared" si="42"/>
        <v>0.04</v>
      </c>
      <c r="AA81">
        <v>22.22</v>
      </c>
      <c r="AB81">
        <f t="shared" si="43"/>
        <v>4.4999999999999998E-2</v>
      </c>
      <c r="AC81">
        <f t="shared" si="49"/>
        <v>-4.9999999999999975E-3</v>
      </c>
      <c r="AD81" s="28">
        <f t="shared" si="65"/>
        <v>25458.560354865309</v>
      </c>
      <c r="AE81" s="29">
        <f t="shared" si="50"/>
        <v>-6.0891781120534914</v>
      </c>
      <c r="AF81" s="29">
        <f t="shared" si="51"/>
        <v>-18.478241146637021</v>
      </c>
      <c r="AG81" s="29">
        <f t="shared" si="59"/>
        <v>-22.110677332821464</v>
      </c>
      <c r="AH81" s="29">
        <f t="shared" si="60"/>
        <v>-2.4567419258690517</v>
      </c>
      <c r="AI81" s="29">
        <f t="shared" si="61"/>
        <v>-7.3702257776071534</v>
      </c>
      <c r="AJ81" s="29">
        <f t="shared" si="62"/>
        <v>-14.74045155521431</v>
      </c>
      <c r="AK81" s="20">
        <f t="shared" si="67"/>
        <v>168.71207672779798</v>
      </c>
      <c r="AL81" s="20">
        <f t="shared" si="69"/>
        <v>-14.908792732146495</v>
      </c>
      <c r="AM81" s="20">
        <f t="shared" si="52"/>
        <v>5.4802603008481423</v>
      </c>
      <c r="AN81" s="20">
        <f t="shared" si="53"/>
        <v>16.63041703197332</v>
      </c>
      <c r="AO81" s="20">
        <f t="shared" si="54"/>
        <v>-7.6104279012780482</v>
      </c>
      <c r="AP81" s="20">
        <f t="shared" si="55"/>
        <v>-10.067169827147101</v>
      </c>
      <c r="AQ81" s="20">
        <f t="shared" si="68"/>
        <v>2786.4275684069062</v>
      </c>
      <c r="AR81" s="20">
        <f t="shared" si="63"/>
        <v>-0.40854330060309962</v>
      </c>
      <c r="AS81" s="20">
        <f t="shared" si="64"/>
        <v>24.975962559293748</v>
      </c>
      <c r="AT81" s="20">
        <f t="shared" si="56"/>
        <v>-1.6357459682813207E-2</v>
      </c>
      <c r="AU81" s="21">
        <f t="shared" si="44"/>
        <v>28413.700000000015</v>
      </c>
      <c r="AV81" s="20">
        <f t="shared" si="57"/>
        <v>24.567419258690514</v>
      </c>
      <c r="AW81" s="20">
        <f t="shared" si="66"/>
        <v>2852.1396451347036</v>
      </c>
      <c r="AX81" s="20">
        <f t="shared" si="58"/>
        <v>2955.1396451347041</v>
      </c>
      <c r="AY81" s="20"/>
      <c r="AZ81" s="20"/>
    </row>
    <row r="82" spans="1:52" x14ac:dyDescent="0.25">
      <c r="A82">
        <v>1</v>
      </c>
      <c r="C82" s="16">
        <f t="shared" si="45"/>
        <v>44146</v>
      </c>
      <c r="D82" s="91">
        <v>81</v>
      </c>
      <c r="E82" s="91" t="e">
        <f t="shared" si="46"/>
        <v>#NUM!</v>
      </c>
      <c r="X82" s="74">
        <f t="shared" si="47"/>
        <v>7.9995673935805485</v>
      </c>
      <c r="Y82" s="17">
        <f t="shared" si="48"/>
        <v>0.88888888888888895</v>
      </c>
      <c r="Z82">
        <f t="shared" si="42"/>
        <v>0.04</v>
      </c>
      <c r="AA82">
        <v>22.22</v>
      </c>
      <c r="AB82">
        <f t="shared" si="43"/>
        <v>4.4999999999999998E-2</v>
      </c>
      <c r="AC82">
        <f t="shared" si="49"/>
        <v>-4.9999999999999975E-3</v>
      </c>
      <c r="AD82" s="28">
        <f t="shared" si="65"/>
        <v>25434.031315619184</v>
      </c>
      <c r="AE82" s="29">
        <f t="shared" si="50"/>
        <v>-6.0686123451123599</v>
      </c>
      <c r="AF82" s="29">
        <f t="shared" si="51"/>
        <v>-18.460426901013943</v>
      </c>
      <c r="AG82" s="29">
        <f t="shared" si="59"/>
        <v>-22.076135321513672</v>
      </c>
      <c r="AH82" s="29">
        <f t="shared" si="60"/>
        <v>-2.4529039246126305</v>
      </c>
      <c r="AI82" s="29">
        <f t="shared" si="61"/>
        <v>-7.3587117738378902</v>
      </c>
      <c r="AJ82" s="29">
        <f t="shared" si="62"/>
        <v>-14.717423547675782</v>
      </c>
      <c r="AK82" s="20">
        <f t="shared" si="67"/>
        <v>168.31226090127478</v>
      </c>
      <c r="AL82" s="20">
        <f t="shared" si="69"/>
        <v>-14.883907695285968</v>
      </c>
      <c r="AM82" s="20">
        <f t="shared" si="52"/>
        <v>5.4617511106011243</v>
      </c>
      <c r="AN82" s="20">
        <f t="shared" si="53"/>
        <v>16.614384210912547</v>
      </c>
      <c r="AO82" s="20">
        <f t="shared" si="54"/>
        <v>-7.5920434527509091</v>
      </c>
      <c r="AP82" s="20">
        <f t="shared" si="55"/>
        <v>-10.04494737736354</v>
      </c>
      <c r="AQ82" s="20">
        <f t="shared" si="68"/>
        <v>2811.3564234795558</v>
      </c>
      <c r="AR82" s="20">
        <f t="shared" si="63"/>
        <v>-0.39981582652319503</v>
      </c>
      <c r="AS82" s="20">
        <f t="shared" si="64"/>
        <v>24.92885507264964</v>
      </c>
      <c r="AT82" s="20">
        <f t="shared" si="56"/>
        <v>-1.6038274736566126E-2</v>
      </c>
      <c r="AU82" s="21">
        <f t="shared" si="44"/>
        <v>28413.700000000015</v>
      </c>
      <c r="AV82" s="20">
        <f t="shared" si="57"/>
        <v>24.529039246126302</v>
      </c>
      <c r="AW82" s="20">
        <f t="shared" si="66"/>
        <v>2876.6686843808297</v>
      </c>
      <c r="AX82" s="20">
        <f t="shared" si="58"/>
        <v>2979.6686843808307</v>
      </c>
      <c r="AY82" s="20"/>
      <c r="AZ82" s="20"/>
    </row>
    <row r="83" spans="1:52" x14ac:dyDescent="0.25">
      <c r="A83">
        <v>1</v>
      </c>
      <c r="C83" s="16">
        <f t="shared" si="45"/>
        <v>44147</v>
      </c>
      <c r="D83" s="91">
        <v>82</v>
      </c>
      <c r="E83" s="91" t="e">
        <f t="shared" si="46"/>
        <v>#NUM!</v>
      </c>
      <c r="X83" s="74">
        <f t="shared" si="47"/>
        <v>8.0077531814305249</v>
      </c>
      <c r="Y83" s="17">
        <f t="shared" si="48"/>
        <v>0.88888888888888895</v>
      </c>
      <c r="Z83">
        <f t="shared" si="42"/>
        <v>0.04</v>
      </c>
      <c r="AA83">
        <v>22.22</v>
      </c>
      <c r="AB83">
        <f t="shared" si="43"/>
        <v>4.4999999999999998E-2</v>
      </c>
      <c r="AC83">
        <f t="shared" si="49"/>
        <v>-4.9999999999999975E-3</v>
      </c>
      <c r="AD83" s="28">
        <f t="shared" si="65"/>
        <v>25409.540277440265</v>
      </c>
      <c r="AE83" s="29">
        <f t="shared" si="50"/>
        <v>-6.0483976935444046</v>
      </c>
      <c r="AF83" s="29">
        <f t="shared" si="51"/>
        <v>-18.442640485378359</v>
      </c>
      <c r="AG83" s="29">
        <f t="shared" si="59"/>
        <v>-22.041934361030489</v>
      </c>
      <c r="AH83" s="29">
        <f t="shared" si="60"/>
        <v>-2.4491038178922766</v>
      </c>
      <c r="AI83" s="29">
        <f t="shared" si="61"/>
        <v>-7.3473114536768289</v>
      </c>
      <c r="AJ83" s="29">
        <f t="shared" si="62"/>
        <v>-14.69462290735366</v>
      </c>
      <c r="AK83" s="20">
        <f t="shared" si="67"/>
        <v>167.92082414392266</v>
      </c>
      <c r="AL83" s="20">
        <f t="shared" si="69"/>
        <v>-14.859319377825251</v>
      </c>
      <c r="AM83" s="20">
        <f t="shared" si="52"/>
        <v>5.4435579241899639</v>
      </c>
      <c r="AN83" s="20">
        <f t="shared" si="53"/>
        <v>16.598376436840525</v>
      </c>
      <c r="AO83" s="20">
        <f t="shared" si="54"/>
        <v>-7.5740517405573646</v>
      </c>
      <c r="AP83" s="20">
        <f t="shared" si="55"/>
        <v>-10.023155558449641</v>
      </c>
      <c r="AQ83" s="20">
        <f t="shared" si="68"/>
        <v>2836.2388984158306</v>
      </c>
      <c r="AR83" s="20">
        <f t="shared" si="63"/>
        <v>-0.39143675735212469</v>
      </c>
      <c r="AS83" s="20">
        <f t="shared" si="64"/>
        <v>24.882474936274775</v>
      </c>
      <c r="AT83" s="20">
        <f t="shared" si="56"/>
        <v>-1.5731423757267441E-2</v>
      </c>
      <c r="AU83" s="21">
        <f t="shared" si="44"/>
        <v>28413.700000000019</v>
      </c>
      <c r="AV83" s="20">
        <f t="shared" si="57"/>
        <v>24.491038178922764</v>
      </c>
      <c r="AW83" s="20">
        <f t="shared" si="66"/>
        <v>2901.1597225597525</v>
      </c>
      <c r="AX83" s="20">
        <f t="shared" si="58"/>
        <v>3004.1597225597534</v>
      </c>
      <c r="AY83" s="20"/>
      <c r="AZ83" s="20"/>
    </row>
    <row r="84" spans="1:52" x14ac:dyDescent="0.25">
      <c r="A84">
        <v>1</v>
      </c>
      <c r="C84" s="16">
        <f t="shared" si="45"/>
        <v>44148</v>
      </c>
      <c r="D84" s="91">
        <v>83</v>
      </c>
      <c r="E84" s="91" t="e">
        <f t="shared" si="46"/>
        <v>#NUM!</v>
      </c>
      <c r="X84" s="74">
        <f t="shared" si="47"/>
        <v>8.015860079123291</v>
      </c>
      <c r="Y84" s="17">
        <f t="shared" si="48"/>
        <v>0.88888888888888895</v>
      </c>
      <c r="Z84">
        <f t="shared" si="42"/>
        <v>0.04</v>
      </c>
      <c r="AA84">
        <v>22.22</v>
      </c>
      <c r="AB84">
        <f t="shared" si="43"/>
        <v>4.4999999999999998E-2</v>
      </c>
      <c r="AC84">
        <f t="shared" si="49"/>
        <v>-4.9999999999999975E-3</v>
      </c>
      <c r="AD84" s="28">
        <f t="shared" si="65"/>
        <v>25385.08687522839</v>
      </c>
      <c r="AE84" s="29">
        <f t="shared" si="50"/>
        <v>-6.0285205869243317</v>
      </c>
      <c r="AF84" s="29">
        <f t="shared" si="51"/>
        <v>-18.424881624950672</v>
      </c>
      <c r="AG84" s="29">
        <f t="shared" si="59"/>
        <v>-22.008061990687501</v>
      </c>
      <c r="AH84" s="29">
        <f t="shared" si="60"/>
        <v>-2.4453402211875002</v>
      </c>
      <c r="AI84" s="29">
        <f t="shared" si="61"/>
        <v>-7.3360206635625005</v>
      </c>
      <c r="AJ84" s="29">
        <f t="shared" si="62"/>
        <v>-14.672041327125001</v>
      </c>
      <c r="AK84" s="20">
        <f t="shared" si="67"/>
        <v>167.53743250351138</v>
      </c>
      <c r="AL84" s="20">
        <f t="shared" si="69"/>
        <v>-14.835016544622276</v>
      </c>
      <c r="AM84" s="20">
        <f t="shared" si="52"/>
        <v>5.425668528231899</v>
      </c>
      <c r="AN84" s="20">
        <f t="shared" si="53"/>
        <v>16.582393462455606</v>
      </c>
      <c r="AO84" s="20">
        <f t="shared" si="54"/>
        <v>-7.5564370864765191</v>
      </c>
      <c r="AP84" s="20">
        <f t="shared" si="55"/>
        <v>-10.001777307664019</v>
      </c>
      <c r="AQ84" s="20">
        <f t="shared" si="68"/>
        <v>2861.0756922681167</v>
      </c>
      <c r="AR84" s="20">
        <f t="shared" si="63"/>
        <v>-0.3833916404112756</v>
      </c>
      <c r="AS84" s="20">
        <f t="shared" si="64"/>
        <v>24.836793852286064</v>
      </c>
      <c r="AT84" s="20">
        <f t="shared" si="56"/>
        <v>-1.5436438482819188E-2</v>
      </c>
      <c r="AU84" s="21">
        <f t="shared" si="44"/>
        <v>28413.700000000019</v>
      </c>
      <c r="AV84" s="20">
        <f t="shared" si="57"/>
        <v>24.453402211875002</v>
      </c>
      <c r="AW84" s="20">
        <f t="shared" si="66"/>
        <v>2925.6131247716276</v>
      </c>
      <c r="AX84" s="20">
        <f t="shared" si="58"/>
        <v>3028.613124771628</v>
      </c>
      <c r="AY84" s="20"/>
      <c r="AZ84" s="20"/>
    </row>
    <row r="85" spans="1:52" x14ac:dyDescent="0.25">
      <c r="A85">
        <v>1</v>
      </c>
      <c r="C85" s="16">
        <f t="shared" si="45"/>
        <v>44149</v>
      </c>
      <c r="D85" s="91">
        <v>84</v>
      </c>
      <c r="E85" s="91" t="e">
        <f t="shared" si="46"/>
        <v>#NUM!</v>
      </c>
      <c r="X85" s="74">
        <f t="shared" si="47"/>
        <v>8.0238895710889064</v>
      </c>
      <c r="Y85" s="17">
        <f t="shared" si="48"/>
        <v>0.88888888888888895</v>
      </c>
      <c r="Z85">
        <f t="shared" si="42"/>
        <v>0.04</v>
      </c>
      <c r="AA85">
        <v>22.22</v>
      </c>
      <c r="AB85">
        <f t="shared" si="43"/>
        <v>4.4999999999999998E-2</v>
      </c>
      <c r="AC85">
        <f t="shared" si="49"/>
        <v>-4.9999999999999975E-3</v>
      </c>
      <c r="AD85" s="28">
        <f t="shared" si="65"/>
        <v>25360.670757145119</v>
      </c>
      <c r="AE85" s="29">
        <f t="shared" si="50"/>
        <v>-6.0089680282781419</v>
      </c>
      <c r="AF85" s="29">
        <f t="shared" si="51"/>
        <v>-18.407150054990666</v>
      </c>
      <c r="AG85" s="29">
        <f t="shared" si="59"/>
        <v>-21.974506274941927</v>
      </c>
      <c r="AH85" s="29">
        <f t="shared" si="60"/>
        <v>-2.441611808326881</v>
      </c>
      <c r="AI85" s="29">
        <f t="shared" si="61"/>
        <v>-7.3248354249806411</v>
      </c>
      <c r="AJ85" s="29">
        <f t="shared" si="62"/>
        <v>-14.649670849961286</v>
      </c>
      <c r="AK85" s="20">
        <f t="shared" si="67"/>
        <v>167.16176588028441</v>
      </c>
      <c r="AL85" s="20">
        <f t="shared" si="69"/>
        <v>-14.810988435510883</v>
      </c>
      <c r="AM85" s="20">
        <f t="shared" si="52"/>
        <v>5.4080712254503283</v>
      </c>
      <c r="AN85" s="20">
        <f t="shared" si="53"/>
        <v>16.566435049491599</v>
      </c>
      <c r="AO85" s="20">
        <f t="shared" si="54"/>
        <v>-7.539184462658012</v>
      </c>
      <c r="AP85" s="20">
        <f t="shared" si="55"/>
        <v>-9.980796270984893</v>
      </c>
      <c r="AQ85" s="20">
        <f t="shared" si="68"/>
        <v>2885.8674769746121</v>
      </c>
      <c r="AR85" s="20">
        <f t="shared" si="63"/>
        <v>-0.37566662322697653</v>
      </c>
      <c r="AS85" s="20">
        <f t="shared" si="64"/>
        <v>24.791784706495491</v>
      </c>
      <c r="AT85" s="20">
        <f t="shared" si="56"/>
        <v>-1.5152867277382867E-2</v>
      </c>
      <c r="AU85" s="21">
        <f t="shared" si="44"/>
        <v>28413.700000000019</v>
      </c>
      <c r="AV85" s="20">
        <f t="shared" si="57"/>
        <v>24.416118083268806</v>
      </c>
      <c r="AW85" s="20">
        <f t="shared" si="66"/>
        <v>2950.0292428548964</v>
      </c>
      <c r="AX85" s="20">
        <f t="shared" si="58"/>
        <v>3053.0292428548964</v>
      </c>
      <c r="AY85" s="20"/>
      <c r="AZ85" s="20"/>
    </row>
    <row r="86" spans="1:52" x14ac:dyDescent="0.25">
      <c r="A86">
        <v>1</v>
      </c>
      <c r="C86" s="16">
        <f t="shared" si="45"/>
        <v>44150</v>
      </c>
      <c r="D86" s="91">
        <v>85</v>
      </c>
      <c r="E86" s="91" t="e">
        <f t="shared" si="46"/>
        <v>#NUM!</v>
      </c>
      <c r="X86" s="74">
        <f t="shared" si="47"/>
        <v>8.0318430983777596</v>
      </c>
      <c r="Y86" s="17">
        <f t="shared" si="48"/>
        <v>0.88888888888888895</v>
      </c>
      <c r="Z86">
        <f t="shared" si="42"/>
        <v>0.04</v>
      </c>
      <c r="AA86">
        <v>22.22</v>
      </c>
      <c r="AB86">
        <f t="shared" si="43"/>
        <v>4.4999999999999998E-2</v>
      </c>
      <c r="AC86">
        <f t="shared" si="49"/>
        <v>-4.9999999999999975E-3</v>
      </c>
      <c r="AD86" s="28">
        <f t="shared" si="65"/>
        <v>25336.291584055067</v>
      </c>
      <c r="AE86" s="29">
        <f t="shared" si="50"/>
        <v>-5.9897275696791219</v>
      </c>
      <c r="AF86" s="29">
        <f t="shared" si="51"/>
        <v>-18.389445520374409</v>
      </c>
      <c r="AG86" s="29">
        <f t="shared" si="59"/>
        <v>-21.941255781048177</v>
      </c>
      <c r="AH86" s="29">
        <f t="shared" si="60"/>
        <v>-2.4379173090053534</v>
      </c>
      <c r="AI86" s="29">
        <f t="shared" si="61"/>
        <v>-7.3137519270160585</v>
      </c>
      <c r="AJ86" s="29">
        <f t="shared" si="62"/>
        <v>-14.627503854032119</v>
      </c>
      <c r="AK86" s="20">
        <f t="shared" si="67"/>
        <v>166.79351745174088</v>
      </c>
      <c r="AL86" s="20">
        <f t="shared" si="69"/>
        <v>-14.787224744978889</v>
      </c>
      <c r="AM86" s="20">
        <f t="shared" si="52"/>
        <v>5.3907548127112097</v>
      </c>
      <c r="AN86" s="20">
        <f t="shared" si="53"/>
        <v>16.550500968336969</v>
      </c>
      <c r="AO86" s="20">
        <f t="shared" si="54"/>
        <v>-7.5222794646127982</v>
      </c>
      <c r="AP86" s="20">
        <f t="shared" si="55"/>
        <v>-9.9601967736181507</v>
      </c>
      <c r="AQ86" s="20">
        <f t="shared" si="68"/>
        <v>2910.6148984932097</v>
      </c>
      <c r="AR86" s="20">
        <f t="shared" si="63"/>
        <v>-0.36824842854352369</v>
      </c>
      <c r="AS86" s="20">
        <f t="shared" si="64"/>
        <v>24.747421518597548</v>
      </c>
      <c r="AT86" s="20">
        <f t="shared" si="56"/>
        <v>-1.4880274628481479E-2</v>
      </c>
      <c r="AU86" s="21">
        <f t="shared" si="44"/>
        <v>28413.700000000019</v>
      </c>
      <c r="AV86" s="20">
        <f t="shared" si="57"/>
        <v>24.379173090053531</v>
      </c>
      <c r="AW86" s="20">
        <f t="shared" si="66"/>
        <v>2974.4084159449499</v>
      </c>
      <c r="AX86" s="20">
        <f t="shared" si="58"/>
        <v>3077.4084159449508</v>
      </c>
      <c r="AY86" s="20"/>
      <c r="AZ86" s="20"/>
    </row>
    <row r="87" spans="1:52" x14ac:dyDescent="0.25">
      <c r="A87">
        <v>1</v>
      </c>
      <c r="C87" s="16">
        <f t="shared" si="45"/>
        <v>44151</v>
      </c>
      <c r="D87" s="91">
        <v>86</v>
      </c>
      <c r="E87" s="91" t="e">
        <f t="shared" si="46"/>
        <v>#NUM!</v>
      </c>
      <c r="X87" s="74">
        <f t="shared" si="47"/>
        <v>8.0397220603749275</v>
      </c>
      <c r="Y87" s="17">
        <f t="shared" si="48"/>
        <v>0.88888888888888895</v>
      </c>
      <c r="Z87">
        <f t="shared" si="42"/>
        <v>0.04</v>
      </c>
      <c r="AA87">
        <v>22.22</v>
      </c>
      <c r="AB87">
        <f t="shared" si="43"/>
        <v>4.4999999999999998E-2</v>
      </c>
      <c r="AC87">
        <f t="shared" si="49"/>
        <v>-4.9999999999999975E-3</v>
      </c>
      <c r="AD87" s="28">
        <f t="shared" si="65"/>
        <v>25311.949028990992</v>
      </c>
      <c r="AE87" s="29">
        <f t="shared" si="50"/>
        <v>-5.9707872888872195</v>
      </c>
      <c r="AF87" s="29">
        <f t="shared" si="51"/>
        <v>-18.371767775189181</v>
      </c>
      <c r="AG87" s="29">
        <f t="shared" si="59"/>
        <v>-21.908299557668762</v>
      </c>
      <c r="AH87" s="29">
        <f t="shared" si="60"/>
        <v>-2.4342555064076401</v>
      </c>
      <c r="AI87" s="29">
        <f t="shared" si="61"/>
        <v>-7.3027665192229207</v>
      </c>
      <c r="AJ87" s="29">
        <f t="shared" si="62"/>
        <v>-14.605533038445841</v>
      </c>
      <c r="AK87" s="20">
        <f t="shared" si="67"/>
        <v>166.43239312133193</v>
      </c>
      <c r="AL87" s="20">
        <f t="shared" si="69"/>
        <v>-14.763715602749347</v>
      </c>
      <c r="AM87" s="20">
        <f t="shared" si="52"/>
        <v>5.3737085599984979</v>
      </c>
      <c r="AN87" s="20">
        <f t="shared" si="53"/>
        <v>16.534590997670264</v>
      </c>
      <c r="AO87" s="20">
        <f t="shared" si="54"/>
        <v>-7.505708285328339</v>
      </c>
      <c r="AP87" s="20">
        <f t="shared" si="55"/>
        <v>-9.9399637917359787</v>
      </c>
      <c r="AQ87" s="20">
        <f t="shared" si="68"/>
        <v>2935.318577887695</v>
      </c>
      <c r="AR87" s="20">
        <f t="shared" si="63"/>
        <v>-0.36112433040895553</v>
      </c>
      <c r="AS87" s="20">
        <f t="shared" si="64"/>
        <v>24.703679394485334</v>
      </c>
      <c r="AT87" s="20">
        <f t="shared" si="56"/>
        <v>-1.4618240653235252E-2</v>
      </c>
      <c r="AU87" s="21">
        <f t="shared" si="44"/>
        <v>28413.700000000019</v>
      </c>
      <c r="AV87" s="20">
        <f t="shared" si="57"/>
        <v>24.3425550640764</v>
      </c>
      <c r="AW87" s="20">
        <f t="shared" si="66"/>
        <v>2998.7509710090262</v>
      </c>
      <c r="AX87" s="20">
        <f t="shared" si="58"/>
        <v>3101.7509710090271</v>
      </c>
      <c r="AY87" s="20"/>
      <c r="AZ87" s="20"/>
    </row>
    <row r="88" spans="1:52" x14ac:dyDescent="0.25">
      <c r="A88">
        <v>1</v>
      </c>
      <c r="C88" s="16">
        <f t="shared" si="45"/>
        <v>44152</v>
      </c>
      <c r="D88" s="91">
        <v>87</v>
      </c>
      <c r="E88" s="91" t="e">
        <f t="shared" si="46"/>
        <v>#NUM!</v>
      </c>
      <c r="X88" s="74">
        <f t="shared" si="47"/>
        <v>8.0475278164307529</v>
      </c>
      <c r="Y88" s="17">
        <f t="shared" si="48"/>
        <v>0.88888888888888895</v>
      </c>
      <c r="Z88">
        <f t="shared" si="42"/>
        <v>0.04</v>
      </c>
      <c r="AA88">
        <v>22.22</v>
      </c>
      <c r="AB88">
        <f t="shared" si="43"/>
        <v>4.4999999999999998E-2</v>
      </c>
      <c r="AC88">
        <f t="shared" si="49"/>
        <v>-4.9999999999999975E-3</v>
      </c>
      <c r="AD88" s="28">
        <f t="shared" si="65"/>
        <v>25287.64277664166</v>
      </c>
      <c r="AE88" s="29">
        <f t="shared" si="50"/>
        <v>-5.9521357669858324</v>
      </c>
      <c r="AF88" s="29">
        <f t="shared" si="51"/>
        <v>-18.354116582345576</v>
      </c>
      <c r="AG88" s="29">
        <f t="shared" si="59"/>
        <v>-21.87562711439827</v>
      </c>
      <c r="AH88" s="29">
        <f t="shared" si="60"/>
        <v>-2.430625234933141</v>
      </c>
      <c r="AI88" s="29">
        <f t="shared" si="61"/>
        <v>-7.2918757047994234</v>
      </c>
      <c r="AJ88" s="29">
        <f t="shared" si="62"/>
        <v>-14.583751409598847</v>
      </c>
      <c r="AK88" s="20">
        <f t="shared" si="67"/>
        <v>166.07811099005593</v>
      </c>
      <c r="AL88" s="20">
        <f t="shared" si="69"/>
        <v>-14.74045155521431</v>
      </c>
      <c r="AM88" s="20">
        <f t="shared" si="52"/>
        <v>5.356922190287249</v>
      </c>
      <c r="AN88" s="20">
        <f t="shared" si="53"/>
        <v>16.51870492411102</v>
      </c>
      <c r="AO88" s="20">
        <f t="shared" si="54"/>
        <v>-7.4894576904599361</v>
      </c>
      <c r="AP88" s="20">
        <f t="shared" si="55"/>
        <v>-9.9200829253930767</v>
      </c>
      <c r="AQ88" s="20">
        <f t="shared" si="68"/>
        <v>2959.9791123683026</v>
      </c>
      <c r="AR88" s="20">
        <f t="shared" si="63"/>
        <v>-0.35428213127599406</v>
      </c>
      <c r="AS88" s="20">
        <f t="shared" si="64"/>
        <v>24.660534480607566</v>
      </c>
      <c r="AT88" s="20">
        <f t="shared" si="56"/>
        <v>-1.4366360613740661E-2</v>
      </c>
      <c r="AU88" s="21">
        <f t="shared" si="44"/>
        <v>28413.700000000019</v>
      </c>
      <c r="AV88" s="20">
        <f t="shared" si="57"/>
        <v>24.306252349331409</v>
      </c>
      <c r="AW88" s="20">
        <f t="shared" si="66"/>
        <v>3023.0572233583575</v>
      </c>
      <c r="AX88" s="20">
        <f t="shared" si="58"/>
        <v>3126.0572233583584</v>
      </c>
      <c r="AY88" s="20"/>
      <c r="AZ88" s="20"/>
    </row>
    <row r="89" spans="1:52" x14ac:dyDescent="0.25">
      <c r="A89">
        <v>1</v>
      </c>
      <c r="C89" s="16">
        <f t="shared" si="45"/>
        <v>44153</v>
      </c>
      <c r="D89" s="91">
        <v>88</v>
      </c>
      <c r="E89" s="91" t="e">
        <f t="shared" si="46"/>
        <v>#NUM!</v>
      </c>
      <c r="X89" s="74">
        <f t="shared" si="47"/>
        <v>8.0552616874124698</v>
      </c>
      <c r="Y89" s="17">
        <f t="shared" si="48"/>
        <v>0.88888888888888895</v>
      </c>
      <c r="Z89">
        <f t="shared" si="42"/>
        <v>0.04</v>
      </c>
      <c r="AA89">
        <v>22.22</v>
      </c>
      <c r="AB89">
        <f t="shared" si="43"/>
        <v>4.4999999999999998E-2</v>
      </c>
      <c r="AC89">
        <f t="shared" si="49"/>
        <v>-4.9999999999999975E-3</v>
      </c>
      <c r="AD89" s="28">
        <f t="shared" si="65"/>
        <v>25263.372522861482</v>
      </c>
      <c r="AE89" s="29">
        <f t="shared" si="50"/>
        <v>-5.9337620669725304</v>
      </c>
      <c r="AF89" s="29">
        <f t="shared" si="51"/>
        <v>-18.336491713206158</v>
      </c>
      <c r="AG89" s="29">
        <f t="shared" si="59"/>
        <v>-21.843228402160818</v>
      </c>
      <c r="AH89" s="29">
        <f t="shared" si="60"/>
        <v>-2.427025378017869</v>
      </c>
      <c r="AI89" s="29">
        <f t="shared" si="61"/>
        <v>-7.2810761340536061</v>
      </c>
      <c r="AJ89" s="29">
        <f t="shared" si="62"/>
        <v>-14.562152268107212</v>
      </c>
      <c r="AK89" s="20">
        <f t="shared" si="67"/>
        <v>165.73040084998843</v>
      </c>
      <c r="AL89" s="20">
        <f t="shared" si="69"/>
        <v>-14.717423547675782</v>
      </c>
      <c r="AM89" s="20">
        <f t="shared" si="52"/>
        <v>5.3403858602752772</v>
      </c>
      <c r="AN89" s="20">
        <f t="shared" si="53"/>
        <v>16.502842541885542</v>
      </c>
      <c r="AO89" s="20">
        <f t="shared" si="54"/>
        <v>-7.4735149945525166</v>
      </c>
      <c r="AP89" s="20">
        <f t="shared" si="55"/>
        <v>-9.9005403725703864</v>
      </c>
      <c r="AQ89" s="20">
        <f t="shared" si="68"/>
        <v>2984.597076288549</v>
      </c>
      <c r="AR89" s="20">
        <f t="shared" si="63"/>
        <v>-0.34771014006750534</v>
      </c>
      <c r="AS89" s="20">
        <f t="shared" si="64"/>
        <v>24.617963920246439</v>
      </c>
      <c r="AT89" s="20">
        <f t="shared" si="56"/>
        <v>-1.4124244441740354E-2</v>
      </c>
      <c r="AU89" s="21">
        <f t="shared" si="44"/>
        <v>28413.700000000019</v>
      </c>
      <c r="AV89" s="20">
        <f t="shared" si="57"/>
        <v>24.270253780178688</v>
      </c>
      <c r="AW89" s="20">
        <f t="shared" si="66"/>
        <v>3047.3274771385363</v>
      </c>
      <c r="AX89" s="20">
        <f t="shared" si="58"/>
        <v>3150.3274771385377</v>
      </c>
      <c r="AY89" s="20"/>
      <c r="AZ89" s="20"/>
    </row>
    <row r="90" spans="1:52" x14ac:dyDescent="0.25">
      <c r="A90">
        <v>1</v>
      </c>
      <c r="C90" s="16">
        <f t="shared" si="45"/>
        <v>44154</v>
      </c>
      <c r="D90" s="91">
        <v>89</v>
      </c>
      <c r="E90" s="91" t="e">
        <f t="shared" si="46"/>
        <v>#NUM!</v>
      </c>
      <c r="X90" s="74">
        <f t="shared" si="47"/>
        <v>8.0629249571813304</v>
      </c>
      <c r="Y90" s="17">
        <f t="shared" si="48"/>
        <v>0.88888888888888895</v>
      </c>
      <c r="Z90">
        <f t="shared" si="42"/>
        <v>0.04</v>
      </c>
      <c r="AA90">
        <v>22.22</v>
      </c>
      <c r="AB90">
        <f t="shared" si="43"/>
        <v>4.4999999999999998E-2</v>
      </c>
      <c r="AC90">
        <f t="shared" si="49"/>
        <v>-4.9999999999999975E-3</v>
      </c>
      <c r="AD90" s="28">
        <f t="shared" si="65"/>
        <v>25239.137974200989</v>
      </c>
      <c r="AE90" s="29">
        <f t="shared" si="50"/>
        <v>-5.9156557132623595</v>
      </c>
      <c r="AF90" s="29">
        <f t="shared" si="51"/>
        <v>-18.318892947229887</v>
      </c>
      <c r="AG90" s="29">
        <f t="shared" si="59"/>
        <v>-21.811093794443025</v>
      </c>
      <c r="AH90" s="29">
        <f t="shared" si="60"/>
        <v>-2.4234548660492248</v>
      </c>
      <c r="AI90" s="29">
        <f t="shared" si="61"/>
        <v>-7.2703645981476752</v>
      </c>
      <c r="AJ90" s="29">
        <f t="shared" si="62"/>
        <v>-14.540729196295349</v>
      </c>
      <c r="AK90" s="20">
        <f t="shared" si="67"/>
        <v>165.38900369882833</v>
      </c>
      <c r="AL90" s="20">
        <f t="shared" si="69"/>
        <v>-14.69462290735366</v>
      </c>
      <c r="AM90" s="20">
        <f t="shared" si="52"/>
        <v>5.3240901419361233</v>
      </c>
      <c r="AN90" s="20">
        <f t="shared" si="53"/>
        <v>16.4870036525069</v>
      </c>
      <c r="AO90" s="20">
        <f t="shared" si="54"/>
        <v>-7.4578680382494786</v>
      </c>
      <c r="AP90" s="20">
        <f t="shared" si="55"/>
        <v>-9.8813229042987025</v>
      </c>
      <c r="AQ90" s="20">
        <f t="shared" si="68"/>
        <v>3009.1730221002017</v>
      </c>
      <c r="AR90" s="20">
        <f t="shared" si="63"/>
        <v>-0.34139715116009484</v>
      </c>
      <c r="AS90" s="20">
        <f t="shared" si="64"/>
        <v>24.575945811652673</v>
      </c>
      <c r="AT90" s="20">
        <f t="shared" si="56"/>
        <v>-1.3891516272721498E-2</v>
      </c>
      <c r="AU90" s="21">
        <f t="shared" si="44"/>
        <v>28413.700000000019</v>
      </c>
      <c r="AV90" s="20">
        <f t="shared" si="57"/>
        <v>24.234548660492248</v>
      </c>
      <c r="AW90" s="20">
        <f t="shared" si="66"/>
        <v>3071.5620257990286</v>
      </c>
      <c r="AX90" s="20">
        <f t="shared" si="58"/>
        <v>3174.5620257990299</v>
      </c>
      <c r="AY90" s="20"/>
      <c r="AZ90" s="20"/>
    </row>
    <row r="91" spans="1:52" x14ac:dyDescent="0.25">
      <c r="A91">
        <v>2</v>
      </c>
      <c r="B91" t="s">
        <v>140</v>
      </c>
      <c r="C91" s="16">
        <f t="shared" si="45"/>
        <v>44155</v>
      </c>
      <c r="D91" s="91">
        <v>90</v>
      </c>
      <c r="E91" s="91" t="e">
        <f t="shared" si="46"/>
        <v>#NUM!</v>
      </c>
      <c r="X91" s="74">
        <f t="shared" si="47"/>
        <v>8.0702307421207777</v>
      </c>
      <c r="Y91" s="17">
        <f t="shared" si="48"/>
        <v>0.75000000000000011</v>
      </c>
      <c r="Z91">
        <f t="shared" si="42"/>
        <v>3.3750000000000002E-2</v>
      </c>
      <c r="AA91">
        <v>22.22</v>
      </c>
      <c r="AB91">
        <f t="shared" si="43"/>
        <v>4.4999999999999998E-2</v>
      </c>
      <c r="AC91">
        <f t="shared" si="49"/>
        <v>-1.1249999999999996E-2</v>
      </c>
      <c r="AD91" s="28">
        <f t="shared" si="65"/>
        <v>25215.860379749804</v>
      </c>
      <c r="AE91" s="29">
        <f t="shared" si="50"/>
        <v>-4.9762743795543685</v>
      </c>
      <c r="AF91" s="29">
        <f t="shared" si="51"/>
        <v>-18.301320071631658</v>
      </c>
      <c r="AG91" s="29">
        <f t="shared" si="59"/>
        <v>-20.949835006067424</v>
      </c>
      <c r="AH91" s="29">
        <f t="shared" si="60"/>
        <v>-2.3277594451186028</v>
      </c>
      <c r="AI91" s="29">
        <f t="shared" si="61"/>
        <v>-6.9832783353558074</v>
      </c>
      <c r="AJ91" s="29">
        <f t="shared" si="62"/>
        <v>-13.966556670711617</v>
      </c>
      <c r="AK91" s="20">
        <f t="shared" si="67"/>
        <v>164.22429221132347</v>
      </c>
      <c r="AL91" s="20">
        <f t="shared" si="69"/>
        <v>-14.672041327125001</v>
      </c>
      <c r="AM91" s="20">
        <f t="shared" si="52"/>
        <v>4.4786469415989316</v>
      </c>
      <c r="AN91" s="20">
        <f t="shared" si="53"/>
        <v>16.471188064468492</v>
      </c>
      <c r="AO91" s="20">
        <f t="shared" si="54"/>
        <v>-7.4425051664472743</v>
      </c>
      <c r="AP91" s="20">
        <f t="shared" si="55"/>
        <v>-9.770264611565878</v>
      </c>
      <c r="AQ91" s="20">
        <f t="shared" si="68"/>
        <v>3033.6153280388926</v>
      </c>
      <c r="AR91" s="20">
        <f t="shared" si="63"/>
        <v>-1.1647114875048601</v>
      </c>
      <c r="AS91" s="20">
        <f t="shared" si="64"/>
        <v>24.442305938690879</v>
      </c>
      <c r="AT91" s="20">
        <f t="shared" si="56"/>
        <v>-4.7651456880800407E-2</v>
      </c>
      <c r="AU91" s="21">
        <f t="shared" si="44"/>
        <v>28413.700000000019</v>
      </c>
      <c r="AV91" s="20">
        <f t="shared" si="57"/>
        <v>23.277594451186026</v>
      </c>
      <c r="AW91" s="20">
        <f t="shared" si="66"/>
        <v>3094.8396202502145</v>
      </c>
      <c r="AX91" s="20">
        <f t="shared" si="58"/>
        <v>3197.8396202502163</v>
      </c>
      <c r="AY91" s="20"/>
      <c r="AZ91" s="20"/>
    </row>
    <row r="92" spans="1:52" x14ac:dyDescent="0.25">
      <c r="A92">
        <v>2</v>
      </c>
      <c r="C92" s="16">
        <f t="shared" si="45"/>
        <v>44156</v>
      </c>
      <c r="D92" s="91">
        <v>91</v>
      </c>
      <c r="E92" s="91" t="e">
        <f t="shared" si="46"/>
        <v>#NUM!</v>
      </c>
      <c r="X92" s="74">
        <f t="shared" si="47"/>
        <v>8.0774660048912796</v>
      </c>
      <c r="Y92" s="17">
        <f t="shared" si="48"/>
        <v>0.75000000000000011</v>
      </c>
      <c r="Z92">
        <f t="shared" si="42"/>
        <v>3.3750000000000002E-2</v>
      </c>
      <c r="AA92">
        <v>22.22</v>
      </c>
      <c r="AB92">
        <f t="shared" si="43"/>
        <v>4.4999999999999998E-2</v>
      </c>
      <c r="AC92">
        <f t="shared" si="49"/>
        <v>-1.1249999999999996E-2</v>
      </c>
      <c r="AD92" s="28">
        <f t="shared" si="65"/>
        <v>25192.639265668411</v>
      </c>
      <c r="AE92" s="29">
        <f t="shared" si="50"/>
        <v>-4.9366729818949686</v>
      </c>
      <c r="AF92" s="29">
        <f t="shared" si="51"/>
        <v>-18.284441099497815</v>
      </c>
      <c r="AG92" s="29">
        <f t="shared" si="59"/>
        <v>-20.899002673253506</v>
      </c>
      <c r="AH92" s="29">
        <f t="shared" si="60"/>
        <v>-2.3221114081392784</v>
      </c>
      <c r="AI92" s="29">
        <f t="shared" si="61"/>
        <v>-6.9663342244178352</v>
      </c>
      <c r="AJ92" s="29">
        <f t="shared" si="62"/>
        <v>-13.93266844883567</v>
      </c>
      <c r="AK92" s="20">
        <f t="shared" si="67"/>
        <v>163.08353088510611</v>
      </c>
      <c r="AL92" s="20">
        <f t="shared" si="69"/>
        <v>-14.649670849961286</v>
      </c>
      <c r="AM92" s="20">
        <f t="shared" si="52"/>
        <v>4.4430056837054721</v>
      </c>
      <c r="AN92" s="20">
        <f t="shared" si="53"/>
        <v>16.455996989548034</v>
      </c>
      <c r="AO92" s="20">
        <f t="shared" si="54"/>
        <v>-7.3900931495095561</v>
      </c>
      <c r="AP92" s="20">
        <f t="shared" si="55"/>
        <v>-9.7122045576488354</v>
      </c>
      <c r="AQ92" s="20">
        <f t="shared" si="68"/>
        <v>3057.9772034465027</v>
      </c>
      <c r="AR92" s="20">
        <f t="shared" si="63"/>
        <v>-1.1407613262173584</v>
      </c>
      <c r="AS92" s="20">
        <f t="shared" si="64"/>
        <v>24.361875407610114</v>
      </c>
      <c r="AT92" s="20">
        <f t="shared" si="56"/>
        <v>-4.6825677708745267E-2</v>
      </c>
      <c r="AU92" s="21">
        <f t="shared" si="44"/>
        <v>28413.700000000019</v>
      </c>
      <c r="AV92" s="20">
        <f t="shared" si="57"/>
        <v>23.221114081392784</v>
      </c>
      <c r="AW92" s="20">
        <f t="shared" si="66"/>
        <v>3118.0607343316074</v>
      </c>
      <c r="AX92" s="20">
        <f t="shared" si="58"/>
        <v>3221.0607343316087</v>
      </c>
      <c r="AY92" s="20"/>
      <c r="AZ92" s="20"/>
    </row>
    <row r="93" spans="1:52" x14ac:dyDescent="0.25">
      <c r="A93">
        <v>2</v>
      </c>
      <c r="C93" s="16">
        <f t="shared" si="45"/>
        <v>44157</v>
      </c>
      <c r="D93" s="91">
        <v>92</v>
      </c>
      <c r="E93" s="91" t="e">
        <f t="shared" si="46"/>
        <v>#NUM!</v>
      </c>
      <c r="X93" s="74">
        <f t="shared" si="47"/>
        <v>8.0846321427397001</v>
      </c>
      <c r="Y93" s="17">
        <f t="shared" si="48"/>
        <v>0.75000000000000011</v>
      </c>
      <c r="Z93">
        <f t="shared" si="42"/>
        <v>3.3750000000000002E-2</v>
      </c>
      <c r="AA93">
        <v>22.22</v>
      </c>
      <c r="AB93">
        <f t="shared" si="43"/>
        <v>4.4999999999999998E-2</v>
      </c>
      <c r="AC93">
        <f t="shared" si="49"/>
        <v>-1.1249999999999996E-2</v>
      </c>
      <c r="AD93" s="28">
        <f t="shared" si="65"/>
        <v>25169.473796089533</v>
      </c>
      <c r="AE93" s="29">
        <f t="shared" si="50"/>
        <v>-4.8978664966567074</v>
      </c>
      <c r="AF93" s="29">
        <f t="shared" si="51"/>
        <v>-18.267603082222507</v>
      </c>
      <c r="AG93" s="29">
        <f t="shared" si="59"/>
        <v>-20.848922620991292</v>
      </c>
      <c r="AH93" s="29">
        <f t="shared" si="60"/>
        <v>-2.3165469578879216</v>
      </c>
      <c r="AI93" s="29">
        <f t="shared" si="61"/>
        <v>-6.949640873663764</v>
      </c>
      <c r="AJ93" s="29">
        <f t="shared" si="62"/>
        <v>-13.899281747327528</v>
      </c>
      <c r="AK93" s="20">
        <f t="shared" si="67"/>
        <v>161.96619076223553</v>
      </c>
      <c r="AL93" s="20">
        <f t="shared" si="69"/>
        <v>-14.627503854032119</v>
      </c>
      <c r="AM93" s="20">
        <f t="shared" si="52"/>
        <v>4.4080798469910372</v>
      </c>
      <c r="AN93" s="20">
        <f t="shared" si="53"/>
        <v>16.440842774000256</v>
      </c>
      <c r="AO93" s="20">
        <f t="shared" si="54"/>
        <v>-7.3387588898297746</v>
      </c>
      <c r="AP93" s="20">
        <f t="shared" si="55"/>
        <v>-9.6553058477176954</v>
      </c>
      <c r="AQ93" s="20">
        <f t="shared" si="68"/>
        <v>3082.2600131482527</v>
      </c>
      <c r="AR93" s="20">
        <f t="shared" si="63"/>
        <v>-1.117340122870587</v>
      </c>
      <c r="AS93" s="20">
        <f t="shared" si="64"/>
        <v>24.282809701750011</v>
      </c>
      <c r="AT93" s="20">
        <f t="shared" si="56"/>
        <v>-4.6013625959851867E-2</v>
      </c>
      <c r="AU93" s="21">
        <f t="shared" si="44"/>
        <v>28413.700000000023</v>
      </c>
      <c r="AV93" s="20">
        <f t="shared" si="57"/>
        <v>23.165469578879215</v>
      </c>
      <c r="AW93" s="20">
        <f t="shared" si="66"/>
        <v>3141.2262039104867</v>
      </c>
      <c r="AX93" s="20">
        <f t="shared" si="58"/>
        <v>3244.226203910488</v>
      </c>
      <c r="AY93" s="20"/>
      <c r="AZ93" s="20"/>
    </row>
    <row r="94" spans="1:52" x14ac:dyDescent="0.25">
      <c r="A94">
        <v>2</v>
      </c>
      <c r="C94" s="16">
        <f t="shared" si="45"/>
        <v>44158</v>
      </c>
      <c r="D94" s="91">
        <v>93</v>
      </c>
      <c r="E94" s="91" t="e">
        <f t="shared" si="46"/>
        <v>#NUM!</v>
      </c>
      <c r="X94" s="74">
        <f t="shared" si="47"/>
        <v>8.0917305118862028</v>
      </c>
      <c r="Y94" s="17">
        <f t="shared" si="48"/>
        <v>0.75000000000000011</v>
      </c>
      <c r="Z94">
        <f t="shared" si="42"/>
        <v>3.3750000000000002E-2</v>
      </c>
      <c r="AA94">
        <v>22.22</v>
      </c>
      <c r="AB94">
        <f t="shared" si="43"/>
        <v>4.4999999999999998E-2</v>
      </c>
      <c r="AC94">
        <f t="shared" si="49"/>
        <v>-1.1249999999999996E-2</v>
      </c>
      <c r="AD94" s="28">
        <f t="shared" si="65"/>
        <v>25146.363154004335</v>
      </c>
      <c r="AE94" s="29">
        <f t="shared" si="50"/>
        <v>-4.8598366714947092</v>
      </c>
      <c r="AF94" s="29">
        <f t="shared" si="51"/>
        <v>-18.250805413704427</v>
      </c>
      <c r="AG94" s="29">
        <f t="shared" si="59"/>
        <v>-20.799577876679223</v>
      </c>
      <c r="AH94" s="29">
        <f t="shared" si="60"/>
        <v>-2.3110642085199138</v>
      </c>
      <c r="AI94" s="29">
        <f t="shared" si="61"/>
        <v>-6.93319262555974</v>
      </c>
      <c r="AJ94" s="29">
        <f t="shared" si="62"/>
        <v>-13.866385251119482</v>
      </c>
      <c r="AK94" s="20">
        <f t="shared" si="67"/>
        <v>160.87175701616832</v>
      </c>
      <c r="AL94" s="20">
        <f t="shared" si="69"/>
        <v>-14.605533038445841</v>
      </c>
      <c r="AM94" s="20">
        <f t="shared" si="52"/>
        <v>4.3738530043452384</v>
      </c>
      <c r="AN94" s="20">
        <f t="shared" si="53"/>
        <v>16.425724872333983</v>
      </c>
      <c r="AO94" s="20">
        <f t="shared" si="54"/>
        <v>-7.2884785843005986</v>
      </c>
      <c r="AP94" s="20">
        <f t="shared" si="55"/>
        <v>-9.5995427928205128</v>
      </c>
      <c r="AQ94" s="20">
        <f t="shared" si="68"/>
        <v>3106.4650889795189</v>
      </c>
      <c r="AR94" s="20">
        <f t="shared" si="63"/>
        <v>-1.0944337460672102</v>
      </c>
      <c r="AS94" s="20">
        <f t="shared" si="64"/>
        <v>24.205075831266186</v>
      </c>
      <c r="AT94" s="20">
        <f t="shared" si="56"/>
        <v>-4.5215051326280419E-2</v>
      </c>
      <c r="AU94" s="21">
        <f t="shared" si="44"/>
        <v>28413.700000000023</v>
      </c>
      <c r="AV94" s="20">
        <f t="shared" si="57"/>
        <v>23.110642085199135</v>
      </c>
      <c r="AW94" s="20">
        <f t="shared" si="66"/>
        <v>3164.336845995686</v>
      </c>
      <c r="AX94" s="20">
        <f t="shared" si="58"/>
        <v>3267.3368459956873</v>
      </c>
      <c r="AY94" s="20"/>
      <c r="AZ94" s="20"/>
    </row>
    <row r="95" spans="1:52" x14ac:dyDescent="0.25">
      <c r="A95">
        <v>2</v>
      </c>
      <c r="C95" s="16">
        <f t="shared" si="45"/>
        <v>44159</v>
      </c>
      <c r="D95" s="91">
        <v>94</v>
      </c>
      <c r="E95" s="91" t="e">
        <f t="shared" si="46"/>
        <v>#NUM!</v>
      </c>
      <c r="X95" s="74">
        <f t="shared" si="47"/>
        <v>8.0987624290862659</v>
      </c>
      <c r="Y95" s="17">
        <f t="shared" si="48"/>
        <v>0.75000000000000011</v>
      </c>
      <c r="Z95">
        <f t="shared" si="42"/>
        <v>3.3750000000000002E-2</v>
      </c>
      <c r="AA95">
        <v>22.22</v>
      </c>
      <c r="AB95">
        <f t="shared" si="43"/>
        <v>4.4999999999999998E-2</v>
      </c>
      <c r="AC95">
        <f t="shared" si="49"/>
        <v>-1.1249999999999996E-2</v>
      </c>
      <c r="AD95" s="28">
        <f t="shared" si="65"/>
        <v>25123.306540749189</v>
      </c>
      <c r="AE95" s="29">
        <f t="shared" si="50"/>
        <v>-4.8225657536322606</v>
      </c>
      <c r="AF95" s="29">
        <f t="shared" si="51"/>
        <v>-18.234047501516837</v>
      </c>
      <c r="AG95" s="29">
        <f t="shared" si="59"/>
        <v>-20.750951929634191</v>
      </c>
      <c r="AH95" s="29">
        <f t="shared" si="60"/>
        <v>-2.3056613255149099</v>
      </c>
      <c r="AI95" s="29">
        <f t="shared" si="61"/>
        <v>-6.9169839765447305</v>
      </c>
      <c r="AJ95" s="29">
        <f t="shared" si="62"/>
        <v>-13.833967953089459</v>
      </c>
      <c r="AK95" s="20">
        <f t="shared" si="67"/>
        <v>159.79972847047608</v>
      </c>
      <c r="AL95" s="20">
        <f t="shared" si="69"/>
        <v>-14.583751409598847</v>
      </c>
      <c r="AM95" s="20">
        <f t="shared" si="52"/>
        <v>4.3403091782690346</v>
      </c>
      <c r="AN95" s="20">
        <f t="shared" si="53"/>
        <v>16.410642751365152</v>
      </c>
      <c r="AO95" s="20">
        <f t="shared" si="54"/>
        <v>-7.2392290657275744</v>
      </c>
      <c r="AP95" s="20">
        <f t="shared" si="55"/>
        <v>-9.5448903912424843</v>
      </c>
      <c r="AQ95" s="20">
        <f t="shared" si="68"/>
        <v>3130.5937307803601</v>
      </c>
      <c r="AR95" s="20">
        <f t="shared" si="63"/>
        <v>-1.072028545692234</v>
      </c>
      <c r="AS95" s="20">
        <f t="shared" si="64"/>
        <v>24.128641800841251</v>
      </c>
      <c r="AT95" s="20">
        <f t="shared" si="56"/>
        <v>-4.4429709493837219E-2</v>
      </c>
      <c r="AU95" s="21">
        <f t="shared" si="44"/>
        <v>28413.700000000026</v>
      </c>
      <c r="AV95" s="20">
        <f t="shared" si="57"/>
        <v>23.056613255149099</v>
      </c>
      <c r="AW95" s="20">
        <f t="shared" si="66"/>
        <v>3187.3934592508349</v>
      </c>
      <c r="AX95" s="20">
        <f t="shared" si="58"/>
        <v>3290.3934592508363</v>
      </c>
      <c r="AY95" s="20"/>
      <c r="AZ95" s="20"/>
    </row>
    <row r="96" spans="1:52" x14ac:dyDescent="0.25">
      <c r="A96">
        <v>2</v>
      </c>
      <c r="C96" s="16">
        <f t="shared" si="45"/>
        <v>44160</v>
      </c>
      <c r="D96" s="91">
        <v>95</v>
      </c>
      <c r="E96" s="91" t="e">
        <f t="shared" si="46"/>
        <v>#NUM!</v>
      </c>
      <c r="X96" s="74">
        <f t="shared" si="47"/>
        <v>8.1057291731198635</v>
      </c>
      <c r="Y96" s="17">
        <f t="shared" si="48"/>
        <v>0.75000000000000011</v>
      </c>
      <c r="Z96">
        <f t="shared" si="42"/>
        <v>3.3750000000000002E-2</v>
      </c>
      <c r="AA96">
        <v>22.22</v>
      </c>
      <c r="AB96">
        <f t="shared" si="43"/>
        <v>4.4999999999999998E-2</v>
      </c>
      <c r="AC96">
        <f t="shared" si="49"/>
        <v>-1.1249999999999996E-2</v>
      </c>
      <c r="AD96" s="28">
        <f t="shared" si="65"/>
        <v>25100.303175509947</v>
      </c>
      <c r="AE96" s="29">
        <f t="shared" si="50"/>
        <v>-4.7860364727069147</v>
      </c>
      <c r="AF96" s="29">
        <f t="shared" si="51"/>
        <v>-18.217328766535413</v>
      </c>
      <c r="AG96" s="29">
        <f t="shared" si="59"/>
        <v>-20.703028715318094</v>
      </c>
      <c r="AH96" s="29">
        <f t="shared" si="60"/>
        <v>-2.300336523924233</v>
      </c>
      <c r="AI96" s="29">
        <f t="shared" si="61"/>
        <v>-6.9010095717726978</v>
      </c>
      <c r="AJ96" s="29">
        <f t="shared" si="62"/>
        <v>-13.802019143545397</v>
      </c>
      <c r="AK96" s="20">
        <f t="shared" si="67"/>
        <v>158.74961713651552</v>
      </c>
      <c r="AL96" s="20">
        <f t="shared" si="69"/>
        <v>-14.562152268107212</v>
      </c>
      <c r="AM96" s="20">
        <f t="shared" si="52"/>
        <v>4.3074328254362237</v>
      </c>
      <c r="AN96" s="20">
        <f t="shared" si="53"/>
        <v>16.395595889881871</v>
      </c>
      <c r="AO96" s="20">
        <f t="shared" si="54"/>
        <v>-7.1909877811714233</v>
      </c>
      <c r="AP96" s="20">
        <f t="shared" si="55"/>
        <v>-9.4913243050956559</v>
      </c>
      <c r="AQ96" s="20">
        <f t="shared" si="68"/>
        <v>3154.6472073535629</v>
      </c>
      <c r="AR96" s="20">
        <f t="shared" si="63"/>
        <v>-1.0501113339605581</v>
      </c>
      <c r="AS96" s="20">
        <f t="shared" si="64"/>
        <v>24.053476573202715</v>
      </c>
      <c r="AT96" s="20">
        <f t="shared" si="56"/>
        <v>-4.3657361993586274E-2</v>
      </c>
      <c r="AU96" s="21">
        <f t="shared" si="44"/>
        <v>28413.700000000026</v>
      </c>
      <c r="AV96" s="20">
        <f t="shared" si="57"/>
        <v>23.003365239242328</v>
      </c>
      <c r="AW96" s="20">
        <f t="shared" si="66"/>
        <v>3210.3968244900771</v>
      </c>
      <c r="AX96" s="20">
        <f t="shared" si="58"/>
        <v>3313.3968244900784</v>
      </c>
      <c r="AY96" s="20"/>
      <c r="AZ96" s="20"/>
    </row>
    <row r="97" spans="1:52" x14ac:dyDescent="0.25">
      <c r="A97">
        <v>2</v>
      </c>
      <c r="C97" s="16">
        <f t="shared" si="45"/>
        <v>44161</v>
      </c>
      <c r="D97" s="91">
        <v>96</v>
      </c>
      <c r="E97" s="91" t="e">
        <f t="shared" si="46"/>
        <v>#NUM!</v>
      </c>
      <c r="X97" s="74">
        <f t="shared" si="47"/>
        <v>8.1126319862118148</v>
      </c>
      <c r="Y97" s="17">
        <f t="shared" si="48"/>
        <v>0.75000000000000011</v>
      </c>
      <c r="Z97">
        <f t="shared" si="42"/>
        <v>3.3750000000000002E-2</v>
      </c>
      <c r="AA97">
        <v>22.22</v>
      </c>
      <c r="AB97">
        <f t="shared" si="43"/>
        <v>4.4999999999999998E-2</v>
      </c>
      <c r="AC97">
        <f t="shared" si="49"/>
        <v>-1.1249999999999996E-2</v>
      </c>
      <c r="AD97" s="28">
        <f t="shared" si="65"/>
        <v>25077.352294843069</v>
      </c>
      <c r="AE97" s="29">
        <f t="shared" si="50"/>
        <v>-4.7502320243014156</v>
      </c>
      <c r="AF97" s="29">
        <f t="shared" si="51"/>
        <v>-18.200648642578791</v>
      </c>
      <c r="AG97" s="29">
        <f t="shared" si="59"/>
        <v>-20.655792600192186</v>
      </c>
      <c r="AH97" s="29">
        <f t="shared" si="60"/>
        <v>-2.2950880666880207</v>
      </c>
      <c r="AI97" s="29">
        <f t="shared" si="61"/>
        <v>-6.8852642000640616</v>
      </c>
      <c r="AJ97" s="29">
        <f t="shared" si="62"/>
        <v>-13.770528400128125</v>
      </c>
      <c r="AK97" s="20">
        <f t="shared" si="67"/>
        <v>157.72094776926917</v>
      </c>
      <c r="AL97" s="20">
        <f t="shared" si="69"/>
        <v>-14.540729196295349</v>
      </c>
      <c r="AM97" s="20">
        <f t="shared" si="52"/>
        <v>4.2752088218712743</v>
      </c>
      <c r="AN97" s="20">
        <f t="shared" si="53"/>
        <v>16.380583778320911</v>
      </c>
      <c r="AO97" s="20">
        <f t="shared" si="54"/>
        <v>-7.1437327711431982</v>
      </c>
      <c r="AP97" s="20">
        <f t="shared" si="55"/>
        <v>-9.4388208378312193</v>
      </c>
      <c r="AQ97" s="20">
        <f t="shared" si="68"/>
        <v>3178.6267573876894</v>
      </c>
      <c r="AR97" s="20">
        <f t="shared" si="63"/>
        <v>-1.0286693672463514</v>
      </c>
      <c r="AS97" s="20">
        <f t="shared" si="64"/>
        <v>23.979550034126532</v>
      </c>
      <c r="AT97" s="20">
        <f t="shared" si="56"/>
        <v>-4.2897776054279545E-2</v>
      </c>
      <c r="AU97" s="21">
        <f t="shared" si="44"/>
        <v>28413.70000000003</v>
      </c>
      <c r="AV97" s="20">
        <f t="shared" si="57"/>
        <v>22.950880666880209</v>
      </c>
      <c r="AW97" s="20">
        <f t="shared" si="66"/>
        <v>3233.3477051569571</v>
      </c>
      <c r="AX97" s="20">
        <f t="shared" si="58"/>
        <v>3336.3477051569585</v>
      </c>
      <c r="AY97" s="20"/>
      <c r="AZ97" s="20"/>
    </row>
    <row r="98" spans="1:52" x14ac:dyDescent="0.25">
      <c r="A98">
        <v>2</v>
      </c>
      <c r="C98" s="16">
        <f t="shared" si="45"/>
        <v>44162</v>
      </c>
      <c r="D98" s="91">
        <v>97</v>
      </c>
      <c r="E98" s="91" t="e">
        <f t="shared" si="46"/>
        <v>#NUM!</v>
      </c>
      <c r="X98" s="74">
        <f t="shared" si="47"/>
        <v>8.1194720753870353</v>
      </c>
      <c r="Y98" s="17">
        <f t="shared" si="48"/>
        <v>0.75000000000000011</v>
      </c>
      <c r="Z98">
        <f t="shared" ref="Z98:Z110" si="70">IF(A98=0,$BG$2,IF(A98=1,$BG$3,IF(A98=2,$BG$4,IF(A98=3,$BG$5,IF(A98=4,$BG$6,IF(A98=5,$BG$7,IF(A98=6,$BG$8,IF(A98=7,$BG$9,IF(A98=8,$BG$10,"")))))))))</f>
        <v>3.3750000000000002E-2</v>
      </c>
      <c r="AA98">
        <v>22.22</v>
      </c>
      <c r="AB98">
        <f t="shared" si="43"/>
        <v>4.4999999999999998E-2</v>
      </c>
      <c r="AC98">
        <f t="shared" si="49"/>
        <v>-1.1249999999999996E-2</v>
      </c>
      <c r="AD98" s="28">
        <f t="shared" si="65"/>
        <v>25054.453152212875</v>
      </c>
      <c r="AE98" s="29">
        <f t="shared" si="50"/>
        <v>-4.7151360541304035</v>
      </c>
      <c r="AF98" s="29">
        <f t="shared" si="51"/>
        <v>-18.184006576061314</v>
      </c>
      <c r="AG98" s="29">
        <f t="shared" si="59"/>
        <v>-20.609228367172548</v>
      </c>
      <c r="AH98" s="29">
        <f t="shared" si="60"/>
        <v>-2.2899142630191718</v>
      </c>
      <c r="AI98" s="29">
        <f t="shared" si="61"/>
        <v>-6.8697427890575158</v>
      </c>
      <c r="AJ98" s="29">
        <f t="shared" si="62"/>
        <v>-13.739485578115033</v>
      </c>
      <c r="AK98" s="20">
        <f t="shared" si="67"/>
        <v>157.26617681611299</v>
      </c>
      <c r="AL98" s="20">
        <f t="shared" si="69"/>
        <v>-13.966556670711617</v>
      </c>
      <c r="AM98" s="20">
        <f t="shared" si="52"/>
        <v>4.243622448717363</v>
      </c>
      <c r="AN98" s="20">
        <f t="shared" si="53"/>
        <v>16.365605918455184</v>
      </c>
      <c r="AO98" s="20">
        <f t="shared" si="54"/>
        <v>-7.0974426496171121</v>
      </c>
      <c r="AP98" s="20">
        <f t="shared" si="55"/>
        <v>-9.3873569126362835</v>
      </c>
      <c r="AQ98" s="20">
        <f t="shared" si="68"/>
        <v>3201.9806709710374</v>
      </c>
      <c r="AR98" s="20">
        <f t="shared" si="63"/>
        <v>-0.45477095315618499</v>
      </c>
      <c r="AS98" s="20">
        <f t="shared" si="64"/>
        <v>23.353913583348003</v>
      </c>
      <c r="AT98" s="20">
        <f t="shared" si="56"/>
        <v>-1.9473008304717265E-2</v>
      </c>
      <c r="AU98" s="21">
        <f t="shared" si="44"/>
        <v>28413.700000000026</v>
      </c>
      <c r="AV98" s="20">
        <f t="shared" si="57"/>
        <v>22.899142630191719</v>
      </c>
      <c r="AW98" s="20">
        <f t="shared" si="66"/>
        <v>3256.2468477871489</v>
      </c>
      <c r="AX98" s="20">
        <f t="shared" si="58"/>
        <v>3359.2468477871503</v>
      </c>
      <c r="AY98" s="20"/>
      <c r="AZ98" s="20"/>
    </row>
    <row r="99" spans="1:52" x14ac:dyDescent="0.25">
      <c r="A99">
        <v>2</v>
      </c>
      <c r="C99" s="16">
        <f t="shared" ref="C99:C110" si="71">C98+1</f>
        <v>44163</v>
      </c>
      <c r="D99" s="91">
        <v>98</v>
      </c>
      <c r="E99" s="91" t="e">
        <f t="shared" si="46"/>
        <v>#NUM!</v>
      </c>
      <c r="X99" s="74">
        <f t="shared" si="47"/>
        <v>8.1262554967228784</v>
      </c>
      <c r="Y99" s="17">
        <f t="shared" si="48"/>
        <v>0.75000000000000011</v>
      </c>
      <c r="Z99">
        <f t="shared" si="70"/>
        <v>3.3750000000000002E-2</v>
      </c>
      <c r="AA99">
        <v>22.22</v>
      </c>
      <c r="AB99">
        <f t="shared" si="43"/>
        <v>4.4999999999999998E-2</v>
      </c>
      <c r="AC99">
        <f t="shared" si="49"/>
        <v>-1.1249999999999996E-2</v>
      </c>
      <c r="AD99" s="28">
        <f t="shared" si="65"/>
        <v>25031.588502874114</v>
      </c>
      <c r="AE99" s="29">
        <f t="shared" si="50"/>
        <v>-4.6972473131010144</v>
      </c>
      <c r="AF99" s="29">
        <f t="shared" si="51"/>
        <v>-18.167402025657513</v>
      </c>
      <c r="AG99" s="29">
        <f t="shared" si="59"/>
        <v>-20.578184404882673</v>
      </c>
      <c r="AH99" s="29">
        <f t="shared" si="60"/>
        <v>-2.2864649338758527</v>
      </c>
      <c r="AI99" s="29">
        <f t="shared" si="61"/>
        <v>-6.8593948016275572</v>
      </c>
      <c r="AJ99" s="29">
        <f t="shared" si="62"/>
        <v>-13.718789603255116</v>
      </c>
      <c r="AK99" s="20">
        <f t="shared" si="67"/>
        <v>156.83471481543492</v>
      </c>
      <c r="AL99" s="20">
        <f t="shared" si="69"/>
        <v>-13.93266844883567</v>
      </c>
      <c r="AM99" s="20">
        <f t="shared" si="52"/>
        <v>4.2275225817909128</v>
      </c>
      <c r="AN99" s="20">
        <f t="shared" si="53"/>
        <v>16.350661823091762</v>
      </c>
      <c r="AO99" s="20">
        <f t="shared" si="54"/>
        <v>-7.0769779567250843</v>
      </c>
      <c r="AP99" s="20">
        <f t="shared" si="55"/>
        <v>-9.3634428906009362</v>
      </c>
      <c r="AQ99" s="20">
        <f t="shared" si="68"/>
        <v>3225.2767823104737</v>
      </c>
      <c r="AR99" s="20">
        <f t="shared" si="63"/>
        <v>-0.43146200067806717</v>
      </c>
      <c r="AS99" s="20">
        <f t="shared" si="64"/>
        <v>23.296111339436266</v>
      </c>
      <c r="AT99" s="20">
        <f t="shared" si="56"/>
        <v>-1.8520773462636961E-2</v>
      </c>
      <c r="AU99" s="21">
        <f t="shared" si="44"/>
        <v>28413.700000000023</v>
      </c>
      <c r="AV99" s="20">
        <f t="shared" si="57"/>
        <v>22.864649338758525</v>
      </c>
      <c r="AW99" s="20">
        <f t="shared" si="66"/>
        <v>3279.1114971259076</v>
      </c>
      <c r="AX99" s="20">
        <f t="shared" si="58"/>
        <v>3382.1114971259085</v>
      </c>
      <c r="AY99" s="20"/>
      <c r="AZ99" s="20"/>
    </row>
    <row r="100" spans="1:52" x14ac:dyDescent="0.25">
      <c r="A100">
        <v>2</v>
      </c>
      <c r="C100" s="16">
        <f t="shared" si="71"/>
        <v>44164</v>
      </c>
      <c r="D100" s="91">
        <v>99</v>
      </c>
      <c r="E100" s="91" t="e">
        <f t="shared" si="46"/>
        <v>#NUM!</v>
      </c>
      <c r="X100" s="74">
        <f t="shared" si="47"/>
        <v>8.1329833036158767</v>
      </c>
      <c r="Y100" s="17">
        <f>Z100/AB100</f>
        <v>0.75000000000000011</v>
      </c>
      <c r="Z100">
        <f t="shared" si="70"/>
        <v>3.3750000000000002E-2</v>
      </c>
      <c r="AA100">
        <v>22.22</v>
      </c>
      <c r="AB100">
        <f t="shared" si="43"/>
        <v>4.4999999999999998E-2</v>
      </c>
      <c r="AC100">
        <f t="shared" si="49"/>
        <v>-1.1249999999999996E-2</v>
      </c>
      <c r="AD100" s="28">
        <f t="shared" si="65"/>
        <v>25008.757594978058</v>
      </c>
      <c r="AE100" s="29">
        <f t="shared" si="50"/>
        <v>-4.6800854091425999</v>
      </c>
      <c r="AF100" s="29">
        <f t="shared" si="51"/>
        <v>-18.150822486914866</v>
      </c>
      <c r="AG100" s="29">
        <f t="shared" si="59"/>
        <v>-20.547817106451717</v>
      </c>
      <c r="AH100" s="29">
        <f t="shared" si="60"/>
        <v>-2.2830907896057466</v>
      </c>
      <c r="AI100" s="29">
        <f t="shared" si="61"/>
        <v>-6.849272368817239</v>
      </c>
      <c r="AJ100" s="29">
        <f t="shared" si="62"/>
        <v>-13.698544737634478</v>
      </c>
      <c r="AK100" s="20">
        <f t="shared" si="67"/>
        <v>156.42568800786455</v>
      </c>
      <c r="AL100" s="20">
        <f t="shared" si="69"/>
        <v>-13.899281747327528</v>
      </c>
      <c r="AM100" s="20">
        <f t="shared" si="52"/>
        <v>4.2120768682283396</v>
      </c>
      <c r="AN100" s="20">
        <f t="shared" si="53"/>
        <v>16.33574023822338</v>
      </c>
      <c r="AO100" s="20">
        <f t="shared" si="54"/>
        <v>-7.0575621666945709</v>
      </c>
      <c r="AP100" s="20">
        <f t="shared" si="55"/>
        <v>-9.3406529563003176</v>
      </c>
      <c r="AQ100" s="20">
        <f t="shared" si="68"/>
        <v>3248.5167170141017</v>
      </c>
      <c r="AR100" s="20">
        <f t="shared" si="63"/>
        <v>-0.40902680757037047</v>
      </c>
      <c r="AS100" s="20">
        <f t="shared" si="64"/>
        <v>23.239934703628023</v>
      </c>
      <c r="AT100" s="20">
        <f t="shared" si="56"/>
        <v>-1.7600170258073772E-2</v>
      </c>
      <c r="AU100" s="21">
        <f t="shared" si="44"/>
        <v>28413.700000000026</v>
      </c>
      <c r="AV100" s="20">
        <f t="shared" si="57"/>
        <v>22.830907896057465</v>
      </c>
      <c r="AW100" s="20">
        <f t="shared" si="66"/>
        <v>3301.942405021965</v>
      </c>
      <c r="AX100" s="20">
        <f t="shared" si="58"/>
        <v>3404.9424050219664</v>
      </c>
      <c r="AY100" s="20"/>
      <c r="AZ100" s="20"/>
    </row>
    <row r="101" spans="1:52" x14ac:dyDescent="0.25">
      <c r="A101">
        <v>2</v>
      </c>
      <c r="C101" s="16">
        <f t="shared" si="71"/>
        <v>44165</v>
      </c>
      <c r="D101" s="91">
        <v>100</v>
      </c>
      <c r="E101" s="91" t="e">
        <f t="shared" si="46"/>
        <v>#NUM!</v>
      </c>
      <c r="X101" s="74">
        <f t="shared" si="47"/>
        <v>8.1396565168213169</v>
      </c>
      <c r="Y101" s="17">
        <f>Z101/AB101</f>
        <v>0.75000000000000011</v>
      </c>
      <c r="Z101">
        <f t="shared" si="70"/>
        <v>3.3750000000000002E-2</v>
      </c>
      <c r="AA101">
        <v>22.22</v>
      </c>
      <c r="AB101">
        <f t="shared" si="43"/>
        <v>4.4999999999999998E-2</v>
      </c>
      <c r="AC101">
        <f t="shared" si="49"/>
        <v>-1.1249999999999996E-2</v>
      </c>
      <c r="AD101" s="28">
        <f t="shared" si="65"/>
        <v>24985.959705370584</v>
      </c>
      <c r="AE101" s="29">
        <f t="shared" si="50"/>
        <v>-4.6636221928211548</v>
      </c>
      <c r="AF101" s="29">
        <f t="shared" si="51"/>
        <v>-18.134267414655316</v>
      </c>
      <c r="AG101" s="29">
        <f t="shared" si="59"/>
        <v>-20.518100646728826</v>
      </c>
      <c r="AH101" s="29">
        <f t="shared" si="60"/>
        <v>-2.2797889607476471</v>
      </c>
      <c r="AI101" s="29">
        <f t="shared" si="61"/>
        <v>-6.8393668822429419</v>
      </c>
      <c r="AJ101" s="29">
        <f t="shared" si="62"/>
        <v>-13.678733764485884</v>
      </c>
      <c r="AK101" s="20">
        <f t="shared" si="67"/>
        <v>156.03824744312001</v>
      </c>
      <c r="AL101" s="20">
        <f t="shared" si="69"/>
        <v>-13.866385251119482</v>
      </c>
      <c r="AM101" s="20">
        <f t="shared" si="52"/>
        <v>4.1972599735390395</v>
      </c>
      <c r="AN101" s="20">
        <f t="shared" si="53"/>
        <v>16.320840673189785</v>
      </c>
      <c r="AO101" s="20">
        <f t="shared" si="54"/>
        <v>-7.0391559603539049</v>
      </c>
      <c r="AP101" s="20">
        <f t="shared" si="55"/>
        <v>-9.3189449211015525</v>
      </c>
      <c r="AQ101" s="20">
        <f t="shared" si="68"/>
        <v>3271.7020471863229</v>
      </c>
      <c r="AR101" s="20">
        <f t="shared" si="63"/>
        <v>-0.38744056474453714</v>
      </c>
      <c r="AS101" s="20">
        <f t="shared" si="64"/>
        <v>23.185330172221256</v>
      </c>
      <c r="AT101" s="20">
        <f t="shared" si="56"/>
        <v>-1.6710590785924469E-2</v>
      </c>
      <c r="AU101" s="21">
        <f t="shared" si="44"/>
        <v>28413.700000000026</v>
      </c>
      <c r="AV101" s="20">
        <f t="shared" si="57"/>
        <v>22.797889607476471</v>
      </c>
      <c r="AW101" s="20">
        <f t="shared" si="66"/>
        <v>3324.7402946294415</v>
      </c>
      <c r="AX101" s="20">
        <f t="shared" si="58"/>
        <v>3427.7402946294428</v>
      </c>
      <c r="AY101" s="20"/>
      <c r="AZ101" s="20"/>
    </row>
    <row r="102" spans="1:52" x14ac:dyDescent="0.25">
      <c r="A102">
        <v>2</v>
      </c>
      <c r="C102" s="16">
        <f t="shared" si="71"/>
        <v>44166</v>
      </c>
      <c r="D102" s="91">
        <v>101</v>
      </c>
      <c r="E102" s="91" t="e">
        <f t="shared" si="46"/>
        <v>#NUM!</v>
      </c>
      <c r="X102" s="74">
        <f t="shared" si="47"/>
        <v>8.146276125733344</v>
      </c>
      <c r="Y102" s="17">
        <f t="shared" si="48"/>
        <v>0.75000000000000011</v>
      </c>
      <c r="Z102">
        <f t="shared" si="70"/>
        <v>3.3750000000000002E-2</v>
      </c>
      <c r="AA102">
        <v>22.22</v>
      </c>
      <c r="AB102">
        <f t="shared" si="43"/>
        <v>4.4999999999999998E-2</v>
      </c>
      <c r="AC102">
        <f t="shared" si="49"/>
        <v>-1.1249999999999996E-2</v>
      </c>
      <c r="AD102" s="28">
        <f t="shared" si="65"/>
        <v>24963.194138724943</v>
      </c>
      <c r="AE102" s="29">
        <f t="shared" si="50"/>
        <v>-4.6478303611347442</v>
      </c>
      <c r="AF102" s="29">
        <f t="shared" si="51"/>
        <v>-18.117736284507743</v>
      </c>
      <c r="AG102" s="29">
        <f t="shared" si="59"/>
        <v>-20.48900998107824</v>
      </c>
      <c r="AH102" s="29">
        <f t="shared" si="60"/>
        <v>-2.2765566645642488</v>
      </c>
      <c r="AI102" s="29">
        <f t="shared" si="61"/>
        <v>-6.8296699936927467</v>
      </c>
      <c r="AJ102" s="29">
        <f t="shared" si="62"/>
        <v>-13.659339987385493</v>
      </c>
      <c r="AK102" s="20">
        <f t="shared" si="67"/>
        <v>155.67156833616838</v>
      </c>
      <c r="AL102" s="20">
        <f t="shared" si="69"/>
        <v>-13.833967953089459</v>
      </c>
      <c r="AM102" s="20">
        <f t="shared" si="52"/>
        <v>4.1830473250212696</v>
      </c>
      <c r="AN102" s="20">
        <f t="shared" si="53"/>
        <v>16.30596265605697</v>
      </c>
      <c r="AO102" s="20">
        <f t="shared" si="54"/>
        <v>-7.0217211349404005</v>
      </c>
      <c r="AP102" s="20">
        <f t="shared" si="55"/>
        <v>-9.2982777995046497</v>
      </c>
      <c r="AQ102" s="20">
        <f t="shared" si="68"/>
        <v>3294.8342929389173</v>
      </c>
      <c r="AR102" s="20">
        <f t="shared" si="63"/>
        <v>-0.36667910695163641</v>
      </c>
      <c r="AS102" s="20">
        <f t="shared" si="64"/>
        <v>23.132245752594372</v>
      </c>
      <c r="AT102" s="20">
        <f t="shared" si="56"/>
        <v>-1.5851427088980841E-2</v>
      </c>
      <c r="AU102" s="21">
        <f t="shared" si="44"/>
        <v>28413.70000000003</v>
      </c>
      <c r="AV102" s="20">
        <f t="shared" si="57"/>
        <v>22.765566645642487</v>
      </c>
      <c r="AW102" s="20">
        <f t="shared" si="66"/>
        <v>3347.505861275084</v>
      </c>
      <c r="AX102" s="20">
        <f t="shared" si="58"/>
        <v>3450.5058612750859</v>
      </c>
      <c r="AY102" s="20"/>
      <c r="AZ102" s="20"/>
    </row>
    <row r="103" spans="1:52" x14ac:dyDescent="0.25">
      <c r="A103">
        <v>2</v>
      </c>
      <c r="C103" s="16">
        <f t="shared" si="71"/>
        <v>44167</v>
      </c>
      <c r="D103" s="91">
        <v>102</v>
      </c>
      <c r="E103" s="91" t="e">
        <f t="shared" si="46"/>
        <v>#NUM!</v>
      </c>
      <c r="X103" s="74">
        <f t="shared" si="47"/>
        <v>8.152843089607039</v>
      </c>
      <c r="Y103" s="17">
        <f>Z103/AB103</f>
        <v>0.75000000000000011</v>
      </c>
      <c r="Z103">
        <f t="shared" si="70"/>
        <v>3.3750000000000002E-2</v>
      </c>
      <c r="AA103">
        <v>22.22</v>
      </c>
      <c r="AB103">
        <f t="shared" si="43"/>
        <v>4.4999999999999998E-2</v>
      </c>
      <c r="AC103">
        <f t="shared" si="49"/>
        <v>-1.1249999999999996E-2</v>
      </c>
      <c r="AD103" s="28">
        <f t="shared" si="65"/>
        <v>24940.460226698444</v>
      </c>
      <c r="AE103" s="29">
        <f t="shared" si="50"/>
        <v>-4.6326834342183378</v>
      </c>
      <c r="AF103" s="29">
        <f t="shared" si="51"/>
        <v>-18.101228592279117</v>
      </c>
      <c r="AG103" s="29">
        <f t="shared" si="59"/>
        <v>-20.460520823847713</v>
      </c>
      <c r="AH103" s="29">
        <f t="shared" si="60"/>
        <v>-2.2733912026497456</v>
      </c>
      <c r="AI103" s="29">
        <f t="shared" si="61"/>
        <v>-6.8201736079492372</v>
      </c>
      <c r="AJ103" s="29">
        <f t="shared" si="62"/>
        <v>-13.640347215898476</v>
      </c>
      <c r="AK103" s="20">
        <f t="shared" si="67"/>
        <v>155.3248494413431</v>
      </c>
      <c r="AL103" s="20">
        <f t="shared" si="69"/>
        <v>-13.802019143545397</v>
      </c>
      <c r="AM103" s="20">
        <f t="shared" si="52"/>
        <v>4.1694150907965044</v>
      </c>
      <c r="AN103" s="20">
        <f t="shared" si="53"/>
        <v>16.291105733051207</v>
      </c>
      <c r="AO103" s="20">
        <f t="shared" si="54"/>
        <v>-7.0052205751275771</v>
      </c>
      <c r="AP103" s="20">
        <f t="shared" si="55"/>
        <v>-9.2786117777773232</v>
      </c>
      <c r="AQ103" s="20">
        <f t="shared" si="68"/>
        <v>3317.9149238602399</v>
      </c>
      <c r="AR103" s="20">
        <f t="shared" si="63"/>
        <v>-0.34671889482527263</v>
      </c>
      <c r="AS103" s="20">
        <f t="shared" si="64"/>
        <v>23.080630921322609</v>
      </c>
      <c r="AT103" s="20">
        <f t="shared" si="56"/>
        <v>-1.5022071797221231E-2</v>
      </c>
      <c r="AU103" s="21">
        <f t="shared" si="44"/>
        <v>28413.700000000026</v>
      </c>
      <c r="AV103" s="20">
        <f t="shared" si="57"/>
        <v>22.733912026497457</v>
      </c>
      <c r="AW103" s="20">
        <f t="shared" si="66"/>
        <v>3370.2397733015814</v>
      </c>
      <c r="AX103" s="20">
        <f t="shared" si="58"/>
        <v>3473.2397733015832</v>
      </c>
      <c r="AY103" s="20"/>
      <c r="AZ103" s="20"/>
    </row>
    <row r="104" spans="1:52" x14ac:dyDescent="0.25">
      <c r="A104">
        <v>2</v>
      </c>
      <c r="C104" s="16">
        <f t="shared" si="71"/>
        <v>44168</v>
      </c>
      <c r="D104" s="91">
        <v>103</v>
      </c>
      <c r="E104" s="91" t="e">
        <f t="shared" si="46"/>
        <v>#NUM!</v>
      </c>
      <c r="X104" s="74">
        <f t="shared" si="47"/>
        <v>8.1593583387255499</v>
      </c>
      <c r="Y104" s="17">
        <f t="shared" si="48"/>
        <v>0.75000000000000011</v>
      </c>
      <c r="Z104">
        <f t="shared" si="70"/>
        <v>3.3750000000000002E-2</v>
      </c>
      <c r="AA104">
        <v>22.22</v>
      </c>
      <c r="AB104">
        <f t="shared" si="43"/>
        <v>4.4999999999999998E-2</v>
      </c>
      <c r="AC104">
        <f t="shared" si="49"/>
        <v>-1.1249999999999996E-2</v>
      </c>
      <c r="AD104" s="28">
        <f t="shared" si="65"/>
        <v>24917.757327112369</v>
      </c>
      <c r="AE104" s="29">
        <f t="shared" si="50"/>
        <v>-4.6181557327336948</v>
      </c>
      <c r="AF104" s="29">
        <f t="shared" si="51"/>
        <v>-18.084743853343003</v>
      </c>
      <c r="AG104" s="29">
        <f t="shared" si="59"/>
        <v>-20.432609627469027</v>
      </c>
      <c r="AH104" s="29">
        <f t="shared" si="60"/>
        <v>-2.2702899586076697</v>
      </c>
      <c r="AI104" s="29">
        <f t="shared" si="61"/>
        <v>-6.8108698758230091</v>
      </c>
      <c r="AJ104" s="29">
        <f t="shared" si="62"/>
        <v>-13.621739751646018</v>
      </c>
      <c r="AK104" s="20">
        <f t="shared" si="67"/>
        <v>154.99731244382357</v>
      </c>
      <c r="AL104" s="20">
        <f t="shared" si="69"/>
        <v>-13.770528400128125</v>
      </c>
      <c r="AM104" s="20">
        <f t="shared" si="52"/>
        <v>4.1563401594603251</v>
      </c>
      <c r="AN104" s="20">
        <f t="shared" si="53"/>
        <v>16.276269468008703</v>
      </c>
      <c r="AO104" s="20">
        <f t="shared" si="54"/>
        <v>-6.9896182248604397</v>
      </c>
      <c r="AP104" s="20">
        <f t="shared" si="55"/>
        <v>-9.2599081834681094</v>
      </c>
      <c r="AQ104" s="20">
        <f t="shared" si="68"/>
        <v>3340.9453604438359</v>
      </c>
      <c r="AR104" s="20">
        <f t="shared" si="63"/>
        <v>-0.32753699751953036</v>
      </c>
      <c r="AS104" s="20">
        <f t="shared" si="64"/>
        <v>23.030436583595929</v>
      </c>
      <c r="AT104" s="20">
        <f t="shared" si="56"/>
        <v>-1.4221918734828837E-2</v>
      </c>
      <c r="AU104" s="21">
        <f t="shared" si="44"/>
        <v>28413.700000000026</v>
      </c>
      <c r="AV104" s="20">
        <f t="shared" si="57"/>
        <v>22.702899586076697</v>
      </c>
      <c r="AW104" s="20">
        <f t="shared" si="66"/>
        <v>3392.9426728876583</v>
      </c>
      <c r="AX104" s="20">
        <f t="shared" si="58"/>
        <v>3495.9426728876592</v>
      </c>
      <c r="AY104" s="20"/>
      <c r="AZ104" s="20"/>
    </row>
    <row r="105" spans="1:52" x14ac:dyDescent="0.25">
      <c r="A105">
        <v>2</v>
      </c>
      <c r="C105" s="16">
        <f t="shared" si="71"/>
        <v>44169</v>
      </c>
      <c r="D105" s="91">
        <v>104</v>
      </c>
      <c r="E105" s="91" t="e">
        <f t="shared" si="46"/>
        <v>#NUM!</v>
      </c>
      <c r="X105" s="74">
        <f t="shared" si="47"/>
        <v>8.1658227755150392</v>
      </c>
      <c r="Y105" s="17">
        <f t="shared" si="48"/>
        <v>0.75000000000000011</v>
      </c>
      <c r="Z105">
        <f t="shared" si="70"/>
        <v>3.3750000000000002E-2</v>
      </c>
      <c r="AA105">
        <v>22.22</v>
      </c>
      <c r="AB105">
        <f t="shared" si="43"/>
        <v>4.4999999999999998E-2</v>
      </c>
      <c r="AC105">
        <f t="shared" si="49"/>
        <v>-1.1249999999999996E-2</v>
      </c>
      <c r="AD105" s="28">
        <f t="shared" si="65"/>
        <v>24895.084823154404</v>
      </c>
      <c r="AE105" s="29">
        <f t="shared" si="50"/>
        <v>-4.6042223559204167</v>
      </c>
      <c r="AF105" s="29">
        <f t="shared" si="51"/>
        <v>-18.068281602044898</v>
      </c>
      <c r="AG105" s="29">
        <f t="shared" si="59"/>
        <v>-20.405253562168784</v>
      </c>
      <c r="AH105" s="29">
        <f t="shared" si="60"/>
        <v>-2.2672503957965318</v>
      </c>
      <c r="AI105" s="29">
        <f t="shared" si="61"/>
        <v>-6.8017511873895939</v>
      </c>
      <c r="AJ105" s="29">
        <f t="shared" si="62"/>
        <v>-13.60350237477919</v>
      </c>
      <c r="AK105" s="20">
        <f t="shared" si="67"/>
        <v>154.68820136790526</v>
      </c>
      <c r="AL105" s="20">
        <f t="shared" si="69"/>
        <v>-13.739485578115033</v>
      </c>
      <c r="AM105" s="20">
        <f t="shared" si="52"/>
        <v>4.1438001203283754</v>
      </c>
      <c r="AN105" s="20">
        <f t="shared" si="53"/>
        <v>16.261453441840409</v>
      </c>
      <c r="AO105" s="20">
        <f t="shared" si="54"/>
        <v>-6.9748790599720607</v>
      </c>
      <c r="AP105" s="20">
        <f t="shared" si="55"/>
        <v>-9.2421294557685929</v>
      </c>
      <c r="AQ105" s="20">
        <f t="shared" si="68"/>
        <v>3363.9269754777192</v>
      </c>
      <c r="AR105" s="20">
        <f t="shared" si="63"/>
        <v>-0.30911107591830955</v>
      </c>
      <c r="AS105" s="20">
        <f t="shared" si="64"/>
        <v>22.981615033883372</v>
      </c>
      <c r="AT105" s="20">
        <f t="shared" si="56"/>
        <v>-1.345036349545347E-2</v>
      </c>
      <c r="AU105" s="21">
        <f t="shared" si="44"/>
        <v>28413.70000000003</v>
      </c>
      <c r="AV105" s="20">
        <f t="shared" si="57"/>
        <v>22.672503957965315</v>
      </c>
      <c r="AW105" s="20">
        <f t="shared" si="66"/>
        <v>3415.6151768456234</v>
      </c>
      <c r="AX105" s="20">
        <f t="shared" si="58"/>
        <v>3518.6151768456243</v>
      </c>
      <c r="AY105" s="20"/>
      <c r="AZ105" s="20"/>
    </row>
    <row r="106" spans="1:52" x14ac:dyDescent="0.25">
      <c r="A106">
        <v>2</v>
      </c>
      <c r="C106" s="16">
        <f t="shared" si="71"/>
        <v>44170</v>
      </c>
      <c r="D106" s="91">
        <v>105</v>
      </c>
      <c r="E106" s="91" t="e">
        <f t="shared" si="46"/>
        <v>#NUM!</v>
      </c>
      <c r="X106" s="74">
        <f t="shared" si="47"/>
        <v>8.1722372756101755</v>
      </c>
      <c r="Y106" s="17">
        <f t="shared" si="48"/>
        <v>0.75000000000000011</v>
      </c>
      <c r="Z106">
        <f t="shared" si="70"/>
        <v>3.3750000000000002E-2</v>
      </c>
      <c r="AA106">
        <v>22.22</v>
      </c>
      <c r="AB106">
        <f t="shared" si="43"/>
        <v>4.4999999999999998E-2</v>
      </c>
      <c r="AC106">
        <f t="shared" si="49"/>
        <v>-1.1249999999999996E-2</v>
      </c>
      <c r="AD106" s="28">
        <f t="shared" si="65"/>
        <v>24872.442122602995</v>
      </c>
      <c r="AE106" s="29">
        <f t="shared" si="50"/>
        <v>-4.5908591602852526</v>
      </c>
      <c r="AF106" s="29">
        <f t="shared" si="51"/>
        <v>-18.051841391123897</v>
      </c>
      <c r="AG106" s="29">
        <f t="shared" si="59"/>
        <v>-20.378430496268233</v>
      </c>
      <c r="AH106" s="29">
        <f t="shared" si="60"/>
        <v>-2.2642700551409152</v>
      </c>
      <c r="AI106" s="29">
        <f t="shared" si="61"/>
        <v>-6.7928101654227442</v>
      </c>
      <c r="AJ106" s="29">
        <f t="shared" si="62"/>
        <v>-13.58562033084549</v>
      </c>
      <c r="AK106" s="20">
        <f t="shared" si="67"/>
        <v>154.38687319936264</v>
      </c>
      <c r="AL106" s="20">
        <f t="shared" si="69"/>
        <v>-13.718789603255116</v>
      </c>
      <c r="AM106" s="20">
        <f t="shared" si="52"/>
        <v>4.1317732442567277</v>
      </c>
      <c r="AN106" s="20">
        <f t="shared" si="53"/>
        <v>16.246657252011509</v>
      </c>
      <c r="AO106" s="20">
        <f t="shared" si="54"/>
        <v>-6.9609690615557369</v>
      </c>
      <c r="AP106" s="20">
        <f t="shared" si="55"/>
        <v>-9.2252391166966525</v>
      </c>
      <c r="AQ106" s="20">
        <f t="shared" si="68"/>
        <v>3386.871004197671</v>
      </c>
      <c r="AR106" s="20">
        <f t="shared" si="63"/>
        <v>-0.30132816854262501</v>
      </c>
      <c r="AS106" s="20">
        <f t="shared" si="64"/>
        <v>22.944028719951802</v>
      </c>
      <c r="AT106" s="20">
        <f t="shared" si="56"/>
        <v>-1.313318476979565E-2</v>
      </c>
      <c r="AU106" s="21">
        <f t="shared" si="44"/>
        <v>28413.70000000003</v>
      </c>
      <c r="AV106" s="20">
        <f t="shared" si="57"/>
        <v>22.642700551409149</v>
      </c>
      <c r="AW106" s="20">
        <f t="shared" si="66"/>
        <v>3438.2578773970326</v>
      </c>
      <c r="AX106" s="20">
        <f t="shared" si="58"/>
        <v>3541.2578773970336</v>
      </c>
      <c r="AY106" s="20"/>
      <c r="AZ106" s="20"/>
    </row>
    <row r="107" spans="1:52" x14ac:dyDescent="0.25">
      <c r="A107">
        <v>2</v>
      </c>
      <c r="C107" s="16">
        <f t="shared" si="71"/>
        <v>44171</v>
      </c>
      <c r="D107" s="91">
        <v>106</v>
      </c>
      <c r="E107" s="91" t="e">
        <f t="shared" si="46"/>
        <v>#NUM!</v>
      </c>
      <c r="X107" s="74">
        <f t="shared" si="47"/>
        <v>8.1786026064321149</v>
      </c>
      <c r="Y107" s="17">
        <f t="shared" si="48"/>
        <v>0.75000000000000011</v>
      </c>
      <c r="Z107">
        <f t="shared" si="70"/>
        <v>3.3750000000000002E-2</v>
      </c>
      <c r="AA107">
        <v>22.22</v>
      </c>
      <c r="AB107">
        <f t="shared" si="43"/>
        <v>4.4999999999999998E-2</v>
      </c>
      <c r="AC107">
        <f t="shared" si="49"/>
        <v>-1.1249999999999996E-2</v>
      </c>
      <c r="AD107" s="28">
        <f t="shared" si="65"/>
        <v>24849.828950880354</v>
      </c>
      <c r="AE107" s="29">
        <f t="shared" si="50"/>
        <v>-4.5777489314906319</v>
      </c>
      <c r="AF107" s="29">
        <f t="shared" si="51"/>
        <v>-18.035422791150275</v>
      </c>
      <c r="AG107" s="29">
        <f t="shared" si="59"/>
        <v>-20.351854550376817</v>
      </c>
      <c r="AH107" s="29">
        <f t="shared" si="60"/>
        <v>-2.2613171722640906</v>
      </c>
      <c r="AI107" s="29">
        <f t="shared" si="61"/>
        <v>-6.7839515167922722</v>
      </c>
      <c r="AJ107" s="29">
        <f t="shared" si="62"/>
        <v>-13.567903033584546</v>
      </c>
      <c r="AK107" s="20">
        <f t="shared" si="67"/>
        <v>154.09277371813366</v>
      </c>
      <c r="AL107" s="20">
        <f t="shared" si="69"/>
        <v>-13.698544737634478</v>
      </c>
      <c r="AM107" s="20">
        <f t="shared" si="52"/>
        <v>4.1199740383415691</v>
      </c>
      <c r="AN107" s="20">
        <f t="shared" si="53"/>
        <v>16.231880512035247</v>
      </c>
      <c r="AO107" s="20">
        <f t="shared" si="54"/>
        <v>-6.9474092939713188</v>
      </c>
      <c r="AP107" s="20">
        <f t="shared" si="55"/>
        <v>-9.2087264662354098</v>
      </c>
      <c r="AQ107" s="20">
        <f t="shared" si="68"/>
        <v>3409.7782754015411</v>
      </c>
      <c r="AR107" s="20">
        <f t="shared" si="63"/>
        <v>-0.294099481228983</v>
      </c>
      <c r="AS107" s="20">
        <f t="shared" si="64"/>
        <v>22.907271203870096</v>
      </c>
      <c r="AT107" s="20">
        <f t="shared" si="56"/>
        <v>-1.283869556576848E-2</v>
      </c>
      <c r="AU107" s="21">
        <f t="shared" si="44"/>
        <v>28413.70000000003</v>
      </c>
      <c r="AV107" s="20">
        <f t="shared" si="57"/>
        <v>22.613171722640907</v>
      </c>
      <c r="AW107" s="20">
        <f t="shared" si="66"/>
        <v>3460.8710491196734</v>
      </c>
      <c r="AX107" s="20">
        <f t="shared" si="58"/>
        <v>3563.8710491196748</v>
      </c>
      <c r="AY107" s="20"/>
      <c r="AZ107" s="20"/>
    </row>
    <row r="108" spans="1:52" x14ac:dyDescent="0.25">
      <c r="A108">
        <v>2</v>
      </c>
      <c r="C108" s="16">
        <f t="shared" si="71"/>
        <v>44172</v>
      </c>
      <c r="D108" s="91">
        <v>107</v>
      </c>
      <c r="E108" s="91" t="e">
        <f t="shared" si="46"/>
        <v>#NUM!</v>
      </c>
      <c r="X108" s="74">
        <f t="shared" si="47"/>
        <v>8.1849195142889624</v>
      </c>
      <c r="Y108" s="17">
        <f t="shared" si="48"/>
        <v>0.75000000000000011</v>
      </c>
      <c r="Z108">
        <f t="shared" si="70"/>
        <v>3.3750000000000002E-2</v>
      </c>
      <c r="AA108">
        <v>22.22</v>
      </c>
      <c r="AB108">
        <f t="shared" si="43"/>
        <v>4.4999999999999998E-2</v>
      </c>
      <c r="AC108">
        <f t="shared" si="49"/>
        <v>-1.1249999999999996E-2</v>
      </c>
      <c r="AD108" s="28">
        <f t="shared" si="65"/>
        <v>24827.245050738929</v>
      </c>
      <c r="AE108" s="29">
        <f t="shared" si="50"/>
        <v>-4.5648745384025746</v>
      </c>
      <c r="AF108" s="29">
        <f t="shared" si="51"/>
        <v>-18.019025603023096</v>
      </c>
      <c r="AG108" s="29">
        <f t="shared" si="59"/>
        <v>-20.325510127283103</v>
      </c>
      <c r="AH108" s="29">
        <f t="shared" si="60"/>
        <v>-2.258390014142567</v>
      </c>
      <c r="AI108" s="29">
        <f t="shared" si="61"/>
        <v>-6.7751700424277006</v>
      </c>
      <c r="AJ108" s="29">
        <f t="shared" si="62"/>
        <v>-13.550340084855403</v>
      </c>
      <c r="AK108" s="20">
        <f t="shared" si="67"/>
        <v>153.80537526361488</v>
      </c>
      <c r="AL108" s="20">
        <f t="shared" si="69"/>
        <v>-13.678733764485884</v>
      </c>
      <c r="AM108" s="20">
        <f t="shared" si="52"/>
        <v>4.1083870845623176</v>
      </c>
      <c r="AN108" s="20">
        <f t="shared" si="53"/>
        <v>16.217123042720786</v>
      </c>
      <c r="AO108" s="20">
        <f t="shared" si="54"/>
        <v>-6.9341748173160145</v>
      </c>
      <c r="AP108" s="20">
        <f t="shared" si="55"/>
        <v>-9.1925648314585811</v>
      </c>
      <c r="AQ108" s="20">
        <f t="shared" si="68"/>
        <v>3432.6495739974857</v>
      </c>
      <c r="AR108" s="20">
        <f t="shared" si="63"/>
        <v>-0.28739845451877954</v>
      </c>
      <c r="AS108" s="20">
        <f t="shared" si="64"/>
        <v>22.871298595944609</v>
      </c>
      <c r="AT108" s="20">
        <f t="shared" si="56"/>
        <v>-1.2565900152680408E-2</v>
      </c>
      <c r="AU108" s="21">
        <f t="shared" si="44"/>
        <v>28413.70000000003</v>
      </c>
      <c r="AV108" s="20">
        <f t="shared" si="57"/>
        <v>22.583900141425673</v>
      </c>
      <c r="AW108" s="20">
        <f t="shared" si="66"/>
        <v>3483.454949261099</v>
      </c>
      <c r="AX108" s="20">
        <f t="shared" si="58"/>
        <v>3586.4549492611004</v>
      </c>
      <c r="AY108" s="20"/>
      <c r="AZ108" s="20"/>
    </row>
    <row r="109" spans="1:52" x14ac:dyDescent="0.25">
      <c r="A109">
        <v>2</v>
      </c>
      <c r="C109" s="16">
        <f t="shared" si="71"/>
        <v>44173</v>
      </c>
      <c r="D109" s="91">
        <v>108</v>
      </c>
      <c r="E109" s="91" t="e">
        <f t="shared" si="46"/>
        <v>#NUM!</v>
      </c>
      <c r="X109" s="74">
        <f t="shared" si="47"/>
        <v>8.1911887252271125</v>
      </c>
      <c r="Y109" s="17">
        <f t="shared" si="48"/>
        <v>0.75000000000000011</v>
      </c>
      <c r="Z109">
        <f t="shared" si="70"/>
        <v>3.3750000000000002E-2</v>
      </c>
      <c r="AA109">
        <v>22.22</v>
      </c>
      <c r="AB109">
        <f t="shared" si="43"/>
        <v>4.4999999999999998E-2</v>
      </c>
      <c r="AC109">
        <f t="shared" si="49"/>
        <v>-1.1249999999999996E-2</v>
      </c>
      <c r="AD109" s="28">
        <f t="shared" si="65"/>
        <v>24804.690181397851</v>
      </c>
      <c r="AE109" s="29">
        <f t="shared" si="50"/>
        <v>-4.552219700870471</v>
      </c>
      <c r="AF109" s="29">
        <f t="shared" si="51"/>
        <v>-18.002649640207864</v>
      </c>
      <c r="AG109" s="29">
        <f t="shared" si="59"/>
        <v>-20.299382406970501</v>
      </c>
      <c r="AH109" s="29">
        <f t="shared" si="60"/>
        <v>-2.2554869341078336</v>
      </c>
      <c r="AI109" s="29">
        <f t="shared" si="61"/>
        <v>-6.7664608023234996</v>
      </c>
      <c r="AJ109" s="29">
        <f t="shared" si="62"/>
        <v>-13.532921604647001</v>
      </c>
      <c r="AK109" s="20">
        <f t="shared" si="67"/>
        <v>153.5241757963372</v>
      </c>
      <c r="AL109" s="20">
        <f t="shared" si="69"/>
        <v>-13.659339987385493</v>
      </c>
      <c r="AM109" s="20">
        <f t="shared" si="52"/>
        <v>4.096997730783424</v>
      </c>
      <c r="AN109" s="20">
        <f t="shared" si="53"/>
        <v>16.202384676187076</v>
      </c>
      <c r="AO109" s="20">
        <f t="shared" si="54"/>
        <v>-6.9212418868626688</v>
      </c>
      <c r="AP109" s="20">
        <f t="shared" si="55"/>
        <v>-9.1767288209705029</v>
      </c>
      <c r="AQ109" s="20">
        <f t="shared" si="68"/>
        <v>3455.485642805842</v>
      </c>
      <c r="AR109" s="20">
        <f t="shared" si="63"/>
        <v>-0.28119946727767342</v>
      </c>
      <c r="AS109" s="20">
        <f t="shared" si="64"/>
        <v>22.836068808356231</v>
      </c>
      <c r="AT109" s="20">
        <f t="shared" si="56"/>
        <v>-1.231382991694158E-2</v>
      </c>
      <c r="AU109" s="21">
        <f t="shared" si="44"/>
        <v>28413.70000000003</v>
      </c>
      <c r="AV109" s="20">
        <f t="shared" si="57"/>
        <v>22.554869341078334</v>
      </c>
      <c r="AW109" s="20">
        <f t="shared" si="66"/>
        <v>3506.0098186021773</v>
      </c>
      <c r="AX109" s="20">
        <f t="shared" si="58"/>
        <v>3609.0098186021792</v>
      </c>
      <c r="AY109" s="20"/>
      <c r="AZ109" s="20"/>
    </row>
    <row r="110" spans="1:52" x14ac:dyDescent="0.25">
      <c r="A110" s="124">
        <v>2</v>
      </c>
      <c r="B110" s="124"/>
      <c r="C110" s="125">
        <f t="shared" si="71"/>
        <v>44174</v>
      </c>
      <c r="D110" s="126">
        <v>109</v>
      </c>
      <c r="E110" s="126" t="e">
        <f t="shared" si="46"/>
        <v>#NUM!</v>
      </c>
      <c r="F110" s="126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>
        <f t="shared" si="47"/>
        <v>8.1974109458423197</v>
      </c>
      <c r="Y110" s="128">
        <f t="shared" si="48"/>
        <v>0.75000000000000011</v>
      </c>
      <c r="Z110" s="124">
        <f t="shared" si="70"/>
        <v>3.3750000000000002E-2</v>
      </c>
      <c r="AA110" s="124">
        <v>22.22</v>
      </c>
      <c r="AB110" s="124">
        <f t="shared" si="43"/>
        <v>4.4999999999999998E-2</v>
      </c>
      <c r="AC110" s="124">
        <f t="shared" si="49"/>
        <v>-1.1249999999999996E-2</v>
      </c>
      <c r="AD110" s="129">
        <f t="shared" si="65"/>
        <v>24782.164117711734</v>
      </c>
      <c r="AE110" s="130">
        <f t="shared" si="50"/>
        <v>-4.5397689580057321</v>
      </c>
      <c r="AF110" s="130">
        <f t="shared" si="51"/>
        <v>-17.986294728110359</v>
      </c>
      <c r="AG110" s="130">
        <f t="shared" si="59"/>
        <v>-20.27345731750448</v>
      </c>
      <c r="AH110" s="130">
        <f t="shared" si="60"/>
        <v>-2.2526063686116089</v>
      </c>
      <c r="AI110" s="130">
        <f t="shared" si="61"/>
        <v>-6.7578191058348267</v>
      </c>
      <c r="AJ110" s="130">
        <f t="shared" si="62"/>
        <v>-13.515638211669653</v>
      </c>
      <c r="AK110" s="130">
        <f t="shared" si="67"/>
        <v>153.24869798710805</v>
      </c>
      <c r="AL110" s="130">
        <f t="shared" si="69"/>
        <v>-13.640347215898476</v>
      </c>
      <c r="AM110" s="130">
        <f t="shared" si="52"/>
        <v>4.0857920622051589</v>
      </c>
      <c r="AN110" s="130">
        <f t="shared" si="53"/>
        <v>16.187665255299322</v>
      </c>
      <c r="AO110" s="130">
        <f t="shared" si="54"/>
        <v>-6.9085879108351742</v>
      </c>
      <c r="AP110" s="130">
        <f t="shared" si="55"/>
        <v>-9.1611942794467822</v>
      </c>
      <c r="AQ110" s="130">
        <f t="shared" si="68"/>
        <v>3478.2871843011872</v>
      </c>
      <c r="AR110" s="130">
        <f t="shared" si="63"/>
        <v>-0.27547780922915877</v>
      </c>
      <c r="AS110" s="130">
        <f t="shared" si="64"/>
        <v>22.801541495345191</v>
      </c>
      <c r="AT110" s="130">
        <f t="shared" si="56"/>
        <v>-1.2081543227478548E-2</v>
      </c>
      <c r="AU110" s="131">
        <f t="shared" si="44"/>
        <v>28413.700000000026</v>
      </c>
      <c r="AV110" s="130">
        <f t="shared" si="57"/>
        <v>22.526063686116089</v>
      </c>
      <c r="AW110" s="130">
        <f t="shared" si="66"/>
        <v>3528.5358822882936</v>
      </c>
      <c r="AX110" s="130">
        <f t="shared" si="58"/>
        <v>3631.5358822882954</v>
      </c>
      <c r="AY110" s="20"/>
      <c r="AZ110" s="20"/>
    </row>
    <row r="111" spans="1:52" x14ac:dyDescent="0.25">
      <c r="C111" s="73"/>
      <c r="AD111" s="28"/>
      <c r="AE111" s="29"/>
      <c r="AF111" s="29"/>
      <c r="AG111" s="29"/>
      <c r="AH111" s="29"/>
      <c r="AI111" s="29"/>
      <c r="AJ111" s="29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V111" s="20"/>
      <c r="AW111" s="20"/>
      <c r="AX111" s="20"/>
      <c r="AY111" s="20"/>
      <c r="AZ111" s="20"/>
    </row>
    <row r="112" spans="1:52" x14ac:dyDescent="0.25">
      <c r="A112">
        <v>2</v>
      </c>
      <c r="C112" s="16">
        <f>C110+1</f>
        <v>44175</v>
      </c>
      <c r="D112" s="91">
        <v>110</v>
      </c>
      <c r="E112" s="91" t="e">
        <f t="shared" si="46"/>
        <v>#NUM!</v>
      </c>
      <c r="X112" s="74">
        <f t="shared" si="47"/>
        <v>8.2035868640526264</v>
      </c>
      <c r="Y112" s="63">
        <f t="shared" si="48"/>
        <v>0.75000000000000011</v>
      </c>
      <c r="Z112" s="64">
        <f t="shared" ref="Z112:Z143" si="72">IF(A112=0,$BG$2,IF(A112=1,$BG$3,IF(A112=2,$BG$4,IF(A112=3,$BG$5,IF(A112=4,$BG$6,IF(A112=5,$BG$7,IF(A112=6,$BG$8,IF(A112=7,$BG$9,IF(A112=8,$BG$10,"")))))))))</f>
        <v>3.3750000000000002E-2</v>
      </c>
      <c r="AA112">
        <v>22.22</v>
      </c>
      <c r="AB112">
        <f t="shared" si="43"/>
        <v>4.4999999999999998E-2</v>
      </c>
      <c r="AC112">
        <f t="shared" si="49"/>
        <v>-1.1249999999999996E-2</v>
      </c>
      <c r="AD112" s="28">
        <f>AD110+AE112+AF112</f>
        <v>24759.666649370811</v>
      </c>
      <c r="AE112" s="29">
        <f>-((AD110/$BC$2)*(Z112*AK110))</f>
        <v>-4.5275076374497143</v>
      </c>
      <c r="AF112" s="29">
        <f>-(AD110/$BC$2)*($BC$26*$BC$25)</f>
        <v>-17.969960703473898</v>
      </c>
      <c r="AG112" s="29">
        <f t="shared" si="59"/>
        <v>-20.247721506831251</v>
      </c>
      <c r="AH112" s="29">
        <f t="shared" si="60"/>
        <v>-2.249746834092361</v>
      </c>
      <c r="AI112" s="29">
        <f t="shared" si="61"/>
        <v>-6.7492405022770834</v>
      </c>
      <c r="AJ112" s="29">
        <f t="shared" si="62"/>
        <v>-13.498481004554169</v>
      </c>
      <c r="AK112" s="20">
        <f>AK110-AG112-(AK110*AB112)+AL112</f>
        <v>152.97848833287344</v>
      </c>
      <c r="AL112" s="20">
        <f t="shared" ref="AL112:AL118" si="73">AJ104</f>
        <v>-13.621739751646018</v>
      </c>
      <c r="AM112" s="20">
        <f>0.9*((AD110/$BC$2)*(Z112*AK110))</f>
        <v>4.074756873704743</v>
      </c>
      <c r="AN112" s="20">
        <f t="shared" si="53"/>
        <v>16.172964633126508</v>
      </c>
      <c r="AO112" s="20">
        <f>-(AK110*AB112)</f>
        <v>-6.8961914094198615</v>
      </c>
      <c r="AP112" s="20">
        <f>-(AK110*AB112)+AH112</f>
        <v>-9.145938243512223</v>
      </c>
      <c r="AQ112" s="20">
        <f>AQ110+(AK110*AB112)-AH112-AL112</f>
        <v>3501.0548622963456</v>
      </c>
      <c r="AR112" s="20">
        <f>(AK112-AK110)</f>
        <v>-0.27020965423460552</v>
      </c>
      <c r="AS112" s="20">
        <f>(AQ112-AQ110)</f>
        <v>22.767677995158465</v>
      </c>
      <c r="AT112" s="20">
        <f>(AK112-AK110)/(AQ112-AQ110)</f>
        <v>-1.1868125255990772E-2</v>
      </c>
      <c r="AU112" s="21">
        <f t="shared" si="44"/>
        <v>28413.70000000003</v>
      </c>
      <c r="AV112" s="20">
        <f t="shared" si="57"/>
        <v>22.497468340923611</v>
      </c>
      <c r="AW112" s="20">
        <f>AV112+AW110</f>
        <v>3551.0333506292172</v>
      </c>
      <c r="AX112" s="20">
        <f t="shared" si="58"/>
        <v>3654.0333506292191</v>
      </c>
      <c r="AY112" s="20"/>
      <c r="AZ112" s="20"/>
    </row>
    <row r="113" spans="1:52" x14ac:dyDescent="0.25">
      <c r="A113">
        <v>2</v>
      </c>
      <c r="C113" s="16">
        <f t="shared" ref="C113:C144" si="74">C112+1</f>
        <v>44176</v>
      </c>
      <c r="D113" s="91">
        <v>111</v>
      </c>
      <c r="E113" s="91" t="e">
        <f t="shared" si="46"/>
        <v>#NUM!</v>
      </c>
      <c r="X113" s="74">
        <f t="shared" si="47"/>
        <v>8.2097171498350594</v>
      </c>
      <c r="Y113" s="63">
        <f t="shared" si="48"/>
        <v>0.75000000000000011</v>
      </c>
      <c r="Z113" s="64">
        <f t="shared" si="72"/>
        <v>3.3750000000000002E-2</v>
      </c>
      <c r="AA113">
        <v>22.22</v>
      </c>
      <c r="AB113">
        <f t="shared" si="43"/>
        <v>4.4999999999999998E-2</v>
      </c>
      <c r="AC113">
        <f t="shared" si="49"/>
        <v>-1.1249999999999996E-2</v>
      </c>
      <c r="AD113" s="28">
        <f t="shared" si="65"/>
        <v>24737.197580131407</v>
      </c>
      <c r="AE113" s="29">
        <f t="shared" si="50"/>
        <v>-4.5154218256020888</v>
      </c>
      <c r="AF113" s="29">
        <f t="shared" si="51"/>
        <v>-17.953647413799366</v>
      </c>
      <c r="AG113" s="29">
        <f t="shared" si="59"/>
        <v>-20.222162315461311</v>
      </c>
      <c r="AH113" s="29">
        <f t="shared" si="60"/>
        <v>-2.2469069239401458</v>
      </c>
      <c r="AI113" s="29">
        <f t="shared" si="61"/>
        <v>-6.7407207718204365</v>
      </c>
      <c r="AJ113" s="29">
        <f t="shared" si="62"/>
        <v>-13.481441543640875</v>
      </c>
      <c r="AK113" s="20">
        <f t="shared" si="67"/>
        <v>152.71311629857624</v>
      </c>
      <c r="AL113" s="20">
        <f t="shared" si="73"/>
        <v>-13.60350237477919</v>
      </c>
      <c r="AM113" s="20">
        <f t="shared" si="52"/>
        <v>4.0638796430418802</v>
      </c>
      <c r="AN113" s="20">
        <f t="shared" si="53"/>
        <v>16.158282672419432</v>
      </c>
      <c r="AO113" s="20">
        <f t="shared" si="54"/>
        <v>-6.8840319749793046</v>
      </c>
      <c r="AP113" s="20">
        <f t="shared" si="55"/>
        <v>-9.1309388989194495</v>
      </c>
      <c r="AQ113" s="20">
        <f t="shared" si="68"/>
        <v>3523.789303570044</v>
      </c>
      <c r="AR113" s="20">
        <f t="shared" si="63"/>
        <v>-0.2653720342972008</v>
      </c>
      <c r="AS113" s="20">
        <f t="shared" si="64"/>
        <v>22.734441273698394</v>
      </c>
      <c r="AT113" s="20">
        <f t="shared" si="56"/>
        <v>-1.1672687756096792E-2</v>
      </c>
      <c r="AU113" s="21">
        <f t="shared" si="44"/>
        <v>28413.700000000026</v>
      </c>
      <c r="AV113" s="20">
        <f t="shared" si="57"/>
        <v>22.469069239401456</v>
      </c>
      <c r="AW113" s="20">
        <f t="shared" si="66"/>
        <v>3573.5024198686187</v>
      </c>
      <c r="AX113" s="20">
        <f t="shared" si="58"/>
        <v>3676.5024198686201</v>
      </c>
      <c r="AY113" s="20"/>
      <c r="AZ113" s="20"/>
    </row>
    <row r="114" spans="1:52" x14ac:dyDescent="0.25">
      <c r="A114">
        <v>2</v>
      </c>
      <c r="C114" s="16">
        <f t="shared" si="74"/>
        <v>44177</v>
      </c>
      <c r="D114" s="91">
        <v>112</v>
      </c>
      <c r="E114" s="91" t="e">
        <f t="shared" si="46"/>
        <v>#NUM!</v>
      </c>
      <c r="X114" s="74">
        <f t="shared" si="47"/>
        <v>8.2158024559279408</v>
      </c>
      <c r="Y114" s="63">
        <f t="shared" si="48"/>
        <v>0.75000000000000011</v>
      </c>
      <c r="Z114" s="64">
        <f t="shared" si="72"/>
        <v>3.3750000000000002E-2</v>
      </c>
      <c r="AA114">
        <v>22.22</v>
      </c>
      <c r="AB114">
        <f t="shared" si="43"/>
        <v>4.4999999999999998E-2</v>
      </c>
      <c r="AC114">
        <f t="shared" si="49"/>
        <v>-1.1249999999999996E-2</v>
      </c>
      <c r="AD114" s="28">
        <f t="shared" si="65"/>
        <v>24714.756727075837</v>
      </c>
      <c r="AE114" s="29">
        <f t="shared" si="50"/>
        <v>-4.5034983387816974</v>
      </c>
      <c r="AF114" s="29">
        <f t="shared" si="51"/>
        <v>-17.937354716787198</v>
      </c>
      <c r="AG114" s="29">
        <f t="shared" si="59"/>
        <v>-20.196767750012004</v>
      </c>
      <c r="AH114" s="29">
        <f t="shared" si="60"/>
        <v>-2.2440853055568897</v>
      </c>
      <c r="AI114" s="29">
        <f t="shared" si="61"/>
        <v>-6.7322559166706677</v>
      </c>
      <c r="AJ114" s="29">
        <f t="shared" si="62"/>
        <v>-13.464511833341337</v>
      </c>
      <c r="AK114" s="20">
        <f t="shared" si="67"/>
        <v>152.45217348430683</v>
      </c>
      <c r="AL114" s="20">
        <f t="shared" si="73"/>
        <v>-13.58562033084549</v>
      </c>
      <c r="AM114" s="20">
        <f t="shared" si="52"/>
        <v>4.0531485049035281</v>
      </c>
      <c r="AN114" s="20">
        <f t="shared" si="53"/>
        <v>16.143619245108479</v>
      </c>
      <c r="AO114" s="20">
        <f t="shared" si="54"/>
        <v>-6.8720902334359302</v>
      </c>
      <c r="AP114" s="20">
        <f t="shared" si="55"/>
        <v>-9.1161755389928203</v>
      </c>
      <c r="AQ114" s="20">
        <f t="shared" si="68"/>
        <v>3546.491099439882</v>
      </c>
      <c r="AR114" s="20">
        <f t="shared" si="63"/>
        <v>-0.26094281426941279</v>
      </c>
      <c r="AS114" s="20">
        <f t="shared" si="64"/>
        <v>22.701795869837952</v>
      </c>
      <c r="AT114" s="20">
        <f t="shared" si="56"/>
        <v>-1.1494368805249743E-2</v>
      </c>
      <c r="AU114" s="21">
        <f t="shared" si="44"/>
        <v>28413.700000000026</v>
      </c>
      <c r="AV114" s="20">
        <f t="shared" si="57"/>
        <v>22.440853055568894</v>
      </c>
      <c r="AW114" s="20">
        <f t="shared" si="66"/>
        <v>3595.9432729241876</v>
      </c>
      <c r="AX114" s="20">
        <f t="shared" si="58"/>
        <v>3698.9432729241889</v>
      </c>
      <c r="AY114" s="20"/>
      <c r="AZ114" s="20"/>
    </row>
    <row r="115" spans="1:52" x14ac:dyDescent="0.25">
      <c r="A115">
        <v>2</v>
      </c>
      <c r="C115" s="16">
        <f t="shared" si="74"/>
        <v>44178</v>
      </c>
      <c r="D115" s="91">
        <v>113</v>
      </c>
      <c r="E115" s="91" t="e">
        <f t="shared" si="46"/>
        <v>#NUM!</v>
      </c>
      <c r="X115" s="74">
        <f t="shared" si="47"/>
        <v>8.2218434185005798</v>
      </c>
      <c r="Y115" s="63">
        <f t="shared" si="48"/>
        <v>0.75000000000000011</v>
      </c>
      <c r="Z115" s="64">
        <f t="shared" si="72"/>
        <v>3.3750000000000002E-2</v>
      </c>
      <c r="AA115">
        <v>22.22</v>
      </c>
      <c r="AB115">
        <f t="shared" si="43"/>
        <v>4.4999999999999998E-2</v>
      </c>
      <c r="AC115">
        <f t="shared" si="49"/>
        <v>-1.1249999999999996E-2</v>
      </c>
      <c r="AD115" s="28">
        <f t="shared" si="65"/>
        <v>24692.343919900744</v>
      </c>
      <c r="AE115" s="29">
        <f t="shared" si="50"/>
        <v>-4.4917246952928727</v>
      </c>
      <c r="AF115" s="29">
        <f t="shared" si="51"/>
        <v>-17.921082479800727</v>
      </c>
      <c r="AG115" s="29">
        <f t="shared" si="59"/>
        <v>-20.171526457584243</v>
      </c>
      <c r="AH115" s="29">
        <f t="shared" si="60"/>
        <v>-2.2412807175093601</v>
      </c>
      <c r="AI115" s="29">
        <f t="shared" si="61"/>
        <v>-6.7238421525280812</v>
      </c>
      <c r="AJ115" s="29">
        <f t="shared" si="62"/>
        <v>-13.447684305056161</v>
      </c>
      <c r="AK115" s="20">
        <f t="shared" si="67"/>
        <v>152.19544910151271</v>
      </c>
      <c r="AL115" s="20">
        <f t="shared" si="73"/>
        <v>-13.567903033584546</v>
      </c>
      <c r="AM115" s="20">
        <f t="shared" si="52"/>
        <v>4.0425522257635853</v>
      </c>
      <c r="AN115" s="20">
        <f t="shared" si="53"/>
        <v>16.128974231820656</v>
      </c>
      <c r="AO115" s="20">
        <f t="shared" si="54"/>
        <v>-6.8603478067938068</v>
      </c>
      <c r="AP115" s="20">
        <f t="shared" si="55"/>
        <v>-9.101628524303166</v>
      </c>
      <c r="AQ115" s="20">
        <f t="shared" si="68"/>
        <v>3569.1606309977697</v>
      </c>
      <c r="AR115" s="20">
        <f t="shared" si="63"/>
        <v>-0.25672438279411836</v>
      </c>
      <c r="AS115" s="20">
        <f t="shared" si="64"/>
        <v>22.669531557887694</v>
      </c>
      <c r="AT115" s="20">
        <f t="shared" si="56"/>
        <v>-1.1324644364113162E-2</v>
      </c>
      <c r="AU115" s="21">
        <f t="shared" si="44"/>
        <v>28413.700000000026</v>
      </c>
      <c r="AV115" s="20">
        <f t="shared" si="57"/>
        <v>22.412807175093601</v>
      </c>
      <c r="AW115" s="20">
        <f t="shared" si="66"/>
        <v>3618.3560800992814</v>
      </c>
      <c r="AX115" s="20">
        <f t="shared" si="58"/>
        <v>3721.3560800992823</v>
      </c>
      <c r="AY115" s="20"/>
      <c r="AZ115" s="20"/>
    </row>
    <row r="116" spans="1:52" x14ac:dyDescent="0.25">
      <c r="A116">
        <v>2</v>
      </c>
      <c r="C116" s="16">
        <f t="shared" si="74"/>
        <v>44179</v>
      </c>
      <c r="D116" s="91">
        <v>114</v>
      </c>
      <c r="E116" s="91" t="e">
        <f t="shared" si="46"/>
        <v>#NUM!</v>
      </c>
      <c r="X116" s="74">
        <f t="shared" si="47"/>
        <v>8.2278406591780531</v>
      </c>
      <c r="Y116" s="63">
        <f t="shared" si="48"/>
        <v>0.75000000000000011</v>
      </c>
      <c r="Z116" s="64">
        <f t="shared" si="72"/>
        <v>3.3750000000000002E-2</v>
      </c>
      <c r="AA116">
        <v>22.22</v>
      </c>
      <c r="AB116">
        <f t="shared" si="43"/>
        <v>4.4999999999999998E-2</v>
      </c>
      <c r="AC116">
        <f t="shared" si="49"/>
        <v>-1.1249999999999996E-2</v>
      </c>
      <c r="AD116" s="28">
        <f t="shared" si="65"/>
        <v>24669.958995043835</v>
      </c>
      <c r="AE116" s="29">
        <f t="shared" si="50"/>
        <v>-4.4800942775599921</v>
      </c>
      <c r="AF116" s="29">
        <f t="shared" si="51"/>
        <v>-17.904830579350147</v>
      </c>
      <c r="AG116" s="29">
        <f t="shared" si="59"/>
        <v>-20.146432371219127</v>
      </c>
      <c r="AH116" s="29">
        <f t="shared" si="60"/>
        <v>-2.238492485691014</v>
      </c>
      <c r="AI116" s="29">
        <f t="shared" si="61"/>
        <v>-6.7154774570730424</v>
      </c>
      <c r="AJ116" s="29">
        <f t="shared" si="62"/>
        <v>-13.430954914146085</v>
      </c>
      <c r="AK116" s="20">
        <f t="shared" si="67"/>
        <v>151.94274617830837</v>
      </c>
      <c r="AL116" s="20">
        <f t="shared" si="73"/>
        <v>-13.550340084855403</v>
      </c>
      <c r="AM116" s="20">
        <f t="shared" si="52"/>
        <v>4.0320848498039927</v>
      </c>
      <c r="AN116" s="20">
        <f t="shared" si="53"/>
        <v>16.114347521415134</v>
      </c>
      <c r="AO116" s="20">
        <f t="shared" si="54"/>
        <v>-6.8487952095680713</v>
      </c>
      <c r="AP116" s="20">
        <f t="shared" si="55"/>
        <v>-9.0872876952590858</v>
      </c>
      <c r="AQ116" s="20">
        <f t="shared" si="68"/>
        <v>3591.7982587778838</v>
      </c>
      <c r="AR116" s="20">
        <f t="shared" si="63"/>
        <v>-0.25270292320433896</v>
      </c>
      <c r="AS116" s="20">
        <f t="shared" si="64"/>
        <v>22.637627780114144</v>
      </c>
      <c r="AT116" s="20">
        <f t="shared" si="56"/>
        <v>-1.1162959549424343E-2</v>
      </c>
      <c r="AU116" s="21">
        <f t="shared" si="44"/>
        <v>28413.700000000026</v>
      </c>
      <c r="AV116" s="20">
        <f t="shared" si="57"/>
        <v>22.384924856910139</v>
      </c>
      <c r="AW116" s="20">
        <f t="shared" si="66"/>
        <v>3640.7410049561913</v>
      </c>
      <c r="AX116" s="20">
        <f t="shared" si="58"/>
        <v>3743.7410049561922</v>
      </c>
      <c r="AY116" s="20"/>
      <c r="AZ116" s="20"/>
    </row>
    <row r="117" spans="1:52" x14ac:dyDescent="0.25">
      <c r="A117">
        <v>2</v>
      </c>
      <c r="C117" s="16">
        <f t="shared" si="74"/>
        <v>44180</v>
      </c>
      <c r="D117" s="91">
        <v>115</v>
      </c>
      <c r="E117" s="91" t="e">
        <f t="shared" si="46"/>
        <v>#NUM!</v>
      </c>
      <c r="X117" s="74">
        <f t="shared" si="47"/>
        <v>8.233794785550554</v>
      </c>
      <c r="Y117" s="63">
        <f t="shared" si="48"/>
        <v>0.75000000000000011</v>
      </c>
      <c r="Z117" s="64">
        <f t="shared" si="72"/>
        <v>3.3750000000000002E-2</v>
      </c>
      <c r="AA117">
        <v>22.22</v>
      </c>
      <c r="AB117">
        <f t="shared" si="43"/>
        <v>4.4999999999999998E-2</v>
      </c>
      <c r="AC117">
        <f t="shared" si="49"/>
        <v>-1.1249999999999996E-2</v>
      </c>
      <c r="AD117" s="28">
        <f t="shared" si="65"/>
        <v>24647.601795247829</v>
      </c>
      <c r="AE117" s="29">
        <f t="shared" si="50"/>
        <v>-4.4686008991722641</v>
      </c>
      <c r="AF117" s="29">
        <f t="shared" si="51"/>
        <v>-17.888598896833713</v>
      </c>
      <c r="AG117" s="29">
        <f t="shared" si="59"/>
        <v>-20.121479816405383</v>
      </c>
      <c r="AH117" s="29">
        <f t="shared" si="60"/>
        <v>-2.235719979600598</v>
      </c>
      <c r="AI117" s="29">
        <f t="shared" si="61"/>
        <v>-6.7071599388017944</v>
      </c>
      <c r="AJ117" s="29">
        <f t="shared" si="62"/>
        <v>-13.414319877603589</v>
      </c>
      <c r="AK117" s="20">
        <f t="shared" si="67"/>
        <v>151.69388081204289</v>
      </c>
      <c r="AL117" s="20">
        <f t="shared" si="73"/>
        <v>-13.532921604647001</v>
      </c>
      <c r="AM117" s="20">
        <f t="shared" si="52"/>
        <v>4.0217408092550375</v>
      </c>
      <c r="AN117" s="20">
        <f t="shared" si="53"/>
        <v>16.099739007150344</v>
      </c>
      <c r="AO117" s="20">
        <f t="shared" si="54"/>
        <v>-6.8374235780238761</v>
      </c>
      <c r="AP117" s="20">
        <f t="shared" si="55"/>
        <v>-9.0731435576244746</v>
      </c>
      <c r="AQ117" s="20">
        <f t="shared" si="68"/>
        <v>3614.4043239401553</v>
      </c>
      <c r="AR117" s="20">
        <f t="shared" si="63"/>
        <v>-0.24886536626547695</v>
      </c>
      <c r="AS117" s="20">
        <f t="shared" si="64"/>
        <v>22.606065162271534</v>
      </c>
      <c r="AT117" s="20">
        <f t="shared" si="56"/>
        <v>-1.1008787441735841E-2</v>
      </c>
      <c r="AU117" s="21">
        <f t="shared" si="44"/>
        <v>28413.700000000026</v>
      </c>
      <c r="AV117" s="20">
        <f t="shared" si="57"/>
        <v>22.357199796005979</v>
      </c>
      <c r="AW117" s="20">
        <f t="shared" si="66"/>
        <v>3663.0982047521975</v>
      </c>
      <c r="AX117" s="20">
        <f t="shared" si="58"/>
        <v>3766.0982047521984</v>
      </c>
      <c r="AY117" s="20"/>
      <c r="AZ117" s="20"/>
    </row>
    <row r="118" spans="1:52" x14ac:dyDescent="0.25">
      <c r="A118">
        <v>2</v>
      </c>
      <c r="C118" s="16">
        <f t="shared" si="74"/>
        <v>44181</v>
      </c>
      <c r="D118" s="91">
        <v>116</v>
      </c>
      <c r="E118" s="91" t="e">
        <f t="shared" si="46"/>
        <v>#NUM!</v>
      </c>
      <c r="X118" s="74">
        <f t="shared" si="47"/>
        <v>8.2397063916588582</v>
      </c>
      <c r="Y118" s="63">
        <f t="shared" si="48"/>
        <v>0.75000000000000011</v>
      </c>
      <c r="Z118" s="64">
        <f t="shared" si="72"/>
        <v>3.3750000000000002E-2</v>
      </c>
      <c r="AA118">
        <v>22.22</v>
      </c>
      <c r="AB118">
        <f t="shared" si="43"/>
        <v>4.4999999999999998E-2</v>
      </c>
      <c r="AC118">
        <f t="shared" si="49"/>
        <v>-1.1249999999999996E-2</v>
      </c>
      <c r="AD118" s="28">
        <f t="shared" si="65"/>
        <v>24625.272169148695</v>
      </c>
      <c r="AE118" s="29">
        <f t="shared" si="50"/>
        <v>-4.457238780913114</v>
      </c>
      <c r="AF118" s="29">
        <f t="shared" si="51"/>
        <v>-17.872387318221545</v>
      </c>
      <c r="AG118" s="29">
        <f t="shared" si="59"/>
        <v>-20.096663489221193</v>
      </c>
      <c r="AH118" s="29">
        <f t="shared" si="60"/>
        <v>-2.2329626099134656</v>
      </c>
      <c r="AI118" s="29">
        <f t="shared" si="61"/>
        <v>-6.6988878297403973</v>
      </c>
      <c r="AJ118" s="29">
        <f t="shared" si="62"/>
        <v>-13.397775659480796</v>
      </c>
      <c r="AK118" s="20">
        <f t="shared" si="67"/>
        <v>151.4486814530525</v>
      </c>
      <c r="AL118" s="20">
        <f t="shared" si="73"/>
        <v>-13.515638211669653</v>
      </c>
      <c r="AM118" s="20">
        <f t="shared" si="52"/>
        <v>4.0115149028218031</v>
      </c>
      <c r="AN118" s="20">
        <f t="shared" si="53"/>
        <v>16.085148586399391</v>
      </c>
      <c r="AO118" s="20">
        <f t="shared" si="54"/>
        <v>-6.8262246365419301</v>
      </c>
      <c r="AP118" s="20">
        <f t="shared" si="55"/>
        <v>-9.0591872464553962</v>
      </c>
      <c r="AQ118" s="20">
        <f t="shared" si="68"/>
        <v>3636.9791493982807</v>
      </c>
      <c r="AR118" s="20">
        <f t="shared" si="63"/>
        <v>-0.24519935899039069</v>
      </c>
      <c r="AS118" s="20">
        <f t="shared" si="64"/>
        <v>22.57482545812536</v>
      </c>
      <c r="AT118" s="20">
        <f t="shared" si="56"/>
        <v>-1.0861628119571398E-2</v>
      </c>
      <c r="AU118" s="21">
        <f t="shared" si="44"/>
        <v>28413.70000000003</v>
      </c>
      <c r="AV118" s="20">
        <f t="shared" si="57"/>
        <v>22.329626099134657</v>
      </c>
      <c r="AW118" s="20">
        <f t="shared" si="66"/>
        <v>3685.4278308513321</v>
      </c>
      <c r="AX118" s="20">
        <f t="shared" si="58"/>
        <v>3788.4278308513331</v>
      </c>
      <c r="AY118" s="20"/>
      <c r="AZ118" s="20"/>
    </row>
    <row r="119" spans="1:52" x14ac:dyDescent="0.25">
      <c r="A119">
        <v>2</v>
      </c>
      <c r="C119" s="16">
        <f t="shared" si="74"/>
        <v>44182</v>
      </c>
      <c r="D119" s="91">
        <v>117</v>
      </c>
      <c r="E119" s="91" t="e">
        <f t="shared" si="46"/>
        <v>#NUM!</v>
      </c>
      <c r="X119" s="74">
        <f t="shared" si="47"/>
        <v>8.2455760584572033</v>
      </c>
      <c r="Y119" s="63">
        <f t="shared" si="48"/>
        <v>0.75000000000000011</v>
      </c>
      <c r="Z119" s="64">
        <f t="shared" si="72"/>
        <v>3.3750000000000002E-2</v>
      </c>
      <c r="AA119">
        <v>22.22</v>
      </c>
      <c r="AB119">
        <f t="shared" si="43"/>
        <v>4.4999999999999998E-2</v>
      </c>
      <c r="AC119">
        <f t="shared" si="49"/>
        <v>-1.1249999999999996E-2</v>
      </c>
      <c r="AD119" s="28">
        <f t="shared" si="65"/>
        <v>24602.969970887098</v>
      </c>
      <c r="AE119" s="29">
        <f t="shared" si="50"/>
        <v>-4.446002527837674</v>
      </c>
      <c r="AF119" s="29">
        <f t="shared" si="51"/>
        <v>-17.856195733757058</v>
      </c>
      <c r="AG119" s="29">
        <f t="shared" si="59"/>
        <v>-20.071978435435259</v>
      </c>
      <c r="AH119" s="29">
        <f t="shared" si="60"/>
        <v>-2.2302198261594732</v>
      </c>
      <c r="AI119" s="29">
        <f t="shared" si="61"/>
        <v>-6.6906594784784197</v>
      </c>
      <c r="AJ119" s="29">
        <f t="shared" si="62"/>
        <v>-13.381318956956839</v>
      </c>
      <c r="AK119" s="20">
        <f t="shared" si="67"/>
        <v>151.20698821854623</v>
      </c>
      <c r="AL119" s="20">
        <f t="shared" si="69"/>
        <v>-13.498481004554169</v>
      </c>
      <c r="AM119" s="20">
        <f t="shared" si="52"/>
        <v>4.0014022750539064</v>
      </c>
      <c r="AN119" s="20">
        <f t="shared" si="53"/>
        <v>16.070576160381354</v>
      </c>
      <c r="AO119" s="20">
        <f t="shared" si="54"/>
        <v>-6.8151906653873624</v>
      </c>
      <c r="AP119" s="20">
        <f t="shared" si="55"/>
        <v>-9.0454104915468356</v>
      </c>
      <c r="AQ119" s="20">
        <f t="shared" si="68"/>
        <v>3659.5230408943821</v>
      </c>
      <c r="AR119" s="20">
        <f t="shared" si="63"/>
        <v>-0.24169323450627189</v>
      </c>
      <c r="AS119" s="20">
        <f t="shared" si="64"/>
        <v>22.543891496101423</v>
      </c>
      <c r="AT119" s="20">
        <f t="shared" si="56"/>
        <v>-1.072100770836608E-2</v>
      </c>
      <c r="AU119" s="21">
        <f t="shared" si="44"/>
        <v>28413.700000000026</v>
      </c>
      <c r="AV119" s="20">
        <f t="shared" si="57"/>
        <v>22.302198261594732</v>
      </c>
      <c r="AW119" s="20">
        <f t="shared" si="66"/>
        <v>3707.7300291129268</v>
      </c>
      <c r="AX119" s="20">
        <f t="shared" si="58"/>
        <v>3810.7300291129282</v>
      </c>
      <c r="AY119" s="20"/>
      <c r="AZ119" s="20"/>
    </row>
    <row r="120" spans="1:52" x14ac:dyDescent="0.25">
      <c r="A120">
        <v>2</v>
      </c>
      <c r="C120" s="16">
        <f t="shared" si="74"/>
        <v>44183</v>
      </c>
      <c r="D120" s="91">
        <v>118</v>
      </c>
      <c r="E120" s="91" t="e">
        <f t="shared" si="46"/>
        <v>#NUM!</v>
      </c>
      <c r="X120" s="74">
        <f t="shared" si="47"/>
        <v>8.2514043542547473</v>
      </c>
      <c r="Y120" s="63">
        <f t="shared" si="48"/>
        <v>0.75000000000000011</v>
      </c>
      <c r="Z120" s="64">
        <f t="shared" si="72"/>
        <v>3.3750000000000002E-2</v>
      </c>
      <c r="AA120">
        <v>22.22</v>
      </c>
      <c r="AB120">
        <f t="shared" si="43"/>
        <v>4.4999999999999998E-2</v>
      </c>
      <c r="AC120">
        <f t="shared" si="49"/>
        <v>-1.1249999999999996E-2</v>
      </c>
      <c r="AD120" s="28">
        <f t="shared" si="65"/>
        <v>24580.695059742062</v>
      </c>
      <c r="AE120" s="29">
        <f t="shared" si="50"/>
        <v>-4.4348871073608063</v>
      </c>
      <c r="AF120" s="29">
        <f t="shared" si="51"/>
        <v>-17.840024037675217</v>
      </c>
      <c r="AG120" s="29">
        <f t="shared" si="59"/>
        <v>-20.047420030532422</v>
      </c>
      <c r="AH120" s="29">
        <f t="shared" si="60"/>
        <v>-2.2274911145036023</v>
      </c>
      <c r="AI120" s="29">
        <f t="shared" si="61"/>
        <v>-6.6824733435108072</v>
      </c>
      <c r="AJ120" s="29">
        <f t="shared" si="62"/>
        <v>-13.364946687021614</v>
      </c>
      <c r="AK120" s="20">
        <f t="shared" si="67"/>
        <v>150.9686522356032</v>
      </c>
      <c r="AL120" s="20">
        <f t="shared" si="69"/>
        <v>-13.481441543640875</v>
      </c>
      <c r="AM120" s="20">
        <f t="shared" si="52"/>
        <v>3.9913983966247257</v>
      </c>
      <c r="AN120" s="20">
        <f t="shared" si="53"/>
        <v>16.056021633907697</v>
      </c>
      <c r="AO120" s="20">
        <f t="shared" si="54"/>
        <v>-6.8043144698345799</v>
      </c>
      <c r="AP120" s="20">
        <f t="shared" si="55"/>
        <v>-9.0318055843381817</v>
      </c>
      <c r="AQ120" s="20">
        <f t="shared" si="68"/>
        <v>3682.0362880223611</v>
      </c>
      <c r="AR120" s="20">
        <f t="shared" si="63"/>
        <v>-0.2383359829430276</v>
      </c>
      <c r="AS120" s="20">
        <f t="shared" si="64"/>
        <v>22.513247127978957</v>
      </c>
      <c r="AT120" s="20">
        <f t="shared" si="56"/>
        <v>-1.0586477445398314E-2</v>
      </c>
      <c r="AU120" s="21">
        <f t="shared" si="44"/>
        <v>28413.700000000026</v>
      </c>
      <c r="AV120" s="20">
        <f t="shared" si="57"/>
        <v>22.274911145036022</v>
      </c>
      <c r="AW120" s="20">
        <f t="shared" si="66"/>
        <v>3730.004940257963</v>
      </c>
      <c r="AX120" s="20">
        <f t="shared" si="58"/>
        <v>3833.0049402579643</v>
      </c>
      <c r="AY120" s="20"/>
      <c r="AZ120" s="20"/>
    </row>
    <row r="121" spans="1:52" x14ac:dyDescent="0.25">
      <c r="A121">
        <v>2</v>
      </c>
      <c r="C121" s="16">
        <f t="shared" si="74"/>
        <v>44184</v>
      </c>
      <c r="D121" s="91">
        <v>119</v>
      </c>
      <c r="E121" s="91" t="e">
        <f t="shared" si="46"/>
        <v>#NUM!</v>
      </c>
      <c r="X121" s="74">
        <f t="shared" si="47"/>
        <v>8.2571918351367746</v>
      </c>
      <c r="Y121" s="17">
        <f t="shared" si="48"/>
        <v>0.75000000000000011</v>
      </c>
      <c r="Z121">
        <f t="shared" si="72"/>
        <v>3.3750000000000002E-2</v>
      </c>
      <c r="AA121">
        <v>22.22</v>
      </c>
      <c r="AB121">
        <f t="shared" si="43"/>
        <v>4.4999999999999998E-2</v>
      </c>
      <c r="AC121">
        <f t="shared" si="49"/>
        <v>-1.1249999999999996E-2</v>
      </c>
      <c r="AD121" s="28">
        <f t="shared" si="65"/>
        <v>24558.447299785807</v>
      </c>
      <c r="AE121" s="29">
        <f t="shared" si="50"/>
        <v>-4.4238878283192165</v>
      </c>
      <c r="AF121" s="29">
        <f t="shared" si="51"/>
        <v>-17.823872127936891</v>
      </c>
      <c r="AG121" s="29">
        <f t="shared" si="59"/>
        <v>-20.022983960630498</v>
      </c>
      <c r="AH121" s="29">
        <f t="shared" si="60"/>
        <v>-2.224775995625611</v>
      </c>
      <c r="AI121" s="29">
        <f t="shared" si="61"/>
        <v>-6.6743279868768317</v>
      </c>
      <c r="AJ121" s="29">
        <f t="shared" si="62"/>
        <v>-13.348655973753665</v>
      </c>
      <c r="AK121" s="20">
        <f t="shared" si="67"/>
        <v>150.73353501229022</v>
      </c>
      <c r="AL121" s="20">
        <f t="shared" si="69"/>
        <v>-13.464511833341337</v>
      </c>
      <c r="AM121" s="20">
        <f t="shared" si="52"/>
        <v>3.9814990454872947</v>
      </c>
      <c r="AN121" s="20">
        <f t="shared" si="53"/>
        <v>16.041484915143201</v>
      </c>
      <c r="AO121" s="20">
        <f t="shared" si="54"/>
        <v>-6.7935893506021436</v>
      </c>
      <c r="AP121" s="20">
        <f t="shared" si="55"/>
        <v>-9.0183653462277551</v>
      </c>
      <c r="AQ121" s="20">
        <f t="shared" si="68"/>
        <v>3704.5191652019307</v>
      </c>
      <c r="AR121" s="20">
        <f t="shared" si="63"/>
        <v>-0.23511722331298301</v>
      </c>
      <c r="AS121" s="20">
        <f t="shared" si="64"/>
        <v>22.482877179569641</v>
      </c>
      <c r="AT121" s="20">
        <f t="shared" si="56"/>
        <v>-1.0457612761708087E-2</v>
      </c>
      <c r="AU121" s="21">
        <f t="shared" si="44"/>
        <v>28413.700000000026</v>
      </c>
      <c r="AV121" s="20">
        <f t="shared" si="57"/>
        <v>22.247759956256107</v>
      </c>
      <c r="AW121" s="20">
        <f t="shared" si="66"/>
        <v>3752.2527002142192</v>
      </c>
      <c r="AX121" s="20">
        <f t="shared" si="58"/>
        <v>3855.252700214221</v>
      </c>
      <c r="AY121" s="20"/>
      <c r="AZ121" s="20"/>
    </row>
    <row r="122" spans="1:52" x14ac:dyDescent="0.25">
      <c r="A122">
        <v>2</v>
      </c>
      <c r="C122" s="16">
        <f t="shared" si="74"/>
        <v>44185</v>
      </c>
      <c r="D122" s="91">
        <v>120</v>
      </c>
      <c r="E122" s="91" t="e">
        <f t="shared" si="46"/>
        <v>#NUM!</v>
      </c>
      <c r="Y122" s="17">
        <f t="shared" si="48"/>
        <v>0.75000000000000011</v>
      </c>
      <c r="Z122">
        <f t="shared" si="72"/>
        <v>3.3750000000000002E-2</v>
      </c>
      <c r="AA122">
        <v>22.22</v>
      </c>
      <c r="AB122">
        <f t="shared" si="43"/>
        <v>4.4999999999999998E-2</v>
      </c>
      <c r="AC122">
        <f t="shared" si="49"/>
        <v>-1.1249999999999996E-2</v>
      </c>
      <c r="AD122" s="28">
        <f t="shared" si="65"/>
        <v>24536.226559558854</v>
      </c>
      <c r="AE122" s="29">
        <f t="shared" si="50"/>
        <v>-4.413000320972424</v>
      </c>
      <c r="AF122" s="29">
        <f t="shared" si="51"/>
        <v>-17.807739905978575</v>
      </c>
      <c r="AG122" s="29">
        <f t="shared" si="59"/>
        <v>-19.998666204255901</v>
      </c>
      <c r="AH122" s="29">
        <f t="shared" si="60"/>
        <v>-2.2220740226951001</v>
      </c>
      <c r="AI122" s="29">
        <f t="shared" si="61"/>
        <v>-6.6662220680853004</v>
      </c>
      <c r="AJ122" s="29">
        <f t="shared" si="62"/>
        <v>-13.332444136170601</v>
      </c>
      <c r="AK122" s="20">
        <f t="shared" si="67"/>
        <v>150.50150783593691</v>
      </c>
      <c r="AL122" s="20">
        <f t="shared" si="69"/>
        <v>-13.447684305056161</v>
      </c>
      <c r="AM122" s="20">
        <f t="shared" si="52"/>
        <v>3.9717002888751818</v>
      </c>
      <c r="AN122" s="20">
        <f t="shared" si="53"/>
        <v>16.026965915380718</v>
      </c>
      <c r="AO122" s="20">
        <f t="shared" si="54"/>
        <v>-6.7830090755530597</v>
      </c>
      <c r="AP122" s="20">
        <f t="shared" si="55"/>
        <v>-9.0050830982481607</v>
      </c>
      <c r="AQ122" s="20">
        <f t="shared" si="68"/>
        <v>3726.971932605235</v>
      </c>
      <c r="AR122" s="20">
        <f t="shared" si="63"/>
        <v>-0.23202717635331283</v>
      </c>
      <c r="AS122" s="20">
        <f t="shared" si="64"/>
        <v>22.452767403304279</v>
      </c>
      <c r="AT122" s="20">
        <f t="shared" si="56"/>
        <v>-1.033401238188422E-2</v>
      </c>
      <c r="AU122" s="21">
        <f t="shared" si="44"/>
        <v>28413.700000000026</v>
      </c>
      <c r="AV122" s="20">
        <f t="shared" si="57"/>
        <v>22.220740226951001</v>
      </c>
      <c r="AW122" s="20">
        <f t="shared" si="66"/>
        <v>3774.4734404411702</v>
      </c>
      <c r="AX122" s="20">
        <f t="shared" si="58"/>
        <v>3877.473440441172</v>
      </c>
      <c r="AY122" s="20"/>
      <c r="AZ122" s="20"/>
    </row>
    <row r="123" spans="1:52" x14ac:dyDescent="0.25">
      <c r="A123">
        <v>2</v>
      </c>
      <c r="C123" s="16">
        <f t="shared" si="74"/>
        <v>44186</v>
      </c>
      <c r="D123" s="91">
        <v>121</v>
      </c>
      <c r="E123" s="91" t="e">
        <f t="shared" si="46"/>
        <v>#NUM!</v>
      </c>
      <c r="Y123" s="17">
        <f t="shared" si="48"/>
        <v>0.75000000000000011</v>
      </c>
      <c r="Z123">
        <f t="shared" si="72"/>
        <v>3.3750000000000002E-2</v>
      </c>
      <c r="AA123">
        <v>22.22</v>
      </c>
      <c r="AB123">
        <f t="shared" si="43"/>
        <v>4.4999999999999998E-2</v>
      </c>
      <c r="AC123">
        <f t="shared" si="49"/>
        <v>-1.1249999999999996E-2</v>
      </c>
      <c r="AD123" s="28">
        <f t="shared" si="65"/>
        <v>24514.032711764467</v>
      </c>
      <c r="AE123" s="29">
        <f t="shared" si="50"/>
        <v>-4.4022205179084146</v>
      </c>
      <c r="AF123" s="29">
        <f t="shared" si="51"/>
        <v>-17.79162727647682</v>
      </c>
      <c r="AG123" s="29">
        <f t="shared" si="59"/>
        <v>-19.974463014946711</v>
      </c>
      <c r="AH123" s="29">
        <f t="shared" si="60"/>
        <v>-2.2193847794385237</v>
      </c>
      <c r="AI123" s="29">
        <f t="shared" si="61"/>
        <v>-6.6581543383155699</v>
      </c>
      <c r="AJ123" s="29">
        <f t="shared" si="62"/>
        <v>-13.316308676631142</v>
      </c>
      <c r="AK123" s="20">
        <f t="shared" si="67"/>
        <v>150.27244808412036</v>
      </c>
      <c r="AL123" s="20">
        <f t="shared" si="69"/>
        <v>-13.430954914146085</v>
      </c>
      <c r="AM123" s="20">
        <f t="shared" si="52"/>
        <v>3.9619984661175733</v>
      </c>
      <c r="AN123" s="20">
        <f t="shared" si="53"/>
        <v>16.01246454882914</v>
      </c>
      <c r="AO123" s="20">
        <f t="shared" si="54"/>
        <v>-6.7725678526171604</v>
      </c>
      <c r="AP123" s="20">
        <f t="shared" si="55"/>
        <v>-8.9919526320556837</v>
      </c>
      <c r="AQ123" s="20">
        <f t="shared" si="68"/>
        <v>3749.3948401514367</v>
      </c>
      <c r="AR123" s="20">
        <f t="shared" si="63"/>
        <v>-0.22905975181654981</v>
      </c>
      <c r="AS123" s="20">
        <f t="shared" si="64"/>
        <v>22.422907546201714</v>
      </c>
      <c r="AT123" s="20">
        <f t="shared" si="56"/>
        <v>-1.0215434878129842E-2</v>
      </c>
      <c r="AU123" s="21">
        <f t="shared" si="44"/>
        <v>28413.700000000023</v>
      </c>
      <c r="AV123" s="20">
        <f t="shared" si="57"/>
        <v>22.193847794385235</v>
      </c>
      <c r="AW123" s="20">
        <f t="shared" si="66"/>
        <v>3796.6672882355556</v>
      </c>
      <c r="AX123" s="20">
        <f t="shared" si="58"/>
        <v>3899.667288235557</v>
      </c>
      <c r="AY123" s="20"/>
      <c r="AZ123" s="20"/>
    </row>
    <row r="124" spans="1:52" x14ac:dyDescent="0.25">
      <c r="A124">
        <v>2</v>
      </c>
      <c r="C124" s="16">
        <f t="shared" si="74"/>
        <v>44187</v>
      </c>
      <c r="D124" s="91">
        <v>122</v>
      </c>
      <c r="E124" s="91" t="e">
        <f t="shared" si="46"/>
        <v>#NUM!</v>
      </c>
      <c r="Y124" s="17">
        <f t="shared" si="48"/>
        <v>0.75000000000000011</v>
      </c>
      <c r="Z124">
        <f t="shared" si="72"/>
        <v>3.3750000000000002E-2</v>
      </c>
      <c r="AA124">
        <v>22.22</v>
      </c>
      <c r="AB124">
        <f t="shared" si="43"/>
        <v>4.4999999999999998E-2</v>
      </c>
      <c r="AC124">
        <f t="shared" si="49"/>
        <v>-1.1249999999999996E-2</v>
      </c>
      <c r="AD124" s="28">
        <f t="shared" si="65"/>
        <v>24491.865633072506</v>
      </c>
      <c r="AE124" s="29">
        <f t="shared" si="50"/>
        <v>-4.3915445448319215</v>
      </c>
      <c r="AF124" s="29">
        <f t="shared" si="51"/>
        <v>-17.775534147126628</v>
      </c>
      <c r="AG124" s="29">
        <f t="shared" si="59"/>
        <v>-19.950370822762697</v>
      </c>
      <c r="AH124" s="29">
        <f t="shared" si="60"/>
        <v>-2.2167078691958553</v>
      </c>
      <c r="AI124" s="29">
        <f t="shared" si="61"/>
        <v>-6.6501236075875649</v>
      </c>
      <c r="AJ124" s="29">
        <f t="shared" si="62"/>
        <v>-13.300247215175132</v>
      </c>
      <c r="AK124" s="20">
        <f t="shared" si="67"/>
        <v>150.04623886549405</v>
      </c>
      <c r="AL124" s="20">
        <f t="shared" si="69"/>
        <v>-13.414319877603589</v>
      </c>
      <c r="AM124" s="20">
        <f t="shared" si="52"/>
        <v>3.9523900903487292</v>
      </c>
      <c r="AN124" s="20">
        <f t="shared" si="53"/>
        <v>15.997980732413966</v>
      </c>
      <c r="AO124" s="20">
        <f t="shared" si="54"/>
        <v>-6.7622601637854158</v>
      </c>
      <c r="AP124" s="20">
        <f t="shared" si="55"/>
        <v>-8.9789680329812711</v>
      </c>
      <c r="AQ124" s="20">
        <f t="shared" si="68"/>
        <v>3771.7881280620218</v>
      </c>
      <c r="AR124" s="20">
        <f t="shared" si="63"/>
        <v>-0.22620921862630894</v>
      </c>
      <c r="AS124" s="20">
        <f t="shared" si="64"/>
        <v>22.393287910585059</v>
      </c>
      <c r="AT124" s="20">
        <f t="shared" si="56"/>
        <v>-1.0101652759949661E-2</v>
      </c>
      <c r="AU124" s="21">
        <f t="shared" si="44"/>
        <v>28413.700000000019</v>
      </c>
      <c r="AV124" s="20">
        <f t="shared" si="57"/>
        <v>22.167078691958551</v>
      </c>
      <c r="AW124" s="20">
        <f t="shared" si="66"/>
        <v>3818.8343669275141</v>
      </c>
      <c r="AX124" s="20">
        <f t="shared" si="58"/>
        <v>3921.8343669275159</v>
      </c>
      <c r="AY124" s="20"/>
      <c r="AZ124" s="20"/>
    </row>
    <row r="125" spans="1:52" x14ac:dyDescent="0.25">
      <c r="A125">
        <v>2</v>
      </c>
      <c r="C125" s="16">
        <f t="shared" si="74"/>
        <v>44188</v>
      </c>
      <c r="D125" s="91">
        <v>123</v>
      </c>
      <c r="E125" s="91" t="e">
        <f t="shared" si="46"/>
        <v>#NUM!</v>
      </c>
      <c r="Y125" s="17">
        <f t="shared" si="48"/>
        <v>0.75000000000000011</v>
      </c>
      <c r="Z125">
        <f t="shared" si="72"/>
        <v>3.3750000000000002E-2</v>
      </c>
      <c r="AA125">
        <v>22.22</v>
      </c>
      <c r="AB125">
        <f t="shared" si="43"/>
        <v>4.4999999999999998E-2</v>
      </c>
      <c r="AC125">
        <f t="shared" si="49"/>
        <v>-1.1249999999999996E-2</v>
      </c>
      <c r="AD125" s="28">
        <f t="shared" si="65"/>
        <v>24469.72520393482</v>
      </c>
      <c r="AE125" s="29">
        <f t="shared" si="50"/>
        <v>-4.380968709186047</v>
      </c>
      <c r="AF125" s="29">
        <f t="shared" si="51"/>
        <v>-17.75946042849926</v>
      </c>
      <c r="AG125" s="29">
        <f t="shared" si="59"/>
        <v>-19.926386223916776</v>
      </c>
      <c r="AH125" s="29">
        <f t="shared" si="60"/>
        <v>-2.2140429137685307</v>
      </c>
      <c r="AI125" s="29">
        <f t="shared" si="61"/>
        <v>-6.6421287413055916</v>
      </c>
      <c r="AJ125" s="29">
        <f t="shared" si="62"/>
        <v>-13.284257482611185</v>
      </c>
      <c r="AK125" s="20">
        <f t="shared" si="67"/>
        <v>149.82276868098279</v>
      </c>
      <c r="AL125" s="20">
        <f t="shared" si="69"/>
        <v>-13.397775659480796</v>
      </c>
      <c r="AM125" s="20">
        <f t="shared" si="52"/>
        <v>3.9428718382674424</v>
      </c>
      <c r="AN125" s="20">
        <f t="shared" si="53"/>
        <v>15.983514385649334</v>
      </c>
      <c r="AO125" s="20">
        <f t="shared" si="54"/>
        <v>-6.7520807489472316</v>
      </c>
      <c r="AP125" s="20">
        <f t="shared" si="55"/>
        <v>-8.9661236627157628</v>
      </c>
      <c r="AQ125" s="20">
        <f t="shared" si="68"/>
        <v>3794.1520273842184</v>
      </c>
      <c r="AR125" s="20">
        <f t="shared" si="63"/>
        <v>-0.22347018451125678</v>
      </c>
      <c r="AS125" s="20">
        <f t="shared" si="64"/>
        <v>22.36389932219663</v>
      </c>
      <c r="AT125" s="20">
        <f t="shared" si="56"/>
        <v>-9.9924517317719289E-3</v>
      </c>
      <c r="AU125" s="21">
        <f t="shared" si="44"/>
        <v>28413.700000000023</v>
      </c>
      <c r="AV125" s="20">
        <f t="shared" si="57"/>
        <v>22.14042913768531</v>
      </c>
      <c r="AW125" s="20">
        <f t="shared" si="66"/>
        <v>3840.9747960651994</v>
      </c>
      <c r="AX125" s="20">
        <f t="shared" si="58"/>
        <v>3943.9747960652012</v>
      </c>
      <c r="AY125" s="20"/>
      <c r="AZ125" s="20"/>
    </row>
    <row r="126" spans="1:52" x14ac:dyDescent="0.25">
      <c r="A126">
        <v>2</v>
      </c>
      <c r="C126" s="16">
        <f t="shared" si="74"/>
        <v>44189</v>
      </c>
      <c r="D126" s="91">
        <v>124</v>
      </c>
      <c r="E126" s="91" t="e">
        <f t="shared" si="46"/>
        <v>#NUM!</v>
      </c>
      <c r="Y126" s="17">
        <f t="shared" si="48"/>
        <v>0.75000000000000011</v>
      </c>
      <c r="Z126">
        <f t="shared" si="72"/>
        <v>3.3750000000000002E-2</v>
      </c>
      <c r="AA126">
        <v>22.22</v>
      </c>
      <c r="AB126">
        <f t="shared" si="43"/>
        <v>4.4999999999999998E-2</v>
      </c>
      <c r="AC126">
        <f t="shared" si="49"/>
        <v>-1.1249999999999996E-2</v>
      </c>
      <c r="AD126" s="28">
        <f t="shared" si="65"/>
        <v>24447.611308411484</v>
      </c>
      <c r="AE126" s="29">
        <f t="shared" si="50"/>
        <v>-4.3704894894307289</v>
      </c>
      <c r="AF126" s="29">
        <f t="shared" si="51"/>
        <v>-17.743406033908357</v>
      </c>
      <c r="AG126" s="29">
        <f t="shared" si="59"/>
        <v>-19.902505971005176</v>
      </c>
      <c r="AH126" s="29">
        <f t="shared" si="60"/>
        <v>-2.2113895523339084</v>
      </c>
      <c r="AI126" s="29">
        <f t="shared" si="61"/>
        <v>-6.6341686570017258</v>
      </c>
      <c r="AJ126" s="29">
        <f t="shared" si="62"/>
        <v>-13.26833731400345</v>
      </c>
      <c r="AK126" s="20">
        <f t="shared" si="67"/>
        <v>149.60193110438689</v>
      </c>
      <c r="AL126" s="20">
        <f t="shared" si="69"/>
        <v>-13.381318956956839</v>
      </c>
      <c r="AM126" s="20">
        <f t="shared" si="52"/>
        <v>3.933440540487656</v>
      </c>
      <c r="AN126" s="20">
        <f t="shared" si="53"/>
        <v>15.969065430517523</v>
      </c>
      <c r="AO126" s="20">
        <f t="shared" si="54"/>
        <v>-6.7420245906442249</v>
      </c>
      <c r="AP126" s="20">
        <f t="shared" si="55"/>
        <v>-8.9534141429781329</v>
      </c>
      <c r="AQ126" s="20">
        <f t="shared" si="68"/>
        <v>3816.4867604841534</v>
      </c>
      <c r="AR126" s="20">
        <f t="shared" si="63"/>
        <v>-0.22083757659589764</v>
      </c>
      <c r="AS126" s="20">
        <f t="shared" si="64"/>
        <v>22.334733099934965</v>
      </c>
      <c r="AT126" s="20">
        <f t="shared" si="56"/>
        <v>-9.8876299800753249E-3</v>
      </c>
      <c r="AU126" s="21">
        <f t="shared" si="44"/>
        <v>28413.700000000023</v>
      </c>
      <c r="AV126" s="20">
        <f t="shared" si="57"/>
        <v>22.113895523339082</v>
      </c>
      <c r="AW126" s="20">
        <f t="shared" si="66"/>
        <v>3863.0886915885385</v>
      </c>
      <c r="AX126" s="20">
        <f t="shared" si="58"/>
        <v>3966.0886915885403</v>
      </c>
      <c r="AY126" s="20"/>
      <c r="AZ126" s="20"/>
    </row>
    <row r="127" spans="1:52" x14ac:dyDescent="0.25">
      <c r="A127">
        <v>2</v>
      </c>
      <c r="C127" s="16">
        <f t="shared" si="74"/>
        <v>44190</v>
      </c>
      <c r="D127" s="91">
        <v>125</v>
      </c>
      <c r="E127" s="91" t="e">
        <f t="shared" si="46"/>
        <v>#NUM!</v>
      </c>
      <c r="Y127" s="17">
        <f t="shared" si="48"/>
        <v>0.75000000000000011</v>
      </c>
      <c r="Z127">
        <f t="shared" si="72"/>
        <v>3.3750000000000002E-2</v>
      </c>
      <c r="AA127">
        <v>22.22</v>
      </c>
      <c r="AB127">
        <f t="shared" si="43"/>
        <v>4.4999999999999998E-2</v>
      </c>
      <c r="AC127">
        <f t="shared" si="49"/>
        <v>-1.1249999999999996E-2</v>
      </c>
      <c r="AD127" s="28">
        <f t="shared" si="65"/>
        <v>24425.523834007254</v>
      </c>
      <c r="AE127" s="29">
        <f t="shared" si="50"/>
        <v>-4.3601035249459894</v>
      </c>
      <c r="AF127" s="29">
        <f t="shared" si="51"/>
        <v>-17.727370879283946</v>
      </c>
      <c r="AG127" s="29">
        <f t="shared" si="59"/>
        <v>-19.878726963806944</v>
      </c>
      <c r="AH127" s="29">
        <f t="shared" si="60"/>
        <v>-2.2087474404229939</v>
      </c>
      <c r="AI127" s="29">
        <f t="shared" si="61"/>
        <v>-6.6262423212689807</v>
      </c>
      <c r="AJ127" s="29">
        <f t="shared" si="62"/>
        <v>-13.252484642537963</v>
      </c>
      <c r="AK127" s="20">
        <f t="shared" si="67"/>
        <v>149.38362448147481</v>
      </c>
      <c r="AL127" s="20">
        <f t="shared" si="69"/>
        <v>-13.364946687021614</v>
      </c>
      <c r="AM127" s="20">
        <f t="shared" si="52"/>
        <v>3.9240931724513906</v>
      </c>
      <c r="AN127" s="20">
        <f t="shared" si="53"/>
        <v>15.954633791355551</v>
      </c>
      <c r="AO127" s="20">
        <f t="shared" si="54"/>
        <v>-6.7320868996974097</v>
      </c>
      <c r="AP127" s="20">
        <f t="shared" si="55"/>
        <v>-8.9408343401204036</v>
      </c>
      <c r="AQ127" s="20">
        <f t="shared" si="68"/>
        <v>3838.7925415112954</v>
      </c>
      <c r="AR127" s="20">
        <f t="shared" si="63"/>
        <v>-0.21830662291208114</v>
      </c>
      <c r="AS127" s="20">
        <f t="shared" si="64"/>
        <v>22.305781027142075</v>
      </c>
      <c r="AT127" s="20">
        <f t="shared" si="56"/>
        <v>-9.7869974894150401E-3</v>
      </c>
      <c r="AU127" s="21">
        <f t="shared" si="44"/>
        <v>28413.700000000023</v>
      </c>
      <c r="AV127" s="20">
        <f t="shared" si="57"/>
        <v>22.087474404229937</v>
      </c>
      <c r="AW127" s="20">
        <f t="shared" si="66"/>
        <v>3885.1761659927683</v>
      </c>
      <c r="AX127" s="20">
        <f t="shared" si="58"/>
        <v>3988.1761659927702</v>
      </c>
      <c r="AY127" s="20"/>
      <c r="AZ127" s="20"/>
    </row>
    <row r="128" spans="1:52" x14ac:dyDescent="0.25">
      <c r="A128">
        <v>2</v>
      </c>
      <c r="C128" s="16">
        <f t="shared" si="74"/>
        <v>44191</v>
      </c>
      <c r="D128" s="91">
        <v>126</v>
      </c>
      <c r="E128" s="91" t="e">
        <f t="shared" si="46"/>
        <v>#NUM!</v>
      </c>
      <c r="Y128" s="17">
        <f t="shared" si="48"/>
        <v>0.75000000000000011</v>
      </c>
      <c r="Z128">
        <f t="shared" si="72"/>
        <v>3.3750000000000002E-2</v>
      </c>
      <c r="AA128">
        <v>22.22</v>
      </c>
      <c r="AB128">
        <f t="shared" si="43"/>
        <v>4.4999999999999998E-2</v>
      </c>
      <c r="AC128">
        <f t="shared" si="49"/>
        <v>-1.1249999999999996E-2</v>
      </c>
      <c r="AD128" s="28">
        <f t="shared" si="65"/>
        <v>24403.462671517671</v>
      </c>
      <c r="AE128" s="29">
        <f t="shared" si="50"/>
        <v>-4.34980760652914</v>
      </c>
      <c r="AF128" s="29">
        <f t="shared" si="51"/>
        <v>-17.711354883053843</v>
      </c>
      <c r="AG128" s="29">
        <f t="shared" si="59"/>
        <v>-19.855046240624684</v>
      </c>
      <c r="AH128" s="29">
        <f t="shared" si="60"/>
        <v>-2.2061162489582986</v>
      </c>
      <c r="AI128" s="29">
        <f t="shared" si="61"/>
        <v>-6.6183487468748945</v>
      </c>
      <c r="AJ128" s="29">
        <f t="shared" si="62"/>
        <v>-13.236697493749791</v>
      </c>
      <c r="AK128" s="20">
        <f t="shared" si="67"/>
        <v>149.16775164667948</v>
      </c>
      <c r="AL128" s="20">
        <f t="shared" si="69"/>
        <v>-13.348655973753665</v>
      </c>
      <c r="AM128" s="20">
        <f t="shared" si="52"/>
        <v>3.9148268458762261</v>
      </c>
      <c r="AN128" s="20">
        <f t="shared" si="53"/>
        <v>15.940219394748459</v>
      </c>
      <c r="AO128" s="20">
        <f t="shared" si="54"/>
        <v>-6.7222631016663659</v>
      </c>
      <c r="AP128" s="20">
        <f t="shared" si="55"/>
        <v>-8.9283793506246649</v>
      </c>
      <c r="AQ128" s="20">
        <f t="shared" si="68"/>
        <v>3861.0695768356732</v>
      </c>
      <c r="AR128" s="20">
        <f t="shared" si="63"/>
        <v>-0.21587283479533426</v>
      </c>
      <c r="AS128" s="20">
        <f t="shared" si="64"/>
        <v>22.277035324377721</v>
      </c>
      <c r="AT128" s="20">
        <f t="shared" si="56"/>
        <v>-9.6903753866702802E-3</v>
      </c>
      <c r="AU128" s="21">
        <f t="shared" si="44"/>
        <v>28413.700000000026</v>
      </c>
      <c r="AV128" s="20">
        <f t="shared" si="57"/>
        <v>22.061162489582983</v>
      </c>
      <c r="AW128" s="20">
        <f t="shared" si="66"/>
        <v>3907.2373284823511</v>
      </c>
      <c r="AX128" s="20">
        <f t="shared" si="58"/>
        <v>4010.2373284823525</v>
      </c>
      <c r="AY128" s="20"/>
      <c r="AZ128" s="20"/>
    </row>
    <row r="129" spans="1:52" x14ac:dyDescent="0.25">
      <c r="A129">
        <v>2</v>
      </c>
      <c r="C129" s="16">
        <f t="shared" si="74"/>
        <v>44192</v>
      </c>
      <c r="D129" s="91">
        <v>127</v>
      </c>
      <c r="E129" s="91" t="e">
        <f t="shared" si="46"/>
        <v>#NUM!</v>
      </c>
      <c r="Y129" s="17">
        <f t="shared" si="48"/>
        <v>0.75000000000000011</v>
      </c>
      <c r="Z129">
        <f t="shared" si="72"/>
        <v>3.3750000000000002E-2</v>
      </c>
      <c r="AA129">
        <v>22.22</v>
      </c>
      <c r="AB129">
        <f t="shared" si="43"/>
        <v>4.4999999999999998E-2</v>
      </c>
      <c r="AC129">
        <f t="shared" si="49"/>
        <v>-1.1249999999999996E-2</v>
      </c>
      <c r="AD129" s="28">
        <f t="shared" si="65"/>
        <v>24381.427714884183</v>
      </c>
      <c r="AE129" s="29">
        <f t="shared" si="50"/>
        <v>-4.3395986674564284</v>
      </c>
      <c r="AF129" s="29">
        <f t="shared" si="51"/>
        <v>-17.695357966032081</v>
      </c>
      <c r="AG129" s="29">
        <f t="shared" si="59"/>
        <v>-19.831460970139659</v>
      </c>
      <c r="AH129" s="29">
        <f t="shared" si="60"/>
        <v>-2.2034956633488512</v>
      </c>
      <c r="AI129" s="29">
        <f t="shared" si="61"/>
        <v>-6.6104869900465522</v>
      </c>
      <c r="AJ129" s="29">
        <f t="shared" si="62"/>
        <v>-13.220973980093106</v>
      </c>
      <c r="AK129" s="20">
        <f t="shared" si="67"/>
        <v>148.95421965654796</v>
      </c>
      <c r="AL129" s="20">
        <f t="shared" si="69"/>
        <v>-13.332444136170601</v>
      </c>
      <c r="AM129" s="20">
        <f t="shared" si="52"/>
        <v>3.9056388007107858</v>
      </c>
      <c r="AN129" s="20">
        <f t="shared" si="53"/>
        <v>15.925822169428873</v>
      </c>
      <c r="AO129" s="20">
        <f t="shared" si="54"/>
        <v>-6.7125488241005762</v>
      </c>
      <c r="AP129" s="20">
        <f t="shared" si="55"/>
        <v>-8.9160444874494278</v>
      </c>
      <c r="AQ129" s="20">
        <f t="shared" si="68"/>
        <v>3883.3180654592929</v>
      </c>
      <c r="AR129" s="20">
        <f t="shared" si="63"/>
        <v>-0.21353199013151425</v>
      </c>
      <c r="AS129" s="20">
        <f t="shared" si="64"/>
        <v>22.248488623619778</v>
      </c>
      <c r="AT129" s="20">
        <f t="shared" si="56"/>
        <v>-9.5975953128259323E-3</v>
      </c>
      <c r="AU129" s="21">
        <f t="shared" si="44"/>
        <v>28413.700000000026</v>
      </c>
      <c r="AV129" s="20">
        <f t="shared" si="57"/>
        <v>22.034956633488509</v>
      </c>
      <c r="AW129" s="20">
        <f t="shared" si="66"/>
        <v>3929.2722851158396</v>
      </c>
      <c r="AX129" s="20">
        <f t="shared" si="58"/>
        <v>4032.272285115841</v>
      </c>
      <c r="AY129" s="20"/>
      <c r="AZ129" s="20"/>
    </row>
    <row r="130" spans="1:52" x14ac:dyDescent="0.25">
      <c r="A130">
        <v>2</v>
      </c>
      <c r="C130" s="16">
        <f t="shared" si="74"/>
        <v>44193</v>
      </c>
      <c r="D130" s="91">
        <v>128</v>
      </c>
      <c r="E130" s="91" t="e">
        <f t="shared" si="46"/>
        <v>#NUM!</v>
      </c>
      <c r="Y130" s="17">
        <f t="shared" si="48"/>
        <v>0.75000000000000011</v>
      </c>
      <c r="Z130">
        <f t="shared" si="72"/>
        <v>3.3750000000000002E-2</v>
      </c>
      <c r="AA130">
        <v>22.22</v>
      </c>
      <c r="AB130">
        <f t="shared" si="43"/>
        <v>4.4999999999999998E-2</v>
      </c>
      <c r="AC130">
        <f t="shared" si="49"/>
        <v>-1.1249999999999996E-2</v>
      </c>
      <c r="AD130" s="28">
        <f t="shared" si="65"/>
        <v>24359.418861057788</v>
      </c>
      <c r="AE130" s="29">
        <f t="shared" si="50"/>
        <v>-4.3294737750807935</v>
      </c>
      <c r="AF130" s="29">
        <f t="shared" si="51"/>
        <v>-17.679380051313828</v>
      </c>
      <c r="AG130" s="29">
        <f t="shared" si="59"/>
        <v>-19.807968443755158</v>
      </c>
      <c r="AH130" s="29">
        <f t="shared" si="60"/>
        <v>-2.2008853826394623</v>
      </c>
      <c r="AI130" s="29">
        <f t="shared" si="61"/>
        <v>-6.6026561479183856</v>
      </c>
      <c r="AJ130" s="29">
        <f t="shared" si="62"/>
        <v>-13.205312295836773</v>
      </c>
      <c r="AK130" s="20">
        <f t="shared" si="67"/>
        <v>148.74293953912732</v>
      </c>
      <c r="AL130" s="20">
        <f t="shared" si="69"/>
        <v>-13.316308676631142</v>
      </c>
      <c r="AM130" s="20">
        <f t="shared" si="52"/>
        <v>3.896526397572714</v>
      </c>
      <c r="AN130" s="20">
        <f t="shared" si="53"/>
        <v>15.911442046182446</v>
      </c>
      <c r="AO130" s="20">
        <f t="shared" si="54"/>
        <v>-6.7029398845446577</v>
      </c>
      <c r="AP130" s="20">
        <f t="shared" si="55"/>
        <v>-8.9038252671841196</v>
      </c>
      <c r="AQ130" s="20">
        <f t="shared" si="68"/>
        <v>3905.5381994031086</v>
      </c>
      <c r="AR130" s="20">
        <f t="shared" si="63"/>
        <v>-0.21128011742064245</v>
      </c>
      <c r="AS130" s="20">
        <f t="shared" si="64"/>
        <v>22.220133943815654</v>
      </c>
      <c r="AT130" s="20">
        <f t="shared" si="56"/>
        <v>-9.5084988216034717E-3</v>
      </c>
      <c r="AU130" s="21">
        <f t="shared" si="44"/>
        <v>28413.700000000023</v>
      </c>
      <c r="AV130" s="20">
        <f t="shared" si="57"/>
        <v>22.008853826394621</v>
      </c>
      <c r="AW130" s="20">
        <f t="shared" si="66"/>
        <v>3951.2811389422341</v>
      </c>
      <c r="AX130" s="20">
        <f t="shared" si="58"/>
        <v>4054.2811389422359</v>
      </c>
      <c r="AY130" s="20"/>
      <c r="AZ130" s="20"/>
    </row>
    <row r="131" spans="1:52" x14ac:dyDescent="0.25">
      <c r="A131">
        <v>2</v>
      </c>
      <c r="C131" s="16">
        <f t="shared" si="74"/>
        <v>44194</v>
      </c>
      <c r="D131" s="91">
        <v>129</v>
      </c>
      <c r="E131" s="91" t="e">
        <f t="shared" si="46"/>
        <v>#NUM!</v>
      </c>
      <c r="Y131" s="17">
        <f t="shared" si="48"/>
        <v>0.75000000000000011</v>
      </c>
      <c r="Z131">
        <f t="shared" si="72"/>
        <v>3.3750000000000002E-2</v>
      </c>
      <c r="AA131">
        <v>22.22</v>
      </c>
      <c r="AB131">
        <f t="shared" ref="AB131:AB194" si="75">$BC$7</f>
        <v>4.4999999999999998E-2</v>
      </c>
      <c r="AC131">
        <f t="shared" si="49"/>
        <v>-1.1249999999999996E-2</v>
      </c>
      <c r="AD131" s="28">
        <f t="shared" si="65"/>
        <v>24337.436009870675</v>
      </c>
      <c r="AE131" s="29">
        <f t="shared" si="50"/>
        <v>-4.3194301229385941</v>
      </c>
      <c r="AF131" s="29">
        <f t="shared" si="51"/>
        <v>-17.663421064176536</v>
      </c>
      <c r="AG131" s="29">
        <f t="shared" si="59"/>
        <v>-19.784566068403617</v>
      </c>
      <c r="AH131" s="29">
        <f t="shared" si="60"/>
        <v>-2.1982851187115133</v>
      </c>
      <c r="AI131" s="29">
        <f t="shared" si="61"/>
        <v>-6.5948553561345387</v>
      </c>
      <c r="AJ131" s="29">
        <f t="shared" si="62"/>
        <v>-13.189710712269079</v>
      </c>
      <c r="AK131" s="20">
        <f t="shared" si="67"/>
        <v>148.5338261130951</v>
      </c>
      <c r="AL131" s="20">
        <f t="shared" si="69"/>
        <v>-13.300247215175132</v>
      </c>
      <c r="AM131" s="20">
        <f t="shared" si="52"/>
        <v>3.8874871106447348</v>
      </c>
      <c r="AN131" s="20">
        <f t="shared" si="53"/>
        <v>15.897078957758882</v>
      </c>
      <c r="AO131" s="20">
        <f t="shared" si="54"/>
        <v>-6.6934322792607288</v>
      </c>
      <c r="AP131" s="20">
        <f t="shared" si="55"/>
        <v>-8.8917173979722417</v>
      </c>
      <c r="AQ131" s="20">
        <f t="shared" si="68"/>
        <v>3927.7301640162564</v>
      </c>
      <c r="AR131" s="20">
        <f t="shared" si="63"/>
        <v>-0.20911342603221783</v>
      </c>
      <c r="AS131" s="20">
        <f t="shared" si="64"/>
        <v>22.191964613147775</v>
      </c>
      <c r="AT131" s="20">
        <f t="shared" si="56"/>
        <v>-9.4229343673487669E-3</v>
      </c>
      <c r="AU131" s="21">
        <f t="shared" ref="AU131:AU194" si="76">AD131+AK131+AQ131</f>
        <v>28413.700000000026</v>
      </c>
      <c r="AV131" s="20">
        <f t="shared" si="57"/>
        <v>21.982851187115131</v>
      </c>
      <c r="AW131" s="20">
        <f t="shared" si="66"/>
        <v>3973.2639901293492</v>
      </c>
      <c r="AX131" s="20">
        <f t="shared" si="58"/>
        <v>4076.2639901293514</v>
      </c>
      <c r="AY131" s="20"/>
      <c r="AZ131" s="20"/>
    </row>
    <row r="132" spans="1:52" x14ac:dyDescent="0.25">
      <c r="A132">
        <v>2</v>
      </c>
      <c r="C132" s="16">
        <f t="shared" si="74"/>
        <v>44195</v>
      </c>
      <c r="D132" s="91">
        <v>130</v>
      </c>
      <c r="E132" s="91" t="e">
        <f t="shared" ref="E132:E195" si="77">LN(G132)</f>
        <v>#NUM!</v>
      </c>
      <c r="Y132" s="17">
        <f t="shared" ref="Y132:Y195" si="78">Z132/AB132</f>
        <v>0.75000000000000011</v>
      </c>
      <c r="Z132">
        <f t="shared" si="72"/>
        <v>3.3750000000000002E-2</v>
      </c>
      <c r="AA132">
        <v>22.22</v>
      </c>
      <c r="AB132">
        <f t="shared" si="75"/>
        <v>4.4999999999999998E-2</v>
      </c>
      <c r="AC132">
        <f t="shared" ref="AC132:AC195" si="79">Z132-AB132</f>
        <v>-1.1249999999999996E-2</v>
      </c>
      <c r="AD132" s="28">
        <f t="shared" si="65"/>
        <v>24315.479063913765</v>
      </c>
      <c r="AE132" s="29">
        <f t="shared" ref="AE132:AE195" si="80">-((AD131/$BC$2)*(Z132*AK131))</f>
        <v>-4.3094650249232265</v>
      </c>
      <c r="AF132" s="29">
        <f t="shared" ref="AF132:AF195" si="81">-(AD131/$BC$2)*($BC$26*$BC$25)</f>
        <v>-17.647480931986856</v>
      </c>
      <c r="AG132" s="29">
        <f t="shared" si="59"/>
        <v>-19.761251361219074</v>
      </c>
      <c r="AH132" s="29">
        <f t="shared" si="60"/>
        <v>-2.1956945956910086</v>
      </c>
      <c r="AI132" s="29">
        <f t="shared" si="61"/>
        <v>-6.5870837870730243</v>
      </c>
      <c r="AJ132" s="29">
        <f t="shared" si="62"/>
        <v>-13.17416757414605</v>
      </c>
      <c r="AK132" s="20">
        <f t="shared" si="67"/>
        <v>148.32679781661372</v>
      </c>
      <c r="AL132" s="20">
        <f t="shared" si="69"/>
        <v>-13.284257482611185</v>
      </c>
      <c r="AM132" s="20">
        <f t="shared" ref="AM132:AM195" si="82">0.9*((AD131/$BC$2)*(Z132*AK131))</f>
        <v>3.878518522430904</v>
      </c>
      <c r="AN132" s="20">
        <f t="shared" ref="AN132:AN195" si="83">0.9*(-AF132)</f>
        <v>15.88273283878817</v>
      </c>
      <c r="AO132" s="20">
        <f t="shared" ref="AO132:AO195" si="84">-(AK131*AB132)</f>
        <v>-6.6840221750892796</v>
      </c>
      <c r="AP132" s="20">
        <f t="shared" ref="AP132:AP195" si="85">-(AK131*AB132)+AH132</f>
        <v>-8.8797167707802878</v>
      </c>
      <c r="AQ132" s="20">
        <f t="shared" si="68"/>
        <v>3949.894138269648</v>
      </c>
      <c r="AR132" s="20">
        <f t="shared" si="63"/>
        <v>-0.20702829648138277</v>
      </c>
      <c r="AS132" s="20">
        <f t="shared" si="64"/>
        <v>22.163974253391643</v>
      </c>
      <c r="AT132" s="20">
        <f t="shared" ref="AT132:AT195" si="86">(AK132-AK131)/(AQ132-AQ131)</f>
        <v>-9.340756947039959E-3</v>
      </c>
      <c r="AU132" s="21">
        <f t="shared" si="76"/>
        <v>28413.700000000026</v>
      </c>
      <c r="AV132" s="20">
        <f t="shared" ref="AV132:AV195" si="87">-SUM(AH132:AJ132)</f>
        <v>21.956945956910083</v>
      </c>
      <c r="AW132" s="20">
        <f t="shared" si="66"/>
        <v>3995.2209360862594</v>
      </c>
      <c r="AX132" s="20">
        <f t="shared" ref="AX132:AX195" si="88">AK132+AQ132</f>
        <v>4098.2209360862616</v>
      </c>
      <c r="AY132" s="20"/>
      <c r="AZ132" s="20"/>
    </row>
    <row r="133" spans="1:52" x14ac:dyDescent="0.25">
      <c r="A133">
        <v>2</v>
      </c>
      <c r="C133" s="16">
        <f t="shared" si="74"/>
        <v>44196</v>
      </c>
      <c r="D133" s="91">
        <v>131</v>
      </c>
      <c r="E133" s="91" t="e">
        <f t="shared" si="77"/>
        <v>#NUM!</v>
      </c>
      <c r="Y133" s="17">
        <f t="shared" si="78"/>
        <v>0.75000000000000011</v>
      </c>
      <c r="Z133">
        <f t="shared" si="72"/>
        <v>3.3750000000000002E-2</v>
      </c>
      <c r="AA133">
        <v>22.22</v>
      </c>
      <c r="AB133">
        <f t="shared" si="75"/>
        <v>4.4999999999999998E-2</v>
      </c>
      <c r="AC133">
        <f t="shared" si="79"/>
        <v>-1.1249999999999996E-2</v>
      </c>
      <c r="AD133" s="28">
        <f t="shared" ref="AD133:AD196" si="89">AD132+AE133+AF133</f>
        <v>24293.547928419881</v>
      </c>
      <c r="AE133" s="29">
        <f t="shared" si="80"/>
        <v>-4.2995759097724324</v>
      </c>
      <c r="AF133" s="29">
        <f t="shared" si="81"/>
        <v>-17.631559584111834</v>
      </c>
      <c r="AG133" s="29">
        <f t="shared" ref="AG133:AG196" si="90">(AF133+AE133)*0.9</f>
        <v>-19.738021944495841</v>
      </c>
      <c r="AH133" s="29">
        <f t="shared" ref="AH133:AH196" si="91">(AF133+AE133)*0.1</f>
        <v>-2.1931135493884266</v>
      </c>
      <c r="AI133" s="29">
        <f t="shared" ref="AI133:AI196" si="92">SUM(AG133:AH133)*0.3</f>
        <v>-6.5793406481652807</v>
      </c>
      <c r="AJ133" s="29">
        <f t="shared" ref="AJ133:AJ196" si="93">AG133-AI133</f>
        <v>-13.15868129633056</v>
      </c>
      <c r="AK133" s="20">
        <f t="shared" si="67"/>
        <v>148.1217765453585</v>
      </c>
      <c r="AL133" s="20">
        <f t="shared" si="69"/>
        <v>-13.26833731400345</v>
      </c>
      <c r="AM133" s="20">
        <f t="shared" si="82"/>
        <v>3.8696183187951894</v>
      </c>
      <c r="AN133" s="20">
        <f t="shared" si="83"/>
        <v>15.868403625700651</v>
      </c>
      <c r="AO133" s="20">
        <f t="shared" si="84"/>
        <v>-6.6747059017476174</v>
      </c>
      <c r="AP133" s="20">
        <f t="shared" si="85"/>
        <v>-8.8678194511360431</v>
      </c>
      <c r="AQ133" s="20">
        <f t="shared" si="68"/>
        <v>3972.0302950347873</v>
      </c>
      <c r="AR133" s="20">
        <f t="shared" ref="AR133:AR196" si="94">(AK133-AK132)</f>
        <v>-0.20502127125521952</v>
      </c>
      <c r="AS133" s="20">
        <f t="shared" ref="AS133:AS196" si="95">(AQ133-AQ132)</f>
        <v>22.136156765139276</v>
      </c>
      <c r="AT133" s="20">
        <f t="shared" si="86"/>
        <v>-9.2618277612712581E-3</v>
      </c>
      <c r="AU133" s="21">
        <f t="shared" si="76"/>
        <v>28413.700000000026</v>
      </c>
      <c r="AV133" s="20">
        <f t="shared" si="87"/>
        <v>21.931135493884266</v>
      </c>
      <c r="AW133" s="20">
        <f t="shared" si="66"/>
        <v>4017.1520715801435</v>
      </c>
      <c r="AX133" s="20">
        <f t="shared" si="88"/>
        <v>4120.1520715801462</v>
      </c>
      <c r="AY133" s="20"/>
      <c r="AZ133" s="20"/>
    </row>
    <row r="134" spans="1:52" x14ac:dyDescent="0.25">
      <c r="A134">
        <v>2</v>
      </c>
      <c r="C134" s="16">
        <f t="shared" si="74"/>
        <v>44197</v>
      </c>
      <c r="D134" s="91">
        <v>132</v>
      </c>
      <c r="E134" s="91" t="e">
        <f t="shared" si="77"/>
        <v>#NUM!</v>
      </c>
      <c r="Y134" s="17">
        <f t="shared" si="78"/>
        <v>0.75000000000000011</v>
      </c>
      <c r="Z134">
        <f t="shared" si="72"/>
        <v>3.3750000000000002E-2</v>
      </c>
      <c r="AA134">
        <v>22.22</v>
      </c>
      <c r="AB134">
        <f t="shared" si="75"/>
        <v>4.4999999999999998E-2</v>
      </c>
      <c r="AC134">
        <f t="shared" si="79"/>
        <v>-1.1249999999999996E-2</v>
      </c>
      <c r="AD134" s="28">
        <f t="shared" si="89"/>
        <v>24271.642511152193</v>
      </c>
      <c r="AE134" s="29">
        <f t="shared" si="80"/>
        <v>-4.2897603158513791</v>
      </c>
      <c r="AF134" s="29">
        <f t="shared" si="81"/>
        <v>-17.615656951834207</v>
      </c>
      <c r="AG134" s="29">
        <f t="shared" si="90"/>
        <v>-19.714875540917028</v>
      </c>
      <c r="AH134" s="29">
        <f t="shared" si="91"/>
        <v>-2.1905417267685587</v>
      </c>
      <c r="AI134" s="29">
        <f t="shared" si="92"/>
        <v>-6.5716251803056753</v>
      </c>
      <c r="AJ134" s="29">
        <f t="shared" si="93"/>
        <v>-13.143250360611352</v>
      </c>
      <c r="AK134" s="20">
        <f t="shared" si="67"/>
        <v>147.91868749919647</v>
      </c>
      <c r="AL134" s="20">
        <f t="shared" si="69"/>
        <v>-13.252484642537963</v>
      </c>
      <c r="AM134" s="20">
        <f t="shared" si="82"/>
        <v>3.8607842842662414</v>
      </c>
      <c r="AN134" s="20">
        <f t="shared" si="83"/>
        <v>15.854091256650786</v>
      </c>
      <c r="AO134" s="20">
        <f t="shared" si="84"/>
        <v>-6.6654799445411319</v>
      </c>
      <c r="AP134" s="20">
        <f t="shared" si="85"/>
        <v>-8.8560216713096906</v>
      </c>
      <c r="AQ134" s="20">
        <f t="shared" si="68"/>
        <v>3994.1388013486348</v>
      </c>
      <c r="AR134" s="20">
        <f t="shared" si="94"/>
        <v>-0.20308904616203449</v>
      </c>
      <c r="AS134" s="20">
        <f t="shared" si="95"/>
        <v>22.108506313847556</v>
      </c>
      <c r="AT134" s="20">
        <f t="shared" si="86"/>
        <v>-9.1860138934320799E-3</v>
      </c>
      <c r="AU134" s="21">
        <f t="shared" si="76"/>
        <v>28413.700000000026</v>
      </c>
      <c r="AV134" s="20">
        <f t="shared" si="87"/>
        <v>21.905417267685586</v>
      </c>
      <c r="AW134" s="20">
        <f t="shared" ref="AW134:AW197" si="96">AV134+AW133</f>
        <v>4039.0574888478291</v>
      </c>
      <c r="AX134" s="20">
        <f t="shared" si="88"/>
        <v>4142.0574888478313</v>
      </c>
      <c r="AY134" s="20"/>
      <c r="AZ134" s="20"/>
    </row>
    <row r="135" spans="1:52" x14ac:dyDescent="0.25">
      <c r="A135">
        <v>2</v>
      </c>
      <c r="C135" s="16">
        <f t="shared" si="74"/>
        <v>44198</v>
      </c>
      <c r="D135" s="91">
        <v>133</v>
      </c>
      <c r="E135" s="91" t="e">
        <f t="shared" si="77"/>
        <v>#NUM!</v>
      </c>
      <c r="Y135" s="17">
        <f t="shared" si="78"/>
        <v>0.75000000000000011</v>
      </c>
      <c r="Z135">
        <f t="shared" si="72"/>
        <v>3.3750000000000002E-2</v>
      </c>
      <c r="AA135">
        <v>22.22</v>
      </c>
      <c r="AB135">
        <f t="shared" si="75"/>
        <v>4.4999999999999998E-2</v>
      </c>
      <c r="AC135">
        <f t="shared" si="79"/>
        <v>-1.1249999999999996E-2</v>
      </c>
      <c r="AD135" s="28">
        <f t="shared" si="89"/>
        <v>24249.762722297706</v>
      </c>
      <c r="AE135" s="29">
        <f t="shared" si="80"/>
        <v>-4.280015886214489</v>
      </c>
      <c r="AF135" s="29">
        <f t="shared" si="81"/>
        <v>-17.599772968271523</v>
      </c>
      <c r="AG135" s="29">
        <f t="shared" si="90"/>
        <v>-19.691809969037411</v>
      </c>
      <c r="AH135" s="29">
        <f t="shared" si="91"/>
        <v>-2.1879788854486013</v>
      </c>
      <c r="AI135" s="29">
        <f t="shared" si="92"/>
        <v>-6.5639366563458035</v>
      </c>
      <c r="AJ135" s="29">
        <f t="shared" si="93"/>
        <v>-13.127873312691609</v>
      </c>
      <c r="AK135" s="20">
        <f t="shared" ref="AK135:AK198" si="97">AK134-AG135-(AK134*AB135)+AL135</f>
        <v>147.71745903702023</v>
      </c>
      <c r="AL135" s="20">
        <f t="shared" si="69"/>
        <v>-13.236697493749791</v>
      </c>
      <c r="AM135" s="20">
        <f t="shared" si="82"/>
        <v>3.85201429759304</v>
      </c>
      <c r="AN135" s="20">
        <f t="shared" si="83"/>
        <v>15.839795671444371</v>
      </c>
      <c r="AO135" s="20">
        <f t="shared" si="84"/>
        <v>-6.6563409374638409</v>
      </c>
      <c r="AP135" s="20">
        <f t="shared" si="85"/>
        <v>-8.8443198229124427</v>
      </c>
      <c r="AQ135" s="20">
        <f t="shared" ref="AQ135:AQ198" si="98">AQ134+(AK134*AB135)-AH135-AL135</f>
        <v>4016.2198186652972</v>
      </c>
      <c r="AR135" s="20">
        <f t="shared" si="94"/>
        <v>-0.20122846217623191</v>
      </c>
      <c r="AS135" s="20">
        <f t="shared" si="95"/>
        <v>22.081017316662383</v>
      </c>
      <c r="AT135" s="20">
        <f t="shared" si="86"/>
        <v>-9.1131880062602227E-3</v>
      </c>
      <c r="AU135" s="21">
        <f t="shared" si="76"/>
        <v>28413.700000000023</v>
      </c>
      <c r="AV135" s="20">
        <f t="shared" si="87"/>
        <v>21.879788854486016</v>
      </c>
      <c r="AW135" s="20">
        <f t="shared" si="96"/>
        <v>4060.937277702315</v>
      </c>
      <c r="AX135" s="20">
        <f t="shared" si="88"/>
        <v>4163.9372777023173</v>
      </c>
      <c r="AY135" s="20"/>
      <c r="AZ135" s="20"/>
    </row>
    <row r="136" spans="1:52" x14ac:dyDescent="0.25">
      <c r="A136">
        <v>2</v>
      </c>
      <c r="C136" s="16">
        <f t="shared" si="74"/>
        <v>44199</v>
      </c>
      <c r="D136" s="91">
        <v>134</v>
      </c>
      <c r="E136" s="91" t="e">
        <f t="shared" si="77"/>
        <v>#NUM!</v>
      </c>
      <c r="Y136" s="17">
        <f t="shared" si="78"/>
        <v>0.75000000000000011</v>
      </c>
      <c r="Z136">
        <f t="shared" si="72"/>
        <v>3.3750000000000002E-2</v>
      </c>
      <c r="AA136">
        <v>22.22</v>
      </c>
      <c r="AB136">
        <f t="shared" si="75"/>
        <v>4.4999999999999998E-2</v>
      </c>
      <c r="AC136">
        <f t="shared" si="79"/>
        <v>-1.1249999999999996E-2</v>
      </c>
      <c r="AD136" s="28">
        <f t="shared" si="89"/>
        <v>24227.908474365475</v>
      </c>
      <c r="AE136" s="29">
        <f t="shared" si="80"/>
        <v>-4.2703403639299253</v>
      </c>
      <c r="AF136" s="29">
        <f t="shared" si="81"/>
        <v>-17.583907568298869</v>
      </c>
      <c r="AG136" s="29">
        <f t="shared" si="90"/>
        <v>-19.668823139005916</v>
      </c>
      <c r="AH136" s="29">
        <f t="shared" si="91"/>
        <v>-2.1854247932228796</v>
      </c>
      <c r="AI136" s="29">
        <f t="shared" si="92"/>
        <v>-6.556274379668638</v>
      </c>
      <c r="AJ136" s="29">
        <f t="shared" si="93"/>
        <v>-13.112548759337278</v>
      </c>
      <c r="AK136" s="20">
        <f t="shared" si="97"/>
        <v>147.51802253926715</v>
      </c>
      <c r="AL136" s="20">
        <f t="shared" si="69"/>
        <v>-13.220973980093106</v>
      </c>
      <c r="AM136" s="20">
        <f t="shared" si="82"/>
        <v>3.8433063275369328</v>
      </c>
      <c r="AN136" s="20">
        <f t="shared" si="83"/>
        <v>15.825516811468983</v>
      </c>
      <c r="AO136" s="20">
        <f t="shared" si="84"/>
        <v>-6.6472856566659102</v>
      </c>
      <c r="AP136" s="20">
        <f t="shared" si="85"/>
        <v>-8.8327104498887898</v>
      </c>
      <c r="AQ136" s="20">
        <f t="shared" si="98"/>
        <v>4038.2735030952795</v>
      </c>
      <c r="AR136" s="20">
        <f t="shared" si="94"/>
        <v>-0.19943649775308359</v>
      </c>
      <c r="AS136" s="20">
        <f t="shared" si="95"/>
        <v>22.053684429982241</v>
      </c>
      <c r="AT136" s="20">
        <f t="shared" si="86"/>
        <v>-9.0432280549887327E-3</v>
      </c>
      <c r="AU136" s="21">
        <f t="shared" si="76"/>
        <v>28413.700000000023</v>
      </c>
      <c r="AV136" s="20">
        <f t="shared" si="87"/>
        <v>21.854247932228795</v>
      </c>
      <c r="AW136" s="20">
        <f t="shared" si="96"/>
        <v>4082.7915256345436</v>
      </c>
      <c r="AX136" s="20">
        <f t="shared" si="88"/>
        <v>4185.7915256345468</v>
      </c>
      <c r="AY136" s="20"/>
      <c r="AZ136" s="20"/>
    </row>
    <row r="137" spans="1:52" x14ac:dyDescent="0.25">
      <c r="A137">
        <v>2</v>
      </c>
      <c r="C137" s="16">
        <f t="shared" si="74"/>
        <v>44200</v>
      </c>
      <c r="D137" s="91">
        <v>135</v>
      </c>
      <c r="E137" s="91" t="e">
        <f t="shared" si="77"/>
        <v>#NUM!</v>
      </c>
      <c r="Y137" s="17">
        <f t="shared" si="78"/>
        <v>0.75000000000000011</v>
      </c>
      <c r="Z137">
        <f t="shared" si="72"/>
        <v>3.3750000000000002E-2</v>
      </c>
      <c r="AA137">
        <v>22.22</v>
      </c>
      <c r="AB137">
        <f t="shared" si="75"/>
        <v>4.4999999999999998E-2</v>
      </c>
      <c r="AC137">
        <f t="shared" si="79"/>
        <v>-1.1249999999999996E-2</v>
      </c>
      <c r="AD137" s="28">
        <f t="shared" si="89"/>
        <v>24206.079682089348</v>
      </c>
      <c r="AE137" s="29">
        <f t="shared" si="80"/>
        <v>-4.260731587651498</v>
      </c>
      <c r="AF137" s="29">
        <f t="shared" si="81"/>
        <v>-17.568060688475104</v>
      </c>
      <c r="AG137" s="29">
        <f t="shared" si="90"/>
        <v>-19.645913048513943</v>
      </c>
      <c r="AH137" s="29">
        <f t="shared" si="91"/>
        <v>-2.1828792276126605</v>
      </c>
      <c r="AI137" s="29">
        <f t="shared" si="92"/>
        <v>-6.5486376828379802</v>
      </c>
      <c r="AJ137" s="29">
        <f t="shared" si="93"/>
        <v>-13.097275365675962</v>
      </c>
      <c r="AK137" s="20">
        <f t="shared" si="97"/>
        <v>147.32031227767729</v>
      </c>
      <c r="AL137" s="20">
        <f t="shared" si="69"/>
        <v>-13.205312295836773</v>
      </c>
      <c r="AM137" s="20">
        <f t="shared" si="82"/>
        <v>3.8346584288863483</v>
      </c>
      <c r="AN137" s="20">
        <f t="shared" si="83"/>
        <v>15.811254619627594</v>
      </c>
      <c r="AO137" s="20">
        <f t="shared" si="84"/>
        <v>-6.6383110142670212</v>
      </c>
      <c r="AP137" s="20">
        <f t="shared" si="85"/>
        <v>-8.8211902418796821</v>
      </c>
      <c r="AQ137" s="20">
        <f t="shared" si="98"/>
        <v>4060.3000056329961</v>
      </c>
      <c r="AR137" s="20">
        <f t="shared" si="94"/>
        <v>-0.1977102615898616</v>
      </c>
      <c r="AS137" s="20">
        <f t="shared" si="95"/>
        <v>22.026502537716624</v>
      </c>
      <c r="AT137" s="20">
        <f t="shared" si="86"/>
        <v>-8.9760170163790884E-3</v>
      </c>
      <c r="AU137" s="21">
        <f t="shared" si="76"/>
        <v>28413.700000000019</v>
      </c>
      <c r="AV137" s="20">
        <f t="shared" si="87"/>
        <v>21.828792276126602</v>
      </c>
      <c r="AW137" s="20">
        <f t="shared" si="96"/>
        <v>4104.6203179106706</v>
      </c>
      <c r="AX137" s="20">
        <f t="shared" si="88"/>
        <v>4207.6203179106733</v>
      </c>
      <c r="AY137" s="20"/>
      <c r="AZ137" s="20"/>
    </row>
    <row r="138" spans="1:52" x14ac:dyDescent="0.25">
      <c r="A138">
        <v>2</v>
      </c>
      <c r="C138" s="16">
        <f t="shared" si="74"/>
        <v>44201</v>
      </c>
      <c r="D138" s="91">
        <v>136</v>
      </c>
      <c r="E138" s="91" t="e">
        <f t="shared" si="77"/>
        <v>#NUM!</v>
      </c>
      <c r="Y138" s="17">
        <f t="shared" si="78"/>
        <v>0.75000000000000011</v>
      </c>
      <c r="Z138">
        <f t="shared" si="72"/>
        <v>3.3750000000000002E-2</v>
      </c>
      <c r="AA138">
        <v>22.22</v>
      </c>
      <c r="AB138">
        <f t="shared" si="75"/>
        <v>4.4999999999999998E-2</v>
      </c>
      <c r="AC138">
        <f t="shared" si="79"/>
        <v>-1.1249999999999996E-2</v>
      </c>
      <c r="AD138" s="28">
        <f t="shared" si="89"/>
        <v>24184.276262334952</v>
      </c>
      <c r="AE138" s="29">
        <f t="shared" si="80"/>
        <v>-4.2511874874235289</v>
      </c>
      <c r="AF138" s="29">
        <f t="shared" si="81"/>
        <v>-17.552232266972322</v>
      </c>
      <c r="AG138" s="29">
        <f t="shared" si="90"/>
        <v>-19.623077778956265</v>
      </c>
      <c r="AH138" s="29">
        <f t="shared" si="91"/>
        <v>-2.180341975439585</v>
      </c>
      <c r="AI138" s="29">
        <f t="shared" si="92"/>
        <v>-6.5410259263187553</v>
      </c>
      <c r="AJ138" s="29">
        <f t="shared" si="93"/>
        <v>-13.082051852637509</v>
      </c>
      <c r="AK138" s="20">
        <f t="shared" si="97"/>
        <v>147.12426529186897</v>
      </c>
      <c r="AL138" s="20">
        <f t="shared" si="69"/>
        <v>-13.189710712269079</v>
      </c>
      <c r="AM138" s="20">
        <f t="shared" si="82"/>
        <v>3.826068738681176</v>
      </c>
      <c r="AN138" s="20">
        <f t="shared" si="83"/>
        <v>15.797009040275089</v>
      </c>
      <c r="AO138" s="20">
        <f t="shared" si="84"/>
        <v>-6.6294140524954779</v>
      </c>
      <c r="AP138" s="20">
        <f t="shared" si="85"/>
        <v>-8.8097560279350624</v>
      </c>
      <c r="AQ138" s="20">
        <f t="shared" si="98"/>
        <v>4082.2994723732004</v>
      </c>
      <c r="AR138" s="20">
        <f t="shared" si="94"/>
        <v>-0.19604698580832292</v>
      </c>
      <c r="AS138" s="20">
        <f t="shared" si="95"/>
        <v>21.999466740204298</v>
      </c>
      <c r="AT138" s="20">
        <f t="shared" si="86"/>
        <v>-8.9114426328363965E-3</v>
      </c>
      <c r="AU138" s="21">
        <f t="shared" si="76"/>
        <v>28413.700000000023</v>
      </c>
      <c r="AV138" s="20">
        <f t="shared" si="87"/>
        <v>21.803419754395847</v>
      </c>
      <c r="AW138" s="20">
        <f t="shared" si="96"/>
        <v>4126.4237376650663</v>
      </c>
      <c r="AX138" s="20">
        <f t="shared" si="88"/>
        <v>4229.423737665069</v>
      </c>
      <c r="AY138" s="20"/>
      <c r="AZ138" s="20"/>
    </row>
    <row r="139" spans="1:52" x14ac:dyDescent="0.25">
      <c r="A139">
        <v>2</v>
      </c>
      <c r="C139" s="16">
        <f t="shared" si="74"/>
        <v>44202</v>
      </c>
      <c r="D139" s="91">
        <v>137</v>
      </c>
      <c r="E139" s="91" t="e">
        <f t="shared" si="77"/>
        <v>#NUM!</v>
      </c>
      <c r="Y139" s="17">
        <f t="shared" si="78"/>
        <v>0.75000000000000011</v>
      </c>
      <c r="Z139">
        <f t="shared" si="72"/>
        <v>3.3750000000000002E-2</v>
      </c>
      <c r="AA139">
        <v>22.22</v>
      </c>
      <c r="AB139">
        <f t="shared" si="75"/>
        <v>4.4999999999999998E-2</v>
      </c>
      <c r="AC139">
        <f t="shared" si="79"/>
        <v>-1.1249999999999996E-2</v>
      </c>
      <c r="AD139" s="28">
        <f t="shared" si="89"/>
        <v>24162.498134010737</v>
      </c>
      <c r="AE139" s="29">
        <f t="shared" si="80"/>
        <v>-4.2417060807050717</v>
      </c>
      <c r="AF139" s="29">
        <f t="shared" si="81"/>
        <v>-17.536422243508397</v>
      </c>
      <c r="AG139" s="29">
        <f t="shared" si="90"/>
        <v>-19.600315491792124</v>
      </c>
      <c r="AH139" s="29">
        <f t="shared" si="91"/>
        <v>-2.1778128324213468</v>
      </c>
      <c r="AI139" s="29">
        <f t="shared" si="92"/>
        <v>-6.5334384972640409</v>
      </c>
      <c r="AJ139" s="29">
        <f t="shared" si="93"/>
        <v>-13.066876994528084</v>
      </c>
      <c r="AK139" s="20">
        <f t="shared" si="97"/>
        <v>146.92982127138092</v>
      </c>
      <c r="AL139" s="20">
        <f t="shared" si="69"/>
        <v>-13.17416757414605</v>
      </c>
      <c r="AM139" s="20">
        <f t="shared" si="82"/>
        <v>3.8175354726345647</v>
      </c>
      <c r="AN139" s="20">
        <f t="shared" si="83"/>
        <v>15.782780019157558</v>
      </c>
      <c r="AO139" s="20">
        <f t="shared" si="84"/>
        <v>-6.620591938134103</v>
      </c>
      <c r="AP139" s="20">
        <f t="shared" si="85"/>
        <v>-8.7984047705554502</v>
      </c>
      <c r="AQ139" s="20">
        <f t="shared" si="98"/>
        <v>4104.2720447179017</v>
      </c>
      <c r="AR139" s="20">
        <f t="shared" si="94"/>
        <v>-0.19444402048804932</v>
      </c>
      <c r="AS139" s="20">
        <f t="shared" si="95"/>
        <v>21.972572344701348</v>
      </c>
      <c r="AT139" s="20">
        <f t="shared" si="86"/>
        <v>-8.8493972138377862E-3</v>
      </c>
      <c r="AU139" s="21">
        <f t="shared" si="76"/>
        <v>28413.700000000019</v>
      </c>
      <c r="AV139" s="20">
        <f t="shared" si="87"/>
        <v>21.778128324213469</v>
      </c>
      <c r="AW139" s="20">
        <f t="shared" si="96"/>
        <v>4148.2018659892801</v>
      </c>
      <c r="AX139" s="20">
        <f t="shared" si="88"/>
        <v>4251.2018659892829</v>
      </c>
      <c r="AY139" s="20"/>
      <c r="AZ139" s="20"/>
    </row>
    <row r="140" spans="1:52" x14ac:dyDescent="0.25">
      <c r="A140">
        <v>2</v>
      </c>
      <c r="C140" s="16">
        <f t="shared" si="74"/>
        <v>44203</v>
      </c>
      <c r="D140" s="91">
        <v>138</v>
      </c>
      <c r="E140" s="91" t="e">
        <f t="shared" si="77"/>
        <v>#NUM!</v>
      </c>
      <c r="Y140" s="17">
        <f t="shared" si="78"/>
        <v>0.75000000000000011</v>
      </c>
      <c r="Z140">
        <f t="shared" si="72"/>
        <v>3.3750000000000002E-2</v>
      </c>
      <c r="AA140">
        <v>22.22</v>
      </c>
      <c r="AB140">
        <f t="shared" si="75"/>
        <v>4.4999999999999998E-2</v>
      </c>
      <c r="AC140">
        <f t="shared" si="79"/>
        <v>-1.1249999999999996E-2</v>
      </c>
      <c r="AD140" s="28">
        <f t="shared" si="89"/>
        <v>24140.74521798288</v>
      </c>
      <c r="AE140" s="29">
        <f t="shared" si="80"/>
        <v>-4.2322854685731617</v>
      </c>
      <c r="AF140" s="29">
        <f t="shared" si="81"/>
        <v>-17.520630559282495</v>
      </c>
      <c r="AG140" s="29">
        <f t="shared" si="90"/>
        <v>-19.577624425070091</v>
      </c>
      <c r="AH140" s="29">
        <f t="shared" si="91"/>
        <v>-2.1752916027855655</v>
      </c>
      <c r="AI140" s="29">
        <f t="shared" si="92"/>
        <v>-6.5258748083566971</v>
      </c>
      <c r="AJ140" s="29">
        <f t="shared" si="93"/>
        <v>-13.051749616713394</v>
      </c>
      <c r="AK140" s="20">
        <f t="shared" si="97"/>
        <v>146.73692244290831</v>
      </c>
      <c r="AL140" s="20">
        <f t="shared" ref="AL140:AL203" si="99">AJ133</f>
        <v>-13.15868129633056</v>
      </c>
      <c r="AM140" s="20">
        <f t="shared" si="82"/>
        <v>3.8090569217158454</v>
      </c>
      <c r="AN140" s="20">
        <f t="shared" si="83"/>
        <v>15.768567503354246</v>
      </c>
      <c r="AO140" s="20">
        <f t="shared" si="84"/>
        <v>-6.6118419572121407</v>
      </c>
      <c r="AP140" s="20">
        <f t="shared" si="85"/>
        <v>-8.7871335599977058</v>
      </c>
      <c r="AQ140" s="20">
        <f t="shared" si="98"/>
        <v>4126.2178595742298</v>
      </c>
      <c r="AR140" s="20">
        <f t="shared" si="94"/>
        <v>-0.19289882847260742</v>
      </c>
      <c r="AS140" s="20">
        <f t="shared" si="95"/>
        <v>21.94581485632807</v>
      </c>
      <c r="AT140" s="20">
        <f t="shared" si="86"/>
        <v>-8.7897774466544863E-3</v>
      </c>
      <c r="AU140" s="21">
        <f t="shared" si="76"/>
        <v>28413.700000000019</v>
      </c>
      <c r="AV140" s="20">
        <f t="shared" si="87"/>
        <v>21.752916027855655</v>
      </c>
      <c r="AW140" s="20">
        <f t="shared" si="96"/>
        <v>4169.9547820171356</v>
      </c>
      <c r="AX140" s="20">
        <f t="shared" si="88"/>
        <v>4272.9547820171383</v>
      </c>
      <c r="AY140" s="20"/>
      <c r="AZ140" s="20"/>
    </row>
    <row r="141" spans="1:52" x14ac:dyDescent="0.25">
      <c r="A141">
        <v>2</v>
      </c>
      <c r="C141" s="16">
        <f t="shared" si="74"/>
        <v>44204</v>
      </c>
      <c r="D141" s="91">
        <v>139</v>
      </c>
      <c r="E141" s="91" t="e">
        <f t="shared" si="77"/>
        <v>#NUM!</v>
      </c>
      <c r="Y141" s="17">
        <f t="shared" si="78"/>
        <v>0.75000000000000011</v>
      </c>
      <c r="Z141">
        <f t="shared" si="72"/>
        <v>3.3750000000000002E-2</v>
      </c>
      <c r="AA141">
        <v>22.22</v>
      </c>
      <c r="AB141">
        <f t="shared" si="75"/>
        <v>4.4999999999999998E-2</v>
      </c>
      <c r="AC141">
        <f t="shared" si="79"/>
        <v>-1.1249999999999996E-2</v>
      </c>
      <c r="AD141" s="28">
        <f t="shared" si="89"/>
        <v>24119.017436993869</v>
      </c>
      <c r="AE141" s="29">
        <f t="shared" si="80"/>
        <v>-4.2229238320961437</v>
      </c>
      <c r="AF141" s="29">
        <f t="shared" si="81"/>
        <v>-17.504857156913364</v>
      </c>
      <c r="AG141" s="29">
        <f t="shared" si="90"/>
        <v>-19.555002890108558</v>
      </c>
      <c r="AH141" s="29">
        <f t="shared" si="91"/>
        <v>-2.1727780989009506</v>
      </c>
      <c r="AI141" s="29">
        <f t="shared" si="92"/>
        <v>-6.5183342967028528</v>
      </c>
      <c r="AJ141" s="29">
        <f t="shared" si="93"/>
        <v>-13.036668593405704</v>
      </c>
      <c r="AK141" s="20">
        <f t="shared" si="97"/>
        <v>146.54551346247464</v>
      </c>
      <c r="AL141" s="20">
        <f t="shared" si="99"/>
        <v>-13.143250360611352</v>
      </c>
      <c r="AM141" s="20">
        <f t="shared" si="82"/>
        <v>3.8006314488865294</v>
      </c>
      <c r="AN141" s="20">
        <f t="shared" si="83"/>
        <v>15.754371441222027</v>
      </c>
      <c r="AO141" s="20">
        <f t="shared" si="84"/>
        <v>-6.6031615099308736</v>
      </c>
      <c r="AP141" s="20">
        <f t="shared" si="85"/>
        <v>-8.7759396088318233</v>
      </c>
      <c r="AQ141" s="20">
        <f t="shared" si="98"/>
        <v>4148.1370495436731</v>
      </c>
      <c r="AR141" s="20">
        <f t="shared" si="94"/>
        <v>-0.19140898043366406</v>
      </c>
      <c r="AS141" s="20">
        <f t="shared" si="95"/>
        <v>21.919189969443323</v>
      </c>
      <c r="AT141" s="20">
        <f t="shared" si="86"/>
        <v>-8.7324842159085137E-3</v>
      </c>
      <c r="AU141" s="21">
        <f t="shared" si="76"/>
        <v>28413.700000000019</v>
      </c>
      <c r="AV141" s="20">
        <f t="shared" si="87"/>
        <v>21.727780989009506</v>
      </c>
      <c r="AW141" s="20">
        <f t="shared" si="96"/>
        <v>4191.6825630061448</v>
      </c>
      <c r="AX141" s="20">
        <f t="shared" si="88"/>
        <v>4294.6825630061476</v>
      </c>
      <c r="AY141" s="20"/>
      <c r="AZ141" s="20"/>
    </row>
    <row r="142" spans="1:52" x14ac:dyDescent="0.25">
      <c r="A142">
        <v>2</v>
      </c>
      <c r="C142" s="16">
        <f t="shared" si="74"/>
        <v>44205</v>
      </c>
      <c r="D142" s="91">
        <v>140</v>
      </c>
      <c r="E142" s="91" t="e">
        <f t="shared" si="77"/>
        <v>#NUM!</v>
      </c>
      <c r="Y142" s="17">
        <f t="shared" si="78"/>
        <v>0.75000000000000011</v>
      </c>
      <c r="Z142">
        <f t="shared" si="72"/>
        <v>3.3750000000000002E-2</v>
      </c>
      <c r="AA142">
        <v>22.22</v>
      </c>
      <c r="AB142">
        <f t="shared" si="75"/>
        <v>4.4999999999999998E-2</v>
      </c>
      <c r="AC142">
        <f t="shared" si="79"/>
        <v>-1.1249999999999996E-2</v>
      </c>
      <c r="AD142" s="28">
        <f t="shared" si="89"/>
        <v>24097.31471558462</v>
      </c>
      <c r="AE142" s="29">
        <f t="shared" si="80"/>
        <v>-4.213619428868566</v>
      </c>
      <c r="AF142" s="29">
        <f t="shared" si="81"/>
        <v>-17.489101980380287</v>
      </c>
      <c r="AG142" s="29">
        <f t="shared" si="90"/>
        <v>-19.532449268323969</v>
      </c>
      <c r="AH142" s="29">
        <f t="shared" si="91"/>
        <v>-2.1702721409248853</v>
      </c>
      <c r="AI142" s="29">
        <f t="shared" si="92"/>
        <v>-6.5108164227746563</v>
      </c>
      <c r="AJ142" s="29">
        <f t="shared" si="93"/>
        <v>-13.021632845549313</v>
      </c>
      <c r="AK142" s="20">
        <f t="shared" si="97"/>
        <v>146.35554131229566</v>
      </c>
      <c r="AL142" s="20">
        <f t="shared" si="99"/>
        <v>-13.127873312691609</v>
      </c>
      <c r="AM142" s="20">
        <f t="shared" si="82"/>
        <v>3.7922574859817093</v>
      </c>
      <c r="AN142" s="20">
        <f t="shared" si="83"/>
        <v>15.740191782342258</v>
      </c>
      <c r="AO142" s="20">
        <f t="shared" si="84"/>
        <v>-6.5945481058113584</v>
      </c>
      <c r="AP142" s="20">
        <f t="shared" si="85"/>
        <v>-8.7648202467362442</v>
      </c>
      <c r="AQ142" s="20">
        <f t="shared" si="98"/>
        <v>4170.0297431031013</v>
      </c>
      <c r="AR142" s="20">
        <f t="shared" si="94"/>
        <v>-0.18997215017898839</v>
      </c>
      <c r="AS142" s="20">
        <f t="shared" si="95"/>
        <v>21.892693559428153</v>
      </c>
      <c r="AT142" s="20">
        <f t="shared" si="86"/>
        <v>-8.6774224315205976E-3</v>
      </c>
      <c r="AU142" s="21">
        <f t="shared" si="76"/>
        <v>28413.700000000019</v>
      </c>
      <c r="AV142" s="20">
        <f t="shared" si="87"/>
        <v>21.702721409248852</v>
      </c>
      <c r="AW142" s="20">
        <f t="shared" si="96"/>
        <v>4213.3852844153935</v>
      </c>
      <c r="AX142" s="20">
        <f t="shared" si="88"/>
        <v>4316.3852844153971</v>
      </c>
      <c r="AY142" s="20"/>
      <c r="AZ142" s="20"/>
    </row>
    <row r="143" spans="1:52" x14ac:dyDescent="0.25">
      <c r="A143">
        <v>2</v>
      </c>
      <c r="C143" s="16">
        <f t="shared" si="74"/>
        <v>44206</v>
      </c>
      <c r="D143" s="91">
        <v>141</v>
      </c>
      <c r="E143" s="91" t="e">
        <f t="shared" si="77"/>
        <v>#NUM!</v>
      </c>
      <c r="Y143" s="17">
        <f t="shared" si="78"/>
        <v>0.75000000000000011</v>
      </c>
      <c r="Z143">
        <f t="shared" si="72"/>
        <v>3.3750000000000002E-2</v>
      </c>
      <c r="AA143">
        <v>22.22</v>
      </c>
      <c r="AB143">
        <f t="shared" si="75"/>
        <v>4.4999999999999998E-2</v>
      </c>
      <c r="AC143">
        <f t="shared" si="79"/>
        <v>-1.1249999999999996E-2</v>
      </c>
      <c r="AD143" s="28">
        <f t="shared" si="89"/>
        <v>24075.636980019954</v>
      </c>
      <c r="AE143" s="29">
        <f t="shared" si="80"/>
        <v>-4.2043705896996393</v>
      </c>
      <c r="AF143" s="29">
        <f t="shared" si="81"/>
        <v>-17.473364974966628</v>
      </c>
      <c r="AG143" s="29">
        <f t="shared" si="90"/>
        <v>-19.50996200819964</v>
      </c>
      <c r="AH143" s="29">
        <f t="shared" si="91"/>
        <v>-2.1677735564666269</v>
      </c>
      <c r="AI143" s="29">
        <f t="shared" si="92"/>
        <v>-6.50332066939988</v>
      </c>
      <c r="AJ143" s="29">
        <f t="shared" si="93"/>
        <v>-13.00664133879976</v>
      </c>
      <c r="AK143" s="20">
        <f t="shared" si="97"/>
        <v>146.1669552021047</v>
      </c>
      <c r="AL143" s="20">
        <f t="shared" si="99"/>
        <v>-13.112548759337278</v>
      </c>
      <c r="AM143" s="20">
        <f t="shared" si="82"/>
        <v>3.7839335307296755</v>
      </c>
      <c r="AN143" s="20">
        <f t="shared" si="83"/>
        <v>15.726028477469965</v>
      </c>
      <c r="AO143" s="20">
        <f t="shared" si="84"/>
        <v>-6.5859993590533046</v>
      </c>
      <c r="AP143" s="20">
        <f t="shared" si="85"/>
        <v>-8.7537729155199315</v>
      </c>
      <c r="AQ143" s="20">
        <f t="shared" si="98"/>
        <v>4191.8960647779577</v>
      </c>
      <c r="AR143" s="20">
        <f t="shared" si="94"/>
        <v>-0.18858611019095406</v>
      </c>
      <c r="AS143" s="20">
        <f t="shared" si="95"/>
        <v>21.866321674856408</v>
      </c>
      <c r="AT143" s="20">
        <f t="shared" si="86"/>
        <v>-8.6245008646243862E-3</v>
      </c>
      <c r="AU143" s="21">
        <f t="shared" si="76"/>
        <v>28413.700000000015</v>
      </c>
      <c r="AV143" s="20">
        <f t="shared" si="87"/>
        <v>21.677735564666268</v>
      </c>
      <c r="AW143" s="20">
        <f t="shared" si="96"/>
        <v>4235.0630199800598</v>
      </c>
      <c r="AX143" s="20">
        <f t="shared" si="88"/>
        <v>4338.0630199800626</v>
      </c>
      <c r="AY143" s="20"/>
      <c r="AZ143" s="20"/>
    </row>
    <row r="144" spans="1:52" x14ac:dyDescent="0.25">
      <c r="A144">
        <v>2</v>
      </c>
      <c r="C144" s="16">
        <f t="shared" si="74"/>
        <v>44207</v>
      </c>
      <c r="D144" s="91">
        <v>142</v>
      </c>
      <c r="E144" s="91" t="e">
        <f t="shared" si="77"/>
        <v>#NUM!</v>
      </c>
      <c r="Y144" s="17">
        <f t="shared" si="78"/>
        <v>0.75000000000000011</v>
      </c>
      <c r="Z144">
        <f t="shared" ref="Z144:Z175" si="100">IF(A144=0,$BG$2,IF(A144=1,$BG$3,IF(A144=2,$BG$4,IF(A144=3,$BG$5,IF(A144=4,$BG$6,IF(A144=5,$BG$7,IF(A144=6,$BG$8,IF(A144=7,$BG$9,IF(A144=8,$BG$10,"")))))))))</f>
        <v>3.3750000000000002E-2</v>
      </c>
      <c r="AA144">
        <v>22.22</v>
      </c>
      <c r="AB144">
        <f t="shared" si="75"/>
        <v>4.4999999999999998E-2</v>
      </c>
      <c r="AC144">
        <f t="shared" si="79"/>
        <v>-1.1249999999999996E-2</v>
      </c>
      <c r="AD144" s="28">
        <f t="shared" si="89"/>
        <v>24053.984158217299</v>
      </c>
      <c r="AE144" s="29">
        <f t="shared" si="80"/>
        <v>-4.1951757154476592</v>
      </c>
      <c r="AF144" s="29">
        <f t="shared" si="81"/>
        <v>-17.457646087205774</v>
      </c>
      <c r="AG144" s="29">
        <f t="shared" si="90"/>
        <v>-19.487539622388091</v>
      </c>
      <c r="AH144" s="29">
        <f t="shared" si="91"/>
        <v>-2.1652821802653435</v>
      </c>
      <c r="AI144" s="29">
        <f t="shared" si="92"/>
        <v>-6.4958465407960304</v>
      </c>
      <c r="AJ144" s="29">
        <f t="shared" si="93"/>
        <v>-12.991693081592061</v>
      </c>
      <c r="AK144" s="20">
        <f t="shared" si="97"/>
        <v>145.97970647472212</v>
      </c>
      <c r="AL144" s="20">
        <f t="shared" si="99"/>
        <v>-13.097275365675962</v>
      </c>
      <c r="AM144" s="20">
        <f t="shared" si="82"/>
        <v>3.7756581439028936</v>
      </c>
      <c r="AN144" s="20">
        <f t="shared" si="83"/>
        <v>15.711881478485196</v>
      </c>
      <c r="AO144" s="20">
        <f t="shared" si="84"/>
        <v>-6.5775129840947111</v>
      </c>
      <c r="AP144" s="20">
        <f t="shared" si="85"/>
        <v>-8.7427951643600537</v>
      </c>
      <c r="AQ144" s="20">
        <f t="shared" si="98"/>
        <v>4213.7361353079941</v>
      </c>
      <c r="AR144" s="20">
        <f t="shared" si="94"/>
        <v>-0.18724872738258114</v>
      </c>
      <c r="AS144" s="20">
        <f t="shared" si="95"/>
        <v>21.840070530036428</v>
      </c>
      <c r="AT144" s="20">
        <f t="shared" si="86"/>
        <v>-8.5736319910258464E-3</v>
      </c>
      <c r="AU144" s="21">
        <f t="shared" si="76"/>
        <v>28413.700000000015</v>
      </c>
      <c r="AV144" s="20">
        <f t="shared" si="87"/>
        <v>21.652821802653435</v>
      </c>
      <c r="AW144" s="20">
        <f t="shared" si="96"/>
        <v>4256.7158417827131</v>
      </c>
      <c r="AX144" s="20">
        <f t="shared" si="88"/>
        <v>4359.7158417827159</v>
      </c>
      <c r="AY144" s="20"/>
      <c r="AZ144" s="20"/>
    </row>
    <row r="145" spans="1:52" x14ac:dyDescent="0.25">
      <c r="A145">
        <v>2</v>
      </c>
      <c r="C145" s="16">
        <f t="shared" ref="C145:C176" si="101">C144+1</f>
        <v>44208</v>
      </c>
      <c r="D145" s="91">
        <v>143</v>
      </c>
      <c r="E145" s="91" t="e">
        <f t="shared" si="77"/>
        <v>#NUM!</v>
      </c>
      <c r="Y145" s="17">
        <f t="shared" si="78"/>
        <v>0.75000000000000011</v>
      </c>
      <c r="Z145">
        <f t="shared" si="100"/>
        <v>3.3750000000000002E-2</v>
      </c>
      <c r="AA145">
        <v>22.22</v>
      </c>
      <c r="AB145">
        <f t="shared" si="75"/>
        <v>4.4999999999999998E-2</v>
      </c>
      <c r="AC145">
        <f t="shared" si="79"/>
        <v>-1.1249999999999996E-2</v>
      </c>
      <c r="AD145" s="28">
        <f t="shared" si="89"/>
        <v>24032.356179678478</v>
      </c>
      <c r="AE145" s="29">
        <f t="shared" si="80"/>
        <v>-4.1860332739932602</v>
      </c>
      <c r="AF145" s="29">
        <f t="shared" si="81"/>
        <v>-17.441945264829453</v>
      </c>
      <c r="AG145" s="29">
        <f t="shared" si="90"/>
        <v>-19.465180684940442</v>
      </c>
      <c r="AH145" s="29">
        <f t="shared" si="91"/>
        <v>-2.1627978538822714</v>
      </c>
      <c r="AI145" s="29">
        <f t="shared" si="92"/>
        <v>-6.4883935616468138</v>
      </c>
      <c r="AJ145" s="29">
        <f t="shared" si="93"/>
        <v>-12.976787123293629</v>
      </c>
      <c r="AK145" s="20">
        <f t="shared" si="97"/>
        <v>145.79374851566254</v>
      </c>
      <c r="AL145" s="20">
        <f t="shared" si="99"/>
        <v>-13.082051852637509</v>
      </c>
      <c r="AM145" s="20">
        <f t="shared" si="82"/>
        <v>3.7674299465939343</v>
      </c>
      <c r="AN145" s="20">
        <f t="shared" si="83"/>
        <v>15.697750738346508</v>
      </c>
      <c r="AO145" s="20">
        <f t="shared" si="84"/>
        <v>-6.5690867913624951</v>
      </c>
      <c r="AP145" s="20">
        <f t="shared" si="85"/>
        <v>-8.7318846452447669</v>
      </c>
      <c r="AQ145" s="20">
        <f t="shared" si="98"/>
        <v>4235.5500718058775</v>
      </c>
      <c r="AR145" s="20">
        <f t="shared" si="94"/>
        <v>-0.18595795905957857</v>
      </c>
      <c r="AS145" s="20">
        <f t="shared" si="95"/>
        <v>21.813936497883333</v>
      </c>
      <c r="AT145" s="20">
        <f t="shared" si="86"/>
        <v>-8.5247318418490217E-3</v>
      </c>
      <c r="AU145" s="21">
        <f t="shared" si="76"/>
        <v>28413.700000000019</v>
      </c>
      <c r="AV145" s="20">
        <f t="shared" si="87"/>
        <v>21.627978538822717</v>
      </c>
      <c r="AW145" s="20">
        <f t="shared" si="96"/>
        <v>4278.3438203215355</v>
      </c>
      <c r="AX145" s="20">
        <f t="shared" si="88"/>
        <v>4381.3438203215401</v>
      </c>
      <c r="AY145" s="20"/>
      <c r="AZ145" s="20"/>
    </row>
    <row r="146" spans="1:52" x14ac:dyDescent="0.25">
      <c r="A146">
        <v>2</v>
      </c>
      <c r="C146" s="16">
        <f t="shared" si="101"/>
        <v>44209</v>
      </c>
      <c r="D146" s="91">
        <v>144</v>
      </c>
      <c r="E146" s="91" t="e">
        <f t="shared" si="77"/>
        <v>#NUM!</v>
      </c>
      <c r="Y146" s="17">
        <f t="shared" si="78"/>
        <v>0.75000000000000011</v>
      </c>
      <c r="Z146">
        <f t="shared" si="100"/>
        <v>3.3750000000000002E-2</v>
      </c>
      <c r="AA146">
        <v>22.22</v>
      </c>
      <c r="AB146">
        <f t="shared" si="75"/>
        <v>4.4999999999999998E-2</v>
      </c>
      <c r="AC146">
        <f t="shared" si="79"/>
        <v>-1.1249999999999996E-2</v>
      </c>
      <c r="AD146" s="28">
        <f t="shared" si="89"/>
        <v>24010.752975424413</v>
      </c>
      <c r="AE146" s="29">
        <f t="shared" si="80"/>
        <v>-4.1769417973447132</v>
      </c>
      <c r="AF146" s="29">
        <f t="shared" si="81"/>
        <v>-17.426262456718259</v>
      </c>
      <c r="AG146" s="29">
        <f t="shared" si="90"/>
        <v>-19.442883828656676</v>
      </c>
      <c r="AH146" s="29">
        <f t="shared" si="91"/>
        <v>-2.1603204254062973</v>
      </c>
      <c r="AI146" s="29">
        <f t="shared" si="92"/>
        <v>-6.480961276218892</v>
      </c>
      <c r="AJ146" s="29">
        <f t="shared" si="93"/>
        <v>-12.961922552437784</v>
      </c>
      <c r="AK146" s="20">
        <f t="shared" si="97"/>
        <v>145.60903666658632</v>
      </c>
      <c r="AL146" s="20">
        <f t="shared" si="99"/>
        <v>-13.066876994528084</v>
      </c>
      <c r="AM146" s="20">
        <f t="shared" si="82"/>
        <v>3.7592476176102418</v>
      </c>
      <c r="AN146" s="20">
        <f t="shared" si="83"/>
        <v>15.683636211046434</v>
      </c>
      <c r="AO146" s="20">
        <f t="shared" si="84"/>
        <v>-6.5607186832048141</v>
      </c>
      <c r="AP146" s="20">
        <f t="shared" si="85"/>
        <v>-8.7210391086111123</v>
      </c>
      <c r="AQ146" s="20">
        <f t="shared" si="98"/>
        <v>4257.3379879090162</v>
      </c>
      <c r="AR146" s="20">
        <f t="shared" si="94"/>
        <v>-0.18471184907622273</v>
      </c>
      <c r="AS146" s="20">
        <f t="shared" si="95"/>
        <v>21.787916103138741</v>
      </c>
      <c r="AT146" s="20">
        <f t="shared" si="86"/>
        <v>-8.477719860946838E-3</v>
      </c>
      <c r="AU146" s="21">
        <f t="shared" si="76"/>
        <v>28413.700000000015</v>
      </c>
      <c r="AV146" s="20">
        <f t="shared" si="87"/>
        <v>21.603204254062973</v>
      </c>
      <c r="AW146" s="20">
        <f t="shared" si="96"/>
        <v>4299.9470245755983</v>
      </c>
      <c r="AX146" s="20">
        <f t="shared" si="88"/>
        <v>4402.9470245756029</v>
      </c>
      <c r="AY146" s="20"/>
      <c r="AZ146" s="20"/>
    </row>
    <row r="147" spans="1:52" x14ac:dyDescent="0.25">
      <c r="A147">
        <v>2</v>
      </c>
      <c r="C147" s="16">
        <f t="shared" si="101"/>
        <v>44210</v>
      </c>
      <c r="D147" s="91">
        <v>145</v>
      </c>
      <c r="E147" s="91" t="e">
        <f t="shared" si="77"/>
        <v>#NUM!</v>
      </c>
      <c r="Y147" s="17">
        <f t="shared" si="78"/>
        <v>0.75000000000000011</v>
      </c>
      <c r="Z147">
        <f t="shared" si="100"/>
        <v>3.3750000000000002E-2</v>
      </c>
      <c r="AA147">
        <v>22.22</v>
      </c>
      <c r="AB147">
        <f t="shared" si="75"/>
        <v>4.4999999999999998E-2</v>
      </c>
      <c r="AC147">
        <f t="shared" si="79"/>
        <v>-1.1249999999999996E-2</v>
      </c>
      <c r="AD147" s="28">
        <f t="shared" si="89"/>
        <v>23989.174477932687</v>
      </c>
      <c r="AE147" s="29">
        <f t="shared" si="80"/>
        <v>-4.1678998788688935</v>
      </c>
      <c r="AF147" s="29">
        <f t="shared" si="81"/>
        <v>-17.410597612854314</v>
      </c>
      <c r="AG147" s="29">
        <f t="shared" si="90"/>
        <v>-19.420647742550887</v>
      </c>
      <c r="AH147" s="29">
        <f t="shared" si="91"/>
        <v>-2.1578497491723208</v>
      </c>
      <c r="AI147" s="29">
        <f t="shared" si="92"/>
        <v>-6.4735492475169627</v>
      </c>
      <c r="AJ147" s="29">
        <f t="shared" si="93"/>
        <v>-12.947098495033924</v>
      </c>
      <c r="AK147" s="20">
        <f t="shared" si="97"/>
        <v>145.42552814242742</v>
      </c>
      <c r="AL147" s="20">
        <f t="shared" si="99"/>
        <v>-13.051749616713394</v>
      </c>
      <c r="AM147" s="20">
        <f t="shared" si="82"/>
        <v>3.7511098909820042</v>
      </c>
      <c r="AN147" s="20">
        <f t="shared" si="83"/>
        <v>15.669537851568883</v>
      </c>
      <c r="AO147" s="20">
        <f t="shared" si="84"/>
        <v>-6.5524066499963842</v>
      </c>
      <c r="AP147" s="20">
        <f t="shared" si="85"/>
        <v>-8.7102563991687045</v>
      </c>
      <c r="AQ147" s="20">
        <f t="shared" si="98"/>
        <v>4279.0999939248977</v>
      </c>
      <c r="AR147" s="20">
        <f t="shared" si="94"/>
        <v>-0.18350852415889563</v>
      </c>
      <c r="AS147" s="20">
        <f t="shared" si="95"/>
        <v>21.762006015881525</v>
      </c>
      <c r="AT147" s="20">
        <f t="shared" si="86"/>
        <v>-8.4325187680296745E-3</v>
      </c>
      <c r="AU147" s="21">
        <f t="shared" si="76"/>
        <v>28413.700000000012</v>
      </c>
      <c r="AV147" s="20">
        <f t="shared" si="87"/>
        <v>21.578497491723205</v>
      </c>
      <c r="AW147" s="20">
        <f t="shared" si="96"/>
        <v>4321.5255220673216</v>
      </c>
      <c r="AX147" s="20">
        <f t="shared" si="88"/>
        <v>4424.5255220673253</v>
      </c>
      <c r="AY147" s="20"/>
      <c r="AZ147" s="20"/>
    </row>
    <row r="148" spans="1:52" x14ac:dyDescent="0.25">
      <c r="A148">
        <v>2</v>
      </c>
      <c r="C148" s="16">
        <f t="shared" si="101"/>
        <v>44211</v>
      </c>
      <c r="D148" s="91">
        <v>146</v>
      </c>
      <c r="E148" s="91" t="e">
        <f t="shared" si="77"/>
        <v>#NUM!</v>
      </c>
      <c r="Y148" s="17">
        <f t="shared" si="78"/>
        <v>0.75000000000000011</v>
      </c>
      <c r="Z148">
        <f t="shared" si="100"/>
        <v>3.3750000000000002E-2</v>
      </c>
      <c r="AA148">
        <v>22.22</v>
      </c>
      <c r="AB148">
        <f t="shared" si="75"/>
        <v>4.4999999999999998E-2</v>
      </c>
      <c r="AC148">
        <f t="shared" si="79"/>
        <v>-1.1249999999999996E-2</v>
      </c>
      <c r="AD148" s="28">
        <f t="shared" si="89"/>
        <v>23967.620621077767</v>
      </c>
      <c r="AE148" s="29">
        <f t="shared" si="80"/>
        <v>-4.1589061706423474</v>
      </c>
      <c r="AF148" s="29">
        <f t="shared" si="81"/>
        <v>-17.39495068427598</v>
      </c>
      <c r="AG148" s="29">
        <f t="shared" si="90"/>
        <v>-19.398471169426493</v>
      </c>
      <c r="AH148" s="29">
        <f t="shared" si="91"/>
        <v>-2.1553856854918325</v>
      </c>
      <c r="AI148" s="29">
        <f t="shared" si="92"/>
        <v>-6.466157056475498</v>
      </c>
      <c r="AJ148" s="29">
        <f t="shared" si="93"/>
        <v>-12.932314112950994</v>
      </c>
      <c r="AK148" s="20">
        <f t="shared" si="97"/>
        <v>145.24318195203901</v>
      </c>
      <c r="AL148" s="20">
        <f t="shared" si="99"/>
        <v>-13.036668593405704</v>
      </c>
      <c r="AM148" s="20">
        <f t="shared" si="82"/>
        <v>3.7430155535781129</v>
      </c>
      <c r="AN148" s="20">
        <f t="shared" si="83"/>
        <v>15.655455615848382</v>
      </c>
      <c r="AO148" s="20">
        <f t="shared" si="84"/>
        <v>-6.5441487664092337</v>
      </c>
      <c r="AP148" s="20">
        <f t="shared" si="85"/>
        <v>-8.6995344519010658</v>
      </c>
      <c r="AQ148" s="20">
        <f t="shared" si="98"/>
        <v>4300.8361969702046</v>
      </c>
      <c r="AR148" s="20">
        <f t="shared" si="94"/>
        <v>-0.18234619038841515</v>
      </c>
      <c r="AS148" s="20">
        <f t="shared" si="95"/>
        <v>21.736203045306866</v>
      </c>
      <c r="AT148" s="20">
        <f t="shared" si="86"/>
        <v>-8.3890544272306154E-3</v>
      </c>
      <c r="AU148" s="21">
        <f t="shared" si="76"/>
        <v>28413.700000000012</v>
      </c>
      <c r="AV148" s="20">
        <f t="shared" si="87"/>
        <v>21.553856854918322</v>
      </c>
      <c r="AW148" s="20">
        <f t="shared" si="96"/>
        <v>4343.0793789222398</v>
      </c>
      <c r="AX148" s="20">
        <f t="shared" si="88"/>
        <v>4446.0793789222434</v>
      </c>
      <c r="AY148" s="20"/>
      <c r="AZ148" s="20"/>
    </row>
    <row r="149" spans="1:52" x14ac:dyDescent="0.25">
      <c r="A149">
        <v>2</v>
      </c>
      <c r="C149" s="16">
        <f t="shared" si="101"/>
        <v>44212</v>
      </c>
      <c r="D149" s="91">
        <v>147</v>
      </c>
      <c r="E149" s="91" t="e">
        <f t="shared" si="77"/>
        <v>#NUM!</v>
      </c>
      <c r="Y149" s="17">
        <f t="shared" si="78"/>
        <v>0.75000000000000011</v>
      </c>
      <c r="Z149">
        <f t="shared" si="100"/>
        <v>3.3750000000000002E-2</v>
      </c>
      <c r="AA149">
        <v>22.22</v>
      </c>
      <c r="AB149">
        <f t="shared" si="75"/>
        <v>4.4999999999999998E-2</v>
      </c>
      <c r="AC149">
        <f t="shared" si="79"/>
        <v>-1.1249999999999996E-2</v>
      </c>
      <c r="AD149" s="28">
        <f t="shared" si="89"/>
        <v>23946.091340073817</v>
      </c>
      <c r="AE149" s="29">
        <f t="shared" si="80"/>
        <v>-4.1499593809171671</v>
      </c>
      <c r="AF149" s="29">
        <f t="shared" si="81"/>
        <v>-17.379321623034539</v>
      </c>
      <c r="AG149" s="29">
        <f t="shared" si="90"/>
        <v>-19.376352903556537</v>
      </c>
      <c r="AH149" s="29">
        <f t="shared" si="91"/>
        <v>-2.1529281003951706</v>
      </c>
      <c r="AI149" s="29">
        <f t="shared" si="92"/>
        <v>-6.4587843011855126</v>
      </c>
      <c r="AJ149" s="29">
        <f t="shared" si="93"/>
        <v>-12.917568602371023</v>
      </c>
      <c r="AK149" s="20">
        <f t="shared" si="97"/>
        <v>145.06195882220447</v>
      </c>
      <c r="AL149" s="20">
        <f t="shared" si="99"/>
        <v>-13.021632845549313</v>
      </c>
      <c r="AM149" s="20">
        <f t="shared" si="82"/>
        <v>3.7349634428254506</v>
      </c>
      <c r="AN149" s="20">
        <f t="shared" si="83"/>
        <v>15.641389460731085</v>
      </c>
      <c r="AO149" s="20">
        <f t="shared" si="84"/>
        <v>-6.5359431878417551</v>
      </c>
      <c r="AP149" s="20">
        <f t="shared" si="85"/>
        <v>-8.6888712882369248</v>
      </c>
      <c r="AQ149" s="20">
        <f t="shared" si="98"/>
        <v>4322.54670110399</v>
      </c>
      <c r="AR149" s="20">
        <f t="shared" si="94"/>
        <v>-0.18122312983453526</v>
      </c>
      <c r="AS149" s="20">
        <f t="shared" si="95"/>
        <v>21.710504133785435</v>
      </c>
      <c r="AT149" s="20">
        <f t="shared" si="86"/>
        <v>-8.3472557209079076E-3</v>
      </c>
      <c r="AU149" s="21">
        <f t="shared" si="76"/>
        <v>28413.700000000012</v>
      </c>
      <c r="AV149" s="20">
        <f t="shared" si="87"/>
        <v>21.529281003951706</v>
      </c>
      <c r="AW149" s="20">
        <f t="shared" si="96"/>
        <v>4364.6086599261916</v>
      </c>
      <c r="AX149" s="20">
        <f t="shared" si="88"/>
        <v>4467.6086599261944</v>
      </c>
      <c r="AY149" s="20"/>
      <c r="AZ149" s="20"/>
    </row>
    <row r="150" spans="1:52" x14ac:dyDescent="0.25">
      <c r="A150">
        <v>2</v>
      </c>
      <c r="C150" s="16">
        <f t="shared" si="101"/>
        <v>44213</v>
      </c>
      <c r="D150" s="91">
        <v>148</v>
      </c>
      <c r="E150" s="91" t="e">
        <f t="shared" si="77"/>
        <v>#NUM!</v>
      </c>
      <c r="Y150" s="17">
        <f t="shared" si="78"/>
        <v>0.75000000000000011</v>
      </c>
      <c r="Z150">
        <f t="shared" si="100"/>
        <v>3.3750000000000002E-2</v>
      </c>
      <c r="AA150">
        <v>22.22</v>
      </c>
      <c r="AB150">
        <f t="shared" si="75"/>
        <v>4.4999999999999998E-2</v>
      </c>
      <c r="AC150">
        <f t="shared" si="79"/>
        <v>-1.1249999999999996E-2</v>
      </c>
      <c r="AD150" s="28">
        <f t="shared" si="89"/>
        <v>23924.586571419968</v>
      </c>
      <c r="AE150" s="29">
        <f t="shared" si="80"/>
        <v>-4.141058271696588</v>
      </c>
      <c r="AF150" s="29">
        <f t="shared" si="81"/>
        <v>-17.363710382152693</v>
      </c>
      <c r="AG150" s="29">
        <f t="shared" si="90"/>
        <v>-19.354291788464355</v>
      </c>
      <c r="AH150" s="29">
        <f t="shared" si="91"/>
        <v>-2.1504768653849284</v>
      </c>
      <c r="AI150" s="29">
        <f t="shared" si="92"/>
        <v>-6.4514305961547844</v>
      </c>
      <c r="AJ150" s="29">
        <f t="shared" si="93"/>
        <v>-12.902861192309571</v>
      </c>
      <c r="AK150" s="20">
        <f t="shared" si="97"/>
        <v>144.88182112486987</v>
      </c>
      <c r="AL150" s="20">
        <f t="shared" si="99"/>
        <v>-13.00664133879976</v>
      </c>
      <c r="AM150" s="20">
        <f t="shared" si="82"/>
        <v>3.7269524445269293</v>
      </c>
      <c r="AN150" s="20">
        <f t="shared" si="83"/>
        <v>15.627339343937424</v>
      </c>
      <c r="AO150" s="20">
        <f t="shared" si="84"/>
        <v>-6.5277881469992014</v>
      </c>
      <c r="AP150" s="20">
        <f t="shared" si="85"/>
        <v>-8.6782650123841307</v>
      </c>
      <c r="AQ150" s="20">
        <f t="shared" si="98"/>
        <v>4344.2316074551736</v>
      </c>
      <c r="AR150" s="20">
        <f t="shared" si="94"/>
        <v>-0.18013769733460094</v>
      </c>
      <c r="AS150" s="20">
        <f t="shared" si="95"/>
        <v>21.684906351183599</v>
      </c>
      <c r="AT150" s="20">
        <f t="shared" si="86"/>
        <v>-8.307054428425914E-3</v>
      </c>
      <c r="AU150" s="21">
        <f t="shared" si="76"/>
        <v>28413.700000000012</v>
      </c>
      <c r="AV150" s="20">
        <f t="shared" si="87"/>
        <v>21.504768653849283</v>
      </c>
      <c r="AW150" s="20">
        <f t="shared" si="96"/>
        <v>4386.1134285800408</v>
      </c>
      <c r="AX150" s="20">
        <f t="shared" si="88"/>
        <v>4489.1134285800435</v>
      </c>
      <c r="AY150" s="20"/>
      <c r="AZ150" s="20"/>
    </row>
    <row r="151" spans="1:52" x14ac:dyDescent="0.25">
      <c r="A151">
        <v>2</v>
      </c>
      <c r="C151" s="16">
        <f t="shared" si="101"/>
        <v>44214</v>
      </c>
      <c r="D151" s="91">
        <v>149</v>
      </c>
      <c r="E151" s="91" t="e">
        <f t="shared" si="77"/>
        <v>#NUM!</v>
      </c>
      <c r="Y151" s="17">
        <f t="shared" si="78"/>
        <v>0.75000000000000011</v>
      </c>
      <c r="Z151">
        <f t="shared" si="100"/>
        <v>3.3750000000000002E-2</v>
      </c>
      <c r="AA151">
        <v>22.22</v>
      </c>
      <c r="AB151">
        <f t="shared" si="75"/>
        <v>4.4999999999999998E-2</v>
      </c>
      <c r="AC151">
        <f t="shared" si="79"/>
        <v>-1.1249999999999996E-2</v>
      </c>
      <c r="AD151" s="28">
        <f t="shared" si="89"/>
        <v>23903.106252847967</v>
      </c>
      <c r="AE151" s="29">
        <f t="shared" si="80"/>
        <v>-4.1322016564155586</v>
      </c>
      <c r="AF151" s="29">
        <f t="shared" si="81"/>
        <v>-17.348116915584903</v>
      </c>
      <c r="AG151" s="29">
        <f t="shared" si="90"/>
        <v>-19.332286714800418</v>
      </c>
      <c r="AH151" s="29">
        <f t="shared" si="91"/>
        <v>-2.1480318572000465</v>
      </c>
      <c r="AI151" s="29">
        <f t="shared" si="92"/>
        <v>-6.4440955716001387</v>
      </c>
      <c r="AJ151" s="29">
        <f t="shared" si="93"/>
        <v>-12.888191143200279</v>
      </c>
      <c r="AK151" s="20">
        <f t="shared" si="97"/>
        <v>144.70273280745909</v>
      </c>
      <c r="AL151" s="20">
        <f t="shared" si="99"/>
        <v>-12.991693081592061</v>
      </c>
      <c r="AM151" s="20">
        <f t="shared" si="82"/>
        <v>3.7189814907740026</v>
      </c>
      <c r="AN151" s="20">
        <f t="shared" si="83"/>
        <v>15.613305224026414</v>
      </c>
      <c r="AO151" s="20">
        <f t="shared" si="84"/>
        <v>-6.5196819506191437</v>
      </c>
      <c r="AP151" s="20">
        <f t="shared" si="85"/>
        <v>-8.6677138078191902</v>
      </c>
      <c r="AQ151" s="20">
        <f t="shared" si="98"/>
        <v>4365.8910143445846</v>
      </c>
      <c r="AR151" s="20">
        <f t="shared" si="94"/>
        <v>-0.17908831741078757</v>
      </c>
      <c r="AS151" s="20">
        <f t="shared" si="95"/>
        <v>21.659406889411002</v>
      </c>
      <c r="AT151" s="20">
        <f t="shared" si="86"/>
        <v>-8.268385109766855E-3</v>
      </c>
      <c r="AU151" s="21">
        <f t="shared" si="76"/>
        <v>28413.700000000012</v>
      </c>
      <c r="AV151" s="20">
        <f t="shared" si="87"/>
        <v>21.480318572000463</v>
      </c>
      <c r="AW151" s="20">
        <f t="shared" si="96"/>
        <v>4407.593747152041</v>
      </c>
      <c r="AX151" s="20">
        <f t="shared" si="88"/>
        <v>4510.5937471520438</v>
      </c>
      <c r="AY151" s="20"/>
      <c r="AZ151" s="20"/>
    </row>
    <row r="152" spans="1:52" x14ac:dyDescent="0.25">
      <c r="A152">
        <v>3</v>
      </c>
      <c r="B152" t="s">
        <v>142</v>
      </c>
      <c r="C152" s="16">
        <f t="shared" si="101"/>
        <v>44215</v>
      </c>
      <c r="D152" s="91">
        <v>150</v>
      </c>
      <c r="E152" s="91" t="e">
        <f t="shared" si="77"/>
        <v>#NUM!</v>
      </c>
      <c r="Y152" s="17">
        <f t="shared" si="78"/>
        <v>4.4444444444444446</v>
      </c>
      <c r="Z152">
        <f t="shared" si="100"/>
        <v>0.2</v>
      </c>
      <c r="AA152">
        <v>22.22</v>
      </c>
      <c r="AB152">
        <f t="shared" si="75"/>
        <v>4.4999999999999998E-2</v>
      </c>
      <c r="AC152">
        <f t="shared" si="79"/>
        <v>0.15500000000000003</v>
      </c>
      <c r="AD152" s="28">
        <f t="shared" si="89"/>
        <v>23861.338817461066</v>
      </c>
      <c r="AE152" s="29">
        <f t="shared" si="80"/>
        <v>-24.434894208720831</v>
      </c>
      <c r="AF152" s="29">
        <f t="shared" si="81"/>
        <v>-17.332541178179426</v>
      </c>
      <c r="AG152" s="29">
        <f t="shared" si="90"/>
        <v>-37.590691848210234</v>
      </c>
      <c r="AH152" s="29">
        <f t="shared" si="91"/>
        <v>-4.176743538690026</v>
      </c>
      <c r="AI152" s="29">
        <f t="shared" si="92"/>
        <v>-12.530230616070078</v>
      </c>
      <c r="AJ152" s="29">
        <f t="shared" si="93"/>
        <v>-25.060461232140156</v>
      </c>
      <c r="AK152" s="20">
        <f t="shared" si="97"/>
        <v>162.80501455604005</v>
      </c>
      <c r="AL152" s="20">
        <f t="shared" si="99"/>
        <v>-12.976787123293629</v>
      </c>
      <c r="AM152" s="20">
        <f t="shared" si="82"/>
        <v>21.991404787848747</v>
      </c>
      <c r="AN152" s="20">
        <f t="shared" si="83"/>
        <v>15.599287060361483</v>
      </c>
      <c r="AO152" s="20">
        <f t="shared" si="84"/>
        <v>-6.5116229763356586</v>
      </c>
      <c r="AP152" s="20">
        <f t="shared" si="85"/>
        <v>-10.688366515025685</v>
      </c>
      <c r="AQ152" s="20">
        <f t="shared" si="98"/>
        <v>4389.5561679829034</v>
      </c>
      <c r="AR152" s="20">
        <f t="shared" si="94"/>
        <v>18.102281748580964</v>
      </c>
      <c r="AS152" s="20">
        <f t="shared" si="95"/>
        <v>23.66515363831877</v>
      </c>
      <c r="AT152" s="20">
        <f t="shared" si="86"/>
        <v>0.76493404713289637</v>
      </c>
      <c r="AU152" s="21">
        <f t="shared" si="76"/>
        <v>28413.700000000012</v>
      </c>
      <c r="AV152" s="20">
        <f t="shared" si="87"/>
        <v>41.76743538690026</v>
      </c>
      <c r="AW152" s="20">
        <f t="shared" si="96"/>
        <v>4449.3611825389416</v>
      </c>
      <c r="AX152" s="20">
        <f t="shared" si="88"/>
        <v>4552.3611825389435</v>
      </c>
      <c r="AY152" s="20"/>
      <c r="AZ152" s="20"/>
    </row>
    <row r="153" spans="1:52" x14ac:dyDescent="0.25">
      <c r="A153">
        <v>3</v>
      </c>
      <c r="C153" s="16">
        <f t="shared" si="101"/>
        <v>44216</v>
      </c>
      <c r="D153" s="91">
        <v>151</v>
      </c>
      <c r="E153" s="91" t="e">
        <f t="shared" si="77"/>
        <v>#NUM!</v>
      </c>
      <c r="Y153" s="17">
        <f t="shared" si="78"/>
        <v>4.4444444444444446</v>
      </c>
      <c r="Z153">
        <f t="shared" si="100"/>
        <v>0.2</v>
      </c>
      <c r="AA153">
        <v>22.22</v>
      </c>
      <c r="AB153">
        <f t="shared" si="75"/>
        <v>4.4999999999999998E-2</v>
      </c>
      <c r="AC153">
        <f t="shared" si="79"/>
        <v>0.15500000000000003</v>
      </c>
      <c r="AD153" s="28">
        <f t="shared" si="89"/>
        <v>23816.592906166366</v>
      </c>
      <c r="AE153" s="29">
        <f t="shared" si="80"/>
        <v>-27.443656380826706</v>
      </c>
      <c r="AF153" s="29">
        <f t="shared" si="81"/>
        <v>-17.302254913871657</v>
      </c>
      <c r="AG153" s="29">
        <f t="shared" si="90"/>
        <v>-40.271320165228524</v>
      </c>
      <c r="AH153" s="29">
        <f t="shared" si="91"/>
        <v>-4.4745911294698359</v>
      </c>
      <c r="AI153" s="29">
        <f t="shared" si="92"/>
        <v>-13.423773388409508</v>
      </c>
      <c r="AJ153" s="29">
        <f t="shared" si="93"/>
        <v>-26.847546776819016</v>
      </c>
      <c r="AK153" s="20">
        <f t="shared" si="97"/>
        <v>182.78818651380899</v>
      </c>
      <c r="AL153" s="20">
        <f t="shared" si="99"/>
        <v>-12.961922552437784</v>
      </c>
      <c r="AM153" s="20">
        <f t="shared" si="82"/>
        <v>24.699290742744036</v>
      </c>
      <c r="AN153" s="20">
        <f t="shared" si="83"/>
        <v>15.572029422484492</v>
      </c>
      <c r="AO153" s="20">
        <f t="shared" si="84"/>
        <v>-7.3262256550218021</v>
      </c>
      <c r="AP153" s="20">
        <f t="shared" si="85"/>
        <v>-11.800816784491637</v>
      </c>
      <c r="AQ153" s="20">
        <f t="shared" si="98"/>
        <v>4414.3189073198319</v>
      </c>
      <c r="AR153" s="20">
        <f t="shared" si="94"/>
        <v>19.983171957768946</v>
      </c>
      <c r="AS153" s="20">
        <f t="shared" si="95"/>
        <v>24.762739336928462</v>
      </c>
      <c r="AT153" s="20">
        <f t="shared" si="86"/>
        <v>0.80698551504631844</v>
      </c>
      <c r="AU153" s="21">
        <f t="shared" si="76"/>
        <v>28413.700000000004</v>
      </c>
      <c r="AV153" s="20">
        <f t="shared" si="87"/>
        <v>44.745911294698359</v>
      </c>
      <c r="AW153" s="20">
        <f t="shared" si="96"/>
        <v>4494.1070938336397</v>
      </c>
      <c r="AX153" s="20">
        <f t="shared" si="88"/>
        <v>4597.1070938336406</v>
      </c>
      <c r="AY153" s="20"/>
      <c r="AZ153" s="20"/>
    </row>
    <row r="154" spans="1:52" x14ac:dyDescent="0.25">
      <c r="A154">
        <v>3</v>
      </c>
      <c r="C154" s="16">
        <f t="shared" si="101"/>
        <v>44217</v>
      </c>
      <c r="D154" s="91">
        <v>152</v>
      </c>
      <c r="E154" s="91" t="e">
        <f t="shared" si="77"/>
        <v>#NUM!</v>
      </c>
      <c r="Y154" s="17">
        <f t="shared" si="78"/>
        <v>4.4444444444444446</v>
      </c>
      <c r="Z154">
        <f t="shared" si="100"/>
        <v>0.2</v>
      </c>
      <c r="AA154">
        <v>22.22</v>
      </c>
      <c r="AB154">
        <f t="shared" si="75"/>
        <v>4.4999999999999998E-2</v>
      </c>
      <c r="AC154">
        <f t="shared" si="79"/>
        <v>0.15500000000000003</v>
      </c>
      <c r="AD154" s="28">
        <f t="shared" si="89"/>
        <v>23768.568705271504</v>
      </c>
      <c r="AE154" s="29">
        <f t="shared" si="80"/>
        <v>-30.754391987875948</v>
      </c>
      <c r="AF154" s="29">
        <f t="shared" si="81"/>
        <v>-17.269808906985915</v>
      </c>
      <c r="AG154" s="29">
        <f t="shared" si="90"/>
        <v>-43.22178080537568</v>
      </c>
      <c r="AH154" s="29">
        <f t="shared" si="91"/>
        <v>-4.802420089486187</v>
      </c>
      <c r="AI154" s="29">
        <f t="shared" si="92"/>
        <v>-14.407260268458558</v>
      </c>
      <c r="AJ154" s="29">
        <f t="shared" si="93"/>
        <v>-28.814520536917122</v>
      </c>
      <c r="AK154" s="20">
        <f t="shared" si="97"/>
        <v>204.83740043102935</v>
      </c>
      <c r="AL154" s="20">
        <f t="shared" si="99"/>
        <v>-12.947098495033924</v>
      </c>
      <c r="AM154" s="20">
        <f t="shared" si="82"/>
        <v>27.678952789088353</v>
      </c>
      <c r="AN154" s="20">
        <f t="shared" si="83"/>
        <v>15.542828016287324</v>
      </c>
      <c r="AO154" s="20">
        <f t="shared" si="84"/>
        <v>-8.225468393121405</v>
      </c>
      <c r="AP154" s="20">
        <f t="shared" si="85"/>
        <v>-13.027888482607592</v>
      </c>
      <c r="AQ154" s="20">
        <f t="shared" si="98"/>
        <v>4440.2938942974733</v>
      </c>
      <c r="AR154" s="20">
        <f t="shared" si="94"/>
        <v>22.049213917220357</v>
      </c>
      <c r="AS154" s="20">
        <f t="shared" si="95"/>
        <v>25.974986977641493</v>
      </c>
      <c r="AT154" s="20">
        <f t="shared" si="86"/>
        <v>0.84886332902494521</v>
      </c>
      <c r="AU154" s="21">
        <f t="shared" si="76"/>
        <v>28413.700000000004</v>
      </c>
      <c r="AV154" s="20">
        <f t="shared" si="87"/>
        <v>48.024200894861863</v>
      </c>
      <c r="AW154" s="20">
        <f t="shared" si="96"/>
        <v>4542.1312947285014</v>
      </c>
      <c r="AX154" s="20">
        <f t="shared" si="88"/>
        <v>4645.1312947285023</v>
      </c>
      <c r="AY154" s="20"/>
      <c r="AZ154" s="20"/>
    </row>
    <row r="155" spans="1:52" x14ac:dyDescent="0.25">
      <c r="A155">
        <v>3</v>
      </c>
      <c r="C155" s="16">
        <f t="shared" si="101"/>
        <v>44218</v>
      </c>
      <c r="D155" s="91">
        <v>153</v>
      </c>
      <c r="E155" s="91" t="e">
        <f t="shared" si="77"/>
        <v>#NUM!</v>
      </c>
      <c r="Y155" s="17">
        <f t="shared" si="78"/>
        <v>4.4444444444444446</v>
      </c>
      <c r="Z155">
        <f t="shared" si="100"/>
        <v>0.2</v>
      </c>
      <c r="AA155">
        <v>22.22</v>
      </c>
      <c r="AB155">
        <f t="shared" si="75"/>
        <v>4.4999999999999998E-2</v>
      </c>
      <c r="AC155">
        <f t="shared" si="79"/>
        <v>0.15500000000000003</v>
      </c>
      <c r="AD155" s="28">
        <f t="shared" si="89"/>
        <v>23716.939007793208</v>
      </c>
      <c r="AE155" s="29">
        <f t="shared" si="80"/>
        <v>-34.394711720686047</v>
      </c>
      <c r="AF155" s="29">
        <f t="shared" si="81"/>
        <v>-17.234985757611334</v>
      </c>
      <c r="AG155" s="29">
        <f t="shared" si="90"/>
        <v>-46.466727730467646</v>
      </c>
      <c r="AH155" s="29">
        <f t="shared" si="91"/>
        <v>-5.1629697478297381</v>
      </c>
      <c r="AI155" s="29">
        <f t="shared" si="92"/>
        <v>-15.488909243489216</v>
      </c>
      <c r="AJ155" s="29">
        <f t="shared" si="93"/>
        <v>-30.977818486978428</v>
      </c>
      <c r="AK155" s="20">
        <f t="shared" si="97"/>
        <v>229.15413102914968</v>
      </c>
      <c r="AL155" s="20">
        <f t="shared" si="99"/>
        <v>-12.932314112950994</v>
      </c>
      <c r="AM155" s="20">
        <f t="shared" si="82"/>
        <v>30.955240548617443</v>
      </c>
      <c r="AN155" s="20">
        <f t="shared" si="83"/>
        <v>15.511487181850201</v>
      </c>
      <c r="AO155" s="20">
        <f t="shared" si="84"/>
        <v>-9.2176830193963202</v>
      </c>
      <c r="AP155" s="20">
        <f t="shared" si="85"/>
        <v>-14.380652767226058</v>
      </c>
      <c r="AQ155" s="20">
        <f t="shared" si="98"/>
        <v>4467.6068611776509</v>
      </c>
      <c r="AR155" s="20">
        <f t="shared" si="94"/>
        <v>24.31673059812033</v>
      </c>
      <c r="AS155" s="20">
        <f t="shared" si="95"/>
        <v>27.312966880177555</v>
      </c>
      <c r="AT155" s="20">
        <f t="shared" si="86"/>
        <v>0.89029986031170605</v>
      </c>
      <c r="AU155" s="21">
        <f t="shared" si="76"/>
        <v>28413.700000000008</v>
      </c>
      <c r="AV155" s="20">
        <f t="shared" si="87"/>
        <v>51.629697478297381</v>
      </c>
      <c r="AW155" s="20">
        <f t="shared" si="96"/>
        <v>4593.7609922067986</v>
      </c>
      <c r="AX155" s="20">
        <f t="shared" si="88"/>
        <v>4696.7609922068004</v>
      </c>
      <c r="AY155" s="20"/>
      <c r="AZ155" s="20"/>
    </row>
    <row r="156" spans="1:52" x14ac:dyDescent="0.25">
      <c r="A156">
        <v>3</v>
      </c>
      <c r="C156" s="16">
        <f t="shared" si="101"/>
        <v>44219</v>
      </c>
      <c r="D156" s="91">
        <v>154</v>
      </c>
      <c r="E156" s="91" t="e">
        <f t="shared" si="77"/>
        <v>#NUM!</v>
      </c>
      <c r="Y156" s="17">
        <f t="shared" si="78"/>
        <v>4.4444444444444446</v>
      </c>
      <c r="Z156">
        <f t="shared" si="100"/>
        <v>0.2</v>
      </c>
      <c r="AA156">
        <v>22.22</v>
      </c>
      <c r="AB156">
        <f t="shared" si="75"/>
        <v>4.4999999999999998E-2</v>
      </c>
      <c r="AC156">
        <f t="shared" si="79"/>
        <v>0.15500000000000003</v>
      </c>
      <c r="AD156" s="28">
        <f t="shared" si="89"/>
        <v>23661.34725140085</v>
      </c>
      <c r="AE156" s="29">
        <f t="shared" si="80"/>
        <v>-38.394208189851867</v>
      </c>
      <c r="AF156" s="29">
        <f t="shared" si="81"/>
        <v>-17.197548202504752</v>
      </c>
      <c r="AG156" s="29">
        <f t="shared" si="90"/>
        <v>-50.032580753120953</v>
      </c>
      <c r="AH156" s="29">
        <f t="shared" si="91"/>
        <v>-5.5591756392356615</v>
      </c>
      <c r="AI156" s="29">
        <f t="shared" si="92"/>
        <v>-16.677526917706984</v>
      </c>
      <c r="AJ156" s="29">
        <f t="shared" si="93"/>
        <v>-33.355053835413969</v>
      </c>
      <c r="AK156" s="20">
        <f t="shared" si="97"/>
        <v>255.95720728358788</v>
      </c>
      <c r="AL156" s="20">
        <f t="shared" si="99"/>
        <v>-12.917568602371023</v>
      </c>
      <c r="AM156" s="20">
        <f t="shared" si="82"/>
        <v>34.554787370866684</v>
      </c>
      <c r="AN156" s="20">
        <f t="shared" si="83"/>
        <v>15.477793382254276</v>
      </c>
      <c r="AO156" s="20">
        <f t="shared" si="84"/>
        <v>-10.311935896311736</v>
      </c>
      <c r="AP156" s="20">
        <f t="shared" si="85"/>
        <v>-15.871111535547398</v>
      </c>
      <c r="AQ156" s="20">
        <f t="shared" si="98"/>
        <v>4496.3955413155691</v>
      </c>
      <c r="AR156" s="20">
        <f t="shared" si="94"/>
        <v>26.803076254438196</v>
      </c>
      <c r="AS156" s="20">
        <f t="shared" si="95"/>
        <v>28.788680137918163</v>
      </c>
      <c r="AT156" s="20">
        <f t="shared" si="86"/>
        <v>0.93102831133738961</v>
      </c>
      <c r="AU156" s="21">
        <f t="shared" si="76"/>
        <v>28413.700000000004</v>
      </c>
      <c r="AV156" s="20">
        <f t="shared" si="87"/>
        <v>55.591756392356615</v>
      </c>
      <c r="AW156" s="20">
        <f t="shared" si="96"/>
        <v>4649.3527485991553</v>
      </c>
      <c r="AX156" s="20">
        <f t="shared" si="88"/>
        <v>4752.3527485991572</v>
      </c>
      <c r="AY156" s="20"/>
      <c r="AZ156" s="20"/>
    </row>
    <row r="157" spans="1:52" x14ac:dyDescent="0.25">
      <c r="A157">
        <v>3</v>
      </c>
      <c r="C157" s="16">
        <f t="shared" si="101"/>
        <v>44220</v>
      </c>
      <c r="D157" s="91">
        <v>155</v>
      </c>
      <c r="E157" s="91" t="e">
        <f t="shared" si="77"/>
        <v>#NUM!</v>
      </c>
      <c r="Y157" s="17">
        <f t="shared" si="78"/>
        <v>4.4444444444444446</v>
      </c>
      <c r="Z157">
        <f t="shared" si="100"/>
        <v>0.2</v>
      </c>
      <c r="AA157">
        <v>22.22</v>
      </c>
      <c r="AB157">
        <f t="shared" si="75"/>
        <v>4.4999999999999998E-2</v>
      </c>
      <c r="AC157">
        <f t="shared" si="79"/>
        <v>0.15500000000000003</v>
      </c>
      <c r="AD157" s="28">
        <f t="shared" si="89"/>
        <v>23601.405537428938</v>
      </c>
      <c r="AE157" s="29">
        <f t="shared" si="80"/>
        <v>-42.784476279539255</v>
      </c>
      <c r="AF157" s="29">
        <f t="shared" si="81"/>
        <v>-17.157237692370821</v>
      </c>
      <c r="AG157" s="29">
        <f t="shared" si="90"/>
        <v>-53.947542574719073</v>
      </c>
      <c r="AH157" s="29">
        <f t="shared" si="91"/>
        <v>-5.9941713971910078</v>
      </c>
      <c r="AI157" s="29">
        <f t="shared" si="92"/>
        <v>-17.982514191573024</v>
      </c>
      <c r="AJ157" s="29">
        <f t="shared" si="93"/>
        <v>-35.965028383146048</v>
      </c>
      <c r="AK157" s="20">
        <f t="shared" si="97"/>
        <v>285.48381433823596</v>
      </c>
      <c r="AL157" s="20">
        <f t="shared" si="99"/>
        <v>-12.902861192309571</v>
      </c>
      <c r="AM157" s="20">
        <f t="shared" si="82"/>
        <v>38.506028651585332</v>
      </c>
      <c r="AN157" s="20">
        <f t="shared" si="83"/>
        <v>15.441513923133739</v>
      </c>
      <c r="AO157" s="20">
        <f t="shared" si="84"/>
        <v>-11.518074327761454</v>
      </c>
      <c r="AP157" s="20">
        <f t="shared" si="85"/>
        <v>-17.512245724952461</v>
      </c>
      <c r="AQ157" s="20">
        <f t="shared" si="98"/>
        <v>4526.8106482328312</v>
      </c>
      <c r="AR157" s="20">
        <f t="shared" si="94"/>
        <v>29.526607054648082</v>
      </c>
      <c r="AS157" s="20">
        <f t="shared" si="95"/>
        <v>30.415106917262165</v>
      </c>
      <c r="AT157" s="20">
        <f t="shared" si="86"/>
        <v>0.97078754761470809</v>
      </c>
      <c r="AU157" s="21">
        <f t="shared" si="76"/>
        <v>28413.700000000004</v>
      </c>
      <c r="AV157" s="20">
        <f t="shared" si="87"/>
        <v>59.941713971910076</v>
      </c>
      <c r="AW157" s="20">
        <f t="shared" si="96"/>
        <v>4709.2944625710652</v>
      </c>
      <c r="AX157" s="20">
        <f t="shared" si="88"/>
        <v>4812.294462571067</v>
      </c>
      <c r="AY157" s="20"/>
      <c r="AZ157" s="20"/>
    </row>
    <row r="158" spans="1:52" x14ac:dyDescent="0.25">
      <c r="A158">
        <v>3</v>
      </c>
      <c r="C158" s="16">
        <f t="shared" si="101"/>
        <v>44221</v>
      </c>
      <c r="D158" s="91">
        <v>156</v>
      </c>
      <c r="E158" s="91" t="e">
        <f t="shared" si="77"/>
        <v>#NUM!</v>
      </c>
      <c r="Y158" s="17">
        <f t="shared" si="78"/>
        <v>4.4444444444444446</v>
      </c>
      <c r="Z158">
        <f t="shared" si="100"/>
        <v>0.2</v>
      </c>
      <c r="AA158">
        <v>22.22</v>
      </c>
      <c r="AB158">
        <f t="shared" si="75"/>
        <v>4.4999999999999998E-2</v>
      </c>
      <c r="AC158">
        <f t="shared" si="79"/>
        <v>0.15500000000000003</v>
      </c>
      <c r="AD158" s="28">
        <f t="shared" si="89"/>
        <v>23536.692663945676</v>
      </c>
      <c r="AE158" s="29">
        <f t="shared" si="80"/>
        <v>-47.599100527848329</v>
      </c>
      <c r="AF158" s="29">
        <f t="shared" si="81"/>
        <v>-17.113772955414927</v>
      </c>
      <c r="AG158" s="29">
        <f t="shared" si="90"/>
        <v>-58.241586134936931</v>
      </c>
      <c r="AH158" s="29">
        <f t="shared" si="91"/>
        <v>-6.4712873483263254</v>
      </c>
      <c r="AI158" s="29">
        <f t="shared" si="92"/>
        <v>-19.413862044978973</v>
      </c>
      <c r="AJ158" s="29">
        <f t="shared" si="93"/>
        <v>-38.827724089957954</v>
      </c>
      <c r="AK158" s="20">
        <f t="shared" si="97"/>
        <v>317.99043768475201</v>
      </c>
      <c r="AL158" s="20">
        <f t="shared" si="99"/>
        <v>-12.888191143200279</v>
      </c>
      <c r="AM158" s="20">
        <f t="shared" si="82"/>
        <v>42.839190475063496</v>
      </c>
      <c r="AN158" s="20">
        <f t="shared" si="83"/>
        <v>15.402395659873434</v>
      </c>
      <c r="AO158" s="20">
        <f t="shared" si="84"/>
        <v>-12.846771645220617</v>
      </c>
      <c r="AP158" s="20">
        <f t="shared" si="85"/>
        <v>-19.318058993546941</v>
      </c>
      <c r="AQ158" s="20">
        <f t="shared" si="98"/>
        <v>4559.0168983695785</v>
      </c>
      <c r="AR158" s="20">
        <f t="shared" si="94"/>
        <v>32.506623346516051</v>
      </c>
      <c r="AS158" s="20">
        <f t="shared" si="95"/>
        <v>32.206250136747258</v>
      </c>
      <c r="AT158" s="20">
        <f t="shared" si="86"/>
        <v>1.00932655023461</v>
      </c>
      <c r="AU158" s="21">
        <f t="shared" si="76"/>
        <v>28413.700000000004</v>
      </c>
      <c r="AV158" s="20">
        <f t="shared" si="87"/>
        <v>64.712873483263252</v>
      </c>
      <c r="AW158" s="20">
        <f t="shared" si="96"/>
        <v>4774.0073360543283</v>
      </c>
      <c r="AX158" s="20">
        <f t="shared" si="88"/>
        <v>4877.0073360543302</v>
      </c>
      <c r="AY158" s="20"/>
      <c r="AZ158" s="20"/>
    </row>
    <row r="159" spans="1:52" x14ac:dyDescent="0.25">
      <c r="A159">
        <v>3</v>
      </c>
      <c r="C159" s="16">
        <f t="shared" si="101"/>
        <v>44222</v>
      </c>
      <c r="D159" s="91">
        <v>157</v>
      </c>
      <c r="E159" s="91" t="e">
        <f t="shared" si="77"/>
        <v>#NUM!</v>
      </c>
      <c r="Y159" s="17">
        <f t="shared" si="78"/>
        <v>4.4444444444444446</v>
      </c>
      <c r="Z159">
        <f t="shared" si="100"/>
        <v>0.2</v>
      </c>
      <c r="AA159">
        <v>22.22</v>
      </c>
      <c r="AB159">
        <f t="shared" si="75"/>
        <v>4.4999999999999998E-2</v>
      </c>
      <c r="AC159">
        <f t="shared" si="79"/>
        <v>0.15500000000000003</v>
      </c>
      <c r="AD159" s="28">
        <f t="shared" si="89"/>
        <v>23466.752214920627</v>
      </c>
      <c r="AE159" s="29">
        <f t="shared" si="80"/>
        <v>-52.873600453959654</v>
      </c>
      <c r="AF159" s="29">
        <f t="shared" si="81"/>
        <v>-17.066848571088379</v>
      </c>
      <c r="AG159" s="29">
        <f t="shared" si="90"/>
        <v>-62.946404122543221</v>
      </c>
      <c r="AH159" s="29">
        <f t="shared" si="91"/>
        <v>-6.994044902504803</v>
      </c>
      <c r="AI159" s="29">
        <f t="shared" si="92"/>
        <v>-20.982134707514408</v>
      </c>
      <c r="AJ159" s="29">
        <f t="shared" si="93"/>
        <v>-41.964269415028809</v>
      </c>
      <c r="AK159" s="20">
        <f t="shared" si="97"/>
        <v>341.56681087934129</v>
      </c>
      <c r="AL159" s="20">
        <f t="shared" si="99"/>
        <v>-25.060461232140156</v>
      </c>
      <c r="AM159" s="20">
        <f t="shared" si="82"/>
        <v>47.58624040856369</v>
      </c>
      <c r="AN159" s="20">
        <f t="shared" si="83"/>
        <v>15.36016371397954</v>
      </c>
      <c r="AO159" s="20">
        <f t="shared" si="84"/>
        <v>-14.30956969581384</v>
      </c>
      <c r="AP159" s="20">
        <f t="shared" si="85"/>
        <v>-21.303614598318642</v>
      </c>
      <c r="AQ159" s="20">
        <f t="shared" si="98"/>
        <v>4605.3809742000367</v>
      </c>
      <c r="AR159" s="20">
        <f t="shared" si="94"/>
        <v>23.57637319458928</v>
      </c>
      <c r="AS159" s="20">
        <f t="shared" si="95"/>
        <v>46.364075830458205</v>
      </c>
      <c r="AT159" s="20">
        <f t="shared" si="86"/>
        <v>0.50850519011318507</v>
      </c>
      <c r="AU159" s="21">
        <f t="shared" si="76"/>
        <v>28413.700000000004</v>
      </c>
      <c r="AV159" s="20">
        <f t="shared" si="87"/>
        <v>69.940449025048025</v>
      </c>
      <c r="AW159" s="20">
        <f t="shared" si="96"/>
        <v>4843.9477850793764</v>
      </c>
      <c r="AX159" s="20">
        <f t="shared" si="88"/>
        <v>4946.9477850793783</v>
      </c>
      <c r="AY159" s="20"/>
      <c r="AZ159" s="20"/>
    </row>
    <row r="160" spans="1:52" x14ac:dyDescent="0.25">
      <c r="A160">
        <v>3</v>
      </c>
      <c r="C160" s="16">
        <f t="shared" si="101"/>
        <v>44223</v>
      </c>
      <c r="D160" s="91">
        <v>158</v>
      </c>
      <c r="E160" s="91" t="e">
        <f t="shared" si="77"/>
        <v>#NUM!</v>
      </c>
      <c r="Y160" s="17">
        <f t="shared" si="78"/>
        <v>4.4444444444444446</v>
      </c>
      <c r="Z160">
        <f t="shared" si="100"/>
        <v>0.2</v>
      </c>
      <c r="AA160">
        <v>22.22</v>
      </c>
      <c r="AB160">
        <f t="shared" si="75"/>
        <v>4.4999999999999998E-2</v>
      </c>
      <c r="AC160">
        <f t="shared" si="79"/>
        <v>0.15500000000000003</v>
      </c>
      <c r="AD160" s="28">
        <f t="shared" si="89"/>
        <v>23393.11110409609</v>
      </c>
      <c r="AE160" s="29">
        <f t="shared" si="80"/>
        <v>-56.624977240026979</v>
      </c>
      <c r="AF160" s="29">
        <f t="shared" si="81"/>
        <v>-17.016133584511998</v>
      </c>
      <c r="AG160" s="29">
        <f t="shared" si="90"/>
        <v>-66.276999742085081</v>
      </c>
      <c r="AH160" s="29">
        <f t="shared" si="91"/>
        <v>-7.3641110824538973</v>
      </c>
      <c r="AI160" s="29">
        <f t="shared" si="92"/>
        <v>-22.092333247361694</v>
      </c>
      <c r="AJ160" s="29">
        <f t="shared" si="93"/>
        <v>-44.184666494723388</v>
      </c>
      <c r="AK160" s="20">
        <f t="shared" si="97"/>
        <v>365.62575735503702</v>
      </c>
      <c r="AL160" s="20">
        <f t="shared" si="99"/>
        <v>-26.847546776819016</v>
      </c>
      <c r="AM160" s="20">
        <f t="shared" si="82"/>
        <v>50.962479516024281</v>
      </c>
      <c r="AN160" s="20">
        <f t="shared" si="83"/>
        <v>15.314520226060798</v>
      </c>
      <c r="AO160" s="20">
        <f t="shared" si="84"/>
        <v>-15.370506489570358</v>
      </c>
      <c r="AP160" s="20">
        <f t="shared" si="85"/>
        <v>-22.734617572024256</v>
      </c>
      <c r="AQ160" s="20">
        <f t="shared" si="98"/>
        <v>4654.9631385488801</v>
      </c>
      <c r="AR160" s="20">
        <f t="shared" si="94"/>
        <v>24.058946475695734</v>
      </c>
      <c r="AS160" s="20">
        <f t="shared" si="95"/>
        <v>49.582164348843435</v>
      </c>
      <c r="AT160" s="20">
        <f t="shared" si="86"/>
        <v>0.48523388988074578</v>
      </c>
      <c r="AU160" s="21">
        <f t="shared" si="76"/>
        <v>28413.700000000004</v>
      </c>
      <c r="AV160" s="20">
        <f t="shared" si="87"/>
        <v>73.64111082453897</v>
      </c>
      <c r="AW160" s="20">
        <f t="shared" si="96"/>
        <v>4917.5888959039157</v>
      </c>
      <c r="AX160" s="20">
        <f t="shared" si="88"/>
        <v>5020.5888959039175</v>
      </c>
      <c r="AY160" s="20"/>
      <c r="AZ160" s="20"/>
    </row>
    <row r="161" spans="1:52" x14ac:dyDescent="0.25">
      <c r="A161">
        <v>3</v>
      </c>
      <c r="C161" s="16">
        <f t="shared" si="101"/>
        <v>44224</v>
      </c>
      <c r="D161" s="91">
        <v>159</v>
      </c>
      <c r="E161" s="91" t="e">
        <f t="shared" si="77"/>
        <v>#NUM!</v>
      </c>
      <c r="Y161" s="17">
        <f t="shared" si="78"/>
        <v>4.4444444444444446</v>
      </c>
      <c r="Z161">
        <f t="shared" si="100"/>
        <v>0.2</v>
      </c>
      <c r="AA161">
        <v>22.22</v>
      </c>
      <c r="AB161">
        <f t="shared" si="75"/>
        <v>4.4999999999999998E-2</v>
      </c>
      <c r="AC161">
        <f t="shared" si="79"/>
        <v>0.15500000000000003</v>
      </c>
      <c r="AD161" s="28">
        <f t="shared" si="89"/>
        <v>23315.725108698436</v>
      </c>
      <c r="AE161" s="29">
        <f t="shared" si="80"/>
        <v>-60.423260211338196</v>
      </c>
      <c r="AF161" s="29">
        <f t="shared" si="81"/>
        <v>-16.962735186317573</v>
      </c>
      <c r="AG161" s="29">
        <f t="shared" si="90"/>
        <v>-69.647395857890189</v>
      </c>
      <c r="AH161" s="29">
        <f t="shared" si="91"/>
        <v>-7.7385995397655769</v>
      </c>
      <c r="AI161" s="29">
        <f t="shared" si="92"/>
        <v>-23.215798619296727</v>
      </c>
      <c r="AJ161" s="29">
        <f t="shared" si="93"/>
        <v>-46.431597238593461</v>
      </c>
      <c r="AK161" s="20">
        <f t="shared" si="97"/>
        <v>390.00547359503344</v>
      </c>
      <c r="AL161" s="20">
        <f t="shared" si="99"/>
        <v>-28.814520536917122</v>
      </c>
      <c r="AM161" s="20">
        <f t="shared" si="82"/>
        <v>54.380934190204378</v>
      </c>
      <c r="AN161" s="20">
        <f t="shared" si="83"/>
        <v>15.266461667685816</v>
      </c>
      <c r="AO161" s="20">
        <f t="shared" si="84"/>
        <v>-16.453159080976665</v>
      </c>
      <c r="AP161" s="20">
        <f t="shared" si="85"/>
        <v>-24.191758620742242</v>
      </c>
      <c r="AQ161" s="20">
        <f t="shared" si="98"/>
        <v>4707.9694177065394</v>
      </c>
      <c r="AR161" s="20">
        <f t="shared" si="94"/>
        <v>24.379716239996412</v>
      </c>
      <c r="AS161" s="20">
        <f t="shared" si="95"/>
        <v>53.006279157659264</v>
      </c>
      <c r="AT161" s="20">
        <f t="shared" si="86"/>
        <v>0.45994015477831574</v>
      </c>
      <c r="AU161" s="21">
        <f t="shared" si="76"/>
        <v>28413.700000000008</v>
      </c>
      <c r="AV161" s="20">
        <f t="shared" si="87"/>
        <v>77.385995397655762</v>
      </c>
      <c r="AW161" s="20">
        <f t="shared" si="96"/>
        <v>4994.9748913015719</v>
      </c>
      <c r="AX161" s="20">
        <f t="shared" si="88"/>
        <v>5097.9748913015728</v>
      </c>
      <c r="AY161" s="20"/>
      <c r="AZ161" s="20"/>
    </row>
    <row r="162" spans="1:52" x14ac:dyDescent="0.25">
      <c r="A162">
        <v>3</v>
      </c>
      <c r="C162" s="16">
        <f t="shared" si="101"/>
        <v>44225</v>
      </c>
      <c r="D162" s="91">
        <v>160</v>
      </c>
      <c r="E162" s="91" t="e">
        <f t="shared" si="77"/>
        <v>#NUM!</v>
      </c>
      <c r="Y162" s="17">
        <f t="shared" si="78"/>
        <v>4.4444444444444446</v>
      </c>
      <c r="Z162">
        <f t="shared" si="100"/>
        <v>0.2</v>
      </c>
      <c r="AA162">
        <v>22.22</v>
      </c>
      <c r="AB162">
        <f t="shared" si="75"/>
        <v>4.4999999999999998E-2</v>
      </c>
      <c r="AC162">
        <f t="shared" si="79"/>
        <v>0.15500000000000003</v>
      </c>
      <c r="AD162" s="28">
        <f t="shared" si="89"/>
        <v>23234.57945117099</v>
      </c>
      <c r="AE162" s="29">
        <f t="shared" si="80"/>
        <v>-64.239036217610632</v>
      </c>
      <c r="AF162" s="29">
        <f t="shared" si="81"/>
        <v>-16.906621309834076</v>
      </c>
      <c r="AG162" s="29">
        <f t="shared" si="90"/>
        <v>-73.031091774700243</v>
      </c>
      <c r="AH162" s="29">
        <f t="shared" si="91"/>
        <v>-8.1145657527444719</v>
      </c>
      <c r="AI162" s="29">
        <f t="shared" si="92"/>
        <v>-24.343697258233412</v>
      </c>
      <c r="AJ162" s="29">
        <f t="shared" si="93"/>
        <v>-48.687394516466831</v>
      </c>
      <c r="AK162" s="20">
        <f t="shared" si="97"/>
        <v>414.50850057097875</v>
      </c>
      <c r="AL162" s="20">
        <f t="shared" si="99"/>
        <v>-30.977818486978428</v>
      </c>
      <c r="AM162" s="20">
        <f t="shared" si="82"/>
        <v>57.815132595849569</v>
      </c>
      <c r="AN162" s="20">
        <f t="shared" si="83"/>
        <v>15.215959178850669</v>
      </c>
      <c r="AO162" s="20">
        <f t="shared" si="84"/>
        <v>-17.550246311776505</v>
      </c>
      <c r="AP162" s="20">
        <f t="shared" si="85"/>
        <v>-25.664812064520977</v>
      </c>
      <c r="AQ162" s="20">
        <f t="shared" si="98"/>
        <v>4764.6120482580382</v>
      </c>
      <c r="AR162" s="20">
        <f t="shared" si="94"/>
        <v>24.503026975945318</v>
      </c>
      <c r="AS162" s="20">
        <f t="shared" si="95"/>
        <v>56.642630551498769</v>
      </c>
      <c r="AT162" s="20">
        <f t="shared" si="86"/>
        <v>0.43258984862412903</v>
      </c>
      <c r="AU162" s="21">
        <f t="shared" si="76"/>
        <v>28413.700000000004</v>
      </c>
      <c r="AV162" s="20">
        <f t="shared" si="87"/>
        <v>81.145657527444712</v>
      </c>
      <c r="AW162" s="20">
        <f t="shared" si="96"/>
        <v>5076.120548829017</v>
      </c>
      <c r="AX162" s="20">
        <f t="shared" si="88"/>
        <v>5179.120548829017</v>
      </c>
      <c r="AY162" s="20"/>
      <c r="AZ162" s="20"/>
    </row>
    <row r="163" spans="1:52" x14ac:dyDescent="0.25">
      <c r="A163">
        <v>3</v>
      </c>
      <c r="C163" s="16">
        <f t="shared" si="101"/>
        <v>44226</v>
      </c>
      <c r="D163" s="91">
        <v>161</v>
      </c>
      <c r="E163" s="91" t="e">
        <f t="shared" si="77"/>
        <v>#NUM!</v>
      </c>
      <c r="Y163" s="17">
        <f t="shared" si="78"/>
        <v>4.4444444444444446</v>
      </c>
      <c r="Z163">
        <f t="shared" si="100"/>
        <v>0.2</v>
      </c>
      <c r="AA163">
        <v>22.22</v>
      </c>
      <c r="AB163">
        <f t="shared" si="75"/>
        <v>4.4999999999999998E-2</v>
      </c>
      <c r="AC163">
        <f t="shared" si="79"/>
        <v>0.15500000000000003</v>
      </c>
      <c r="AD163" s="28">
        <f t="shared" si="89"/>
        <v>23149.694279900741</v>
      </c>
      <c r="AE163" s="29">
        <f t="shared" si="80"/>
        <v>-68.037390030639742</v>
      </c>
      <c r="AF163" s="29">
        <f t="shared" si="81"/>
        <v>-16.847781239608587</v>
      </c>
      <c r="AG163" s="29">
        <f t="shared" si="90"/>
        <v>-76.396654143223486</v>
      </c>
      <c r="AH163" s="29">
        <f t="shared" si="91"/>
        <v>-8.4885171270248332</v>
      </c>
      <c r="AI163" s="29">
        <f t="shared" si="92"/>
        <v>-25.465551381074494</v>
      </c>
      <c r="AJ163" s="29">
        <f t="shared" si="93"/>
        <v>-50.931102762148996</v>
      </c>
      <c r="AK163" s="20">
        <f t="shared" si="97"/>
        <v>438.89721835309422</v>
      </c>
      <c r="AL163" s="20">
        <f t="shared" si="99"/>
        <v>-33.355053835413969</v>
      </c>
      <c r="AM163" s="20">
        <f t="shared" si="82"/>
        <v>61.233651027575768</v>
      </c>
      <c r="AN163" s="20">
        <f t="shared" si="83"/>
        <v>15.163003115647728</v>
      </c>
      <c r="AO163" s="20">
        <f t="shared" si="84"/>
        <v>-18.652882525694043</v>
      </c>
      <c r="AP163" s="20">
        <f t="shared" si="85"/>
        <v>-27.141399652718874</v>
      </c>
      <c r="AQ163" s="20">
        <f t="shared" si="98"/>
        <v>4825.108501746171</v>
      </c>
      <c r="AR163" s="20">
        <f t="shared" si="94"/>
        <v>24.388717782115464</v>
      </c>
      <c r="AS163" s="20">
        <f t="shared" si="95"/>
        <v>60.496453488132829</v>
      </c>
      <c r="AT163" s="20">
        <f t="shared" si="86"/>
        <v>0.40314293443498517</v>
      </c>
      <c r="AU163" s="21">
        <f t="shared" si="76"/>
        <v>28413.700000000004</v>
      </c>
      <c r="AV163" s="20">
        <f t="shared" si="87"/>
        <v>84.885171270248321</v>
      </c>
      <c r="AW163" s="20">
        <f t="shared" si="96"/>
        <v>5161.0057200992651</v>
      </c>
      <c r="AX163" s="20">
        <f t="shared" si="88"/>
        <v>5264.0057200992651</v>
      </c>
      <c r="AY163" s="20"/>
      <c r="AZ163" s="20"/>
    </row>
    <row r="164" spans="1:52" x14ac:dyDescent="0.25">
      <c r="A164">
        <v>3</v>
      </c>
      <c r="C164" s="16">
        <f t="shared" si="101"/>
        <v>44227</v>
      </c>
      <c r="D164" s="91">
        <v>162</v>
      </c>
      <c r="E164" s="91" t="e">
        <f t="shared" si="77"/>
        <v>#NUM!</v>
      </c>
      <c r="Y164" s="17">
        <f t="shared" si="78"/>
        <v>4.4444444444444446</v>
      </c>
      <c r="Z164">
        <f t="shared" si="100"/>
        <v>0.2</v>
      </c>
      <c r="AA164">
        <v>22.22</v>
      </c>
      <c r="AB164">
        <f t="shared" si="75"/>
        <v>4.4999999999999998E-2</v>
      </c>
      <c r="AC164">
        <f t="shared" si="79"/>
        <v>0.15500000000000003</v>
      </c>
      <c r="AD164" s="28">
        <f t="shared" si="89"/>
        <v>23061.130691046954</v>
      </c>
      <c r="AE164" s="29">
        <f t="shared" si="80"/>
        <v>-71.777359268212891</v>
      </c>
      <c r="AF164" s="29">
        <f t="shared" si="81"/>
        <v>-16.786229585572698</v>
      </c>
      <c r="AG164" s="29">
        <f t="shared" si="90"/>
        <v>-79.707229968407034</v>
      </c>
      <c r="AH164" s="29">
        <f t="shared" si="91"/>
        <v>-8.85635888537856</v>
      </c>
      <c r="AI164" s="29">
        <f t="shared" si="92"/>
        <v>-26.569076656135675</v>
      </c>
      <c r="AJ164" s="29">
        <f t="shared" si="93"/>
        <v>-53.138153312271356</v>
      </c>
      <c r="AK164" s="20">
        <f t="shared" si="97"/>
        <v>462.88904511246591</v>
      </c>
      <c r="AL164" s="20">
        <f t="shared" si="99"/>
        <v>-35.965028383146048</v>
      </c>
      <c r="AM164" s="20">
        <f t="shared" si="82"/>
        <v>64.599623341391606</v>
      </c>
      <c r="AN164" s="20">
        <f t="shared" si="83"/>
        <v>15.107606627015429</v>
      </c>
      <c r="AO164" s="20">
        <f t="shared" si="84"/>
        <v>-19.750374825889239</v>
      </c>
      <c r="AP164" s="20">
        <f t="shared" si="85"/>
        <v>-28.6067337112678</v>
      </c>
      <c r="AQ164" s="20">
        <f t="shared" si="98"/>
        <v>4889.6802638405852</v>
      </c>
      <c r="AR164" s="20">
        <f t="shared" si="94"/>
        <v>23.991826759371691</v>
      </c>
      <c r="AS164" s="20">
        <f t="shared" si="95"/>
        <v>64.571762094414225</v>
      </c>
      <c r="AT164" s="20">
        <f t="shared" si="86"/>
        <v>0.37155292005647622</v>
      </c>
      <c r="AU164" s="21">
        <f t="shared" si="76"/>
        <v>28413.700000000004</v>
      </c>
      <c r="AV164" s="20">
        <f t="shared" si="87"/>
        <v>88.563588853785589</v>
      </c>
      <c r="AW164" s="20">
        <f t="shared" si="96"/>
        <v>5249.5693089530505</v>
      </c>
      <c r="AX164" s="20">
        <f t="shared" si="88"/>
        <v>5352.5693089530514</v>
      </c>
      <c r="AY164" s="20"/>
      <c r="AZ164" s="20"/>
    </row>
    <row r="165" spans="1:52" x14ac:dyDescent="0.25">
      <c r="A165">
        <v>3</v>
      </c>
      <c r="C165" s="16">
        <f t="shared" si="101"/>
        <v>44228</v>
      </c>
      <c r="D165" s="91">
        <v>163</v>
      </c>
      <c r="E165" s="91" t="e">
        <f t="shared" si="77"/>
        <v>#NUM!</v>
      </c>
      <c r="Y165" s="17">
        <f t="shared" si="78"/>
        <v>4.4444444444444446</v>
      </c>
      <c r="Z165">
        <f t="shared" si="100"/>
        <v>0.2</v>
      </c>
      <c r="AA165">
        <v>22.22</v>
      </c>
      <c r="AB165">
        <f t="shared" si="75"/>
        <v>4.4999999999999998E-2</v>
      </c>
      <c r="AC165">
        <f t="shared" si="79"/>
        <v>0.15500000000000003</v>
      </c>
      <c r="AD165" s="28">
        <f t="shared" si="89"/>
        <v>22968.99730049655</v>
      </c>
      <c r="AE165" s="29">
        <f t="shared" si="80"/>
        <v>-75.4113799008326</v>
      </c>
      <c r="AF165" s="29">
        <f t="shared" si="81"/>
        <v>-16.722010649570908</v>
      </c>
      <c r="AG165" s="29">
        <f t="shared" si="90"/>
        <v>-82.920051495363154</v>
      </c>
      <c r="AH165" s="29">
        <f t="shared" si="91"/>
        <v>-9.2133390550403504</v>
      </c>
      <c r="AI165" s="29">
        <f t="shared" si="92"/>
        <v>-27.640017165121051</v>
      </c>
      <c r="AJ165" s="29">
        <f t="shared" si="93"/>
        <v>-55.280034330242103</v>
      </c>
      <c r="AK165" s="20">
        <f t="shared" si="97"/>
        <v>486.1513654878101</v>
      </c>
      <c r="AL165" s="20">
        <f t="shared" si="99"/>
        <v>-38.827724089957954</v>
      </c>
      <c r="AM165" s="20">
        <f t="shared" si="82"/>
        <v>67.870241910749343</v>
      </c>
      <c r="AN165" s="20">
        <f t="shared" si="83"/>
        <v>15.049809584613818</v>
      </c>
      <c r="AO165" s="20">
        <f t="shared" si="84"/>
        <v>-20.830007030060965</v>
      </c>
      <c r="AP165" s="20">
        <f t="shared" si="85"/>
        <v>-30.043346085101316</v>
      </c>
      <c r="AQ165" s="20">
        <f t="shared" si="98"/>
        <v>4958.5513340156449</v>
      </c>
      <c r="AR165" s="20">
        <f t="shared" si="94"/>
        <v>23.262320375344189</v>
      </c>
      <c r="AS165" s="20">
        <f t="shared" si="95"/>
        <v>68.871070175059685</v>
      </c>
      <c r="AT165" s="20">
        <f t="shared" si="86"/>
        <v>0.3377662103436892</v>
      </c>
      <c r="AU165" s="21">
        <f t="shared" si="76"/>
        <v>28413.700000000004</v>
      </c>
      <c r="AV165" s="20">
        <f t="shared" si="87"/>
        <v>92.133390550403504</v>
      </c>
      <c r="AW165" s="20">
        <f t="shared" si="96"/>
        <v>5341.7026995034539</v>
      </c>
      <c r="AX165" s="20">
        <f t="shared" si="88"/>
        <v>5444.7026995034548</v>
      </c>
      <c r="AY165" s="20"/>
      <c r="AZ165" s="20"/>
    </row>
    <row r="166" spans="1:52" x14ac:dyDescent="0.25">
      <c r="A166">
        <v>3</v>
      </c>
      <c r="C166" s="16">
        <f t="shared" si="101"/>
        <v>44229</v>
      </c>
      <c r="D166" s="91">
        <v>164</v>
      </c>
      <c r="E166" s="91" t="e">
        <f t="shared" si="77"/>
        <v>#NUM!</v>
      </c>
      <c r="Y166" s="17">
        <f t="shared" si="78"/>
        <v>4.4444444444444446</v>
      </c>
      <c r="Z166">
        <f t="shared" si="100"/>
        <v>0.2</v>
      </c>
      <c r="AA166">
        <v>22.22</v>
      </c>
      <c r="AB166">
        <f t="shared" si="75"/>
        <v>4.4999999999999998E-2</v>
      </c>
      <c r="AC166">
        <f t="shared" si="79"/>
        <v>0.15500000000000003</v>
      </c>
      <c r="AD166" s="28">
        <f t="shared" si="89"/>
        <v>22873.457368906089</v>
      </c>
      <c r="AE166" s="29">
        <f t="shared" si="80"/>
        <v>-78.884728399666713</v>
      </c>
      <c r="AF166" s="29">
        <f t="shared" si="81"/>
        <v>-16.655203190795131</v>
      </c>
      <c r="AG166" s="29">
        <f t="shared" si="90"/>
        <v>-85.985938431415661</v>
      </c>
      <c r="AH166" s="29">
        <f t="shared" si="91"/>
        <v>-9.5539931590461844</v>
      </c>
      <c r="AI166" s="29">
        <f t="shared" si="92"/>
        <v>-28.661979477138555</v>
      </c>
      <c r="AJ166" s="29">
        <f t="shared" si="93"/>
        <v>-57.323958954277103</v>
      </c>
      <c r="AK166" s="20">
        <f t="shared" si="97"/>
        <v>508.29622305724553</v>
      </c>
      <c r="AL166" s="20">
        <f t="shared" si="99"/>
        <v>-41.964269415028809</v>
      </c>
      <c r="AM166" s="20">
        <f t="shared" si="82"/>
        <v>70.996255559700046</v>
      </c>
      <c r="AN166" s="20">
        <f t="shared" si="83"/>
        <v>14.989682871715619</v>
      </c>
      <c r="AO166" s="20">
        <f t="shared" si="84"/>
        <v>-21.876811446951454</v>
      </c>
      <c r="AP166" s="20">
        <f t="shared" si="85"/>
        <v>-31.430804605997636</v>
      </c>
      <c r="AQ166" s="20">
        <f t="shared" si="98"/>
        <v>5031.9464080366715</v>
      </c>
      <c r="AR166" s="20">
        <f t="shared" si="94"/>
        <v>22.14485756943543</v>
      </c>
      <c r="AS166" s="20">
        <f t="shared" si="95"/>
        <v>73.39507402102663</v>
      </c>
      <c r="AT166" s="20">
        <f t="shared" si="86"/>
        <v>0.30172130575263467</v>
      </c>
      <c r="AU166" s="21">
        <f t="shared" si="76"/>
        <v>28413.700000000004</v>
      </c>
      <c r="AV166" s="20">
        <f t="shared" si="87"/>
        <v>95.539931590461833</v>
      </c>
      <c r="AW166" s="20">
        <f t="shared" si="96"/>
        <v>5437.2426310939154</v>
      </c>
      <c r="AX166" s="20">
        <f t="shared" si="88"/>
        <v>5540.2426310939172</v>
      </c>
      <c r="AY166" s="20"/>
      <c r="AZ166" s="20"/>
    </row>
    <row r="167" spans="1:52" x14ac:dyDescent="0.25">
      <c r="A167">
        <v>3</v>
      </c>
      <c r="C167" s="16">
        <f t="shared" si="101"/>
        <v>44230</v>
      </c>
      <c r="D167" s="91">
        <v>165</v>
      </c>
      <c r="E167" s="91" t="e">
        <f t="shared" si="77"/>
        <v>#NUM!</v>
      </c>
      <c r="Y167" s="17">
        <f t="shared" si="78"/>
        <v>4.4444444444444446</v>
      </c>
      <c r="Z167">
        <f t="shared" si="100"/>
        <v>0.2</v>
      </c>
      <c r="AA167">
        <v>22.22</v>
      </c>
      <c r="AB167">
        <f t="shared" si="75"/>
        <v>4.4999999999999998E-2</v>
      </c>
      <c r="AC167">
        <f t="shared" si="79"/>
        <v>0.15500000000000003</v>
      </c>
      <c r="AD167" s="28">
        <f t="shared" si="89"/>
        <v>22774.736476754348</v>
      </c>
      <c r="AE167" s="29">
        <f t="shared" si="80"/>
        <v>-82.13496655946966</v>
      </c>
      <c r="AF167" s="29">
        <f t="shared" si="81"/>
        <v>-16.585925592271519</v>
      </c>
      <c r="AG167" s="29">
        <f t="shared" si="90"/>
        <v>-88.848802936567068</v>
      </c>
      <c r="AH167" s="29">
        <f t="shared" si="91"/>
        <v>-9.8720892151741193</v>
      </c>
      <c r="AI167" s="29">
        <f t="shared" si="92"/>
        <v>-29.616267645522353</v>
      </c>
      <c r="AJ167" s="29">
        <f t="shared" si="93"/>
        <v>-59.232535291044712</v>
      </c>
      <c r="AK167" s="20">
        <f t="shared" si="97"/>
        <v>530.08702946151323</v>
      </c>
      <c r="AL167" s="20">
        <f t="shared" si="99"/>
        <v>-44.184666494723388</v>
      </c>
      <c r="AM167" s="20">
        <f t="shared" si="82"/>
        <v>73.921469903522691</v>
      </c>
      <c r="AN167" s="20">
        <f t="shared" si="83"/>
        <v>14.927333033044366</v>
      </c>
      <c r="AO167" s="20">
        <f t="shared" si="84"/>
        <v>-22.873330037576046</v>
      </c>
      <c r="AP167" s="20">
        <f t="shared" si="85"/>
        <v>-32.745419252750168</v>
      </c>
      <c r="AQ167" s="20">
        <f t="shared" si="98"/>
        <v>5108.8764937841452</v>
      </c>
      <c r="AR167" s="20">
        <f t="shared" si="94"/>
        <v>21.790806404267698</v>
      </c>
      <c r="AS167" s="20">
        <f t="shared" si="95"/>
        <v>76.93008574747364</v>
      </c>
      <c r="AT167" s="20">
        <f t="shared" si="86"/>
        <v>0.28325467458592168</v>
      </c>
      <c r="AU167" s="21">
        <f t="shared" si="76"/>
        <v>28413.700000000004</v>
      </c>
      <c r="AV167" s="20">
        <f t="shared" si="87"/>
        <v>98.720892151741182</v>
      </c>
      <c r="AW167" s="20">
        <f t="shared" si="96"/>
        <v>5535.9635232456567</v>
      </c>
      <c r="AX167" s="20">
        <f t="shared" si="88"/>
        <v>5638.9635232456585</v>
      </c>
      <c r="AY167" s="20"/>
      <c r="AZ167" s="20"/>
    </row>
    <row r="168" spans="1:52" x14ac:dyDescent="0.25">
      <c r="A168">
        <v>3</v>
      </c>
      <c r="C168" s="16">
        <f t="shared" si="101"/>
        <v>44231</v>
      </c>
      <c r="D168" s="91">
        <v>166</v>
      </c>
      <c r="E168" s="91" t="e">
        <f t="shared" si="77"/>
        <v>#NUM!</v>
      </c>
      <c r="Y168" s="17">
        <f t="shared" si="78"/>
        <v>4.4444444444444446</v>
      </c>
      <c r="Z168">
        <f t="shared" si="100"/>
        <v>0.2</v>
      </c>
      <c r="AA168">
        <v>22.22</v>
      </c>
      <c r="AB168">
        <f t="shared" si="75"/>
        <v>4.4999999999999998E-2</v>
      </c>
      <c r="AC168">
        <f t="shared" si="79"/>
        <v>0.15500000000000003</v>
      </c>
      <c r="AD168" s="28">
        <f t="shared" si="89"/>
        <v>22672.935707188066</v>
      </c>
      <c r="AE168" s="29">
        <f t="shared" si="80"/>
        <v>-85.286428140112989</v>
      </c>
      <c r="AF168" s="29">
        <f t="shared" si="81"/>
        <v>-16.514341426169139</v>
      </c>
      <c r="AG168" s="29">
        <f t="shared" si="90"/>
        <v>-91.620692609653915</v>
      </c>
      <c r="AH168" s="29">
        <f t="shared" si="91"/>
        <v>-10.180076956628213</v>
      </c>
      <c r="AI168" s="29">
        <f t="shared" si="92"/>
        <v>-30.540230869884638</v>
      </c>
      <c r="AJ168" s="29">
        <f t="shared" si="93"/>
        <v>-61.080461739769277</v>
      </c>
      <c r="AK168" s="20">
        <f t="shared" si="97"/>
        <v>551.42220850680565</v>
      </c>
      <c r="AL168" s="20">
        <f t="shared" si="99"/>
        <v>-46.431597238593461</v>
      </c>
      <c r="AM168" s="20">
        <f t="shared" si="82"/>
        <v>76.757785326101697</v>
      </c>
      <c r="AN168" s="20">
        <f t="shared" si="83"/>
        <v>14.862907283552225</v>
      </c>
      <c r="AO168" s="20">
        <f t="shared" si="84"/>
        <v>-23.853916325768093</v>
      </c>
      <c r="AP168" s="20">
        <f t="shared" si="85"/>
        <v>-34.03399328239631</v>
      </c>
      <c r="AQ168" s="20">
        <f t="shared" si="98"/>
        <v>5189.3420843051354</v>
      </c>
      <c r="AR168" s="20">
        <f t="shared" si="94"/>
        <v>21.335179045292421</v>
      </c>
      <c r="AS168" s="20">
        <f t="shared" si="95"/>
        <v>80.46559052099019</v>
      </c>
      <c r="AT168" s="20">
        <f t="shared" si="86"/>
        <v>0.26514661617659963</v>
      </c>
      <c r="AU168" s="21">
        <f t="shared" si="76"/>
        <v>28413.700000000008</v>
      </c>
      <c r="AV168" s="20">
        <f t="shared" si="87"/>
        <v>101.80076956628213</v>
      </c>
      <c r="AW168" s="20">
        <f t="shared" si="96"/>
        <v>5637.7642928119385</v>
      </c>
      <c r="AX168" s="20">
        <f t="shared" si="88"/>
        <v>5740.7642928119412</v>
      </c>
      <c r="AY168" s="20"/>
      <c r="AZ168" s="20"/>
    </row>
    <row r="169" spans="1:52" x14ac:dyDescent="0.25">
      <c r="A169">
        <v>3</v>
      </c>
      <c r="C169" s="16">
        <f t="shared" si="101"/>
        <v>44232</v>
      </c>
      <c r="D169" s="91">
        <v>167</v>
      </c>
      <c r="E169" s="91" t="e">
        <f t="shared" si="77"/>
        <v>#NUM!</v>
      </c>
      <c r="Y169" s="17">
        <f t="shared" si="78"/>
        <v>4.4444444444444446</v>
      </c>
      <c r="Z169">
        <f t="shared" si="100"/>
        <v>0.2</v>
      </c>
      <c r="AA169">
        <v>22.22</v>
      </c>
      <c r="AB169">
        <f t="shared" si="75"/>
        <v>4.4999999999999998E-2</v>
      </c>
      <c r="AC169">
        <f t="shared" si="79"/>
        <v>0.15500000000000003</v>
      </c>
      <c r="AD169" s="28">
        <f t="shared" si="89"/>
        <v>22568.172674175479</v>
      </c>
      <c r="AE169" s="29">
        <f t="shared" si="80"/>
        <v>-88.322509023022803</v>
      </c>
      <c r="AF169" s="29">
        <f t="shared" si="81"/>
        <v>-16.440523989564316</v>
      </c>
      <c r="AG169" s="29">
        <f t="shared" si="90"/>
        <v>-94.286729711328405</v>
      </c>
      <c r="AH169" s="29">
        <f t="shared" si="91"/>
        <v>-10.476303301258712</v>
      </c>
      <c r="AI169" s="29">
        <f t="shared" si="92"/>
        <v>-31.428909903776134</v>
      </c>
      <c r="AJ169" s="29">
        <f t="shared" si="93"/>
        <v>-62.857819807552275</v>
      </c>
      <c r="AK169" s="20">
        <f t="shared" si="97"/>
        <v>572.20754431886098</v>
      </c>
      <c r="AL169" s="20">
        <f t="shared" si="99"/>
        <v>-48.687394516466831</v>
      </c>
      <c r="AM169" s="20">
        <f t="shared" si="82"/>
        <v>79.490258120720526</v>
      </c>
      <c r="AN169" s="20">
        <f t="shared" si="83"/>
        <v>14.796471590607885</v>
      </c>
      <c r="AO169" s="20">
        <f t="shared" si="84"/>
        <v>-24.813999382806252</v>
      </c>
      <c r="AP169" s="20">
        <f t="shared" si="85"/>
        <v>-35.290302684064962</v>
      </c>
      <c r="AQ169" s="20">
        <f t="shared" si="98"/>
        <v>5273.3197815056674</v>
      </c>
      <c r="AR169" s="20">
        <f t="shared" si="94"/>
        <v>20.785335812055337</v>
      </c>
      <c r="AS169" s="20">
        <f t="shared" si="95"/>
        <v>83.97769720053202</v>
      </c>
      <c r="AT169" s="20">
        <f t="shared" si="86"/>
        <v>0.24751019026422716</v>
      </c>
      <c r="AU169" s="21">
        <f t="shared" si="76"/>
        <v>28413.700000000008</v>
      </c>
      <c r="AV169" s="20">
        <f t="shared" si="87"/>
        <v>104.76303301258713</v>
      </c>
      <c r="AW169" s="20">
        <f t="shared" si="96"/>
        <v>5742.5273258245252</v>
      </c>
      <c r="AX169" s="20">
        <f t="shared" si="88"/>
        <v>5845.5273258245288</v>
      </c>
      <c r="AY169" s="20"/>
      <c r="AZ169" s="20"/>
    </row>
    <row r="170" spans="1:52" x14ac:dyDescent="0.25">
      <c r="A170">
        <v>3</v>
      </c>
      <c r="C170" s="16">
        <f t="shared" si="101"/>
        <v>44233</v>
      </c>
      <c r="D170" s="91">
        <v>168</v>
      </c>
      <c r="E170" s="91" t="e">
        <f t="shared" si="77"/>
        <v>#NUM!</v>
      </c>
      <c r="Y170" s="17">
        <f t="shared" si="78"/>
        <v>4.4444444444444446</v>
      </c>
      <c r="Z170">
        <f t="shared" si="100"/>
        <v>0.2</v>
      </c>
      <c r="AA170">
        <v>22.22</v>
      </c>
      <c r="AB170">
        <f t="shared" si="75"/>
        <v>4.4999999999999998E-2</v>
      </c>
      <c r="AC170">
        <f t="shared" si="79"/>
        <v>0.15500000000000003</v>
      </c>
      <c r="AD170" s="28">
        <f t="shared" si="89"/>
        <v>22460.579861516875</v>
      </c>
      <c r="AE170" s="29">
        <f t="shared" si="80"/>
        <v>-91.228254092297078</v>
      </c>
      <c r="AF170" s="29">
        <f t="shared" si="81"/>
        <v>-16.36455856630786</v>
      </c>
      <c r="AG170" s="29">
        <f t="shared" si="90"/>
        <v>-96.833531392744447</v>
      </c>
      <c r="AH170" s="29">
        <f t="shared" si="91"/>
        <v>-10.759281265860494</v>
      </c>
      <c r="AI170" s="29">
        <f t="shared" si="92"/>
        <v>-32.277843797581482</v>
      </c>
      <c r="AJ170" s="29">
        <f t="shared" si="93"/>
        <v>-64.555687595162965</v>
      </c>
      <c r="AK170" s="20">
        <f t="shared" si="97"/>
        <v>592.36063345510775</v>
      </c>
      <c r="AL170" s="20">
        <f t="shared" si="99"/>
        <v>-50.931102762148996</v>
      </c>
      <c r="AM170" s="20">
        <f t="shared" si="82"/>
        <v>82.105428683067373</v>
      </c>
      <c r="AN170" s="20">
        <f t="shared" si="83"/>
        <v>14.728102709677074</v>
      </c>
      <c r="AO170" s="20">
        <f t="shared" si="84"/>
        <v>-25.749339494348742</v>
      </c>
      <c r="AP170" s="20">
        <f t="shared" si="85"/>
        <v>-36.50862076020924</v>
      </c>
      <c r="AQ170" s="20">
        <f t="shared" si="98"/>
        <v>5360.7595050280252</v>
      </c>
      <c r="AR170" s="20">
        <f t="shared" si="94"/>
        <v>20.153089136246763</v>
      </c>
      <c r="AS170" s="20">
        <f t="shared" si="95"/>
        <v>87.439723522357781</v>
      </c>
      <c r="AT170" s="20">
        <f t="shared" si="86"/>
        <v>0.23047979024194587</v>
      </c>
      <c r="AU170" s="21">
        <f t="shared" si="76"/>
        <v>28413.700000000008</v>
      </c>
      <c r="AV170" s="20">
        <f t="shared" si="87"/>
        <v>107.59281265860494</v>
      </c>
      <c r="AW170" s="20">
        <f t="shared" si="96"/>
        <v>5850.1201384831302</v>
      </c>
      <c r="AX170" s="20">
        <f t="shared" si="88"/>
        <v>5953.1201384831329</v>
      </c>
      <c r="AY170" s="20"/>
      <c r="AZ170" s="20"/>
    </row>
    <row r="171" spans="1:52" x14ac:dyDescent="0.25">
      <c r="A171">
        <v>3</v>
      </c>
      <c r="C171" s="16">
        <f t="shared" si="101"/>
        <v>44234</v>
      </c>
      <c r="D171" s="91">
        <v>169</v>
      </c>
      <c r="E171" s="91" t="e">
        <f t="shared" si="77"/>
        <v>#NUM!</v>
      </c>
      <c r="Y171" s="17">
        <f t="shared" si="78"/>
        <v>4.4444444444444446</v>
      </c>
      <c r="Z171">
        <f t="shared" si="100"/>
        <v>0.2</v>
      </c>
      <c r="AA171">
        <v>22.22</v>
      </c>
      <c r="AB171">
        <f t="shared" si="75"/>
        <v>4.4999999999999998E-2</v>
      </c>
      <c r="AC171">
        <f t="shared" si="79"/>
        <v>0.15500000000000003</v>
      </c>
      <c r="AD171" s="28">
        <f t="shared" si="89"/>
        <v>22350.302261687182</v>
      </c>
      <c r="AE171" s="29">
        <f t="shared" si="80"/>
        <v>-93.991058607079125</v>
      </c>
      <c r="AF171" s="29">
        <f t="shared" si="81"/>
        <v>-16.286541222613913</v>
      </c>
      <c r="AG171" s="29">
        <f t="shared" si="90"/>
        <v>-99.249839846723731</v>
      </c>
      <c r="AH171" s="29">
        <f t="shared" si="91"/>
        <v>-11.027759982969304</v>
      </c>
      <c r="AI171" s="29">
        <f t="shared" si="92"/>
        <v>-33.083279948907908</v>
      </c>
      <c r="AJ171" s="29">
        <f t="shared" si="93"/>
        <v>-66.16655989781583</v>
      </c>
      <c r="AK171" s="20">
        <f t="shared" si="97"/>
        <v>611.81609148408029</v>
      </c>
      <c r="AL171" s="20">
        <f t="shared" si="99"/>
        <v>-53.138153312271356</v>
      </c>
      <c r="AM171" s="20">
        <f t="shared" si="82"/>
        <v>84.59195274637122</v>
      </c>
      <c r="AN171" s="20">
        <f t="shared" si="83"/>
        <v>14.657887100352522</v>
      </c>
      <c r="AO171" s="20">
        <f t="shared" si="84"/>
        <v>-26.656228505479849</v>
      </c>
      <c r="AP171" s="20">
        <f t="shared" si="85"/>
        <v>-37.683988488449152</v>
      </c>
      <c r="AQ171" s="20">
        <f t="shared" si="98"/>
        <v>5451.5816468287458</v>
      </c>
      <c r="AR171" s="20">
        <f t="shared" si="94"/>
        <v>19.455458028972544</v>
      </c>
      <c r="AS171" s="20">
        <f t="shared" si="95"/>
        <v>90.822141800720601</v>
      </c>
      <c r="AT171" s="20">
        <f t="shared" si="86"/>
        <v>0.21421492207991708</v>
      </c>
      <c r="AU171" s="21">
        <f t="shared" si="76"/>
        <v>28413.700000000008</v>
      </c>
      <c r="AV171" s="20">
        <f t="shared" si="87"/>
        <v>110.27759982969305</v>
      </c>
      <c r="AW171" s="20">
        <f t="shared" si="96"/>
        <v>5960.3977383128231</v>
      </c>
      <c r="AX171" s="20">
        <f t="shared" si="88"/>
        <v>6063.3977383128258</v>
      </c>
      <c r="AY171" s="20"/>
      <c r="AZ171" s="20"/>
    </row>
    <row r="172" spans="1:52" x14ac:dyDescent="0.25">
      <c r="A172">
        <v>3</v>
      </c>
      <c r="C172" s="16">
        <f t="shared" si="101"/>
        <v>44235</v>
      </c>
      <c r="D172" s="91">
        <v>170</v>
      </c>
      <c r="E172" s="91" t="e">
        <f t="shared" si="77"/>
        <v>#NUM!</v>
      </c>
      <c r="Y172" s="17">
        <f t="shared" si="78"/>
        <v>4.4444444444444446</v>
      </c>
      <c r="Z172">
        <f t="shared" si="100"/>
        <v>0.2</v>
      </c>
      <c r="AA172">
        <v>22.22</v>
      </c>
      <c r="AB172">
        <f t="shared" si="75"/>
        <v>4.4999999999999998E-2</v>
      </c>
      <c r="AC172">
        <f t="shared" si="79"/>
        <v>0.15500000000000003</v>
      </c>
      <c r="AD172" s="28">
        <f t="shared" si="89"/>
        <v>22237.494225968938</v>
      </c>
      <c r="AE172" s="29">
        <f t="shared" si="80"/>
        <v>-96.601458623299692</v>
      </c>
      <c r="AF172" s="29">
        <f t="shared" si="81"/>
        <v>-16.206577094945306</v>
      </c>
      <c r="AG172" s="29">
        <f t="shared" si="90"/>
        <v>-101.5272321464205</v>
      </c>
      <c r="AH172" s="29">
        <f t="shared" si="91"/>
        <v>-11.280803571824499</v>
      </c>
      <c r="AI172" s="29">
        <f t="shared" si="92"/>
        <v>-33.842410715473498</v>
      </c>
      <c r="AJ172" s="29">
        <f t="shared" si="93"/>
        <v>-67.684821430947011</v>
      </c>
      <c r="AK172" s="20">
        <f t="shared" si="97"/>
        <v>630.5315651834751</v>
      </c>
      <c r="AL172" s="20">
        <f t="shared" si="99"/>
        <v>-55.280034330242103</v>
      </c>
      <c r="AM172" s="20">
        <f t="shared" si="82"/>
        <v>86.941312760969723</v>
      </c>
      <c r="AN172" s="20">
        <f t="shared" si="83"/>
        <v>14.585919385450776</v>
      </c>
      <c r="AO172" s="20">
        <f t="shared" si="84"/>
        <v>-27.531724116783611</v>
      </c>
      <c r="AP172" s="20">
        <f t="shared" si="85"/>
        <v>-38.812527688608114</v>
      </c>
      <c r="AQ172" s="20">
        <f t="shared" si="98"/>
        <v>5545.6742088475967</v>
      </c>
      <c r="AR172" s="20">
        <f t="shared" si="94"/>
        <v>18.715473699394806</v>
      </c>
      <c r="AS172" s="20">
        <f t="shared" si="95"/>
        <v>94.092562018850913</v>
      </c>
      <c r="AT172" s="20">
        <f t="shared" si="86"/>
        <v>0.19890492189643286</v>
      </c>
      <c r="AU172" s="21">
        <f t="shared" si="76"/>
        <v>28413.700000000012</v>
      </c>
      <c r="AV172" s="20">
        <f t="shared" si="87"/>
        <v>112.80803571824501</v>
      </c>
      <c r="AW172" s="20">
        <f t="shared" si="96"/>
        <v>6073.2057740310684</v>
      </c>
      <c r="AX172" s="20">
        <f t="shared" si="88"/>
        <v>6176.205774031072</v>
      </c>
      <c r="AY172" s="20"/>
      <c r="AZ172" s="20"/>
    </row>
    <row r="173" spans="1:52" x14ac:dyDescent="0.25">
      <c r="A173">
        <v>3</v>
      </c>
      <c r="C173" s="16">
        <f t="shared" si="101"/>
        <v>44236</v>
      </c>
      <c r="D173" s="91">
        <v>171</v>
      </c>
      <c r="E173" s="91" t="e">
        <f t="shared" si="77"/>
        <v>#NUM!</v>
      </c>
      <c r="Y173" s="17">
        <f t="shared" si="78"/>
        <v>4.4444444444444446</v>
      </c>
      <c r="Z173">
        <f t="shared" si="100"/>
        <v>0.2</v>
      </c>
      <c r="AA173">
        <v>22.22</v>
      </c>
      <c r="AB173">
        <f t="shared" si="75"/>
        <v>4.4999999999999998E-2</v>
      </c>
      <c r="AC173">
        <f t="shared" si="79"/>
        <v>0.15500000000000003</v>
      </c>
      <c r="AD173" s="28">
        <f t="shared" si="89"/>
        <v>22122.315436199096</v>
      </c>
      <c r="AE173" s="29">
        <f t="shared" si="80"/>
        <v>-99.054011663849266</v>
      </c>
      <c r="AF173" s="29">
        <f t="shared" si="81"/>
        <v>-16.124778105992437</v>
      </c>
      <c r="AG173" s="29">
        <f t="shared" si="90"/>
        <v>-103.66091079285754</v>
      </c>
      <c r="AH173" s="29">
        <f t="shared" si="91"/>
        <v>-11.517878976984171</v>
      </c>
      <c r="AI173" s="29">
        <f t="shared" si="92"/>
        <v>-34.553636930952507</v>
      </c>
      <c r="AJ173" s="29">
        <f t="shared" si="93"/>
        <v>-69.107273861905028</v>
      </c>
      <c r="AK173" s="20">
        <f t="shared" si="97"/>
        <v>648.49459658879914</v>
      </c>
      <c r="AL173" s="20">
        <f t="shared" si="99"/>
        <v>-57.323958954277103</v>
      </c>
      <c r="AM173" s="20">
        <f t="shared" si="82"/>
        <v>89.148610497464347</v>
      </c>
      <c r="AN173" s="20">
        <f t="shared" si="83"/>
        <v>14.512300295393194</v>
      </c>
      <c r="AO173" s="20">
        <f t="shared" si="84"/>
        <v>-28.373920433256377</v>
      </c>
      <c r="AP173" s="20">
        <f t="shared" si="85"/>
        <v>-39.891799410240552</v>
      </c>
      <c r="AQ173" s="20">
        <f t="shared" si="98"/>
        <v>5642.8899672121142</v>
      </c>
      <c r="AR173" s="20">
        <f t="shared" si="94"/>
        <v>17.963031405324045</v>
      </c>
      <c r="AS173" s="20">
        <f t="shared" si="95"/>
        <v>97.215758364517569</v>
      </c>
      <c r="AT173" s="20">
        <f t="shared" si="86"/>
        <v>0.18477489357199015</v>
      </c>
      <c r="AU173" s="21">
        <f t="shared" si="76"/>
        <v>28413.700000000012</v>
      </c>
      <c r="AV173" s="20">
        <f t="shared" si="87"/>
        <v>115.1787897698417</v>
      </c>
      <c r="AW173" s="20">
        <f t="shared" si="96"/>
        <v>6188.3845638009097</v>
      </c>
      <c r="AX173" s="20">
        <f t="shared" si="88"/>
        <v>6291.3845638009134</v>
      </c>
      <c r="AY173" s="20"/>
      <c r="AZ173" s="20"/>
    </row>
    <row r="174" spans="1:52" x14ac:dyDescent="0.25">
      <c r="A174">
        <v>3</v>
      </c>
      <c r="C174" s="16">
        <f t="shared" si="101"/>
        <v>44237</v>
      </c>
      <c r="D174" s="91">
        <v>172</v>
      </c>
      <c r="E174" s="91" t="e">
        <f t="shared" si="77"/>
        <v>#NUM!</v>
      </c>
      <c r="Y174" s="17">
        <f t="shared" si="78"/>
        <v>4.4444444444444446</v>
      </c>
      <c r="Z174">
        <f t="shared" si="100"/>
        <v>0.2</v>
      </c>
      <c r="AA174">
        <v>22.22</v>
      </c>
      <c r="AB174">
        <f t="shared" si="75"/>
        <v>4.4999999999999998E-2</v>
      </c>
      <c r="AC174">
        <f t="shared" si="79"/>
        <v>0.15500000000000003</v>
      </c>
      <c r="AD174" s="28">
        <f t="shared" si="89"/>
        <v>22004.925908366815</v>
      </c>
      <c r="AE174" s="29">
        <f t="shared" si="80"/>
        <v>-101.34826778856122</v>
      </c>
      <c r="AF174" s="29">
        <f t="shared" si="81"/>
        <v>-16.041260043719639</v>
      </c>
      <c r="AG174" s="29">
        <f t="shared" si="90"/>
        <v>-105.65057504905278</v>
      </c>
      <c r="AH174" s="29">
        <f t="shared" si="91"/>
        <v>-11.738952783228086</v>
      </c>
      <c r="AI174" s="29">
        <f t="shared" si="92"/>
        <v>-35.216858349684259</v>
      </c>
      <c r="AJ174" s="29">
        <f t="shared" si="93"/>
        <v>-70.433716699368517</v>
      </c>
      <c r="AK174" s="20">
        <f t="shared" si="97"/>
        <v>665.7303795003113</v>
      </c>
      <c r="AL174" s="20">
        <f t="shared" si="99"/>
        <v>-59.232535291044712</v>
      </c>
      <c r="AM174" s="20">
        <f t="shared" si="82"/>
        <v>91.213441009705093</v>
      </c>
      <c r="AN174" s="20">
        <f t="shared" si="83"/>
        <v>14.437134039347676</v>
      </c>
      <c r="AO174" s="20">
        <f t="shared" si="84"/>
        <v>-29.18225684649596</v>
      </c>
      <c r="AP174" s="20">
        <f t="shared" si="85"/>
        <v>-40.921209629724046</v>
      </c>
      <c r="AQ174" s="20">
        <f t="shared" si="98"/>
        <v>5743.0437121328832</v>
      </c>
      <c r="AR174" s="20">
        <f t="shared" si="94"/>
        <v>17.23578291151216</v>
      </c>
      <c r="AS174" s="20">
        <f t="shared" si="95"/>
        <v>100.15374492076899</v>
      </c>
      <c r="AT174" s="20">
        <f t="shared" si="86"/>
        <v>0.17209324449272748</v>
      </c>
      <c r="AU174" s="21">
        <f t="shared" si="76"/>
        <v>28413.700000000008</v>
      </c>
      <c r="AV174" s="20">
        <f t="shared" si="87"/>
        <v>117.38952783228086</v>
      </c>
      <c r="AW174" s="20">
        <f t="shared" si="96"/>
        <v>6305.7740916331904</v>
      </c>
      <c r="AX174" s="20">
        <f t="shared" si="88"/>
        <v>6408.774091633195</v>
      </c>
      <c r="AY174" s="20"/>
      <c r="AZ174" s="20"/>
    </row>
    <row r="175" spans="1:52" x14ac:dyDescent="0.25">
      <c r="A175">
        <v>3</v>
      </c>
      <c r="C175" s="16">
        <f t="shared" si="101"/>
        <v>44238</v>
      </c>
      <c r="D175" s="91">
        <v>173</v>
      </c>
      <c r="E175" s="91" t="e">
        <f t="shared" si="77"/>
        <v>#NUM!</v>
      </c>
      <c r="Y175" s="17">
        <f t="shared" si="78"/>
        <v>4.4444444444444446</v>
      </c>
      <c r="Z175">
        <f t="shared" si="100"/>
        <v>0.2</v>
      </c>
      <c r="AA175">
        <v>22.22</v>
      </c>
      <c r="AB175">
        <f t="shared" si="75"/>
        <v>4.4999999999999998E-2</v>
      </c>
      <c r="AC175">
        <f t="shared" si="79"/>
        <v>0.15500000000000003</v>
      </c>
      <c r="AD175" s="28">
        <f t="shared" si="89"/>
        <v>21885.479939252178</v>
      </c>
      <c r="AE175" s="29">
        <f t="shared" si="80"/>
        <v>-103.48983017624626</v>
      </c>
      <c r="AF175" s="29">
        <f t="shared" si="81"/>
        <v>-15.956138938390593</v>
      </c>
      <c r="AG175" s="29">
        <f t="shared" si="90"/>
        <v>-107.50137220317318</v>
      </c>
      <c r="AH175" s="29">
        <f t="shared" si="91"/>
        <v>-11.944596911463686</v>
      </c>
      <c r="AI175" s="29">
        <f t="shared" si="92"/>
        <v>-35.833790734391059</v>
      </c>
      <c r="AJ175" s="29">
        <f t="shared" si="93"/>
        <v>-71.667581468782117</v>
      </c>
      <c r="AK175" s="20">
        <f t="shared" si="97"/>
        <v>682.19342288620123</v>
      </c>
      <c r="AL175" s="20">
        <f t="shared" si="99"/>
        <v>-61.080461739769277</v>
      </c>
      <c r="AM175" s="20">
        <f t="shared" si="82"/>
        <v>93.140847158621639</v>
      </c>
      <c r="AN175" s="20">
        <f t="shared" si="83"/>
        <v>14.360525044551533</v>
      </c>
      <c r="AO175" s="20">
        <f t="shared" si="84"/>
        <v>-29.957867077514006</v>
      </c>
      <c r="AP175" s="20">
        <f t="shared" si="85"/>
        <v>-41.902463988977694</v>
      </c>
      <c r="AQ175" s="20">
        <f t="shared" si="98"/>
        <v>5846.0266378616298</v>
      </c>
      <c r="AR175" s="20">
        <f t="shared" si="94"/>
        <v>16.463043385889932</v>
      </c>
      <c r="AS175" s="20">
        <f t="shared" si="95"/>
        <v>102.98292572874652</v>
      </c>
      <c r="AT175" s="20">
        <f t="shared" si="86"/>
        <v>0.15986187292108034</v>
      </c>
      <c r="AU175" s="21">
        <f t="shared" si="76"/>
        <v>28413.700000000008</v>
      </c>
      <c r="AV175" s="20">
        <f t="shared" si="87"/>
        <v>119.44596911463685</v>
      </c>
      <c r="AW175" s="20">
        <f t="shared" si="96"/>
        <v>6425.2200607478271</v>
      </c>
      <c r="AX175" s="20">
        <f t="shared" si="88"/>
        <v>6528.2200607478308</v>
      </c>
      <c r="AY175" s="20"/>
      <c r="AZ175" s="20"/>
    </row>
    <row r="176" spans="1:52" x14ac:dyDescent="0.25">
      <c r="A176">
        <v>3</v>
      </c>
      <c r="C176" s="16">
        <f t="shared" si="101"/>
        <v>44239</v>
      </c>
      <c r="D176" s="91">
        <v>174</v>
      </c>
      <c r="E176" s="91" t="e">
        <f t="shared" si="77"/>
        <v>#NUM!</v>
      </c>
      <c r="Y176" s="17">
        <f t="shared" si="78"/>
        <v>4.4444444444444446</v>
      </c>
      <c r="Z176">
        <f t="shared" ref="Z176:Z207" si="102">IF(A176=0,$BG$2,IF(A176=1,$BG$3,IF(A176=2,$BG$4,IF(A176=3,$BG$5,IF(A176=4,$BG$6,IF(A176=5,$BG$7,IF(A176=6,$BG$8,IF(A176=7,$BG$9,IF(A176=8,$BG$10,"")))))))))</f>
        <v>0.2</v>
      </c>
      <c r="AA176">
        <v>22.22</v>
      </c>
      <c r="AB176">
        <f t="shared" si="75"/>
        <v>4.4999999999999998E-2</v>
      </c>
      <c r="AC176">
        <f t="shared" si="79"/>
        <v>0.15500000000000003</v>
      </c>
      <c r="AD176" s="28">
        <f t="shared" si="89"/>
        <v>21764.137001668885</v>
      </c>
      <c r="AE176" s="29">
        <f t="shared" si="80"/>
        <v>-105.47341091012046</v>
      </c>
      <c r="AF176" s="29">
        <f t="shared" si="81"/>
        <v>-15.869526673175049</v>
      </c>
      <c r="AG176" s="29">
        <f t="shared" si="90"/>
        <v>-109.20864382496596</v>
      </c>
      <c r="AH176" s="29">
        <f t="shared" si="91"/>
        <v>-12.134293758329552</v>
      </c>
      <c r="AI176" s="29">
        <f t="shared" si="92"/>
        <v>-36.402881274988651</v>
      </c>
      <c r="AJ176" s="29">
        <f t="shared" si="93"/>
        <v>-72.805762549977317</v>
      </c>
      <c r="AK176" s="20">
        <f t="shared" si="97"/>
        <v>697.84554287373589</v>
      </c>
      <c r="AL176" s="20">
        <f t="shared" si="99"/>
        <v>-62.857819807552275</v>
      </c>
      <c r="AM176" s="20">
        <f t="shared" si="82"/>
        <v>94.92606981910842</v>
      </c>
      <c r="AN176" s="20">
        <f t="shared" si="83"/>
        <v>14.282574005857544</v>
      </c>
      <c r="AO176" s="20">
        <f t="shared" si="84"/>
        <v>-30.698704029879053</v>
      </c>
      <c r="AP176" s="20">
        <f t="shared" si="85"/>
        <v>-42.832997788208601</v>
      </c>
      <c r="AQ176" s="20">
        <f t="shared" si="98"/>
        <v>5951.7174554573903</v>
      </c>
      <c r="AR176" s="20">
        <f t="shared" si="94"/>
        <v>15.652119987534661</v>
      </c>
      <c r="AS176" s="20">
        <f t="shared" si="95"/>
        <v>105.69081759576056</v>
      </c>
      <c r="AT176" s="20">
        <f t="shared" si="86"/>
        <v>0.14809347059268557</v>
      </c>
      <c r="AU176" s="21">
        <f t="shared" si="76"/>
        <v>28413.700000000012</v>
      </c>
      <c r="AV176" s="20">
        <f t="shared" si="87"/>
        <v>121.34293758329552</v>
      </c>
      <c r="AW176" s="20">
        <f t="shared" si="96"/>
        <v>6546.5629983311228</v>
      </c>
      <c r="AX176" s="20">
        <f t="shared" si="88"/>
        <v>6649.5629983311264</v>
      </c>
      <c r="AY176" s="20"/>
      <c r="AZ176" s="20"/>
    </row>
    <row r="177" spans="1:52" x14ac:dyDescent="0.25">
      <c r="A177">
        <v>3</v>
      </c>
      <c r="C177" s="16">
        <f t="shared" ref="C177:C208" si="103">C176+1</f>
        <v>44240</v>
      </c>
      <c r="D177" s="91">
        <v>175</v>
      </c>
      <c r="E177" s="91" t="e">
        <f t="shared" si="77"/>
        <v>#NUM!</v>
      </c>
      <c r="Y177" s="17">
        <f t="shared" si="78"/>
        <v>4.4444444444444446</v>
      </c>
      <c r="Z177">
        <f t="shared" si="102"/>
        <v>0.2</v>
      </c>
      <c r="AA177">
        <v>22.22</v>
      </c>
      <c r="AB177">
        <f t="shared" si="75"/>
        <v>4.4999999999999998E-2</v>
      </c>
      <c r="AC177">
        <f t="shared" si="79"/>
        <v>0.15500000000000003</v>
      </c>
      <c r="AD177" s="28">
        <f t="shared" si="89"/>
        <v>21641.060298757329</v>
      </c>
      <c r="AE177" s="29">
        <f t="shared" si="80"/>
        <v>-107.29516402708508</v>
      </c>
      <c r="AF177" s="29">
        <f t="shared" si="81"/>
        <v>-15.781538884471098</v>
      </c>
      <c r="AG177" s="29">
        <f t="shared" si="90"/>
        <v>-110.76903262040057</v>
      </c>
      <c r="AH177" s="29">
        <f t="shared" si="91"/>
        <v>-12.307670291155619</v>
      </c>
      <c r="AI177" s="29">
        <f t="shared" si="92"/>
        <v>-36.923010873466851</v>
      </c>
      <c r="AJ177" s="29">
        <f t="shared" si="93"/>
        <v>-73.846021746933715</v>
      </c>
      <c r="AK177" s="20">
        <f t="shared" si="97"/>
        <v>712.65583846965546</v>
      </c>
      <c r="AL177" s="20">
        <f t="shared" si="99"/>
        <v>-64.555687595162965</v>
      </c>
      <c r="AM177" s="20">
        <f t="shared" si="82"/>
        <v>96.565647624376567</v>
      </c>
      <c r="AN177" s="20">
        <f t="shared" si="83"/>
        <v>14.203384996023988</v>
      </c>
      <c r="AO177" s="20">
        <f t="shared" si="84"/>
        <v>-31.403049429318113</v>
      </c>
      <c r="AP177" s="20">
        <f t="shared" si="85"/>
        <v>-43.710719720473733</v>
      </c>
      <c r="AQ177" s="20">
        <f t="shared" si="98"/>
        <v>6059.9838627730278</v>
      </c>
      <c r="AR177" s="20">
        <f t="shared" si="94"/>
        <v>14.81029559591957</v>
      </c>
      <c r="AS177" s="20">
        <f t="shared" si="95"/>
        <v>108.26640731563748</v>
      </c>
      <c r="AT177" s="20">
        <f t="shared" si="86"/>
        <v>0.13679492986907715</v>
      </c>
      <c r="AU177" s="21">
        <f t="shared" si="76"/>
        <v>28413.700000000012</v>
      </c>
      <c r="AV177" s="20">
        <f t="shared" si="87"/>
        <v>123.07670291155618</v>
      </c>
      <c r="AW177" s="20">
        <f t="shared" si="96"/>
        <v>6669.6397012426787</v>
      </c>
      <c r="AX177" s="20">
        <f t="shared" si="88"/>
        <v>6772.6397012426833</v>
      </c>
      <c r="AY177" s="20"/>
      <c r="AZ177" s="20"/>
    </row>
    <row r="178" spans="1:52" x14ac:dyDescent="0.25">
      <c r="A178">
        <v>3</v>
      </c>
      <c r="C178" s="16">
        <f t="shared" si="103"/>
        <v>44241</v>
      </c>
      <c r="D178" s="91">
        <v>176</v>
      </c>
      <c r="E178" s="91" t="e">
        <f t="shared" si="77"/>
        <v>#NUM!</v>
      </c>
      <c r="Y178" s="17">
        <f t="shared" si="78"/>
        <v>4.4444444444444446</v>
      </c>
      <c r="Z178">
        <f t="shared" si="102"/>
        <v>0.2</v>
      </c>
      <c r="AA178">
        <v>22.22</v>
      </c>
      <c r="AB178">
        <f t="shared" si="75"/>
        <v>4.4999999999999998E-2</v>
      </c>
      <c r="AC178">
        <f t="shared" si="79"/>
        <v>0.15500000000000003</v>
      </c>
      <c r="AD178" s="28">
        <f t="shared" si="89"/>
        <v>21516.415361690553</v>
      </c>
      <c r="AE178" s="29">
        <f t="shared" si="80"/>
        <v>-108.95264315317728</v>
      </c>
      <c r="AF178" s="29">
        <f t="shared" si="81"/>
        <v>-15.692293913598958</v>
      </c>
      <c r="AG178" s="29">
        <f t="shared" si="90"/>
        <v>-112.18044336009862</v>
      </c>
      <c r="AH178" s="29">
        <f t="shared" si="91"/>
        <v>-12.464493706677624</v>
      </c>
      <c r="AI178" s="29">
        <f t="shared" si="92"/>
        <v>-37.393481120032874</v>
      </c>
      <c r="AJ178" s="29">
        <f t="shared" si="93"/>
        <v>-74.786962240065748</v>
      </c>
      <c r="AK178" s="20">
        <f t="shared" si="97"/>
        <v>726.60020920080365</v>
      </c>
      <c r="AL178" s="20">
        <f t="shared" si="99"/>
        <v>-66.16655989781583</v>
      </c>
      <c r="AM178" s="20">
        <f t="shared" si="82"/>
        <v>98.057378837859545</v>
      </c>
      <c r="AN178" s="20">
        <f t="shared" si="83"/>
        <v>14.123064522239062</v>
      </c>
      <c r="AO178" s="20">
        <f t="shared" si="84"/>
        <v>-32.069512731134495</v>
      </c>
      <c r="AP178" s="20">
        <f t="shared" si="85"/>
        <v>-44.534006437812117</v>
      </c>
      <c r="AQ178" s="20">
        <f t="shared" si="98"/>
        <v>6170.6844291086563</v>
      </c>
      <c r="AR178" s="20">
        <f t="shared" si="94"/>
        <v>13.944370731148183</v>
      </c>
      <c r="AS178" s="20">
        <f t="shared" si="95"/>
        <v>110.70056633562854</v>
      </c>
      <c r="AT178" s="20">
        <f t="shared" si="86"/>
        <v>0.12596476416273078</v>
      </c>
      <c r="AU178" s="21">
        <f t="shared" si="76"/>
        <v>28413.700000000012</v>
      </c>
      <c r="AV178" s="20">
        <f t="shared" si="87"/>
        <v>124.64493706677624</v>
      </c>
      <c r="AW178" s="20">
        <f t="shared" si="96"/>
        <v>6794.2846383094547</v>
      </c>
      <c r="AX178" s="20">
        <f t="shared" si="88"/>
        <v>6897.2846383094602</v>
      </c>
      <c r="AY178" s="20"/>
      <c r="AZ178" s="20"/>
    </row>
    <row r="179" spans="1:52" x14ac:dyDescent="0.25">
      <c r="A179">
        <v>0</v>
      </c>
      <c r="C179" s="16">
        <f t="shared" si="103"/>
        <v>44242</v>
      </c>
      <c r="D179" s="91">
        <v>177</v>
      </c>
      <c r="E179" s="91" t="e">
        <f t="shared" si="77"/>
        <v>#NUM!</v>
      </c>
      <c r="Y179" s="17">
        <f t="shared" si="78"/>
        <v>3.5555555555555558</v>
      </c>
      <c r="Z179">
        <f t="shared" si="102"/>
        <v>0.16</v>
      </c>
      <c r="AA179">
        <v>22.22</v>
      </c>
      <c r="AB179">
        <f t="shared" si="75"/>
        <v>4.4999999999999998E-2</v>
      </c>
      <c r="AC179">
        <f t="shared" si="79"/>
        <v>0.115</v>
      </c>
      <c r="AD179" s="28">
        <f t="shared" si="89"/>
        <v>21412.457700855557</v>
      </c>
      <c r="AE179" s="29">
        <f t="shared" si="80"/>
        <v>-88.35574904502252</v>
      </c>
      <c r="AF179" s="29">
        <f t="shared" si="81"/>
        <v>-15.601911789974164</v>
      </c>
      <c r="AG179" s="29">
        <f t="shared" si="90"/>
        <v>-93.561894751497022</v>
      </c>
      <c r="AH179" s="29">
        <f t="shared" si="91"/>
        <v>-10.395766083499669</v>
      </c>
      <c r="AI179" s="29">
        <f t="shared" si="92"/>
        <v>-31.187298250499005</v>
      </c>
      <c r="AJ179" s="29">
        <f t="shared" si="93"/>
        <v>-62.374596500998017</v>
      </c>
      <c r="AK179" s="20">
        <f t="shared" si="97"/>
        <v>719.7802731073175</v>
      </c>
      <c r="AL179" s="20">
        <f t="shared" si="99"/>
        <v>-67.684821430947011</v>
      </c>
      <c r="AM179" s="20">
        <f t="shared" si="82"/>
        <v>79.520174140520268</v>
      </c>
      <c r="AN179" s="20">
        <f t="shared" si="83"/>
        <v>14.041720610976748</v>
      </c>
      <c r="AO179" s="20">
        <f t="shared" si="84"/>
        <v>-32.69700941403616</v>
      </c>
      <c r="AP179" s="20">
        <f t="shared" si="85"/>
        <v>-43.092775497535825</v>
      </c>
      <c r="AQ179" s="20">
        <f t="shared" si="98"/>
        <v>6281.4620260371385</v>
      </c>
      <c r="AR179" s="20">
        <f t="shared" si="94"/>
        <v>-6.8199360934861488</v>
      </c>
      <c r="AS179" s="20">
        <f t="shared" si="95"/>
        <v>110.77759692848213</v>
      </c>
      <c r="AT179" s="20">
        <f t="shared" si="86"/>
        <v>-6.1564217699081256E-2</v>
      </c>
      <c r="AU179" s="21">
        <f t="shared" si="76"/>
        <v>28413.700000000012</v>
      </c>
      <c r="AV179" s="20">
        <f t="shared" si="87"/>
        <v>103.95766083499669</v>
      </c>
      <c r="AW179" s="20">
        <f t="shared" si="96"/>
        <v>6898.2422991444519</v>
      </c>
      <c r="AX179" s="20">
        <f t="shared" si="88"/>
        <v>7001.2422991444564</v>
      </c>
      <c r="AY179" s="20"/>
      <c r="AZ179" s="20"/>
    </row>
    <row r="180" spans="1:52" x14ac:dyDescent="0.25">
      <c r="A180">
        <v>0</v>
      </c>
      <c r="C180" s="16">
        <f t="shared" si="103"/>
        <v>44243</v>
      </c>
      <c r="D180" s="91">
        <v>178</v>
      </c>
      <c r="E180" s="91" t="e">
        <f t="shared" si="77"/>
        <v>#NUM!</v>
      </c>
      <c r="Y180" s="17">
        <f t="shared" si="78"/>
        <v>3.5555555555555558</v>
      </c>
      <c r="Z180">
        <f t="shared" si="102"/>
        <v>0.16</v>
      </c>
      <c r="AA180">
        <v>22.22</v>
      </c>
      <c r="AB180">
        <f t="shared" si="75"/>
        <v>4.4999999999999998E-2</v>
      </c>
      <c r="AC180">
        <f t="shared" si="79"/>
        <v>0.115</v>
      </c>
      <c r="AD180" s="28">
        <f t="shared" si="89"/>
        <v>21309.827625045797</v>
      </c>
      <c r="AE180" s="29">
        <f t="shared" si="80"/>
        <v>-87.103545454238557</v>
      </c>
      <c r="AF180" s="29">
        <f t="shared" si="81"/>
        <v>-15.526530355521682</v>
      </c>
      <c r="AG180" s="29">
        <f t="shared" si="90"/>
        <v>-92.36706822878422</v>
      </c>
      <c r="AH180" s="29">
        <f t="shared" si="91"/>
        <v>-10.263007580976025</v>
      </c>
      <c r="AI180" s="29">
        <f t="shared" si="92"/>
        <v>-30.789022742928072</v>
      </c>
      <c r="AJ180" s="29">
        <f t="shared" si="93"/>
        <v>-61.578045485856151</v>
      </c>
      <c r="AK180" s="20">
        <f t="shared" si="97"/>
        <v>710.6499551843674</v>
      </c>
      <c r="AL180" s="20">
        <f t="shared" si="99"/>
        <v>-69.107273861905028</v>
      </c>
      <c r="AM180" s="20">
        <f t="shared" si="82"/>
        <v>78.393190908814702</v>
      </c>
      <c r="AN180" s="20">
        <f t="shared" si="83"/>
        <v>13.973877319969514</v>
      </c>
      <c r="AO180" s="20">
        <f t="shared" si="84"/>
        <v>-32.39011228982929</v>
      </c>
      <c r="AP180" s="20">
        <f t="shared" si="85"/>
        <v>-42.653119870805313</v>
      </c>
      <c r="AQ180" s="20">
        <f t="shared" si="98"/>
        <v>6393.2224197698488</v>
      </c>
      <c r="AR180" s="20">
        <f t="shared" si="94"/>
        <v>-9.1303179229500984</v>
      </c>
      <c r="AS180" s="20">
        <f t="shared" si="95"/>
        <v>111.76039373271033</v>
      </c>
      <c r="AT180" s="20">
        <f t="shared" si="86"/>
        <v>-8.1695470264595296E-2</v>
      </c>
      <c r="AU180" s="21">
        <f t="shared" si="76"/>
        <v>28413.700000000012</v>
      </c>
      <c r="AV180" s="20">
        <f t="shared" si="87"/>
        <v>102.63007580976026</v>
      </c>
      <c r="AW180" s="20">
        <f t="shared" si="96"/>
        <v>7000.8723749542123</v>
      </c>
      <c r="AX180" s="20">
        <f t="shared" si="88"/>
        <v>7103.872374954216</v>
      </c>
      <c r="AY180" s="20"/>
      <c r="AZ180" s="20"/>
    </row>
    <row r="181" spans="1:52" x14ac:dyDescent="0.25">
      <c r="A181">
        <v>0</v>
      </c>
      <c r="C181" s="16">
        <f t="shared" si="103"/>
        <v>44244</v>
      </c>
      <c r="D181" s="91">
        <v>179</v>
      </c>
      <c r="E181" s="91" t="e">
        <f t="shared" si="77"/>
        <v>#NUM!</v>
      </c>
      <c r="Y181" s="17">
        <f t="shared" si="78"/>
        <v>3.5555555555555558</v>
      </c>
      <c r="Z181">
        <f t="shared" si="102"/>
        <v>0.16</v>
      </c>
      <c r="AA181">
        <v>22.22</v>
      </c>
      <c r="AB181">
        <f t="shared" si="75"/>
        <v>4.4999999999999998E-2</v>
      </c>
      <c r="AC181">
        <f t="shared" si="79"/>
        <v>0.115</v>
      </c>
      <c r="AD181" s="28">
        <f t="shared" si="89"/>
        <v>21208.789057202335</v>
      </c>
      <c r="AE181" s="29">
        <f t="shared" si="80"/>
        <v>-85.586456268338921</v>
      </c>
      <c r="AF181" s="29">
        <f t="shared" si="81"/>
        <v>-15.452111575122359</v>
      </c>
      <c r="AG181" s="29">
        <f t="shared" si="90"/>
        <v>-90.934711059115159</v>
      </c>
      <c r="AH181" s="29">
        <f t="shared" si="91"/>
        <v>-10.103856784346128</v>
      </c>
      <c r="AI181" s="29">
        <f t="shared" si="92"/>
        <v>-30.311570353038388</v>
      </c>
      <c r="AJ181" s="29">
        <f t="shared" si="93"/>
        <v>-60.623140706076768</v>
      </c>
      <c r="AK181" s="20">
        <f t="shared" si="97"/>
        <v>699.17170156081761</v>
      </c>
      <c r="AL181" s="20">
        <f t="shared" si="99"/>
        <v>-70.433716699368517</v>
      </c>
      <c r="AM181" s="20">
        <f t="shared" si="82"/>
        <v>77.027810641505027</v>
      </c>
      <c r="AN181" s="20">
        <f t="shared" si="83"/>
        <v>13.906900417610123</v>
      </c>
      <c r="AO181" s="20">
        <f t="shared" si="84"/>
        <v>-31.979247983296531</v>
      </c>
      <c r="AP181" s="20">
        <f t="shared" si="85"/>
        <v>-42.083104767642659</v>
      </c>
      <c r="AQ181" s="20">
        <f t="shared" si="98"/>
        <v>6505.7392412368599</v>
      </c>
      <c r="AR181" s="20">
        <f t="shared" si="94"/>
        <v>-11.47825362354979</v>
      </c>
      <c r="AS181" s="20">
        <f t="shared" si="95"/>
        <v>112.51682146701114</v>
      </c>
      <c r="AT181" s="20">
        <f t="shared" si="86"/>
        <v>-0.10201366759116196</v>
      </c>
      <c r="AU181" s="21">
        <f t="shared" si="76"/>
        <v>28413.700000000015</v>
      </c>
      <c r="AV181" s="20">
        <f t="shared" si="87"/>
        <v>101.03856784346128</v>
      </c>
      <c r="AW181" s="20">
        <f t="shared" si="96"/>
        <v>7101.9109427976737</v>
      </c>
      <c r="AX181" s="20">
        <f t="shared" si="88"/>
        <v>7204.9109427976773</v>
      </c>
      <c r="AY181" s="20"/>
      <c r="AZ181" s="20"/>
    </row>
    <row r="182" spans="1:52" x14ac:dyDescent="0.25">
      <c r="A182">
        <v>0</v>
      </c>
      <c r="C182" s="16">
        <f t="shared" si="103"/>
        <v>44245</v>
      </c>
      <c r="D182" s="91">
        <v>180</v>
      </c>
      <c r="E182" s="91" t="e">
        <f t="shared" si="77"/>
        <v>#NUM!</v>
      </c>
      <c r="Y182" s="17">
        <f t="shared" si="78"/>
        <v>3.5555555555555558</v>
      </c>
      <c r="Z182">
        <f t="shared" si="102"/>
        <v>0.16</v>
      </c>
      <c r="AA182">
        <v>22.22</v>
      </c>
      <c r="AB182">
        <f t="shared" si="75"/>
        <v>4.4999999999999998E-2</v>
      </c>
      <c r="AC182">
        <f t="shared" si="79"/>
        <v>0.115</v>
      </c>
      <c r="AD182" s="28">
        <f t="shared" si="89"/>
        <v>21109.605372585607</v>
      </c>
      <c r="AE182" s="29">
        <f t="shared" si="80"/>
        <v>-83.804837793024447</v>
      </c>
      <c r="AF182" s="29">
        <f t="shared" si="81"/>
        <v>-15.378846823704439</v>
      </c>
      <c r="AG182" s="29">
        <f t="shared" si="90"/>
        <v>-89.265316155055999</v>
      </c>
      <c r="AH182" s="29">
        <f t="shared" si="91"/>
        <v>-9.9183684616728893</v>
      </c>
      <c r="AI182" s="29">
        <f t="shared" si="92"/>
        <v>-29.755105385018663</v>
      </c>
      <c r="AJ182" s="29">
        <f t="shared" si="93"/>
        <v>-59.510210770037332</v>
      </c>
      <c r="AK182" s="20">
        <f t="shared" si="97"/>
        <v>685.30670967685467</v>
      </c>
      <c r="AL182" s="20">
        <f t="shared" si="99"/>
        <v>-71.667581468782117</v>
      </c>
      <c r="AM182" s="20">
        <f t="shared" si="82"/>
        <v>75.424354013722009</v>
      </c>
      <c r="AN182" s="20">
        <f t="shared" si="83"/>
        <v>13.840962141333996</v>
      </c>
      <c r="AO182" s="20">
        <f t="shared" si="84"/>
        <v>-31.462726570236793</v>
      </c>
      <c r="AP182" s="20">
        <f t="shared" si="85"/>
        <v>-41.38109503190968</v>
      </c>
      <c r="AQ182" s="20">
        <f t="shared" si="98"/>
        <v>6618.7879177375517</v>
      </c>
      <c r="AR182" s="20">
        <f t="shared" si="94"/>
        <v>-13.864991883962944</v>
      </c>
      <c r="AS182" s="20">
        <f t="shared" si="95"/>
        <v>113.04867650069173</v>
      </c>
      <c r="AT182" s="20">
        <f t="shared" si="86"/>
        <v>-0.12264621146518337</v>
      </c>
      <c r="AU182" s="21">
        <f t="shared" si="76"/>
        <v>28413.700000000012</v>
      </c>
      <c r="AV182" s="20">
        <f t="shared" si="87"/>
        <v>99.183684616728883</v>
      </c>
      <c r="AW182" s="20">
        <f t="shared" si="96"/>
        <v>7201.0946274144026</v>
      </c>
      <c r="AX182" s="20">
        <f t="shared" si="88"/>
        <v>7304.0946274144062</v>
      </c>
      <c r="AY182" s="20"/>
      <c r="AZ182" s="20"/>
    </row>
    <row r="183" spans="1:52" x14ac:dyDescent="0.25">
      <c r="A183">
        <v>0</v>
      </c>
      <c r="C183" s="16">
        <f t="shared" si="103"/>
        <v>44246</v>
      </c>
      <c r="D183" s="91">
        <v>181</v>
      </c>
      <c r="E183" s="91" t="e">
        <f t="shared" si="77"/>
        <v>#NUM!</v>
      </c>
      <c r="Y183" s="17">
        <f t="shared" si="78"/>
        <v>3.5555555555555558</v>
      </c>
      <c r="Z183">
        <f t="shared" si="102"/>
        <v>0.16</v>
      </c>
      <c r="AA183">
        <v>22.22</v>
      </c>
      <c r="AB183">
        <f t="shared" si="75"/>
        <v>4.4999999999999998E-2</v>
      </c>
      <c r="AC183">
        <f t="shared" si="79"/>
        <v>0.115</v>
      </c>
      <c r="AD183" s="28">
        <f t="shared" si="89"/>
        <v>21012.539652114854</v>
      </c>
      <c r="AE183" s="29">
        <f t="shared" si="80"/>
        <v>-81.758793391691469</v>
      </c>
      <c r="AF183" s="29">
        <f t="shared" si="81"/>
        <v>-15.306927079063795</v>
      </c>
      <c r="AG183" s="29">
        <f t="shared" si="90"/>
        <v>-87.359148423679741</v>
      </c>
      <c r="AH183" s="29">
        <f t="shared" si="91"/>
        <v>-9.706572047075527</v>
      </c>
      <c r="AI183" s="29">
        <f t="shared" si="92"/>
        <v>-29.119716141226579</v>
      </c>
      <c r="AJ183" s="29">
        <f t="shared" si="93"/>
        <v>-58.239432282453166</v>
      </c>
      <c r="AK183" s="20">
        <f t="shared" si="97"/>
        <v>669.02129361509856</v>
      </c>
      <c r="AL183" s="20">
        <f t="shared" si="99"/>
        <v>-72.805762549977317</v>
      </c>
      <c r="AM183" s="20">
        <f t="shared" si="82"/>
        <v>73.582914052522327</v>
      </c>
      <c r="AN183" s="20">
        <f t="shared" si="83"/>
        <v>13.776234371157416</v>
      </c>
      <c r="AO183" s="20">
        <f t="shared" si="84"/>
        <v>-30.838801935458459</v>
      </c>
      <c r="AP183" s="20">
        <f t="shared" si="85"/>
        <v>-40.545373982533988</v>
      </c>
      <c r="AQ183" s="20">
        <f t="shared" si="98"/>
        <v>6732.1390542700628</v>
      </c>
      <c r="AR183" s="20">
        <f t="shared" si="94"/>
        <v>-16.285416061756109</v>
      </c>
      <c r="AS183" s="20">
        <f t="shared" si="95"/>
        <v>113.35113653251119</v>
      </c>
      <c r="AT183" s="20">
        <f t="shared" si="86"/>
        <v>-0.14367227854910086</v>
      </c>
      <c r="AU183" s="21">
        <f t="shared" si="76"/>
        <v>28413.700000000019</v>
      </c>
      <c r="AV183" s="20">
        <f t="shared" si="87"/>
        <v>97.065720470755281</v>
      </c>
      <c r="AW183" s="20">
        <f t="shared" si="96"/>
        <v>7298.1603478851575</v>
      </c>
      <c r="AX183" s="20">
        <f t="shared" si="88"/>
        <v>7401.1603478851612</v>
      </c>
      <c r="AY183" s="20"/>
      <c r="AZ183" s="20"/>
    </row>
    <row r="184" spans="1:52" x14ac:dyDescent="0.25">
      <c r="A184">
        <v>0</v>
      </c>
      <c r="C184" s="16">
        <f t="shared" si="103"/>
        <v>44247</v>
      </c>
      <c r="D184" s="91">
        <v>182</v>
      </c>
      <c r="E184" s="91" t="e">
        <f t="shared" si="77"/>
        <v>#NUM!</v>
      </c>
      <c r="Y184" s="17">
        <f t="shared" si="78"/>
        <v>3.5555555555555558</v>
      </c>
      <c r="Z184">
        <f t="shared" si="102"/>
        <v>0.16</v>
      </c>
      <c r="AA184">
        <v>22.22</v>
      </c>
      <c r="AB184">
        <f t="shared" si="75"/>
        <v>4.4999999999999998E-2</v>
      </c>
      <c r="AC184">
        <f t="shared" si="79"/>
        <v>0.115</v>
      </c>
      <c r="AD184" s="28">
        <f t="shared" si="89"/>
        <v>20917.854213940234</v>
      </c>
      <c r="AE184" s="29">
        <f t="shared" si="80"/>
        <v>-79.448895069052668</v>
      </c>
      <c r="AF184" s="29">
        <f t="shared" si="81"/>
        <v>-15.236543105564596</v>
      </c>
      <c r="AG184" s="29">
        <f t="shared" si="90"/>
        <v>-85.216894357155539</v>
      </c>
      <c r="AH184" s="29">
        <f t="shared" si="91"/>
        <v>-9.4685438174617271</v>
      </c>
      <c r="AI184" s="29">
        <f t="shared" si="92"/>
        <v>-28.405631452385176</v>
      </c>
      <c r="AJ184" s="29">
        <f t="shared" si="93"/>
        <v>-56.811262904770359</v>
      </c>
      <c r="AK184" s="20">
        <f t="shared" si="97"/>
        <v>650.28620801264094</v>
      </c>
      <c r="AL184" s="20">
        <f t="shared" si="99"/>
        <v>-73.846021746933715</v>
      </c>
      <c r="AM184" s="20">
        <f t="shared" si="82"/>
        <v>71.504005562147398</v>
      </c>
      <c r="AN184" s="20">
        <f t="shared" si="83"/>
        <v>13.712888795008137</v>
      </c>
      <c r="AO184" s="20">
        <f t="shared" si="84"/>
        <v>-30.105958212679433</v>
      </c>
      <c r="AP184" s="20">
        <f t="shared" si="85"/>
        <v>-39.574502030141161</v>
      </c>
      <c r="AQ184" s="20">
        <f t="shared" si="98"/>
        <v>6845.5595780471376</v>
      </c>
      <c r="AR184" s="20">
        <f t="shared" si="94"/>
        <v>-18.735085602457616</v>
      </c>
      <c r="AS184" s="20">
        <f t="shared" si="95"/>
        <v>113.42052377707478</v>
      </c>
      <c r="AT184" s="20">
        <f t="shared" si="86"/>
        <v>-0.16518249941501736</v>
      </c>
      <c r="AU184" s="21">
        <f t="shared" si="76"/>
        <v>28413.700000000012</v>
      </c>
      <c r="AV184" s="20">
        <f t="shared" si="87"/>
        <v>94.685438174617261</v>
      </c>
      <c r="AW184" s="20">
        <f t="shared" si="96"/>
        <v>7392.8457860597746</v>
      </c>
      <c r="AX184" s="20">
        <f t="shared" si="88"/>
        <v>7495.8457860597782</v>
      </c>
      <c r="AY184" s="20"/>
      <c r="AZ184" s="20"/>
    </row>
    <row r="185" spans="1:52" x14ac:dyDescent="0.25">
      <c r="A185">
        <v>0</v>
      </c>
      <c r="C185" s="16">
        <f t="shared" si="103"/>
        <v>44248</v>
      </c>
      <c r="D185" s="91">
        <v>183</v>
      </c>
      <c r="E185" s="91" t="e">
        <f t="shared" si="77"/>
        <v>#NUM!</v>
      </c>
      <c r="Y185" s="17">
        <f t="shared" si="78"/>
        <v>3.5555555555555558</v>
      </c>
      <c r="Z185">
        <f t="shared" si="102"/>
        <v>0.16</v>
      </c>
      <c r="AA185">
        <v>22.22</v>
      </c>
      <c r="AB185">
        <f t="shared" si="75"/>
        <v>4.4999999999999998E-2</v>
      </c>
      <c r="AC185">
        <f t="shared" si="79"/>
        <v>0.115</v>
      </c>
      <c r="AD185" s="28">
        <f t="shared" si="89"/>
        <v>20825.81028070801</v>
      </c>
      <c r="AE185" s="29">
        <f t="shared" si="80"/>
        <v>-76.876048117747359</v>
      </c>
      <c r="AF185" s="29">
        <f t="shared" si="81"/>
        <v>-15.167885114474419</v>
      </c>
      <c r="AG185" s="29">
        <f t="shared" si="90"/>
        <v>-82.839539908999598</v>
      </c>
      <c r="AH185" s="29">
        <f t="shared" si="91"/>
        <v>-9.2043933232221775</v>
      </c>
      <c r="AI185" s="29">
        <f t="shared" si="92"/>
        <v>-27.613179969666533</v>
      </c>
      <c r="AJ185" s="29">
        <f t="shared" si="93"/>
        <v>-55.226359939333065</v>
      </c>
      <c r="AK185" s="20">
        <f t="shared" si="97"/>
        <v>629.07590632100596</v>
      </c>
      <c r="AL185" s="20">
        <f t="shared" si="99"/>
        <v>-74.786962240065748</v>
      </c>
      <c r="AM185" s="20">
        <f t="shared" si="82"/>
        <v>69.188443305972626</v>
      </c>
      <c r="AN185" s="20">
        <f t="shared" si="83"/>
        <v>13.651096603026978</v>
      </c>
      <c r="AO185" s="20">
        <f t="shared" si="84"/>
        <v>-29.262879360568842</v>
      </c>
      <c r="AP185" s="20">
        <f t="shared" si="85"/>
        <v>-38.467272683791023</v>
      </c>
      <c r="AQ185" s="20">
        <f t="shared" si="98"/>
        <v>6958.8138129709951</v>
      </c>
      <c r="AR185" s="20">
        <f t="shared" si="94"/>
        <v>-21.210301691634982</v>
      </c>
      <c r="AS185" s="20">
        <f t="shared" si="95"/>
        <v>113.25423492385744</v>
      </c>
      <c r="AT185" s="20">
        <f t="shared" si="86"/>
        <v>-0.18728042890312219</v>
      </c>
      <c r="AU185" s="21">
        <f t="shared" si="76"/>
        <v>28413.700000000012</v>
      </c>
      <c r="AV185" s="20">
        <f t="shared" si="87"/>
        <v>92.043933232221775</v>
      </c>
      <c r="AW185" s="20">
        <f t="shared" si="96"/>
        <v>7484.8897192919967</v>
      </c>
      <c r="AX185" s="20">
        <f t="shared" si="88"/>
        <v>7587.8897192920012</v>
      </c>
      <c r="AY185" s="20"/>
      <c r="AZ185" s="20"/>
    </row>
    <row r="186" spans="1:52" x14ac:dyDescent="0.25">
      <c r="A186">
        <v>0</v>
      </c>
      <c r="C186" s="16">
        <f t="shared" si="103"/>
        <v>44249</v>
      </c>
      <c r="D186" s="91">
        <v>184</v>
      </c>
      <c r="E186" s="91" t="e">
        <f t="shared" si="77"/>
        <v>#NUM!</v>
      </c>
      <c r="Y186" s="17">
        <f t="shared" si="78"/>
        <v>3.5555555555555558</v>
      </c>
      <c r="Z186">
        <f t="shared" si="102"/>
        <v>0.16</v>
      </c>
      <c r="AA186">
        <v>22.22</v>
      </c>
      <c r="AB186">
        <f t="shared" si="75"/>
        <v>4.4999999999999998E-2</v>
      </c>
      <c r="AC186">
        <f t="shared" si="79"/>
        <v>0.115</v>
      </c>
      <c r="AD186" s="28">
        <f t="shared" si="89"/>
        <v>20736.66778716422</v>
      </c>
      <c r="AE186" s="29">
        <f t="shared" si="80"/>
        <v>-74.041351021095025</v>
      </c>
      <c r="AF186" s="29">
        <f t="shared" si="81"/>
        <v>-15.101142522692692</v>
      </c>
      <c r="AG186" s="29">
        <f t="shared" si="90"/>
        <v>-80.228244189408954</v>
      </c>
      <c r="AH186" s="29">
        <f t="shared" si="91"/>
        <v>-8.9142493543787733</v>
      </c>
      <c r="AI186" s="29">
        <f t="shared" si="92"/>
        <v>-26.742748063136315</v>
      </c>
      <c r="AJ186" s="29">
        <f t="shared" si="93"/>
        <v>-53.485496126272636</v>
      </c>
      <c r="AK186" s="20">
        <f t="shared" si="97"/>
        <v>618.62113822497167</v>
      </c>
      <c r="AL186" s="20">
        <f t="shared" si="99"/>
        <v>-62.374596500998017</v>
      </c>
      <c r="AM186" s="20">
        <f t="shared" si="82"/>
        <v>66.637215918985518</v>
      </c>
      <c r="AN186" s="20">
        <f t="shared" si="83"/>
        <v>13.591028270423424</v>
      </c>
      <c r="AO186" s="20">
        <f t="shared" si="84"/>
        <v>-28.308415784445266</v>
      </c>
      <c r="AP186" s="20">
        <f t="shared" si="85"/>
        <v>-37.222665138824041</v>
      </c>
      <c r="AQ186" s="20">
        <f t="shared" si="98"/>
        <v>7058.4110746108172</v>
      </c>
      <c r="AR186" s="20">
        <f t="shared" si="94"/>
        <v>-10.454768096034286</v>
      </c>
      <c r="AS186" s="20">
        <f t="shared" si="95"/>
        <v>99.597261639822136</v>
      </c>
      <c r="AT186" s="20">
        <f t="shared" si="86"/>
        <v>-0.10497043717770388</v>
      </c>
      <c r="AU186" s="21">
        <f t="shared" si="76"/>
        <v>28413.700000000008</v>
      </c>
      <c r="AV186" s="20">
        <f t="shared" si="87"/>
        <v>89.142493543787722</v>
      </c>
      <c r="AW186" s="20">
        <f t="shared" si="96"/>
        <v>7574.0322128357848</v>
      </c>
      <c r="AX186" s="20">
        <f t="shared" si="88"/>
        <v>7677.0322128357893</v>
      </c>
      <c r="AY186" s="20"/>
      <c r="AZ186" s="20"/>
    </row>
    <row r="187" spans="1:52" x14ac:dyDescent="0.25">
      <c r="A187">
        <v>0</v>
      </c>
      <c r="C187" s="16">
        <f t="shared" si="103"/>
        <v>44250</v>
      </c>
      <c r="D187" s="91">
        <v>185</v>
      </c>
      <c r="E187" s="91" t="e">
        <f t="shared" si="77"/>
        <v>#NUM!</v>
      </c>
      <c r="Y187" s="17">
        <f t="shared" si="78"/>
        <v>3.5555555555555558</v>
      </c>
      <c r="Z187">
        <f t="shared" si="102"/>
        <v>0.16</v>
      </c>
      <c r="AA187">
        <v>22.22</v>
      </c>
      <c r="AB187">
        <f t="shared" si="75"/>
        <v>4.4999999999999998E-2</v>
      </c>
      <c r="AC187">
        <f t="shared" si="79"/>
        <v>0.115</v>
      </c>
      <c r="AD187" s="28">
        <f t="shared" si="89"/>
        <v>20649.132102309246</v>
      </c>
      <c r="AE187" s="29">
        <f t="shared" si="80"/>
        <v>-72.499181041732697</v>
      </c>
      <c r="AF187" s="29">
        <f t="shared" si="81"/>
        <v>-15.036503813240893</v>
      </c>
      <c r="AG187" s="29">
        <f t="shared" si="90"/>
        <v>-78.782116369476242</v>
      </c>
      <c r="AH187" s="29">
        <f t="shared" si="91"/>
        <v>-8.7535684854973592</v>
      </c>
      <c r="AI187" s="29">
        <f t="shared" si="92"/>
        <v>-26.260705456492079</v>
      </c>
      <c r="AJ187" s="29">
        <f t="shared" si="93"/>
        <v>-52.521410912984166</v>
      </c>
      <c r="AK187" s="20">
        <f t="shared" si="97"/>
        <v>607.98725788846809</v>
      </c>
      <c r="AL187" s="20">
        <f t="shared" si="99"/>
        <v>-61.578045485856151</v>
      </c>
      <c r="AM187" s="20">
        <f t="shared" si="82"/>
        <v>65.249262937559436</v>
      </c>
      <c r="AN187" s="20">
        <f t="shared" si="83"/>
        <v>13.532853431916804</v>
      </c>
      <c r="AO187" s="20">
        <f t="shared" si="84"/>
        <v>-27.837951220123724</v>
      </c>
      <c r="AP187" s="20">
        <f t="shared" si="85"/>
        <v>-36.591519705621081</v>
      </c>
      <c r="AQ187" s="20">
        <f t="shared" si="98"/>
        <v>7156.5806398022942</v>
      </c>
      <c r="AR187" s="20">
        <f t="shared" si="94"/>
        <v>-10.63388033650358</v>
      </c>
      <c r="AS187" s="20">
        <f t="shared" si="95"/>
        <v>98.169565191476977</v>
      </c>
      <c r="AT187" s="20">
        <f t="shared" si="86"/>
        <v>-0.10832155888398298</v>
      </c>
      <c r="AU187" s="21">
        <f t="shared" si="76"/>
        <v>28413.700000000008</v>
      </c>
      <c r="AV187" s="20">
        <f t="shared" si="87"/>
        <v>87.535684854973596</v>
      </c>
      <c r="AW187" s="20">
        <f t="shared" si="96"/>
        <v>7661.5678976907584</v>
      </c>
      <c r="AX187" s="20">
        <f t="shared" si="88"/>
        <v>7764.567897690762</v>
      </c>
      <c r="AY187" s="20"/>
      <c r="AZ187" s="20"/>
    </row>
    <row r="188" spans="1:52" x14ac:dyDescent="0.25">
      <c r="A188">
        <v>0</v>
      </c>
      <c r="C188" s="16">
        <f t="shared" si="103"/>
        <v>44251</v>
      </c>
      <c r="D188" s="91">
        <v>186</v>
      </c>
      <c r="E188" s="91" t="e">
        <f t="shared" si="77"/>
        <v>#NUM!</v>
      </c>
      <c r="Y188" s="17">
        <f t="shared" si="78"/>
        <v>3.5555555555555558</v>
      </c>
      <c r="Z188">
        <f t="shared" si="102"/>
        <v>0.16</v>
      </c>
      <c r="AA188">
        <v>22.22</v>
      </c>
      <c r="AB188">
        <f t="shared" si="75"/>
        <v>4.4999999999999998E-2</v>
      </c>
      <c r="AC188">
        <f t="shared" si="79"/>
        <v>0.115</v>
      </c>
      <c r="AD188" s="28">
        <f t="shared" si="89"/>
        <v>20563.206906549003</v>
      </c>
      <c r="AE188" s="29">
        <f t="shared" si="80"/>
        <v>-70.95216553266286</v>
      </c>
      <c r="AF188" s="29">
        <f t="shared" si="81"/>
        <v>-14.97303022757969</v>
      </c>
      <c r="AG188" s="29">
        <f t="shared" si="90"/>
        <v>-77.332676184218286</v>
      </c>
      <c r="AH188" s="29">
        <f t="shared" si="91"/>
        <v>-8.5925195760242552</v>
      </c>
      <c r="AI188" s="29">
        <f t="shared" si="92"/>
        <v>-25.777558728072762</v>
      </c>
      <c r="AJ188" s="29">
        <f t="shared" si="93"/>
        <v>-51.555117456145524</v>
      </c>
      <c r="AK188" s="20">
        <f t="shared" si="97"/>
        <v>597.33736676162846</v>
      </c>
      <c r="AL188" s="20">
        <f t="shared" si="99"/>
        <v>-60.623140706076768</v>
      </c>
      <c r="AM188" s="20">
        <f t="shared" si="82"/>
        <v>63.856948979396577</v>
      </c>
      <c r="AN188" s="20">
        <f t="shared" si="83"/>
        <v>13.475727204821721</v>
      </c>
      <c r="AO188" s="20">
        <f t="shared" si="84"/>
        <v>-27.359426604981063</v>
      </c>
      <c r="AP188" s="20">
        <f t="shared" si="85"/>
        <v>-35.951946181005319</v>
      </c>
      <c r="AQ188" s="20">
        <f t="shared" si="98"/>
        <v>7253.1557266893769</v>
      </c>
      <c r="AR188" s="20">
        <f t="shared" si="94"/>
        <v>-10.649891126839634</v>
      </c>
      <c r="AS188" s="20">
        <f t="shared" si="95"/>
        <v>96.575086887082762</v>
      </c>
      <c r="AT188" s="20">
        <f t="shared" si="86"/>
        <v>-0.11027576024126873</v>
      </c>
      <c r="AU188" s="21">
        <f t="shared" si="76"/>
        <v>28413.700000000008</v>
      </c>
      <c r="AV188" s="20">
        <f t="shared" si="87"/>
        <v>85.925195760242545</v>
      </c>
      <c r="AW188" s="20">
        <f t="shared" si="96"/>
        <v>7747.4930934510012</v>
      </c>
      <c r="AX188" s="20">
        <f t="shared" si="88"/>
        <v>7850.4930934510057</v>
      </c>
      <c r="AY188" s="20"/>
      <c r="AZ188" s="20"/>
    </row>
    <row r="189" spans="1:52" x14ac:dyDescent="0.25">
      <c r="A189">
        <v>0</v>
      </c>
      <c r="C189" s="16">
        <f t="shared" si="103"/>
        <v>44252</v>
      </c>
      <c r="D189" s="91">
        <v>187</v>
      </c>
      <c r="E189" s="91" t="e">
        <f t="shared" si="77"/>
        <v>#NUM!</v>
      </c>
      <c r="Y189" s="17">
        <f t="shared" si="78"/>
        <v>3.5555555555555558</v>
      </c>
      <c r="Z189">
        <f t="shared" si="102"/>
        <v>0.16</v>
      </c>
      <c r="AA189">
        <v>22.22</v>
      </c>
      <c r="AB189">
        <f t="shared" si="75"/>
        <v>4.4999999999999998E-2</v>
      </c>
      <c r="AC189">
        <f t="shared" si="79"/>
        <v>0.115</v>
      </c>
      <c r="AD189" s="28">
        <f t="shared" si="89"/>
        <v>20478.876934320724</v>
      </c>
      <c r="AE189" s="29">
        <f t="shared" si="80"/>
        <v>-69.419247793844818</v>
      </c>
      <c r="AF189" s="29">
        <f t="shared" si="81"/>
        <v>-14.910724434432822</v>
      </c>
      <c r="AG189" s="29">
        <f t="shared" si="90"/>
        <v>-75.896975005449875</v>
      </c>
      <c r="AH189" s="29">
        <f t="shared" si="91"/>
        <v>-8.4329972228277637</v>
      </c>
      <c r="AI189" s="29">
        <f t="shared" si="92"/>
        <v>-25.298991668483293</v>
      </c>
      <c r="AJ189" s="29">
        <f t="shared" si="93"/>
        <v>-50.597983336966578</v>
      </c>
      <c r="AK189" s="20">
        <f t="shared" si="97"/>
        <v>586.84394949276771</v>
      </c>
      <c r="AL189" s="20">
        <f t="shared" si="99"/>
        <v>-59.510210770037332</v>
      </c>
      <c r="AM189" s="20">
        <f t="shared" si="82"/>
        <v>62.477323014460339</v>
      </c>
      <c r="AN189" s="20">
        <f t="shared" si="83"/>
        <v>13.419651990989541</v>
      </c>
      <c r="AO189" s="20">
        <f t="shared" si="84"/>
        <v>-26.880181504273281</v>
      </c>
      <c r="AP189" s="20">
        <f t="shared" si="85"/>
        <v>-35.313178727101047</v>
      </c>
      <c r="AQ189" s="20">
        <f t="shared" si="98"/>
        <v>7347.979116186516</v>
      </c>
      <c r="AR189" s="20">
        <f t="shared" si="94"/>
        <v>-10.493417268860753</v>
      </c>
      <c r="AS189" s="20">
        <f t="shared" si="95"/>
        <v>94.823389497139033</v>
      </c>
      <c r="AT189" s="20">
        <f t="shared" si="86"/>
        <v>-0.11066275234948605</v>
      </c>
      <c r="AU189" s="21">
        <f t="shared" si="76"/>
        <v>28413.700000000004</v>
      </c>
      <c r="AV189" s="20">
        <f t="shared" si="87"/>
        <v>84.329972228277626</v>
      </c>
      <c r="AW189" s="20">
        <f t="shared" si="96"/>
        <v>7831.8230656792784</v>
      </c>
      <c r="AX189" s="20">
        <f t="shared" si="88"/>
        <v>7934.8230656792839</v>
      </c>
      <c r="AY189" s="20"/>
      <c r="AZ189" s="20"/>
    </row>
    <row r="190" spans="1:52" x14ac:dyDescent="0.25">
      <c r="A190">
        <v>0</v>
      </c>
      <c r="C190" s="16">
        <f t="shared" si="103"/>
        <v>44253</v>
      </c>
      <c r="D190" s="91">
        <v>188</v>
      </c>
      <c r="E190" s="91" t="e">
        <f t="shared" si="77"/>
        <v>#NUM!</v>
      </c>
      <c r="Y190" s="17">
        <f t="shared" si="78"/>
        <v>3.5555555555555558</v>
      </c>
      <c r="Z190">
        <f t="shared" si="102"/>
        <v>0.16</v>
      </c>
      <c r="AA190">
        <v>22.22</v>
      </c>
      <c r="AB190">
        <f t="shared" si="75"/>
        <v>4.4999999999999998E-2</v>
      </c>
      <c r="AC190">
        <f t="shared" si="79"/>
        <v>0.115</v>
      </c>
      <c r="AD190" s="28">
        <f t="shared" si="89"/>
        <v>20396.107286213068</v>
      </c>
      <c r="AE190" s="29">
        <f t="shared" si="80"/>
        <v>-67.920072743171275</v>
      </c>
      <c r="AF190" s="29">
        <f t="shared" si="81"/>
        <v>-14.849575364486014</v>
      </c>
      <c r="AG190" s="29">
        <f t="shared" si="90"/>
        <v>-74.492683296891556</v>
      </c>
      <c r="AH190" s="29">
        <f t="shared" si="91"/>
        <v>-8.2769648107657297</v>
      </c>
      <c r="AI190" s="29">
        <f t="shared" si="92"/>
        <v>-24.830894432297185</v>
      </c>
      <c r="AJ190" s="29">
        <f t="shared" si="93"/>
        <v>-49.661788864594371</v>
      </c>
      <c r="AK190" s="20">
        <f t="shared" si="97"/>
        <v>576.68922278003151</v>
      </c>
      <c r="AL190" s="20">
        <f t="shared" si="99"/>
        <v>-58.239432282453166</v>
      </c>
      <c r="AM190" s="20">
        <f t="shared" si="82"/>
        <v>61.128065468854146</v>
      </c>
      <c r="AN190" s="20">
        <f t="shared" si="83"/>
        <v>13.364617828037414</v>
      </c>
      <c r="AO190" s="20">
        <f t="shared" si="84"/>
        <v>-26.407977727174547</v>
      </c>
      <c r="AP190" s="20">
        <f t="shared" si="85"/>
        <v>-34.684942537940273</v>
      </c>
      <c r="AQ190" s="20">
        <f t="shared" si="98"/>
        <v>7440.9034910069095</v>
      </c>
      <c r="AR190" s="20">
        <f t="shared" si="94"/>
        <v>-10.154726712736192</v>
      </c>
      <c r="AS190" s="20">
        <f t="shared" si="95"/>
        <v>92.924374820393496</v>
      </c>
      <c r="AT190" s="20">
        <f t="shared" si="86"/>
        <v>-0.1092794730377632</v>
      </c>
      <c r="AU190" s="21">
        <f t="shared" si="76"/>
        <v>28413.700000000008</v>
      </c>
      <c r="AV190" s="20">
        <f t="shared" si="87"/>
        <v>82.769648107657289</v>
      </c>
      <c r="AW190" s="20">
        <f t="shared" si="96"/>
        <v>7914.5927137869357</v>
      </c>
      <c r="AX190" s="20">
        <f t="shared" si="88"/>
        <v>8017.5927137869412</v>
      </c>
      <c r="AY190" s="20"/>
      <c r="AZ190" s="20"/>
    </row>
    <row r="191" spans="1:52" x14ac:dyDescent="0.25">
      <c r="A191">
        <v>0</v>
      </c>
      <c r="C191" s="16">
        <f t="shared" si="103"/>
        <v>44254</v>
      </c>
      <c r="D191" s="91">
        <v>189</v>
      </c>
      <c r="E191" s="91" t="e">
        <f t="shared" si="77"/>
        <v>#NUM!</v>
      </c>
      <c r="Y191" s="17">
        <f t="shared" si="78"/>
        <v>3.5555555555555558</v>
      </c>
      <c r="Z191">
        <f t="shared" si="102"/>
        <v>0.16</v>
      </c>
      <c r="AA191">
        <v>22.22</v>
      </c>
      <c r="AB191">
        <f t="shared" si="75"/>
        <v>4.4999999999999998E-2</v>
      </c>
      <c r="AC191">
        <f t="shared" si="79"/>
        <v>0.115</v>
      </c>
      <c r="AD191" s="28">
        <f t="shared" si="89"/>
        <v>20314.8427052283</v>
      </c>
      <c r="AE191" s="29">
        <f t="shared" si="80"/>
        <v>-66.475023273175736</v>
      </c>
      <c r="AF191" s="29">
        <f t="shared" si="81"/>
        <v>-14.78955771159379</v>
      </c>
      <c r="AG191" s="29">
        <f t="shared" si="90"/>
        <v>-73.138122886292578</v>
      </c>
      <c r="AH191" s="29">
        <f t="shared" si="91"/>
        <v>-8.1264580984769523</v>
      </c>
      <c r="AI191" s="29">
        <f t="shared" si="92"/>
        <v>-24.379374295430861</v>
      </c>
      <c r="AJ191" s="29">
        <f t="shared" si="93"/>
        <v>-48.758748590861714</v>
      </c>
      <c r="AK191" s="20">
        <f t="shared" si="97"/>
        <v>567.06506773645219</v>
      </c>
      <c r="AL191" s="20">
        <f t="shared" si="99"/>
        <v>-56.811262904770359</v>
      </c>
      <c r="AM191" s="20">
        <f t="shared" si="82"/>
        <v>59.827520945858161</v>
      </c>
      <c r="AN191" s="20">
        <f t="shared" si="83"/>
        <v>13.310601940434411</v>
      </c>
      <c r="AO191" s="20">
        <f t="shared" si="84"/>
        <v>-25.951015025101416</v>
      </c>
      <c r="AP191" s="20">
        <f t="shared" si="85"/>
        <v>-34.077473123578372</v>
      </c>
      <c r="AQ191" s="20">
        <f t="shared" si="98"/>
        <v>7531.7922270352583</v>
      </c>
      <c r="AR191" s="20">
        <f t="shared" si="94"/>
        <v>-9.6241550435793215</v>
      </c>
      <c r="AS191" s="20">
        <f t="shared" si="95"/>
        <v>90.888736028348831</v>
      </c>
      <c r="AT191" s="20">
        <f t="shared" si="86"/>
        <v>-0.10588941450981869</v>
      </c>
      <c r="AU191" s="21">
        <f t="shared" si="76"/>
        <v>28413.700000000012</v>
      </c>
      <c r="AV191" s="20">
        <f t="shared" si="87"/>
        <v>81.264580984769523</v>
      </c>
      <c r="AW191" s="20">
        <f t="shared" si="96"/>
        <v>7995.8572947717057</v>
      </c>
      <c r="AX191" s="20">
        <f t="shared" si="88"/>
        <v>8098.8572947717103</v>
      </c>
      <c r="AY191" s="20"/>
      <c r="AZ191" s="20"/>
    </row>
    <row r="192" spans="1:52" x14ac:dyDescent="0.25">
      <c r="A192">
        <v>0</v>
      </c>
      <c r="C192" s="16">
        <f t="shared" si="103"/>
        <v>44255</v>
      </c>
      <c r="D192" s="91">
        <v>190</v>
      </c>
      <c r="E192" s="91" t="e">
        <f t="shared" si="77"/>
        <v>#NUM!</v>
      </c>
      <c r="Y192" s="17">
        <f t="shared" si="78"/>
        <v>3.5555555555555558</v>
      </c>
      <c r="Z192">
        <f t="shared" si="102"/>
        <v>0.16</v>
      </c>
      <c r="AA192">
        <v>22.22</v>
      </c>
      <c r="AB192">
        <f t="shared" si="75"/>
        <v>4.4999999999999998E-2</v>
      </c>
      <c r="AC192">
        <f t="shared" si="79"/>
        <v>0.115</v>
      </c>
      <c r="AD192" s="28">
        <f t="shared" si="89"/>
        <v>20235.006865374347</v>
      </c>
      <c r="AE192" s="29">
        <f t="shared" si="80"/>
        <v>-65.105208445969382</v>
      </c>
      <c r="AF192" s="29">
        <f t="shared" si="81"/>
        <v>-14.730631407985106</v>
      </c>
      <c r="AG192" s="29">
        <f t="shared" si="90"/>
        <v>-71.852255868559041</v>
      </c>
      <c r="AH192" s="29">
        <f t="shared" si="91"/>
        <v>-7.9835839853954482</v>
      </c>
      <c r="AI192" s="29">
        <f t="shared" si="92"/>
        <v>-23.950751956186348</v>
      </c>
      <c r="AJ192" s="29">
        <f t="shared" si="93"/>
        <v>-47.901503912372689</v>
      </c>
      <c r="AK192" s="20">
        <f t="shared" si="97"/>
        <v>558.17303561753783</v>
      </c>
      <c r="AL192" s="20">
        <f t="shared" si="99"/>
        <v>-55.226359939333065</v>
      </c>
      <c r="AM192" s="20">
        <f t="shared" si="82"/>
        <v>58.594687601372442</v>
      </c>
      <c r="AN192" s="20">
        <f t="shared" si="83"/>
        <v>13.257568267186596</v>
      </c>
      <c r="AO192" s="20">
        <f t="shared" si="84"/>
        <v>-25.517928048140348</v>
      </c>
      <c r="AP192" s="20">
        <f t="shared" si="85"/>
        <v>-33.501512033535796</v>
      </c>
      <c r="AQ192" s="20">
        <f t="shared" si="98"/>
        <v>7620.5200990081275</v>
      </c>
      <c r="AR192" s="20">
        <f t="shared" si="94"/>
        <v>-8.8920321189143579</v>
      </c>
      <c r="AS192" s="20">
        <f t="shared" si="95"/>
        <v>88.727871972869252</v>
      </c>
      <c r="AT192" s="20">
        <f t="shared" si="86"/>
        <v>-0.10021689826657082</v>
      </c>
      <c r="AU192" s="21">
        <f t="shared" si="76"/>
        <v>28413.700000000015</v>
      </c>
      <c r="AV192" s="20">
        <f t="shared" si="87"/>
        <v>79.835839853954482</v>
      </c>
      <c r="AW192" s="20">
        <f t="shared" si="96"/>
        <v>8075.6931346256606</v>
      </c>
      <c r="AX192" s="20">
        <f t="shared" si="88"/>
        <v>8178.6931346256652</v>
      </c>
      <c r="AY192" s="20"/>
      <c r="AZ192" s="20"/>
    </row>
    <row r="193" spans="1:58" x14ac:dyDescent="0.25">
      <c r="A193">
        <v>0</v>
      </c>
      <c r="C193" s="16">
        <f t="shared" si="103"/>
        <v>44256</v>
      </c>
      <c r="D193" s="91">
        <v>191</v>
      </c>
      <c r="E193" s="91" t="e">
        <f t="shared" si="77"/>
        <v>#NUM!</v>
      </c>
      <c r="Y193" s="17">
        <f t="shared" si="78"/>
        <v>3.5555555555555558</v>
      </c>
      <c r="Z193">
        <f t="shared" si="102"/>
        <v>0.16</v>
      </c>
      <c r="AA193">
        <v>22.22</v>
      </c>
      <c r="AB193">
        <f t="shared" si="75"/>
        <v>4.4999999999999998E-2</v>
      </c>
      <c r="AC193">
        <f t="shared" si="79"/>
        <v>0.115</v>
      </c>
      <c r="AD193" s="28">
        <f t="shared" si="89"/>
        <v>20156.501663986041</v>
      </c>
      <c r="AE193" s="29">
        <f t="shared" si="80"/>
        <v>-63.832460279895415</v>
      </c>
      <c r="AF193" s="29">
        <f t="shared" si="81"/>
        <v>-14.672741108409571</v>
      </c>
      <c r="AG193" s="29">
        <f t="shared" si="90"/>
        <v>-70.654681249474493</v>
      </c>
      <c r="AH193" s="29">
        <f t="shared" si="91"/>
        <v>-7.8505201388304986</v>
      </c>
      <c r="AI193" s="29">
        <f t="shared" si="92"/>
        <v>-23.551560416491498</v>
      </c>
      <c r="AJ193" s="29">
        <f t="shared" si="93"/>
        <v>-47.103120832982995</v>
      </c>
      <c r="AK193" s="20">
        <f t="shared" si="97"/>
        <v>550.22443413795042</v>
      </c>
      <c r="AL193" s="20">
        <f t="shared" si="99"/>
        <v>-53.485496126272636</v>
      </c>
      <c r="AM193" s="20">
        <f t="shared" si="82"/>
        <v>57.449214251905872</v>
      </c>
      <c r="AN193" s="20">
        <f t="shared" si="83"/>
        <v>13.205466997568614</v>
      </c>
      <c r="AO193" s="20">
        <f t="shared" si="84"/>
        <v>-25.117786602789202</v>
      </c>
      <c r="AP193" s="20">
        <f t="shared" si="85"/>
        <v>-32.968306741619699</v>
      </c>
      <c r="AQ193" s="20">
        <f t="shared" si="98"/>
        <v>7706.9739018760201</v>
      </c>
      <c r="AR193" s="20">
        <f t="shared" si="94"/>
        <v>-7.9486014795874098</v>
      </c>
      <c r="AS193" s="20">
        <f t="shared" si="95"/>
        <v>86.453802867892591</v>
      </c>
      <c r="AT193" s="20">
        <f t="shared" si="86"/>
        <v>-9.1940449302541666E-2</v>
      </c>
      <c r="AU193" s="21">
        <f t="shared" si="76"/>
        <v>28413.700000000012</v>
      </c>
      <c r="AV193" s="20">
        <f t="shared" si="87"/>
        <v>78.505201388304982</v>
      </c>
      <c r="AW193" s="20">
        <f t="shared" si="96"/>
        <v>8154.1983360139657</v>
      </c>
      <c r="AX193" s="20">
        <f t="shared" si="88"/>
        <v>8257.1983360139711</v>
      </c>
      <c r="AY193" s="20"/>
      <c r="AZ193" s="20"/>
    </row>
    <row r="194" spans="1:58" x14ac:dyDescent="0.25">
      <c r="A194">
        <v>0</v>
      </c>
      <c r="C194" s="16">
        <f t="shared" si="103"/>
        <v>44257</v>
      </c>
      <c r="D194" s="91">
        <v>192</v>
      </c>
      <c r="E194" s="91" t="e">
        <f t="shared" si="77"/>
        <v>#NUM!</v>
      </c>
      <c r="Y194" s="17">
        <f t="shared" si="78"/>
        <v>3.5555555555555558</v>
      </c>
      <c r="Z194">
        <f t="shared" si="102"/>
        <v>0.16</v>
      </c>
      <c r="AA194">
        <v>22.22</v>
      </c>
      <c r="AB194">
        <f t="shared" si="75"/>
        <v>4.4999999999999998E-2</v>
      </c>
      <c r="AC194">
        <f t="shared" si="79"/>
        <v>0.115</v>
      </c>
      <c r="AD194" s="28">
        <f t="shared" si="89"/>
        <v>20079.206509558586</v>
      </c>
      <c r="AE194" s="29">
        <f t="shared" si="80"/>
        <v>-62.679338750464673</v>
      </c>
      <c r="AF194" s="29">
        <f t="shared" si="81"/>
        <v>-14.615815676987788</v>
      </c>
      <c r="AG194" s="29">
        <f t="shared" si="90"/>
        <v>-69.565638984707221</v>
      </c>
      <c r="AH194" s="29">
        <f t="shared" si="91"/>
        <v>-7.7295154427452459</v>
      </c>
      <c r="AI194" s="29">
        <f t="shared" si="92"/>
        <v>-23.188546328235741</v>
      </c>
      <c r="AJ194" s="29">
        <f t="shared" si="93"/>
        <v>-46.377092656471476</v>
      </c>
      <c r="AK194" s="20">
        <f t="shared" si="97"/>
        <v>542.50856267346569</v>
      </c>
      <c r="AL194" s="20">
        <f t="shared" si="99"/>
        <v>-52.521410912984166</v>
      </c>
      <c r="AM194" s="20">
        <f t="shared" si="82"/>
        <v>56.411404875418206</v>
      </c>
      <c r="AN194" s="20">
        <f t="shared" si="83"/>
        <v>13.154234109289009</v>
      </c>
      <c r="AO194" s="20">
        <f t="shared" si="84"/>
        <v>-24.760099536207768</v>
      </c>
      <c r="AP194" s="20">
        <f t="shared" si="85"/>
        <v>-32.489614978953014</v>
      </c>
      <c r="AQ194" s="20">
        <f t="shared" si="98"/>
        <v>7791.9849277679577</v>
      </c>
      <c r="AR194" s="20">
        <f t="shared" si="94"/>
        <v>-7.715871464484735</v>
      </c>
      <c r="AS194" s="20">
        <f t="shared" si="95"/>
        <v>85.011025891937607</v>
      </c>
      <c r="AT194" s="20">
        <f t="shared" si="86"/>
        <v>-9.0763184934302785E-2</v>
      </c>
      <c r="AU194" s="21">
        <f t="shared" si="76"/>
        <v>28413.700000000008</v>
      </c>
      <c r="AV194" s="20">
        <f t="shared" si="87"/>
        <v>77.295154427452459</v>
      </c>
      <c r="AW194" s="20">
        <f t="shared" si="96"/>
        <v>8231.4934904414185</v>
      </c>
      <c r="AX194" s="20">
        <f t="shared" si="88"/>
        <v>8334.493490441424</v>
      </c>
      <c r="AY194" s="20"/>
      <c r="AZ194" s="20"/>
    </row>
    <row r="195" spans="1:58" x14ac:dyDescent="0.25">
      <c r="A195">
        <v>0</v>
      </c>
      <c r="C195" s="16">
        <f t="shared" si="103"/>
        <v>44258</v>
      </c>
      <c r="D195" s="91">
        <v>193</v>
      </c>
      <c r="E195" s="91" t="e">
        <f t="shared" si="77"/>
        <v>#NUM!</v>
      </c>
      <c r="Y195" s="17">
        <f t="shared" si="78"/>
        <v>3.5555555555555558</v>
      </c>
      <c r="Z195">
        <f t="shared" si="102"/>
        <v>0.16</v>
      </c>
      <c r="AA195">
        <v>22.22</v>
      </c>
      <c r="AB195">
        <f t="shared" ref="AB195:AB258" si="104">$BC$7</f>
        <v>4.4999999999999998E-2</v>
      </c>
      <c r="AC195">
        <f t="shared" si="79"/>
        <v>0.115</v>
      </c>
      <c r="AD195" s="28">
        <f t="shared" si="89"/>
        <v>20003.083352988888</v>
      </c>
      <c r="AE195" s="29">
        <f t="shared" si="80"/>
        <v>-61.563388898893081</v>
      </c>
      <c r="AF195" s="29">
        <f t="shared" si="81"/>
        <v>-14.559767670807506</v>
      </c>
      <c r="AG195" s="29">
        <f t="shared" si="90"/>
        <v>-68.510840912730529</v>
      </c>
      <c r="AH195" s="29">
        <f t="shared" si="91"/>
        <v>-7.6123156569700585</v>
      </c>
      <c r="AI195" s="29">
        <f t="shared" si="92"/>
        <v>-22.836946970910173</v>
      </c>
      <c r="AJ195" s="29">
        <f t="shared" si="93"/>
        <v>-45.673893941820353</v>
      </c>
      <c r="AK195" s="20">
        <f t="shared" si="97"/>
        <v>535.05140080974479</v>
      </c>
      <c r="AL195" s="20">
        <f t="shared" si="99"/>
        <v>-51.555117456145524</v>
      </c>
      <c r="AM195" s="20">
        <f t="shared" si="82"/>
        <v>55.407050009003775</v>
      </c>
      <c r="AN195" s="20">
        <f t="shared" si="83"/>
        <v>13.103790903726756</v>
      </c>
      <c r="AO195" s="20">
        <f t="shared" si="84"/>
        <v>-24.412885320305953</v>
      </c>
      <c r="AP195" s="20">
        <f t="shared" si="85"/>
        <v>-32.025200977276015</v>
      </c>
      <c r="AQ195" s="20">
        <f t="shared" si="98"/>
        <v>7875.5652462013786</v>
      </c>
      <c r="AR195" s="20">
        <f t="shared" si="94"/>
        <v>-7.4571618637208985</v>
      </c>
      <c r="AS195" s="20">
        <f t="shared" si="95"/>
        <v>83.580318433420871</v>
      </c>
      <c r="AT195" s="20">
        <f t="shared" si="86"/>
        <v>-8.9221505774247423E-2</v>
      </c>
      <c r="AU195" s="21">
        <f t="shared" ref="AU195:AU258" si="105">AD195+AK195+AQ195</f>
        <v>28413.700000000012</v>
      </c>
      <c r="AV195" s="20">
        <f t="shared" si="87"/>
        <v>76.123156569700583</v>
      </c>
      <c r="AW195" s="20">
        <f t="shared" si="96"/>
        <v>8307.6166470111184</v>
      </c>
      <c r="AX195" s="20">
        <f t="shared" si="88"/>
        <v>8410.6166470111239</v>
      </c>
      <c r="AY195" s="20"/>
      <c r="AZ195" s="20"/>
    </row>
    <row r="196" spans="1:58" x14ac:dyDescent="0.25">
      <c r="A196">
        <v>0</v>
      </c>
      <c r="C196" s="16">
        <f t="shared" si="103"/>
        <v>44259</v>
      </c>
      <c r="D196" s="91">
        <v>194</v>
      </c>
      <c r="E196" s="91" t="e">
        <f t="shared" ref="E196:E259" si="106">LN(G196)</f>
        <v>#NUM!</v>
      </c>
      <c r="Y196" s="17">
        <f t="shared" ref="Y196:Y259" si="107">Z196/AB196</f>
        <v>3.5555555555555558</v>
      </c>
      <c r="Z196">
        <f t="shared" si="102"/>
        <v>0.16</v>
      </c>
      <c r="AA196">
        <v>22.22</v>
      </c>
      <c r="AB196">
        <f t="shared" si="104"/>
        <v>4.4999999999999998E-2</v>
      </c>
      <c r="AC196">
        <f t="shared" ref="AC196:AC259" si="108">Z196-AB196</f>
        <v>0.115</v>
      </c>
      <c r="AD196" s="28">
        <f t="shared" si="89"/>
        <v>19928.091814146552</v>
      </c>
      <c r="AE196" s="29">
        <f t="shared" ref="AE196:AE259" si="109">-((AD195/$BC$2)*(Z196*AK195))</f>
        <v>-60.486969342507479</v>
      </c>
      <c r="AF196" s="29">
        <f t="shared" ref="AF196:AF259" si="110">-(AD195/$BC$2)*($BC$26*$BC$25)</f>
        <v>-14.504569499829199</v>
      </c>
      <c r="AG196" s="29">
        <f t="shared" si="90"/>
        <v>-67.492384958103017</v>
      </c>
      <c r="AH196" s="29">
        <f t="shared" si="91"/>
        <v>-7.4991538842336682</v>
      </c>
      <c r="AI196" s="29">
        <f t="shared" si="92"/>
        <v>-22.497461652701002</v>
      </c>
      <c r="AJ196" s="29">
        <f t="shared" si="93"/>
        <v>-44.994923305402011</v>
      </c>
      <c r="AK196" s="20">
        <f t="shared" si="97"/>
        <v>527.86848939444269</v>
      </c>
      <c r="AL196" s="20">
        <f t="shared" si="99"/>
        <v>-50.597983336966578</v>
      </c>
      <c r="AM196" s="20">
        <f t="shared" ref="AM196:AM259" si="111">0.9*((AD195/$BC$2)*(Z196*AK195))</f>
        <v>54.438272408256729</v>
      </c>
      <c r="AN196" s="20">
        <f t="shared" ref="AN196:AN259" si="112">0.9*(-AF196)</f>
        <v>13.054112549846279</v>
      </c>
      <c r="AO196" s="20">
        <f t="shared" ref="AO196:AO259" si="113">-(AK195*AB196)</f>
        <v>-24.077313036438515</v>
      </c>
      <c r="AP196" s="20">
        <f t="shared" ref="AP196:AP259" si="114">-(AK195*AB196)+AH196</f>
        <v>-31.576466920672182</v>
      </c>
      <c r="AQ196" s="20">
        <f t="shared" si="98"/>
        <v>7957.7396964590171</v>
      </c>
      <c r="AR196" s="20">
        <f t="shared" si="94"/>
        <v>-7.182911415302101</v>
      </c>
      <c r="AS196" s="20">
        <f t="shared" si="95"/>
        <v>82.174450257638455</v>
      </c>
      <c r="AT196" s="20">
        <f t="shared" ref="AT196:AT259" si="115">(AK196-AK195)/(AQ196-AQ195)</f>
        <v>-8.7410519848709539E-2</v>
      </c>
      <c r="AU196" s="21">
        <f t="shared" si="105"/>
        <v>28413.700000000012</v>
      </c>
      <c r="AV196" s="20">
        <f t="shared" ref="AV196:AV259" si="116">-SUM(AH196:AJ196)</f>
        <v>74.991538842336681</v>
      </c>
      <c r="AW196" s="20">
        <f t="shared" si="96"/>
        <v>8382.6081858534544</v>
      </c>
      <c r="AX196" s="20">
        <f t="shared" ref="AX196:AX259" si="117">AK196+AQ196</f>
        <v>8485.6081858534599</v>
      </c>
      <c r="AY196" s="20"/>
      <c r="AZ196" s="20"/>
    </row>
    <row r="197" spans="1:58" x14ac:dyDescent="0.25">
      <c r="A197">
        <v>0</v>
      </c>
      <c r="C197" s="16">
        <f t="shared" si="103"/>
        <v>44260</v>
      </c>
      <c r="D197" s="91">
        <v>195</v>
      </c>
      <c r="E197" s="91" t="e">
        <f t="shared" si="106"/>
        <v>#NUM!</v>
      </c>
      <c r="Y197" s="17">
        <f t="shared" si="107"/>
        <v>3.5555555555555558</v>
      </c>
      <c r="Z197">
        <f t="shared" si="102"/>
        <v>0.16</v>
      </c>
      <c r="AA197">
        <v>22.22</v>
      </c>
      <c r="AB197">
        <f t="shared" si="104"/>
        <v>4.4999999999999998E-2</v>
      </c>
      <c r="AC197">
        <f t="shared" si="108"/>
        <v>0.115</v>
      </c>
      <c r="AD197" s="28">
        <f t="shared" ref="AD197:AD260" si="118">AD196+AE197+AF197</f>
        <v>19854.190394437584</v>
      </c>
      <c r="AE197" s="29">
        <f t="shared" si="109"/>
        <v>-59.451227825223967</v>
      </c>
      <c r="AF197" s="29">
        <f t="shared" si="110"/>
        <v>-14.450191883746564</v>
      </c>
      <c r="AG197" s="29">
        <f t="shared" ref="AG197:AG260" si="119">(AF197+AE197)*0.9</f>
        <v>-66.511277738073488</v>
      </c>
      <c r="AH197" s="29">
        <f t="shared" ref="AH197:AH260" si="120">(AF197+AE197)*0.1</f>
        <v>-7.3901419708970542</v>
      </c>
      <c r="AI197" s="29">
        <f t="shared" ref="AI197:AI260" si="121">SUM(AG197:AH197)*0.3</f>
        <v>-22.170425912691162</v>
      </c>
      <c r="AJ197" s="29">
        <f t="shared" ref="AJ197:AJ260" si="122">AG197-AI197</f>
        <v>-44.34085182538233</v>
      </c>
      <c r="AK197" s="20">
        <f t="shared" si="97"/>
        <v>520.96389624517201</v>
      </c>
      <c r="AL197" s="20">
        <f t="shared" si="99"/>
        <v>-49.661788864594371</v>
      </c>
      <c r="AM197" s="20">
        <f t="shared" si="111"/>
        <v>53.50610504270157</v>
      </c>
      <c r="AN197" s="20">
        <f t="shared" si="112"/>
        <v>13.005172695371908</v>
      </c>
      <c r="AO197" s="20">
        <f t="shared" si="113"/>
        <v>-23.75408202274992</v>
      </c>
      <c r="AP197" s="20">
        <f t="shared" si="114"/>
        <v>-31.144223993646975</v>
      </c>
      <c r="AQ197" s="20">
        <f t="shared" si="98"/>
        <v>8038.5457093172581</v>
      </c>
      <c r="AR197" s="20">
        <f t="shared" ref="AR197:AR260" si="123">(AK197-AK196)</f>
        <v>-6.9045931492706814</v>
      </c>
      <c r="AS197" s="20">
        <f t="shared" ref="AS197:AS260" si="124">(AQ197-AQ196)</f>
        <v>80.806012858241047</v>
      </c>
      <c r="AT197" s="20">
        <f t="shared" si="115"/>
        <v>-8.5446526873977705E-2</v>
      </c>
      <c r="AU197" s="21">
        <f t="shared" si="105"/>
        <v>28413.700000000015</v>
      </c>
      <c r="AV197" s="20">
        <f t="shared" si="116"/>
        <v>73.90141970897055</v>
      </c>
      <c r="AW197" s="20">
        <f t="shared" si="96"/>
        <v>8456.5096055624253</v>
      </c>
      <c r="AX197" s="20">
        <f t="shared" si="117"/>
        <v>8559.5096055624308</v>
      </c>
      <c r="AY197" s="20"/>
      <c r="AZ197" s="20"/>
      <c r="BF197" s="59">
        <f>8000/40000</f>
        <v>0.2</v>
      </c>
    </row>
    <row r="198" spans="1:58" x14ac:dyDescent="0.25">
      <c r="A198">
        <v>0</v>
      </c>
      <c r="C198" s="16">
        <f t="shared" si="103"/>
        <v>44261</v>
      </c>
      <c r="D198" s="91">
        <v>196</v>
      </c>
      <c r="E198" s="91" t="e">
        <f t="shared" si="106"/>
        <v>#NUM!</v>
      </c>
      <c r="Y198" s="17">
        <f t="shared" si="107"/>
        <v>3.5555555555555558</v>
      </c>
      <c r="Z198">
        <f t="shared" si="102"/>
        <v>0.16</v>
      </c>
      <c r="AA198">
        <v>22.22</v>
      </c>
      <c r="AB198">
        <f t="shared" si="104"/>
        <v>4.4999999999999998E-2</v>
      </c>
      <c r="AC198">
        <f t="shared" si="108"/>
        <v>0.115</v>
      </c>
      <c r="AD198" s="28">
        <f t="shared" si="118"/>
        <v>19781.337777613793</v>
      </c>
      <c r="AE198" s="29">
        <f t="shared" si="109"/>
        <v>-58.456012092556797</v>
      </c>
      <c r="AF198" s="29">
        <f t="shared" si="110"/>
        <v>-14.396604731236668</v>
      </c>
      <c r="AG198" s="29">
        <f t="shared" si="119"/>
        <v>-65.567355141414126</v>
      </c>
      <c r="AH198" s="29">
        <f t="shared" si="120"/>
        <v>-7.285261682379347</v>
      </c>
      <c r="AI198" s="29">
        <f t="shared" si="121"/>
        <v>-21.855785047138038</v>
      </c>
      <c r="AJ198" s="29">
        <f t="shared" si="122"/>
        <v>-43.711570094276084</v>
      </c>
      <c r="AK198" s="20">
        <f t="shared" si="97"/>
        <v>514.32912746469174</v>
      </c>
      <c r="AL198" s="20">
        <f t="shared" si="99"/>
        <v>-48.758748590861714</v>
      </c>
      <c r="AM198" s="20">
        <f t="shared" si="111"/>
        <v>52.610410883301121</v>
      </c>
      <c r="AN198" s="20">
        <f t="shared" si="112"/>
        <v>12.956944258113001</v>
      </c>
      <c r="AO198" s="20">
        <f t="shared" si="113"/>
        <v>-23.44337533103274</v>
      </c>
      <c r="AP198" s="20">
        <f t="shared" si="114"/>
        <v>-30.728637013412087</v>
      </c>
      <c r="AQ198" s="20">
        <f t="shared" si="98"/>
        <v>8118.0330949215322</v>
      </c>
      <c r="AR198" s="20">
        <f t="shared" si="123"/>
        <v>-6.6347687804802717</v>
      </c>
      <c r="AS198" s="20">
        <f t="shared" si="124"/>
        <v>79.487385604274095</v>
      </c>
      <c r="AT198" s="20">
        <f t="shared" si="115"/>
        <v>-8.3469455310950819E-2</v>
      </c>
      <c r="AU198" s="21">
        <f t="shared" si="105"/>
        <v>28413.700000000015</v>
      </c>
      <c r="AV198" s="20">
        <f t="shared" si="116"/>
        <v>72.852616823793468</v>
      </c>
      <c r="AW198" s="20">
        <f t="shared" ref="AW198:AW261" si="125">AV198+AW197</f>
        <v>8529.3622223862185</v>
      </c>
      <c r="AX198" s="20">
        <f t="shared" si="117"/>
        <v>8632.3622223862239</v>
      </c>
      <c r="AY198" s="20"/>
      <c r="AZ198" s="20"/>
    </row>
    <row r="199" spans="1:58" x14ac:dyDescent="0.25">
      <c r="A199">
        <v>0</v>
      </c>
      <c r="C199" s="16">
        <f t="shared" si="103"/>
        <v>44262</v>
      </c>
      <c r="D199" s="91">
        <v>197</v>
      </c>
      <c r="E199" s="91" t="e">
        <f t="shared" si="106"/>
        <v>#NUM!</v>
      </c>
      <c r="Y199" s="17">
        <f t="shared" si="107"/>
        <v>3.5555555555555558</v>
      </c>
      <c r="Z199">
        <f t="shared" si="102"/>
        <v>0.16</v>
      </c>
      <c r="AA199">
        <v>22.22</v>
      </c>
      <c r="AB199">
        <f t="shared" si="104"/>
        <v>4.4999999999999998E-2</v>
      </c>
      <c r="AC199">
        <f t="shared" si="108"/>
        <v>0.115</v>
      </c>
      <c r="AD199" s="28">
        <f t="shared" si="118"/>
        <v>19709.494223407815</v>
      </c>
      <c r="AE199" s="29">
        <f t="shared" si="109"/>
        <v>-57.499776122777305</v>
      </c>
      <c r="AF199" s="29">
        <f t="shared" si="110"/>
        <v>-14.343778083198568</v>
      </c>
      <c r="AG199" s="29">
        <f t="shared" si="119"/>
        <v>-64.659198785378294</v>
      </c>
      <c r="AH199" s="29">
        <f t="shared" si="120"/>
        <v>-7.1843554205975879</v>
      </c>
      <c r="AI199" s="29">
        <f t="shared" si="121"/>
        <v>-21.553066261792761</v>
      </c>
      <c r="AJ199" s="29">
        <f t="shared" si="122"/>
        <v>-43.106132523585529</v>
      </c>
      <c r="AK199" s="20">
        <f t="shared" ref="AK199:AK262" si="126">AK198-AG199-(AK198*AB199)+AL199</f>
        <v>507.94201160178619</v>
      </c>
      <c r="AL199" s="20">
        <f t="shared" si="99"/>
        <v>-47.901503912372689</v>
      </c>
      <c r="AM199" s="20">
        <f t="shared" si="111"/>
        <v>51.749798510499573</v>
      </c>
      <c r="AN199" s="20">
        <f t="shared" si="112"/>
        <v>12.909400274878712</v>
      </c>
      <c r="AO199" s="20">
        <f t="shared" si="113"/>
        <v>-23.144810735911129</v>
      </c>
      <c r="AP199" s="20">
        <f t="shared" si="114"/>
        <v>-30.329166156508716</v>
      </c>
      <c r="AQ199" s="20">
        <f t="shared" ref="AQ199:AQ262" si="127">AQ198+(AK198*AB199)-AH199-AL199</f>
        <v>8196.2637649904136</v>
      </c>
      <c r="AR199" s="20">
        <f t="shared" si="123"/>
        <v>-6.3871158629055458</v>
      </c>
      <c r="AS199" s="20">
        <f t="shared" si="124"/>
        <v>78.230670068881409</v>
      </c>
      <c r="AT199" s="20">
        <f t="shared" si="115"/>
        <v>-8.1644652375874413E-2</v>
      </c>
      <c r="AU199" s="21">
        <f t="shared" si="105"/>
        <v>28413.700000000015</v>
      </c>
      <c r="AV199" s="20">
        <f t="shared" si="116"/>
        <v>71.843554205975877</v>
      </c>
      <c r="AW199" s="20">
        <f t="shared" si="125"/>
        <v>8601.2057765921945</v>
      </c>
      <c r="AX199" s="20">
        <f t="shared" si="117"/>
        <v>8704.2057765922</v>
      </c>
      <c r="AY199" s="20"/>
      <c r="AZ199" s="20"/>
    </row>
    <row r="200" spans="1:58" x14ac:dyDescent="0.25">
      <c r="A200">
        <v>0</v>
      </c>
      <c r="C200" s="16">
        <f t="shared" si="103"/>
        <v>44263</v>
      </c>
      <c r="D200" s="91">
        <v>198</v>
      </c>
      <c r="E200" s="91" t="e">
        <f t="shared" si="106"/>
        <v>#NUM!</v>
      </c>
      <c r="Y200" s="17">
        <f t="shared" si="107"/>
        <v>3.5555555555555558</v>
      </c>
      <c r="Z200">
        <f t="shared" si="102"/>
        <v>0.16</v>
      </c>
      <c r="AA200">
        <v>22.22</v>
      </c>
      <c r="AB200">
        <f t="shared" si="104"/>
        <v>4.4999999999999998E-2</v>
      </c>
      <c r="AC200">
        <f t="shared" si="108"/>
        <v>0.115</v>
      </c>
      <c r="AD200" s="28">
        <f t="shared" si="118"/>
        <v>19638.62305539157</v>
      </c>
      <c r="AE200" s="29">
        <f t="shared" si="109"/>
        <v>-56.579484892943235</v>
      </c>
      <c r="AF200" s="29">
        <f t="shared" si="110"/>
        <v>-14.291683123301317</v>
      </c>
      <c r="AG200" s="29">
        <f t="shared" si="119"/>
        <v>-63.784051214620099</v>
      </c>
      <c r="AH200" s="29">
        <f t="shared" si="120"/>
        <v>-7.0871168016244557</v>
      </c>
      <c r="AI200" s="29">
        <f t="shared" si="121"/>
        <v>-21.261350404873365</v>
      </c>
      <c r="AJ200" s="29">
        <f t="shared" si="122"/>
        <v>-42.522700809746738</v>
      </c>
      <c r="AK200" s="20">
        <f t="shared" si="126"/>
        <v>501.76555146134297</v>
      </c>
      <c r="AL200" s="20">
        <f t="shared" si="99"/>
        <v>-47.103120832982995</v>
      </c>
      <c r="AM200" s="20">
        <f t="shared" si="111"/>
        <v>50.921536403648915</v>
      </c>
      <c r="AN200" s="20">
        <f t="shared" si="112"/>
        <v>12.862514810971184</v>
      </c>
      <c r="AO200" s="20">
        <f t="shared" si="113"/>
        <v>-22.857390522080379</v>
      </c>
      <c r="AP200" s="20">
        <f t="shared" si="114"/>
        <v>-29.944507323704833</v>
      </c>
      <c r="AQ200" s="20">
        <f t="shared" si="127"/>
        <v>8273.3113931470998</v>
      </c>
      <c r="AR200" s="20">
        <f t="shared" si="123"/>
        <v>-6.1764601404432256</v>
      </c>
      <c r="AS200" s="20">
        <f t="shared" si="124"/>
        <v>77.047628156686187</v>
      </c>
      <c r="AT200" s="20">
        <f t="shared" si="115"/>
        <v>-8.0164182703750531E-2</v>
      </c>
      <c r="AU200" s="21">
        <f t="shared" si="105"/>
        <v>28413.700000000012</v>
      </c>
      <c r="AV200" s="20">
        <f t="shared" si="116"/>
        <v>70.871168016244553</v>
      </c>
      <c r="AW200" s="20">
        <f t="shared" si="125"/>
        <v>8672.0769446084396</v>
      </c>
      <c r="AX200" s="20">
        <f t="shared" si="117"/>
        <v>8775.0769446084432</v>
      </c>
      <c r="AY200" s="20"/>
      <c r="AZ200" s="20"/>
    </row>
    <row r="201" spans="1:58" x14ac:dyDescent="0.25">
      <c r="A201">
        <v>0</v>
      </c>
      <c r="C201" s="16">
        <f t="shared" si="103"/>
        <v>44264</v>
      </c>
      <c r="D201" s="91">
        <v>199</v>
      </c>
      <c r="E201" s="91" t="e">
        <f t="shared" si="106"/>
        <v>#NUM!</v>
      </c>
      <c r="Y201" s="17">
        <f t="shared" si="107"/>
        <v>3.5555555555555558</v>
      </c>
      <c r="Z201">
        <f t="shared" si="102"/>
        <v>0.16</v>
      </c>
      <c r="AA201">
        <v>22.22</v>
      </c>
      <c r="AB201">
        <f t="shared" si="104"/>
        <v>4.4999999999999998E-2</v>
      </c>
      <c r="AC201">
        <f t="shared" si="108"/>
        <v>0.115</v>
      </c>
      <c r="AD201" s="28">
        <f t="shared" si="118"/>
        <v>19568.692244967257</v>
      </c>
      <c r="AE201" s="29">
        <f t="shared" si="109"/>
        <v>-55.690517167459632</v>
      </c>
      <c r="AF201" s="29">
        <f t="shared" si="110"/>
        <v>-14.240293256854947</v>
      </c>
      <c r="AG201" s="29">
        <f t="shared" si="119"/>
        <v>-62.93772938188313</v>
      </c>
      <c r="AH201" s="29">
        <f t="shared" si="120"/>
        <v>-6.9930810424314593</v>
      </c>
      <c r="AI201" s="29">
        <f t="shared" si="121"/>
        <v>-20.979243127294374</v>
      </c>
      <c r="AJ201" s="29">
        <f t="shared" si="122"/>
        <v>-41.958486254588756</v>
      </c>
      <c r="AK201" s="20">
        <f t="shared" si="126"/>
        <v>495.74673837099425</v>
      </c>
      <c r="AL201" s="20">
        <f t="shared" si="99"/>
        <v>-46.377092656471476</v>
      </c>
      <c r="AM201" s="20">
        <f t="shared" si="111"/>
        <v>50.121465450713671</v>
      </c>
      <c r="AN201" s="20">
        <f t="shared" si="112"/>
        <v>12.816263931169454</v>
      </c>
      <c r="AO201" s="20">
        <f t="shared" si="113"/>
        <v>-22.579449815760434</v>
      </c>
      <c r="AP201" s="20">
        <f t="shared" si="114"/>
        <v>-29.572530858191893</v>
      </c>
      <c r="AQ201" s="20">
        <f t="shared" si="127"/>
        <v>8349.2610166617651</v>
      </c>
      <c r="AR201" s="20">
        <f t="shared" si="123"/>
        <v>-6.0188130903487149</v>
      </c>
      <c r="AS201" s="20">
        <f t="shared" si="124"/>
        <v>75.949623514665291</v>
      </c>
      <c r="AT201" s="20">
        <f t="shared" si="115"/>
        <v>-7.9247438128334208E-2</v>
      </c>
      <c r="AU201" s="21">
        <f t="shared" si="105"/>
        <v>28413.700000000019</v>
      </c>
      <c r="AV201" s="20">
        <f t="shared" si="116"/>
        <v>69.930810424314586</v>
      </c>
      <c r="AW201" s="20">
        <f t="shared" si="125"/>
        <v>8742.0077550327551</v>
      </c>
      <c r="AX201" s="20">
        <f t="shared" si="117"/>
        <v>8845.0077550327587</v>
      </c>
      <c r="AY201" s="20"/>
      <c r="AZ201" s="20"/>
    </row>
    <row r="202" spans="1:58" x14ac:dyDescent="0.25">
      <c r="A202">
        <v>0</v>
      </c>
      <c r="C202" s="16">
        <f t="shared" si="103"/>
        <v>44265</v>
      </c>
      <c r="D202" s="91">
        <v>200</v>
      </c>
      <c r="E202" s="91" t="e">
        <f t="shared" si="106"/>
        <v>#NUM!</v>
      </c>
      <c r="Y202" s="17">
        <f t="shared" si="107"/>
        <v>3.5555555555555558</v>
      </c>
      <c r="Z202">
        <f t="shared" si="102"/>
        <v>0.16</v>
      </c>
      <c r="AA202">
        <v>22.22</v>
      </c>
      <c r="AB202">
        <f t="shared" si="104"/>
        <v>4.4999999999999998E-2</v>
      </c>
      <c r="AC202">
        <f t="shared" si="108"/>
        <v>0.115</v>
      </c>
      <c r="AD202" s="28">
        <f t="shared" si="118"/>
        <v>19499.676093895632</v>
      </c>
      <c r="AE202" s="29">
        <f t="shared" si="109"/>
        <v>-54.82656581223798</v>
      </c>
      <c r="AF202" s="29">
        <f t="shared" si="110"/>
        <v>-14.189585259388782</v>
      </c>
      <c r="AG202" s="29">
        <f t="shared" si="119"/>
        <v>-62.114535964464089</v>
      </c>
      <c r="AH202" s="29">
        <f t="shared" si="120"/>
        <v>-6.9016151071626766</v>
      </c>
      <c r="AI202" s="29">
        <f t="shared" si="121"/>
        <v>-20.70484532148803</v>
      </c>
      <c r="AJ202" s="29">
        <f t="shared" si="122"/>
        <v>-41.409690642976059</v>
      </c>
      <c r="AK202" s="20">
        <f t="shared" si="126"/>
        <v>489.87877716694334</v>
      </c>
      <c r="AL202" s="20">
        <f t="shared" si="99"/>
        <v>-45.673893941820353</v>
      </c>
      <c r="AM202" s="20">
        <f t="shared" si="111"/>
        <v>49.34390923101418</v>
      </c>
      <c r="AN202" s="20">
        <f t="shared" si="112"/>
        <v>12.770626733449904</v>
      </c>
      <c r="AO202" s="20">
        <f t="shared" si="113"/>
        <v>-22.308603226694739</v>
      </c>
      <c r="AP202" s="20">
        <f t="shared" si="114"/>
        <v>-29.210218333857416</v>
      </c>
      <c r="AQ202" s="20">
        <f t="shared" si="127"/>
        <v>8424.1451289374436</v>
      </c>
      <c r="AR202" s="20">
        <f t="shared" si="123"/>
        <v>-5.8679612040509141</v>
      </c>
      <c r="AS202" s="20">
        <f t="shared" si="124"/>
        <v>74.88411227567849</v>
      </c>
      <c r="AT202" s="20">
        <f t="shared" si="115"/>
        <v>-7.8360563085111995E-2</v>
      </c>
      <c r="AU202" s="21">
        <f t="shared" si="105"/>
        <v>28413.700000000019</v>
      </c>
      <c r="AV202" s="20">
        <f t="shared" si="116"/>
        <v>69.016151071626766</v>
      </c>
      <c r="AW202" s="20">
        <f t="shared" si="125"/>
        <v>8811.0239061043812</v>
      </c>
      <c r="AX202" s="20">
        <f t="shared" si="117"/>
        <v>8914.0239061043867</v>
      </c>
      <c r="AY202" s="20"/>
      <c r="AZ202" s="20"/>
    </row>
    <row r="203" spans="1:58" x14ac:dyDescent="0.25">
      <c r="A203">
        <v>0</v>
      </c>
      <c r="C203" s="16">
        <f t="shared" si="103"/>
        <v>44266</v>
      </c>
      <c r="D203" s="91">
        <v>201</v>
      </c>
      <c r="E203" s="91" t="e">
        <f t="shared" si="106"/>
        <v>#NUM!</v>
      </c>
      <c r="Y203" s="17">
        <f t="shared" si="107"/>
        <v>3.5555555555555558</v>
      </c>
      <c r="Z203">
        <f t="shared" si="102"/>
        <v>0.16</v>
      </c>
      <c r="AA203">
        <v>22.22</v>
      </c>
      <c r="AB203">
        <f t="shared" si="104"/>
        <v>4.4999999999999998E-2</v>
      </c>
      <c r="AC203">
        <f t="shared" si="108"/>
        <v>0.115</v>
      </c>
      <c r="AD203" s="28">
        <f t="shared" si="118"/>
        <v>19431.550025449989</v>
      </c>
      <c r="AE203" s="29">
        <f t="shared" si="109"/>
        <v>-53.986527948961047</v>
      </c>
      <c r="AF203" s="29">
        <f t="shared" si="110"/>
        <v>-14.139540496680761</v>
      </c>
      <c r="AG203" s="29">
        <f t="shared" si="119"/>
        <v>-61.313461601077627</v>
      </c>
      <c r="AH203" s="29">
        <f t="shared" si="120"/>
        <v>-6.812606844564181</v>
      </c>
      <c r="AI203" s="29">
        <f t="shared" si="121"/>
        <v>-20.437820533692541</v>
      </c>
      <c r="AJ203" s="29">
        <f t="shared" si="122"/>
        <v>-40.875641067385089</v>
      </c>
      <c r="AK203" s="20">
        <f t="shared" si="126"/>
        <v>484.15277049010649</v>
      </c>
      <c r="AL203" s="20">
        <f t="shared" si="99"/>
        <v>-44.994923305402011</v>
      </c>
      <c r="AM203" s="20">
        <f t="shared" si="111"/>
        <v>48.587875154064946</v>
      </c>
      <c r="AN203" s="20">
        <f t="shared" si="112"/>
        <v>12.725586447012684</v>
      </c>
      <c r="AO203" s="20">
        <f t="shared" si="113"/>
        <v>-22.044544972512448</v>
      </c>
      <c r="AP203" s="20">
        <f t="shared" si="114"/>
        <v>-28.857151817076627</v>
      </c>
      <c r="AQ203" s="20">
        <f t="shared" si="127"/>
        <v>8497.9972040599205</v>
      </c>
      <c r="AR203" s="20">
        <f t="shared" si="123"/>
        <v>-5.7260066768368461</v>
      </c>
      <c r="AS203" s="20">
        <f t="shared" si="124"/>
        <v>73.85207512247689</v>
      </c>
      <c r="AT203" s="20">
        <f t="shared" si="115"/>
        <v>-7.7533456809991991E-2</v>
      </c>
      <c r="AU203" s="21">
        <f t="shared" si="105"/>
        <v>28413.700000000015</v>
      </c>
      <c r="AV203" s="20">
        <f t="shared" si="116"/>
        <v>68.126068445641806</v>
      </c>
      <c r="AW203" s="20">
        <f t="shared" si="125"/>
        <v>8879.1499745500223</v>
      </c>
      <c r="AX203" s="20">
        <f t="shared" si="117"/>
        <v>8982.1499745500278</v>
      </c>
      <c r="AY203" s="20"/>
      <c r="AZ203" s="20"/>
    </row>
    <row r="204" spans="1:58" x14ac:dyDescent="0.25">
      <c r="A204">
        <v>0</v>
      </c>
      <c r="C204" s="16">
        <f t="shared" si="103"/>
        <v>44267</v>
      </c>
      <c r="D204" s="91">
        <v>202</v>
      </c>
      <c r="E204" s="91" t="e">
        <f t="shared" si="106"/>
        <v>#NUM!</v>
      </c>
      <c r="Y204" s="17">
        <f t="shared" si="107"/>
        <v>3.5555555555555558</v>
      </c>
      <c r="Z204">
        <f t="shared" si="102"/>
        <v>0.16</v>
      </c>
      <c r="AA204">
        <v>22.22</v>
      </c>
      <c r="AB204">
        <f t="shared" si="104"/>
        <v>4.4999999999999998E-2</v>
      </c>
      <c r="AC204">
        <f t="shared" si="108"/>
        <v>0.115</v>
      </c>
      <c r="AD204" s="28">
        <f t="shared" si="118"/>
        <v>19364.290792589291</v>
      </c>
      <c r="AE204" s="29">
        <f t="shared" si="109"/>
        <v>-53.169091712963443</v>
      </c>
      <c r="AF204" s="29">
        <f t="shared" si="110"/>
        <v>-14.090141147736276</v>
      </c>
      <c r="AG204" s="29">
        <f t="shared" si="119"/>
        <v>-60.53330957462974</v>
      </c>
      <c r="AH204" s="29">
        <f t="shared" si="120"/>
        <v>-6.7259232860699711</v>
      </c>
      <c r="AI204" s="29">
        <f t="shared" si="121"/>
        <v>-20.177769858209913</v>
      </c>
      <c r="AJ204" s="29">
        <f t="shared" si="122"/>
        <v>-40.355539716419827</v>
      </c>
      <c r="AK204" s="20">
        <f t="shared" si="126"/>
        <v>478.55835356729909</v>
      </c>
      <c r="AL204" s="20">
        <f t="shared" ref="AL204:AL267" si="128">AJ197</f>
        <v>-44.34085182538233</v>
      </c>
      <c r="AM204" s="20">
        <f t="shared" si="111"/>
        <v>47.852182541667098</v>
      </c>
      <c r="AN204" s="20">
        <f t="shared" si="112"/>
        <v>12.681127032962648</v>
      </c>
      <c r="AO204" s="20">
        <f t="shared" si="113"/>
        <v>-21.78687467205479</v>
      </c>
      <c r="AP204" s="20">
        <f t="shared" si="114"/>
        <v>-28.512797958124761</v>
      </c>
      <c r="AQ204" s="20">
        <f t="shared" si="127"/>
        <v>8570.8508538434271</v>
      </c>
      <c r="AR204" s="20">
        <f t="shared" si="123"/>
        <v>-5.5944169228073974</v>
      </c>
      <c r="AS204" s="20">
        <f t="shared" si="124"/>
        <v>72.853649783506626</v>
      </c>
      <c r="AT204" s="20">
        <f t="shared" si="115"/>
        <v>-7.6789796248120434E-2</v>
      </c>
      <c r="AU204" s="21">
        <f t="shared" si="105"/>
        <v>28413.700000000019</v>
      </c>
      <c r="AV204" s="20">
        <f t="shared" si="116"/>
        <v>67.259232860699711</v>
      </c>
      <c r="AW204" s="20">
        <f t="shared" si="125"/>
        <v>8946.4092074107211</v>
      </c>
      <c r="AX204" s="20">
        <f t="shared" si="117"/>
        <v>9049.4092074107266</v>
      </c>
      <c r="AY204" s="20"/>
      <c r="AZ204" s="20"/>
    </row>
    <row r="205" spans="1:58" x14ac:dyDescent="0.25">
      <c r="A205">
        <v>0</v>
      </c>
      <c r="C205" s="16">
        <f t="shared" si="103"/>
        <v>44268</v>
      </c>
      <c r="D205" s="91">
        <v>203</v>
      </c>
      <c r="E205" s="91" t="e">
        <f t="shared" si="106"/>
        <v>#NUM!</v>
      </c>
      <c r="Y205" s="17">
        <f t="shared" si="107"/>
        <v>3.5555555555555558</v>
      </c>
      <c r="Z205">
        <f t="shared" si="102"/>
        <v>0.16</v>
      </c>
      <c r="AA205">
        <v>22.22</v>
      </c>
      <c r="AB205">
        <f t="shared" si="104"/>
        <v>4.4999999999999998E-2</v>
      </c>
      <c r="AC205">
        <f t="shared" si="108"/>
        <v>0.115</v>
      </c>
      <c r="AD205" s="28">
        <f t="shared" si="118"/>
        <v>19297.876612689739</v>
      </c>
      <c r="AE205" s="29">
        <f t="shared" si="109"/>
        <v>-52.372809543811726</v>
      </c>
      <c r="AF205" s="29">
        <f t="shared" si="110"/>
        <v>-14.041370355737978</v>
      </c>
      <c r="AG205" s="29">
        <f t="shared" si="119"/>
        <v>-59.772761909594742</v>
      </c>
      <c r="AH205" s="29">
        <f t="shared" si="120"/>
        <v>-6.641417989954971</v>
      </c>
      <c r="AI205" s="29">
        <f t="shared" si="121"/>
        <v>-19.92425396986491</v>
      </c>
      <c r="AJ205" s="29">
        <f t="shared" si="122"/>
        <v>-39.848507939729828</v>
      </c>
      <c r="AK205" s="20">
        <f t="shared" si="126"/>
        <v>473.08441947208928</v>
      </c>
      <c r="AL205" s="20">
        <f t="shared" si="128"/>
        <v>-43.711570094276084</v>
      </c>
      <c r="AM205" s="20">
        <f t="shared" si="111"/>
        <v>47.135528589430557</v>
      </c>
      <c r="AN205" s="20">
        <f t="shared" si="112"/>
        <v>12.637233320164182</v>
      </c>
      <c r="AO205" s="20">
        <f t="shared" si="113"/>
        <v>-21.535125910528457</v>
      </c>
      <c r="AP205" s="20">
        <f t="shared" si="114"/>
        <v>-28.176543900483427</v>
      </c>
      <c r="AQ205" s="20">
        <f t="shared" si="127"/>
        <v>8642.738967838186</v>
      </c>
      <c r="AR205" s="20">
        <f t="shared" si="123"/>
        <v>-5.4739340952098132</v>
      </c>
      <c r="AS205" s="20">
        <f t="shared" si="124"/>
        <v>71.888113994758896</v>
      </c>
      <c r="AT205" s="20">
        <f t="shared" si="115"/>
        <v>-7.6145189949049133E-2</v>
      </c>
      <c r="AU205" s="21">
        <f t="shared" si="105"/>
        <v>28413.700000000012</v>
      </c>
      <c r="AV205" s="20">
        <f t="shared" si="116"/>
        <v>66.414179899549708</v>
      </c>
      <c r="AW205" s="20">
        <f t="shared" si="125"/>
        <v>9012.8233873102708</v>
      </c>
      <c r="AX205" s="20">
        <f t="shared" si="117"/>
        <v>9115.8233873102745</v>
      </c>
      <c r="AY205" s="20"/>
      <c r="AZ205" s="20"/>
    </row>
    <row r="206" spans="1:58" x14ac:dyDescent="0.25">
      <c r="A206">
        <v>0</v>
      </c>
      <c r="C206" s="16">
        <f t="shared" si="103"/>
        <v>44269</v>
      </c>
      <c r="D206" s="91">
        <v>204</v>
      </c>
      <c r="E206" s="91" t="e">
        <f t="shared" si="106"/>
        <v>#NUM!</v>
      </c>
      <c r="Y206" s="17">
        <f t="shared" si="107"/>
        <v>3.5555555555555558</v>
      </c>
      <c r="Z206">
        <f t="shared" si="102"/>
        <v>0.16</v>
      </c>
      <c r="AA206">
        <v>22.22</v>
      </c>
      <c r="AB206">
        <f t="shared" si="104"/>
        <v>4.4999999999999998E-2</v>
      </c>
      <c r="AC206">
        <f t="shared" si="108"/>
        <v>0.115</v>
      </c>
      <c r="AD206" s="28">
        <f t="shared" si="118"/>
        <v>19232.287220803006</v>
      </c>
      <c r="AE206" s="29">
        <f t="shared" si="109"/>
        <v>-51.596179560990493</v>
      </c>
      <c r="AF206" s="29">
        <f t="shared" si="110"/>
        <v>-13.993212325741906</v>
      </c>
      <c r="AG206" s="29">
        <f t="shared" si="119"/>
        <v>-59.030452698059165</v>
      </c>
      <c r="AH206" s="29">
        <f t="shared" si="120"/>
        <v>-6.5589391886732402</v>
      </c>
      <c r="AI206" s="29">
        <f t="shared" si="121"/>
        <v>-19.676817566019718</v>
      </c>
      <c r="AJ206" s="29">
        <f t="shared" si="122"/>
        <v>-39.353635132039443</v>
      </c>
      <c r="AK206" s="20">
        <f t="shared" si="126"/>
        <v>467.71994077031894</v>
      </c>
      <c r="AL206" s="20">
        <f t="shared" si="128"/>
        <v>-43.106132523585529</v>
      </c>
      <c r="AM206" s="20">
        <f t="shared" si="111"/>
        <v>46.436561604891445</v>
      </c>
      <c r="AN206" s="20">
        <f t="shared" si="112"/>
        <v>12.593891093167716</v>
      </c>
      <c r="AO206" s="20">
        <f t="shared" si="113"/>
        <v>-21.288798876244016</v>
      </c>
      <c r="AP206" s="20">
        <f t="shared" si="114"/>
        <v>-27.847738064917255</v>
      </c>
      <c r="AQ206" s="20">
        <f t="shared" si="127"/>
        <v>8713.6928384266885</v>
      </c>
      <c r="AR206" s="20">
        <f t="shared" si="123"/>
        <v>-5.3644787017703379</v>
      </c>
      <c r="AS206" s="20">
        <f t="shared" si="124"/>
        <v>70.953870588502468</v>
      </c>
      <c r="AT206" s="20">
        <f t="shared" si="115"/>
        <v>-7.5605159482865628E-2</v>
      </c>
      <c r="AU206" s="21">
        <f t="shared" si="105"/>
        <v>28413.700000000012</v>
      </c>
      <c r="AV206" s="20">
        <f t="shared" si="116"/>
        <v>65.5893918867324</v>
      </c>
      <c r="AW206" s="20">
        <f t="shared" si="125"/>
        <v>9078.4127791970041</v>
      </c>
      <c r="AX206" s="20">
        <f t="shared" si="117"/>
        <v>9181.4127791970077</v>
      </c>
      <c r="AY206" s="20"/>
      <c r="AZ206" s="20"/>
    </row>
    <row r="207" spans="1:58" x14ac:dyDescent="0.25">
      <c r="A207">
        <v>0</v>
      </c>
      <c r="C207" s="16">
        <f t="shared" si="103"/>
        <v>44270</v>
      </c>
      <c r="D207" s="91">
        <v>205</v>
      </c>
      <c r="E207" s="91" t="e">
        <f t="shared" si="106"/>
        <v>#NUM!</v>
      </c>
      <c r="Y207" s="17">
        <f t="shared" si="107"/>
        <v>3.5555555555555558</v>
      </c>
      <c r="Z207">
        <f t="shared" si="102"/>
        <v>0.16</v>
      </c>
      <c r="AA207">
        <v>22.22</v>
      </c>
      <c r="AB207">
        <f t="shared" si="104"/>
        <v>4.4999999999999998E-2</v>
      </c>
      <c r="AC207">
        <f t="shared" si="108"/>
        <v>0.115</v>
      </c>
      <c r="AD207" s="28">
        <f t="shared" si="118"/>
        <v>19167.503832941591</v>
      </c>
      <c r="AE207" s="29">
        <f t="shared" si="109"/>
        <v>-50.83773549812188</v>
      </c>
      <c r="AF207" s="29">
        <f t="shared" si="110"/>
        <v>-13.945652363295892</v>
      </c>
      <c r="AG207" s="29">
        <f t="shared" si="119"/>
        <v>-58.305049075275988</v>
      </c>
      <c r="AH207" s="29">
        <f t="shared" si="120"/>
        <v>-6.4783387861417765</v>
      </c>
      <c r="AI207" s="29">
        <f t="shared" si="121"/>
        <v>-19.435016358425329</v>
      </c>
      <c r="AJ207" s="29">
        <f t="shared" si="122"/>
        <v>-38.870032716850659</v>
      </c>
      <c r="AK207" s="20">
        <f t="shared" si="126"/>
        <v>462.4548917011839</v>
      </c>
      <c r="AL207" s="20">
        <f t="shared" si="128"/>
        <v>-42.522700809746738</v>
      </c>
      <c r="AM207" s="20">
        <f t="shared" si="111"/>
        <v>45.753961948309694</v>
      </c>
      <c r="AN207" s="20">
        <f t="shared" si="112"/>
        <v>12.551087126966303</v>
      </c>
      <c r="AO207" s="20">
        <f t="shared" si="113"/>
        <v>-21.047397334664353</v>
      </c>
      <c r="AP207" s="20">
        <f t="shared" si="114"/>
        <v>-27.52573612080613</v>
      </c>
      <c r="AQ207" s="20">
        <f t="shared" si="127"/>
        <v>8783.7412753572426</v>
      </c>
      <c r="AR207" s="20">
        <f t="shared" si="123"/>
        <v>-5.2650490691350456</v>
      </c>
      <c r="AS207" s="20">
        <f t="shared" si="124"/>
        <v>70.048436930554089</v>
      </c>
      <c r="AT207" s="20">
        <f t="shared" si="115"/>
        <v>-7.5162977217533164E-2</v>
      </c>
      <c r="AU207" s="21">
        <f t="shared" si="105"/>
        <v>28413.700000000019</v>
      </c>
      <c r="AV207" s="20">
        <f t="shared" si="116"/>
        <v>64.783387861417765</v>
      </c>
      <c r="AW207" s="20">
        <f t="shared" si="125"/>
        <v>9143.1961670584224</v>
      </c>
      <c r="AX207" s="20">
        <f t="shared" si="117"/>
        <v>9246.196167058426</v>
      </c>
      <c r="AY207" s="20"/>
      <c r="AZ207" s="20"/>
    </row>
    <row r="208" spans="1:58" x14ac:dyDescent="0.25">
      <c r="A208">
        <v>0</v>
      </c>
      <c r="C208" s="16">
        <f t="shared" si="103"/>
        <v>44271</v>
      </c>
      <c r="D208" s="91">
        <v>206</v>
      </c>
      <c r="E208" s="91" t="e">
        <f t="shared" si="106"/>
        <v>#NUM!</v>
      </c>
      <c r="Y208" s="17">
        <f t="shared" si="107"/>
        <v>3.5555555555555558</v>
      </c>
      <c r="Z208">
        <f t="shared" ref="Z208:Z239" si="129">IF(A208=0,$BG$2,IF(A208=1,$BG$3,IF(A208=2,$BG$4,IF(A208=3,$BG$5,IF(A208=4,$BG$6,IF(A208=5,$BG$7,IF(A208=6,$BG$8,IF(A208=7,$BG$9,IF(A208=8,$BG$10,"")))))))))</f>
        <v>0.16</v>
      </c>
      <c r="AA208">
        <v>22.22</v>
      </c>
      <c r="AB208">
        <f t="shared" si="104"/>
        <v>4.4999999999999998E-2</v>
      </c>
      <c r="AC208">
        <f t="shared" si="108"/>
        <v>0.115</v>
      </c>
      <c r="AD208" s="28">
        <f t="shared" si="118"/>
        <v>19103.509010626542</v>
      </c>
      <c r="AE208" s="29">
        <f t="shared" si="109"/>
        <v>-50.096145467233413</v>
      </c>
      <c r="AF208" s="29">
        <f t="shared" si="110"/>
        <v>-13.898676847817178</v>
      </c>
      <c r="AG208" s="29">
        <f t="shared" si="119"/>
        <v>-57.595340083545537</v>
      </c>
      <c r="AH208" s="29">
        <f t="shared" si="120"/>
        <v>-6.3994822315050595</v>
      </c>
      <c r="AI208" s="29">
        <f t="shared" si="121"/>
        <v>-19.19844669451518</v>
      </c>
      <c r="AJ208" s="29">
        <f t="shared" si="122"/>
        <v>-38.396893389030353</v>
      </c>
      <c r="AK208" s="20">
        <f t="shared" si="126"/>
        <v>457.28127540358741</v>
      </c>
      <c r="AL208" s="20">
        <f t="shared" si="128"/>
        <v>-41.958486254588756</v>
      </c>
      <c r="AM208" s="20">
        <f t="shared" si="111"/>
        <v>45.086530920510071</v>
      </c>
      <c r="AN208" s="20">
        <f t="shared" si="112"/>
        <v>12.50880916303546</v>
      </c>
      <c r="AO208" s="20">
        <f t="shared" si="113"/>
        <v>-20.810470126553273</v>
      </c>
      <c r="AP208" s="20">
        <f t="shared" si="114"/>
        <v>-27.209952358058331</v>
      </c>
      <c r="AQ208" s="20">
        <f t="shared" si="127"/>
        <v>8852.9097139698897</v>
      </c>
      <c r="AR208" s="20">
        <f t="shared" si="123"/>
        <v>-5.1736162975964817</v>
      </c>
      <c r="AS208" s="20">
        <f t="shared" si="124"/>
        <v>69.168438612647151</v>
      </c>
      <c r="AT208" s="20">
        <f t="shared" si="115"/>
        <v>-7.4797355576716865E-2</v>
      </c>
      <c r="AU208" s="21">
        <f t="shared" si="105"/>
        <v>28413.700000000019</v>
      </c>
      <c r="AV208" s="20">
        <f t="shared" si="116"/>
        <v>63.994822315050591</v>
      </c>
      <c r="AW208" s="20">
        <f t="shared" si="125"/>
        <v>9207.1909893734737</v>
      </c>
      <c r="AX208" s="20">
        <f t="shared" si="117"/>
        <v>9310.1909893734774</v>
      </c>
      <c r="AY208" s="20"/>
      <c r="AZ208" s="20"/>
    </row>
    <row r="209" spans="1:52" x14ac:dyDescent="0.25">
      <c r="A209">
        <v>0</v>
      </c>
      <c r="C209" s="16">
        <f t="shared" ref="C209:C240" si="130">C208+1</f>
        <v>44272</v>
      </c>
      <c r="D209" s="91">
        <v>207</v>
      </c>
      <c r="E209" s="91" t="e">
        <f t="shared" si="106"/>
        <v>#NUM!</v>
      </c>
      <c r="Y209" s="17">
        <f t="shared" si="107"/>
        <v>3.5555555555555558</v>
      </c>
      <c r="Z209">
        <f t="shared" si="129"/>
        <v>0.16</v>
      </c>
      <c r="AA209">
        <v>22.22</v>
      </c>
      <c r="AB209">
        <f t="shared" si="104"/>
        <v>4.4999999999999998E-2</v>
      </c>
      <c r="AC209">
        <f t="shared" si="108"/>
        <v>0.115</v>
      </c>
      <c r="AD209" s="28">
        <f t="shared" si="118"/>
        <v>19040.28641763395</v>
      </c>
      <c r="AE209" s="29">
        <f t="shared" si="109"/>
        <v>-49.370319858220284</v>
      </c>
      <c r="AF209" s="29">
        <f t="shared" si="110"/>
        <v>-13.852273134373714</v>
      </c>
      <c r="AG209" s="29">
        <f t="shared" si="119"/>
        <v>-56.900333693334602</v>
      </c>
      <c r="AH209" s="29">
        <f t="shared" si="120"/>
        <v>-6.3222592992594002</v>
      </c>
      <c r="AI209" s="29">
        <f t="shared" si="121"/>
        <v>-18.966777897778201</v>
      </c>
      <c r="AJ209" s="29">
        <f t="shared" si="122"/>
        <v>-37.933555795556401</v>
      </c>
      <c r="AK209" s="20">
        <f t="shared" si="126"/>
        <v>452.19426106078453</v>
      </c>
      <c r="AL209" s="20">
        <f t="shared" si="128"/>
        <v>-41.409690642976059</v>
      </c>
      <c r="AM209" s="20">
        <f t="shared" si="111"/>
        <v>44.43328787239826</v>
      </c>
      <c r="AN209" s="20">
        <f t="shared" si="112"/>
        <v>12.467045820936344</v>
      </c>
      <c r="AO209" s="20">
        <f t="shared" si="113"/>
        <v>-20.577657393161434</v>
      </c>
      <c r="AP209" s="20">
        <f t="shared" si="114"/>
        <v>-26.899916692420835</v>
      </c>
      <c r="AQ209" s="20">
        <f t="shared" si="127"/>
        <v>8921.2193213052869</v>
      </c>
      <c r="AR209" s="20">
        <f t="shared" si="123"/>
        <v>-5.0870143428028882</v>
      </c>
      <c r="AS209" s="20">
        <f t="shared" si="124"/>
        <v>68.309607335397232</v>
      </c>
      <c r="AT209" s="20">
        <f t="shared" si="115"/>
        <v>-7.4469969031235483E-2</v>
      </c>
      <c r="AU209" s="21">
        <f t="shared" si="105"/>
        <v>28413.700000000019</v>
      </c>
      <c r="AV209" s="20">
        <f t="shared" si="116"/>
        <v>63.222592992594002</v>
      </c>
      <c r="AW209" s="20">
        <f t="shared" si="125"/>
        <v>9270.4135823660672</v>
      </c>
      <c r="AX209" s="20">
        <f t="shared" si="117"/>
        <v>9373.4135823660708</v>
      </c>
      <c r="AY209" s="20"/>
      <c r="AZ209" s="20"/>
    </row>
    <row r="210" spans="1:52" x14ac:dyDescent="0.25">
      <c r="A210">
        <v>0</v>
      </c>
      <c r="C210" s="16">
        <f t="shared" si="130"/>
        <v>44273</v>
      </c>
      <c r="D210" s="91">
        <v>208</v>
      </c>
      <c r="E210" s="91" t="e">
        <f t="shared" si="106"/>
        <v>#NUM!</v>
      </c>
      <c r="Y210" s="17">
        <f t="shared" si="107"/>
        <v>3.5555555555555558</v>
      </c>
      <c r="Z210">
        <f t="shared" si="129"/>
        <v>0.16</v>
      </c>
      <c r="AA210">
        <v>22.22</v>
      </c>
      <c r="AB210">
        <f t="shared" si="104"/>
        <v>4.4999999999999998E-2</v>
      </c>
      <c r="AC210">
        <f t="shared" si="108"/>
        <v>0.115</v>
      </c>
      <c r="AD210" s="28">
        <f t="shared" si="118"/>
        <v>18977.820459544142</v>
      </c>
      <c r="AE210" s="29">
        <f t="shared" si="109"/>
        <v>-48.659528712508994</v>
      </c>
      <c r="AF210" s="29">
        <f t="shared" si="110"/>
        <v>-13.806429377296961</v>
      </c>
      <c r="AG210" s="29">
        <f t="shared" si="119"/>
        <v>-56.219362280825358</v>
      </c>
      <c r="AH210" s="29">
        <f t="shared" si="120"/>
        <v>-6.2465958089805955</v>
      </c>
      <c r="AI210" s="29">
        <f t="shared" si="121"/>
        <v>-18.739787426941785</v>
      </c>
      <c r="AJ210" s="29">
        <f t="shared" si="122"/>
        <v>-37.479574853883577</v>
      </c>
      <c r="AK210" s="20">
        <f t="shared" si="126"/>
        <v>447.18924052648947</v>
      </c>
      <c r="AL210" s="20">
        <f t="shared" si="128"/>
        <v>-40.875641067385089</v>
      </c>
      <c r="AM210" s="20">
        <f t="shared" si="111"/>
        <v>43.793575841258097</v>
      </c>
      <c r="AN210" s="20">
        <f t="shared" si="112"/>
        <v>12.425786439567265</v>
      </c>
      <c r="AO210" s="20">
        <f t="shared" si="113"/>
        <v>-20.348741747735303</v>
      </c>
      <c r="AP210" s="20">
        <f t="shared" si="114"/>
        <v>-26.595337556715897</v>
      </c>
      <c r="AQ210" s="20">
        <f t="shared" si="127"/>
        <v>8988.690299929387</v>
      </c>
      <c r="AR210" s="20">
        <f t="shared" si="123"/>
        <v>-5.0050205342950562</v>
      </c>
      <c r="AS210" s="20">
        <f t="shared" si="124"/>
        <v>67.470978624100098</v>
      </c>
      <c r="AT210" s="20">
        <f t="shared" si="115"/>
        <v>-7.4180345925904542E-2</v>
      </c>
      <c r="AU210" s="21">
        <f t="shared" si="105"/>
        <v>28413.700000000019</v>
      </c>
      <c r="AV210" s="20">
        <f t="shared" si="116"/>
        <v>62.465958089805959</v>
      </c>
      <c r="AW210" s="20">
        <f t="shared" si="125"/>
        <v>9332.8795404558732</v>
      </c>
      <c r="AX210" s="20">
        <f t="shared" si="117"/>
        <v>9435.8795404558768</v>
      </c>
      <c r="AY210" s="20"/>
      <c r="AZ210" s="20"/>
    </row>
    <row r="211" spans="1:52" x14ac:dyDescent="0.25">
      <c r="A211">
        <v>0</v>
      </c>
      <c r="C211" s="16">
        <f t="shared" si="130"/>
        <v>44274</v>
      </c>
      <c r="D211" s="91">
        <v>209</v>
      </c>
      <c r="E211" s="91" t="e">
        <f t="shared" si="106"/>
        <v>#NUM!</v>
      </c>
      <c r="Y211" s="17">
        <f t="shared" si="107"/>
        <v>3.5555555555555558</v>
      </c>
      <c r="Z211">
        <f t="shared" si="129"/>
        <v>0.16</v>
      </c>
      <c r="AA211">
        <v>22.22</v>
      </c>
      <c r="AB211">
        <f t="shared" si="104"/>
        <v>4.4999999999999998E-2</v>
      </c>
      <c r="AC211">
        <f t="shared" si="108"/>
        <v>0.115</v>
      </c>
      <c r="AD211" s="28">
        <f t="shared" si="118"/>
        <v>18916.096246336827</v>
      </c>
      <c r="AE211" s="29">
        <f t="shared" si="109"/>
        <v>-47.96307893850237</v>
      </c>
      <c r="AF211" s="29">
        <f t="shared" si="110"/>
        <v>-13.761134268813015</v>
      </c>
      <c r="AG211" s="29">
        <f t="shared" si="119"/>
        <v>-55.55179188658385</v>
      </c>
      <c r="AH211" s="29">
        <f t="shared" si="120"/>
        <v>-6.172421320731539</v>
      </c>
      <c r="AI211" s="29">
        <f t="shared" si="121"/>
        <v>-18.517263962194615</v>
      </c>
      <c r="AJ211" s="29">
        <f t="shared" si="122"/>
        <v>-37.034527924389238</v>
      </c>
      <c r="AK211" s="20">
        <f t="shared" si="126"/>
        <v>442.26197687296144</v>
      </c>
      <c r="AL211" s="20">
        <f t="shared" si="128"/>
        <v>-40.355539716419827</v>
      </c>
      <c r="AM211" s="20">
        <f t="shared" si="111"/>
        <v>43.166771044652137</v>
      </c>
      <c r="AN211" s="20">
        <f t="shared" si="112"/>
        <v>12.385020841931713</v>
      </c>
      <c r="AO211" s="20">
        <f t="shared" si="113"/>
        <v>-20.123515823692024</v>
      </c>
      <c r="AP211" s="20">
        <f t="shared" si="114"/>
        <v>-26.295937144423561</v>
      </c>
      <c r="AQ211" s="20">
        <f t="shared" si="127"/>
        <v>9055.3417767902301</v>
      </c>
      <c r="AR211" s="20">
        <f t="shared" si="123"/>
        <v>-4.9272636535280299</v>
      </c>
      <c r="AS211" s="20">
        <f t="shared" si="124"/>
        <v>66.651476860843104</v>
      </c>
      <c r="AT211" s="20">
        <f t="shared" si="115"/>
        <v>-7.3925798580807361E-2</v>
      </c>
      <c r="AU211" s="21">
        <f t="shared" si="105"/>
        <v>28413.700000000019</v>
      </c>
      <c r="AV211" s="20">
        <f t="shared" si="116"/>
        <v>61.724213207315394</v>
      </c>
      <c r="AW211" s="20">
        <f t="shared" si="125"/>
        <v>9394.6037536631884</v>
      </c>
      <c r="AX211" s="20">
        <f t="shared" si="117"/>
        <v>9497.603753663192</v>
      </c>
      <c r="AY211" s="20"/>
      <c r="AZ211" s="20"/>
    </row>
    <row r="212" spans="1:52" x14ac:dyDescent="0.25">
      <c r="A212">
        <v>0</v>
      </c>
      <c r="C212" s="16">
        <f t="shared" si="130"/>
        <v>44275</v>
      </c>
      <c r="D212" s="91">
        <v>210</v>
      </c>
      <c r="E212" s="91" t="e">
        <f t="shared" si="106"/>
        <v>#NUM!</v>
      </c>
      <c r="Y212" s="17">
        <f t="shared" si="107"/>
        <v>3.5555555555555558</v>
      </c>
      <c r="Z212">
        <f t="shared" si="129"/>
        <v>0.16</v>
      </c>
      <c r="AA212">
        <v>22.22</v>
      </c>
      <c r="AB212">
        <f t="shared" si="104"/>
        <v>4.4999999999999998E-2</v>
      </c>
      <c r="AC212">
        <f t="shared" si="108"/>
        <v>0.115</v>
      </c>
      <c r="AD212" s="28">
        <f t="shared" si="118"/>
        <v>18855.099540004197</v>
      </c>
      <c r="AE212" s="29">
        <f t="shared" si="109"/>
        <v>-47.280329320711282</v>
      </c>
      <c r="AF212" s="29">
        <f t="shared" si="110"/>
        <v>-13.716377011919716</v>
      </c>
      <c r="AG212" s="29">
        <f t="shared" si="119"/>
        <v>-54.897035699367898</v>
      </c>
      <c r="AH212" s="29">
        <f t="shared" si="120"/>
        <v>-6.0996706332631003</v>
      </c>
      <c r="AI212" s="29">
        <f t="shared" si="121"/>
        <v>-18.299011899789299</v>
      </c>
      <c r="AJ212" s="29">
        <f t="shared" si="122"/>
        <v>-36.598023799578598</v>
      </c>
      <c r="AK212" s="20">
        <f t="shared" si="126"/>
        <v>437.40871567331629</v>
      </c>
      <c r="AL212" s="20">
        <f t="shared" si="128"/>
        <v>-39.848507939729828</v>
      </c>
      <c r="AM212" s="20">
        <f t="shared" si="111"/>
        <v>42.552296388640151</v>
      </c>
      <c r="AN212" s="20">
        <f t="shared" si="112"/>
        <v>12.344739310727745</v>
      </c>
      <c r="AO212" s="20">
        <f t="shared" si="113"/>
        <v>-19.901788959283262</v>
      </c>
      <c r="AP212" s="20">
        <f t="shared" si="114"/>
        <v>-26.001459592546361</v>
      </c>
      <c r="AQ212" s="20">
        <f t="shared" si="127"/>
        <v>9121.1917443225066</v>
      </c>
      <c r="AR212" s="20">
        <f t="shared" si="123"/>
        <v>-4.8532611996451465</v>
      </c>
      <c r="AS212" s="20">
        <f t="shared" si="124"/>
        <v>65.849967532276423</v>
      </c>
      <c r="AT212" s="20">
        <f t="shared" si="115"/>
        <v>-7.3701800950263435E-2</v>
      </c>
      <c r="AU212" s="21">
        <f t="shared" si="105"/>
        <v>28413.700000000019</v>
      </c>
      <c r="AV212" s="20">
        <f t="shared" si="116"/>
        <v>60.996706332631</v>
      </c>
      <c r="AW212" s="20">
        <f t="shared" si="125"/>
        <v>9455.6004599958196</v>
      </c>
      <c r="AX212" s="20">
        <f t="shared" si="117"/>
        <v>9558.6004599958233</v>
      </c>
      <c r="AY212" s="20"/>
      <c r="AZ212" s="20"/>
    </row>
    <row r="213" spans="1:52" x14ac:dyDescent="0.25">
      <c r="A213">
        <v>0</v>
      </c>
      <c r="C213" s="16">
        <f t="shared" si="130"/>
        <v>44276</v>
      </c>
      <c r="D213" s="91">
        <v>211</v>
      </c>
      <c r="E213" s="91" t="e">
        <f t="shared" si="106"/>
        <v>#NUM!</v>
      </c>
      <c r="Y213" s="17">
        <f t="shared" si="107"/>
        <v>3.5555555555555558</v>
      </c>
      <c r="Z213">
        <f t="shared" si="129"/>
        <v>0.16</v>
      </c>
      <c r="AA213">
        <v>22.22</v>
      </c>
      <c r="AB213">
        <f t="shared" si="104"/>
        <v>4.4999999999999998E-2</v>
      </c>
      <c r="AC213">
        <f t="shared" si="108"/>
        <v>0.115</v>
      </c>
      <c r="AD213" s="28">
        <f t="shared" si="118"/>
        <v>18794.816691474931</v>
      </c>
      <c r="AE213" s="29">
        <f t="shared" si="109"/>
        <v>-46.610701246868629</v>
      </c>
      <c r="AF213" s="29">
        <f t="shared" si="110"/>
        <v>-13.672147282400037</v>
      </c>
      <c r="AG213" s="29">
        <f t="shared" si="119"/>
        <v>-54.254563676341796</v>
      </c>
      <c r="AH213" s="29">
        <f t="shared" si="120"/>
        <v>-6.0282848529268662</v>
      </c>
      <c r="AI213" s="29">
        <f t="shared" si="121"/>
        <v>-18.084854558780599</v>
      </c>
      <c r="AJ213" s="29">
        <f t="shared" si="122"/>
        <v>-36.169709117561197</v>
      </c>
      <c r="AK213" s="20">
        <f t="shared" si="126"/>
        <v>432.62625201231936</v>
      </c>
      <c r="AL213" s="20">
        <f t="shared" si="128"/>
        <v>-39.353635132039443</v>
      </c>
      <c r="AM213" s="20">
        <f t="shared" si="111"/>
        <v>41.949631122181771</v>
      </c>
      <c r="AN213" s="20">
        <f t="shared" si="112"/>
        <v>12.304932554160033</v>
      </c>
      <c r="AO213" s="20">
        <f t="shared" si="113"/>
        <v>-19.683392205299231</v>
      </c>
      <c r="AP213" s="20">
        <f t="shared" si="114"/>
        <v>-25.711677058226098</v>
      </c>
      <c r="AQ213" s="20">
        <f t="shared" si="127"/>
        <v>9186.2570565127735</v>
      </c>
      <c r="AR213" s="20">
        <f t="shared" si="123"/>
        <v>-4.7824636609969389</v>
      </c>
      <c r="AS213" s="20">
        <f t="shared" si="124"/>
        <v>65.065312190266923</v>
      </c>
      <c r="AT213" s="20">
        <f t="shared" si="115"/>
        <v>-7.3502508479661832E-2</v>
      </c>
      <c r="AU213" s="21">
        <f t="shared" si="105"/>
        <v>28413.700000000026</v>
      </c>
      <c r="AV213" s="20">
        <f t="shared" si="116"/>
        <v>60.282848529268662</v>
      </c>
      <c r="AW213" s="20">
        <f t="shared" si="125"/>
        <v>9515.8833085250881</v>
      </c>
      <c r="AX213" s="20">
        <f t="shared" si="117"/>
        <v>9618.8833085250935</v>
      </c>
      <c r="AY213" s="20"/>
      <c r="AZ213" s="20"/>
    </row>
    <row r="214" spans="1:52" x14ac:dyDescent="0.25">
      <c r="A214">
        <v>0</v>
      </c>
      <c r="C214" s="16">
        <f t="shared" si="130"/>
        <v>44277</v>
      </c>
      <c r="D214" s="91">
        <v>212</v>
      </c>
      <c r="E214" s="91" t="e">
        <f t="shared" si="106"/>
        <v>#NUM!</v>
      </c>
      <c r="Y214" s="17">
        <f t="shared" si="107"/>
        <v>3.5555555555555558</v>
      </c>
      <c r="Z214">
        <f t="shared" si="129"/>
        <v>0.16</v>
      </c>
      <c r="AA214">
        <v>22.22</v>
      </c>
      <c r="AB214">
        <f t="shared" si="104"/>
        <v>4.4999999999999998E-2</v>
      </c>
      <c r="AC214">
        <f t="shared" si="108"/>
        <v>0.115</v>
      </c>
      <c r="AD214" s="28">
        <f t="shared" si="118"/>
        <v>18735.23457176979</v>
      </c>
      <c r="AE214" s="29">
        <f t="shared" si="109"/>
        <v>-45.953684522057763</v>
      </c>
      <c r="AF214" s="29">
        <f t="shared" si="110"/>
        <v>-13.628435183084621</v>
      </c>
      <c r="AG214" s="29">
        <f t="shared" si="119"/>
        <v>-53.623907734628148</v>
      </c>
      <c r="AH214" s="29">
        <f t="shared" si="120"/>
        <v>-5.9582119705142382</v>
      </c>
      <c r="AI214" s="29">
        <f t="shared" si="121"/>
        <v>-17.874635911542715</v>
      </c>
      <c r="AJ214" s="29">
        <f t="shared" si="122"/>
        <v>-35.749271823085436</v>
      </c>
      <c r="AK214" s="20">
        <f t="shared" si="126"/>
        <v>427.91194568954245</v>
      </c>
      <c r="AL214" s="20">
        <f t="shared" si="128"/>
        <v>-38.870032716850659</v>
      </c>
      <c r="AM214" s="20">
        <f t="shared" si="111"/>
        <v>41.358316069851988</v>
      </c>
      <c r="AN214" s="20">
        <f t="shared" si="112"/>
        <v>12.265591664776158</v>
      </c>
      <c r="AO214" s="20">
        <f t="shared" si="113"/>
        <v>-19.46818134055437</v>
      </c>
      <c r="AP214" s="20">
        <f t="shared" si="114"/>
        <v>-25.426393311068608</v>
      </c>
      <c r="AQ214" s="20">
        <f t="shared" si="127"/>
        <v>9250.5534825406921</v>
      </c>
      <c r="AR214" s="20">
        <f t="shared" si="123"/>
        <v>-4.7143063227769062</v>
      </c>
      <c r="AS214" s="20">
        <f t="shared" si="124"/>
        <v>64.296426027918642</v>
      </c>
      <c r="AT214" s="20">
        <f t="shared" si="115"/>
        <v>-7.3321436571449114E-2</v>
      </c>
      <c r="AU214" s="21">
        <f t="shared" si="105"/>
        <v>28413.700000000026</v>
      </c>
      <c r="AV214" s="20">
        <f t="shared" si="116"/>
        <v>59.582119705142389</v>
      </c>
      <c r="AW214" s="20">
        <f t="shared" si="125"/>
        <v>9575.4654282302308</v>
      </c>
      <c r="AX214" s="20">
        <f t="shared" si="117"/>
        <v>9678.4654282302345</v>
      </c>
      <c r="AY214" s="20"/>
      <c r="AZ214" s="20"/>
    </row>
    <row r="215" spans="1:52" x14ac:dyDescent="0.25">
      <c r="A215">
        <v>3</v>
      </c>
      <c r="C215" s="16">
        <f t="shared" si="130"/>
        <v>44278</v>
      </c>
      <c r="D215" s="91">
        <v>213</v>
      </c>
      <c r="E215" s="91" t="e">
        <f t="shared" si="106"/>
        <v>#NUM!</v>
      </c>
      <c r="Y215" s="17">
        <f t="shared" si="107"/>
        <v>4.4444444444444446</v>
      </c>
      <c r="Z215">
        <f t="shared" si="129"/>
        <v>0.2</v>
      </c>
      <c r="AA215">
        <v>22.22</v>
      </c>
      <c r="AB215">
        <f t="shared" si="104"/>
        <v>4.4999999999999998E-2</v>
      </c>
      <c r="AC215">
        <f t="shared" si="108"/>
        <v>0.15500000000000003</v>
      </c>
      <c r="AD215" s="28">
        <f t="shared" si="118"/>
        <v>18665.013293579097</v>
      </c>
      <c r="AE215" s="29">
        <f t="shared" si="109"/>
        <v>-56.636046996760896</v>
      </c>
      <c r="AF215" s="29">
        <f t="shared" si="110"/>
        <v>-13.585231193931557</v>
      </c>
      <c r="AG215" s="29">
        <f t="shared" si="119"/>
        <v>-63.199150371623212</v>
      </c>
      <c r="AH215" s="29">
        <f t="shared" si="120"/>
        <v>-7.0221278190692464</v>
      </c>
      <c r="AI215" s="29">
        <f t="shared" si="121"/>
        <v>-21.066383457207738</v>
      </c>
      <c r="AJ215" s="29">
        <f t="shared" si="122"/>
        <v>-42.13276691441547</v>
      </c>
      <c r="AK215" s="20">
        <f t="shared" si="126"/>
        <v>433.45816511610587</v>
      </c>
      <c r="AL215" s="20">
        <f t="shared" si="128"/>
        <v>-38.396893389030353</v>
      </c>
      <c r="AM215" s="20">
        <f t="shared" si="111"/>
        <v>50.972442297084811</v>
      </c>
      <c r="AN215" s="20">
        <f t="shared" si="112"/>
        <v>12.226708074538402</v>
      </c>
      <c r="AO215" s="20">
        <f t="shared" si="113"/>
        <v>-19.256037556029408</v>
      </c>
      <c r="AP215" s="20">
        <f t="shared" si="114"/>
        <v>-26.278165375098656</v>
      </c>
      <c r="AQ215" s="20">
        <f t="shared" si="127"/>
        <v>9315.2285413048212</v>
      </c>
      <c r="AR215" s="20">
        <f t="shared" si="123"/>
        <v>5.5462194265634253</v>
      </c>
      <c r="AS215" s="20">
        <f t="shared" si="124"/>
        <v>64.675058764129062</v>
      </c>
      <c r="AT215" s="20">
        <f t="shared" si="115"/>
        <v>8.5755150942971273E-2</v>
      </c>
      <c r="AU215" s="21">
        <f t="shared" si="105"/>
        <v>28413.700000000026</v>
      </c>
      <c r="AV215" s="20">
        <f t="shared" si="116"/>
        <v>70.221278190692459</v>
      </c>
      <c r="AW215" s="20">
        <f t="shared" si="125"/>
        <v>9645.6867064209237</v>
      </c>
      <c r="AX215" s="20">
        <f t="shared" si="117"/>
        <v>9748.6867064209273</v>
      </c>
      <c r="AY215" s="20"/>
      <c r="AZ215" s="20"/>
    </row>
    <row r="216" spans="1:52" x14ac:dyDescent="0.25">
      <c r="A216">
        <v>3</v>
      </c>
      <c r="C216" s="16">
        <f t="shared" si="130"/>
        <v>44279</v>
      </c>
      <c r="D216" s="91">
        <v>214</v>
      </c>
      <c r="E216" s="91" t="e">
        <f t="shared" si="106"/>
        <v>#NUM!</v>
      </c>
      <c r="Y216" s="17">
        <f t="shared" si="107"/>
        <v>4.4444444444444446</v>
      </c>
      <c r="Z216">
        <f t="shared" si="129"/>
        <v>0.2</v>
      </c>
      <c r="AA216">
        <v>22.22</v>
      </c>
      <c r="AB216">
        <f t="shared" si="104"/>
        <v>4.4999999999999998E-2</v>
      </c>
      <c r="AC216">
        <f t="shared" si="108"/>
        <v>0.15500000000000003</v>
      </c>
      <c r="AD216" s="28">
        <f t="shared" si="118"/>
        <v>18594.323895373</v>
      </c>
      <c r="AE216" s="29">
        <f t="shared" si="109"/>
        <v>-57.155085632658476</v>
      </c>
      <c r="AF216" s="29">
        <f t="shared" si="110"/>
        <v>-13.534312573441404</v>
      </c>
      <c r="AG216" s="29">
        <f t="shared" si="119"/>
        <v>-63.620458385489897</v>
      </c>
      <c r="AH216" s="29">
        <f t="shared" si="120"/>
        <v>-7.0689398206099883</v>
      </c>
      <c r="AI216" s="29">
        <f t="shared" si="121"/>
        <v>-21.206819461829962</v>
      </c>
      <c r="AJ216" s="29">
        <f t="shared" si="122"/>
        <v>-42.413638923659931</v>
      </c>
      <c r="AK216" s="20">
        <f t="shared" si="126"/>
        <v>439.63945027581457</v>
      </c>
      <c r="AL216" s="20">
        <f t="shared" si="128"/>
        <v>-37.933555795556401</v>
      </c>
      <c r="AM216" s="20">
        <f t="shared" si="111"/>
        <v>51.439577069392627</v>
      </c>
      <c r="AN216" s="20">
        <f t="shared" si="112"/>
        <v>12.180881316097265</v>
      </c>
      <c r="AO216" s="20">
        <f t="shared" si="113"/>
        <v>-19.505617430224763</v>
      </c>
      <c r="AP216" s="20">
        <f t="shared" si="114"/>
        <v>-26.574557250834751</v>
      </c>
      <c r="AQ216" s="20">
        <f t="shared" si="127"/>
        <v>9379.7366543512126</v>
      </c>
      <c r="AR216" s="20">
        <f t="shared" si="123"/>
        <v>6.1812851597086933</v>
      </c>
      <c r="AS216" s="20">
        <f t="shared" si="124"/>
        <v>64.508113046391372</v>
      </c>
      <c r="AT216" s="20">
        <f t="shared" si="115"/>
        <v>9.5821825624683638E-2</v>
      </c>
      <c r="AU216" s="21">
        <f t="shared" si="105"/>
        <v>28413.700000000026</v>
      </c>
      <c r="AV216" s="20">
        <f t="shared" si="116"/>
        <v>70.689398206099881</v>
      </c>
      <c r="AW216" s="20">
        <f t="shared" si="125"/>
        <v>9716.3761046270229</v>
      </c>
      <c r="AX216" s="20">
        <f t="shared" si="117"/>
        <v>9819.3761046270265</v>
      </c>
      <c r="AY216" s="20"/>
      <c r="AZ216" s="20"/>
    </row>
    <row r="217" spans="1:52" x14ac:dyDescent="0.25">
      <c r="A217">
        <v>3</v>
      </c>
      <c r="C217" s="16">
        <f t="shared" si="130"/>
        <v>44280</v>
      </c>
      <c r="D217" s="91">
        <v>215</v>
      </c>
      <c r="E217" s="91" t="e">
        <f t="shared" si="106"/>
        <v>#NUM!</v>
      </c>
      <c r="Y217" s="17">
        <f t="shared" si="107"/>
        <v>4.4444444444444446</v>
      </c>
      <c r="Z217">
        <f t="shared" si="129"/>
        <v>0.2</v>
      </c>
      <c r="AA217">
        <v>22.22</v>
      </c>
      <c r="AB217">
        <f t="shared" si="104"/>
        <v>4.4999999999999998E-2</v>
      </c>
      <c r="AC217">
        <f t="shared" si="108"/>
        <v>0.15500000000000003</v>
      </c>
      <c r="AD217" s="28">
        <f t="shared" si="118"/>
        <v>18523.090249490841</v>
      </c>
      <c r="AE217" s="29">
        <f t="shared" si="109"/>
        <v>-57.750591370840212</v>
      </c>
      <c r="AF217" s="29">
        <f t="shared" si="110"/>
        <v>-13.483054511317285</v>
      </c>
      <c r="AG217" s="29">
        <f t="shared" si="119"/>
        <v>-64.110281293941753</v>
      </c>
      <c r="AH217" s="29">
        <f t="shared" si="120"/>
        <v>-7.1233645882157504</v>
      </c>
      <c r="AI217" s="29">
        <f t="shared" si="121"/>
        <v>-21.370093764647251</v>
      </c>
      <c r="AJ217" s="29">
        <f t="shared" si="122"/>
        <v>-42.740187529294502</v>
      </c>
      <c r="AK217" s="20">
        <f t="shared" si="126"/>
        <v>446.48638145346104</v>
      </c>
      <c r="AL217" s="20">
        <f t="shared" si="128"/>
        <v>-37.479574853883577</v>
      </c>
      <c r="AM217" s="20">
        <f t="shared" si="111"/>
        <v>51.975532233756191</v>
      </c>
      <c r="AN217" s="20">
        <f t="shared" si="112"/>
        <v>12.134749060185557</v>
      </c>
      <c r="AO217" s="20">
        <f t="shared" si="113"/>
        <v>-19.783775262411655</v>
      </c>
      <c r="AP217" s="20">
        <f t="shared" si="114"/>
        <v>-26.907139850627406</v>
      </c>
      <c r="AQ217" s="20">
        <f t="shared" si="127"/>
        <v>9444.1233690557237</v>
      </c>
      <c r="AR217" s="20">
        <f t="shared" si="123"/>
        <v>6.8469311776464679</v>
      </c>
      <c r="AS217" s="20">
        <f t="shared" si="124"/>
        <v>64.386714704511178</v>
      </c>
      <c r="AT217" s="20">
        <f t="shared" si="115"/>
        <v>0.10634074450092645</v>
      </c>
      <c r="AU217" s="21">
        <f t="shared" si="105"/>
        <v>28413.700000000026</v>
      </c>
      <c r="AV217" s="20">
        <f t="shared" si="116"/>
        <v>71.233645882157504</v>
      </c>
      <c r="AW217" s="20">
        <f t="shared" si="125"/>
        <v>9787.6097505091802</v>
      </c>
      <c r="AX217" s="20">
        <f t="shared" si="117"/>
        <v>9890.6097505091857</v>
      </c>
      <c r="AY217" s="20"/>
      <c r="AZ217" s="20"/>
    </row>
    <row r="218" spans="1:52" x14ac:dyDescent="0.25">
      <c r="A218">
        <v>3</v>
      </c>
      <c r="C218" s="16">
        <f t="shared" si="130"/>
        <v>44281</v>
      </c>
      <c r="D218" s="91">
        <v>216</v>
      </c>
      <c r="E218" s="91" t="e">
        <f t="shared" si="106"/>
        <v>#NUM!</v>
      </c>
      <c r="Y218" s="17">
        <f t="shared" si="107"/>
        <v>4.4444444444444446</v>
      </c>
      <c r="Z218">
        <f t="shared" si="129"/>
        <v>0.2</v>
      </c>
      <c r="AA218">
        <v>22.22</v>
      </c>
      <c r="AB218">
        <f t="shared" si="104"/>
        <v>4.4999999999999998E-2</v>
      </c>
      <c r="AC218">
        <f t="shared" si="108"/>
        <v>0.15500000000000003</v>
      </c>
      <c r="AD218" s="28">
        <f t="shared" si="118"/>
        <v>18451.233534719435</v>
      </c>
      <c r="AE218" s="29">
        <f t="shared" si="109"/>
        <v>-58.42531296528206</v>
      </c>
      <c r="AF218" s="29">
        <f t="shared" si="110"/>
        <v>-13.431401806122233</v>
      </c>
      <c r="AG218" s="29">
        <f t="shared" si="119"/>
        <v>-64.671043294263868</v>
      </c>
      <c r="AH218" s="29">
        <f t="shared" si="120"/>
        <v>-7.1856714771404304</v>
      </c>
      <c r="AI218" s="29">
        <f t="shared" si="121"/>
        <v>-21.55701443142129</v>
      </c>
      <c r="AJ218" s="29">
        <f t="shared" si="122"/>
        <v>-43.114028862842574</v>
      </c>
      <c r="AK218" s="20">
        <f t="shared" si="126"/>
        <v>454.03100965792993</v>
      </c>
      <c r="AL218" s="20">
        <f t="shared" si="128"/>
        <v>-37.034527924389238</v>
      </c>
      <c r="AM218" s="20">
        <f t="shared" si="111"/>
        <v>52.582781668753853</v>
      </c>
      <c r="AN218" s="20">
        <f t="shared" si="112"/>
        <v>12.088261625510009</v>
      </c>
      <c r="AO218" s="20">
        <f t="shared" si="113"/>
        <v>-20.091887165405748</v>
      </c>
      <c r="AP218" s="20">
        <f t="shared" si="114"/>
        <v>-27.277558642546179</v>
      </c>
      <c r="AQ218" s="20">
        <f t="shared" si="127"/>
        <v>9508.4354556226572</v>
      </c>
      <c r="AR218" s="20">
        <f t="shared" si="123"/>
        <v>7.5446282044688928</v>
      </c>
      <c r="AS218" s="20">
        <f t="shared" si="124"/>
        <v>64.312086566933431</v>
      </c>
      <c r="AT218" s="20">
        <f t="shared" si="115"/>
        <v>0.11731275732465542</v>
      </c>
      <c r="AU218" s="21">
        <f t="shared" si="105"/>
        <v>28413.700000000023</v>
      </c>
      <c r="AV218" s="20">
        <f t="shared" si="116"/>
        <v>71.856714771404299</v>
      </c>
      <c r="AW218" s="20">
        <f t="shared" si="125"/>
        <v>9859.4664652805841</v>
      </c>
      <c r="AX218" s="20">
        <f t="shared" si="117"/>
        <v>9962.4664652805877</v>
      </c>
      <c r="AY218" s="20"/>
      <c r="AZ218" s="20"/>
    </row>
    <row r="219" spans="1:52" x14ac:dyDescent="0.25">
      <c r="A219">
        <v>3</v>
      </c>
      <c r="C219" s="16">
        <f t="shared" si="130"/>
        <v>44282</v>
      </c>
      <c r="D219" s="91">
        <v>217</v>
      </c>
      <c r="E219" s="91" t="e">
        <f t="shared" si="106"/>
        <v>#NUM!</v>
      </c>
      <c r="Y219" s="17">
        <f t="shared" si="107"/>
        <v>4.4444444444444446</v>
      </c>
      <c r="Z219">
        <f t="shared" si="129"/>
        <v>0.2</v>
      </c>
      <c r="AA219">
        <v>22.22</v>
      </c>
      <c r="AB219">
        <f t="shared" si="104"/>
        <v>4.4999999999999998E-2</v>
      </c>
      <c r="AC219">
        <f t="shared" si="108"/>
        <v>0.15500000000000003</v>
      </c>
      <c r="AD219" s="28">
        <f t="shared" si="118"/>
        <v>18378.672145901619</v>
      </c>
      <c r="AE219" s="29">
        <f t="shared" si="109"/>
        <v>-59.182091514536346</v>
      </c>
      <c r="AF219" s="29">
        <f t="shared" si="110"/>
        <v>-13.379297303279397</v>
      </c>
      <c r="AG219" s="29">
        <f t="shared" si="119"/>
        <v>-65.305249936034173</v>
      </c>
      <c r="AH219" s="29">
        <f t="shared" si="120"/>
        <v>-7.256138881781574</v>
      </c>
      <c r="AI219" s="29">
        <f t="shared" si="121"/>
        <v>-21.768416645344725</v>
      </c>
      <c r="AJ219" s="29">
        <f t="shared" si="122"/>
        <v>-43.536833290689444</v>
      </c>
      <c r="AK219" s="20">
        <f t="shared" si="126"/>
        <v>462.30684035977868</v>
      </c>
      <c r="AL219" s="20">
        <f t="shared" si="128"/>
        <v>-36.598023799578598</v>
      </c>
      <c r="AM219" s="20">
        <f t="shared" si="111"/>
        <v>53.263882363082715</v>
      </c>
      <c r="AN219" s="20">
        <f t="shared" si="112"/>
        <v>12.041367572951458</v>
      </c>
      <c r="AO219" s="20">
        <f t="shared" si="113"/>
        <v>-20.431395434606845</v>
      </c>
      <c r="AP219" s="20">
        <f t="shared" si="114"/>
        <v>-27.687534316388419</v>
      </c>
      <c r="AQ219" s="20">
        <f t="shared" si="127"/>
        <v>9572.7210137386246</v>
      </c>
      <c r="AR219" s="20">
        <f t="shared" si="123"/>
        <v>8.2758307018487471</v>
      </c>
      <c r="AS219" s="20">
        <f t="shared" si="124"/>
        <v>64.285558115967433</v>
      </c>
      <c r="AT219" s="20">
        <f t="shared" si="115"/>
        <v>0.12873545698894961</v>
      </c>
      <c r="AU219" s="21">
        <f t="shared" si="105"/>
        <v>28413.700000000023</v>
      </c>
      <c r="AV219" s="20">
        <f t="shared" si="116"/>
        <v>72.56138881781574</v>
      </c>
      <c r="AW219" s="20">
        <f t="shared" si="125"/>
        <v>9932.0278540984</v>
      </c>
      <c r="AX219" s="20">
        <f t="shared" si="117"/>
        <v>10035.027854098404</v>
      </c>
      <c r="AY219" s="20"/>
      <c r="AZ219" s="20"/>
    </row>
    <row r="220" spans="1:52" x14ac:dyDescent="0.25">
      <c r="A220">
        <v>3</v>
      </c>
      <c r="C220" s="16">
        <f t="shared" si="130"/>
        <v>44283</v>
      </c>
      <c r="D220" s="91">
        <v>218</v>
      </c>
      <c r="E220" s="91" t="e">
        <f t="shared" si="106"/>
        <v>#NUM!</v>
      </c>
      <c r="Y220" s="17">
        <f t="shared" si="107"/>
        <v>4.4444444444444446</v>
      </c>
      <c r="Z220">
        <f t="shared" si="129"/>
        <v>0.2</v>
      </c>
      <c r="AA220">
        <v>22.22</v>
      </c>
      <c r="AB220">
        <f t="shared" si="104"/>
        <v>4.4999999999999998E-2</v>
      </c>
      <c r="AC220">
        <f t="shared" si="108"/>
        <v>0.15500000000000003</v>
      </c>
      <c r="AD220" s="28">
        <f t="shared" si="118"/>
        <v>18305.321615493427</v>
      </c>
      <c r="AE220" s="29">
        <f t="shared" si="109"/>
        <v>-60.023848578664975</v>
      </c>
      <c r="AF220" s="29">
        <f t="shared" si="110"/>
        <v>-13.326681829527702</v>
      </c>
      <c r="AG220" s="29">
        <f t="shared" si="119"/>
        <v>-66.015477367373421</v>
      </c>
      <c r="AH220" s="29">
        <f t="shared" si="120"/>
        <v>-7.3350530408192682</v>
      </c>
      <c r="AI220" s="29">
        <f t="shared" si="121"/>
        <v>-22.005159122457808</v>
      </c>
      <c r="AJ220" s="29">
        <f t="shared" si="122"/>
        <v>-44.010318244915609</v>
      </c>
      <c r="AK220" s="20">
        <f t="shared" si="126"/>
        <v>471.34880079340081</v>
      </c>
      <c r="AL220" s="20">
        <f t="shared" si="128"/>
        <v>-36.169709117561197</v>
      </c>
      <c r="AM220" s="20">
        <f t="shared" si="111"/>
        <v>54.021463720798479</v>
      </c>
      <c r="AN220" s="20">
        <f t="shared" si="112"/>
        <v>11.994013646574933</v>
      </c>
      <c r="AO220" s="20">
        <f t="shared" si="113"/>
        <v>-20.803807816190041</v>
      </c>
      <c r="AP220" s="20">
        <f t="shared" si="114"/>
        <v>-28.138860857009309</v>
      </c>
      <c r="AQ220" s="20">
        <f t="shared" si="127"/>
        <v>9637.0295837131944</v>
      </c>
      <c r="AR220" s="20">
        <f t="shared" si="123"/>
        <v>9.0419604336221369</v>
      </c>
      <c r="AS220" s="20">
        <f t="shared" si="124"/>
        <v>64.308569974569764</v>
      </c>
      <c r="AT220" s="20">
        <f t="shared" si="115"/>
        <v>0.14060272895506304</v>
      </c>
      <c r="AU220" s="21">
        <f t="shared" si="105"/>
        <v>28413.700000000019</v>
      </c>
      <c r="AV220" s="20">
        <f t="shared" si="116"/>
        <v>73.350530408192682</v>
      </c>
      <c r="AW220" s="20">
        <f t="shared" si="125"/>
        <v>10005.378384506592</v>
      </c>
      <c r="AX220" s="20">
        <f t="shared" si="117"/>
        <v>10108.378384506595</v>
      </c>
      <c r="AY220" s="20"/>
      <c r="AZ220" s="20"/>
    </row>
    <row r="221" spans="1:52" x14ac:dyDescent="0.25">
      <c r="A221">
        <v>3</v>
      </c>
      <c r="C221" s="16">
        <f t="shared" si="130"/>
        <v>44284</v>
      </c>
      <c r="D221" s="91">
        <v>219</v>
      </c>
      <c r="E221" s="91" t="e">
        <f t="shared" si="106"/>
        <v>#NUM!</v>
      </c>
      <c r="Y221" s="17">
        <f t="shared" si="107"/>
        <v>4.4444444444444446</v>
      </c>
      <c r="Z221">
        <f t="shared" si="129"/>
        <v>0.2</v>
      </c>
      <c r="AA221">
        <v>22.22</v>
      </c>
      <c r="AB221">
        <f t="shared" si="104"/>
        <v>4.4999999999999998E-2</v>
      </c>
      <c r="AC221">
        <f t="shared" si="108"/>
        <v>0.15500000000000003</v>
      </c>
      <c r="AD221" s="28">
        <f t="shared" si="118"/>
        <v>18231.094549798923</v>
      </c>
      <c r="AE221" s="29">
        <f t="shared" si="109"/>
        <v>-60.953571558459153</v>
      </c>
      <c r="AF221" s="29">
        <f t="shared" si="110"/>
        <v>-13.273494136041641</v>
      </c>
      <c r="AG221" s="29">
        <f t="shared" si="119"/>
        <v>-66.804359125050723</v>
      </c>
      <c r="AH221" s="29">
        <f t="shared" si="120"/>
        <v>-7.4227065694500798</v>
      </c>
      <c r="AI221" s="29">
        <f t="shared" si="121"/>
        <v>-22.268119708350241</v>
      </c>
      <c r="AJ221" s="29">
        <f t="shared" si="122"/>
        <v>-44.536239416700482</v>
      </c>
      <c r="AK221" s="20">
        <f t="shared" si="126"/>
        <v>481.19319205966315</v>
      </c>
      <c r="AL221" s="20">
        <f t="shared" si="128"/>
        <v>-35.749271823085436</v>
      </c>
      <c r="AM221" s="20">
        <f t="shared" si="111"/>
        <v>54.858214402613235</v>
      </c>
      <c r="AN221" s="20">
        <f t="shared" si="112"/>
        <v>11.946144722437477</v>
      </c>
      <c r="AO221" s="20">
        <f t="shared" si="113"/>
        <v>-21.210696035703037</v>
      </c>
      <c r="AP221" s="20">
        <f t="shared" si="114"/>
        <v>-28.633402605153115</v>
      </c>
      <c r="AQ221" s="20">
        <f t="shared" si="127"/>
        <v>9701.412258141434</v>
      </c>
      <c r="AR221" s="20">
        <f t="shared" si="123"/>
        <v>9.8443912662623347</v>
      </c>
      <c r="AS221" s="20">
        <f t="shared" si="124"/>
        <v>64.382674428239625</v>
      </c>
      <c r="AT221" s="20">
        <f t="shared" si="115"/>
        <v>0.15290435437308228</v>
      </c>
      <c r="AU221" s="21">
        <f t="shared" si="105"/>
        <v>28413.700000000019</v>
      </c>
      <c r="AV221" s="20">
        <f t="shared" si="116"/>
        <v>74.227065694500794</v>
      </c>
      <c r="AW221" s="20">
        <f t="shared" si="125"/>
        <v>10079.605450201092</v>
      </c>
      <c r="AX221" s="20">
        <f t="shared" si="117"/>
        <v>10182.605450201097</v>
      </c>
      <c r="AY221" s="20"/>
      <c r="AZ221" s="20"/>
    </row>
    <row r="222" spans="1:52" x14ac:dyDescent="0.25">
      <c r="A222">
        <v>3</v>
      </c>
      <c r="C222" s="16">
        <f t="shared" si="130"/>
        <v>44285</v>
      </c>
      <c r="D222" s="91">
        <v>220</v>
      </c>
      <c r="E222" s="91" t="e">
        <f t="shared" si="106"/>
        <v>#NUM!</v>
      </c>
      <c r="Y222" s="17">
        <f t="shared" si="107"/>
        <v>4.4444444444444446</v>
      </c>
      <c r="Z222">
        <f t="shared" si="129"/>
        <v>0.2</v>
      </c>
      <c r="AA222">
        <v>22.22</v>
      </c>
      <c r="AB222">
        <f t="shared" si="104"/>
        <v>4.4999999999999998E-2</v>
      </c>
      <c r="AC222">
        <f t="shared" si="108"/>
        <v>0.15500000000000003</v>
      </c>
      <c r="AD222" s="28">
        <f t="shared" si="118"/>
        <v>18155.900582435803</v>
      </c>
      <c r="AE222" s="29">
        <f t="shared" si="109"/>
        <v>-61.974296510925363</v>
      </c>
      <c r="AF222" s="29">
        <f t="shared" si="110"/>
        <v>-13.21967085219408</v>
      </c>
      <c r="AG222" s="29">
        <f t="shared" si="119"/>
        <v>-67.674570626807494</v>
      </c>
      <c r="AH222" s="29">
        <f t="shared" si="120"/>
        <v>-7.5193967363119443</v>
      </c>
      <c r="AI222" s="29">
        <f t="shared" si="121"/>
        <v>-22.55819020893583</v>
      </c>
      <c r="AJ222" s="29">
        <f t="shared" si="122"/>
        <v>-45.116380417871667</v>
      </c>
      <c r="AK222" s="20">
        <f t="shared" si="126"/>
        <v>485.08130212937033</v>
      </c>
      <c r="AL222" s="20">
        <f t="shared" si="128"/>
        <v>-42.13276691441547</v>
      </c>
      <c r="AM222" s="20">
        <f t="shared" si="111"/>
        <v>55.776866859832829</v>
      </c>
      <c r="AN222" s="20">
        <f t="shared" si="112"/>
        <v>11.897703766974672</v>
      </c>
      <c r="AO222" s="20">
        <f t="shared" si="113"/>
        <v>-21.653693642684839</v>
      </c>
      <c r="AP222" s="20">
        <f t="shared" si="114"/>
        <v>-29.173090378996783</v>
      </c>
      <c r="AQ222" s="20">
        <f t="shared" si="127"/>
        <v>9772.7181154348473</v>
      </c>
      <c r="AR222" s="20">
        <f t="shared" si="123"/>
        <v>3.8881100697071815</v>
      </c>
      <c r="AS222" s="20">
        <f t="shared" si="124"/>
        <v>71.305857293413283</v>
      </c>
      <c r="AT222" s="20">
        <f t="shared" si="115"/>
        <v>5.45272186225624E-2</v>
      </c>
      <c r="AU222" s="21">
        <f t="shared" si="105"/>
        <v>28413.700000000019</v>
      </c>
      <c r="AV222" s="20">
        <f t="shared" si="116"/>
        <v>75.193967363119441</v>
      </c>
      <c r="AW222" s="20">
        <f t="shared" si="125"/>
        <v>10154.799417564211</v>
      </c>
      <c r="AX222" s="20">
        <f t="shared" si="117"/>
        <v>10257.799417564218</v>
      </c>
      <c r="AY222" s="20"/>
      <c r="AZ222" s="20"/>
    </row>
    <row r="223" spans="1:52" x14ac:dyDescent="0.25">
      <c r="A223">
        <v>3</v>
      </c>
      <c r="C223" s="16">
        <f t="shared" si="130"/>
        <v>44286</v>
      </c>
      <c r="D223" s="91">
        <v>221</v>
      </c>
      <c r="E223" s="91" t="e">
        <f t="shared" si="106"/>
        <v>#NUM!</v>
      </c>
      <c r="Y223" s="17">
        <f t="shared" si="107"/>
        <v>4.4444444444444446</v>
      </c>
      <c r="Z223">
        <f t="shared" si="129"/>
        <v>0.2</v>
      </c>
      <c r="AA223">
        <v>22.22</v>
      </c>
      <c r="AB223">
        <f t="shared" si="104"/>
        <v>4.4999999999999998E-2</v>
      </c>
      <c r="AC223">
        <f t="shared" si="108"/>
        <v>0.15500000000000003</v>
      </c>
      <c r="AD223" s="28">
        <f t="shared" si="118"/>
        <v>18080.518056012039</v>
      </c>
      <c r="AE223" s="29">
        <f t="shared" si="109"/>
        <v>-62.217379971949498</v>
      </c>
      <c r="AF223" s="29">
        <f t="shared" si="110"/>
        <v>-13.16514645181341</v>
      </c>
      <c r="AG223" s="29">
        <f t="shared" si="119"/>
        <v>-67.844273781386619</v>
      </c>
      <c r="AH223" s="29">
        <f t="shared" si="120"/>
        <v>-7.5382526423762917</v>
      </c>
      <c r="AI223" s="29">
        <f t="shared" si="121"/>
        <v>-22.614757927128874</v>
      </c>
      <c r="AJ223" s="29">
        <f t="shared" si="122"/>
        <v>-45.229515854257741</v>
      </c>
      <c r="AK223" s="20">
        <f t="shared" si="126"/>
        <v>488.68327839127528</v>
      </c>
      <c r="AL223" s="20">
        <f t="shared" si="128"/>
        <v>-42.413638923659931</v>
      </c>
      <c r="AM223" s="20">
        <f t="shared" si="111"/>
        <v>55.995641974754548</v>
      </c>
      <c r="AN223" s="20">
        <f t="shared" si="112"/>
        <v>11.848631806632069</v>
      </c>
      <c r="AO223" s="20">
        <f t="shared" si="113"/>
        <v>-21.828658595821665</v>
      </c>
      <c r="AP223" s="20">
        <f t="shared" si="114"/>
        <v>-29.366911238197957</v>
      </c>
      <c r="AQ223" s="20">
        <f t="shared" si="127"/>
        <v>9844.4986655967041</v>
      </c>
      <c r="AR223" s="20">
        <f t="shared" si="123"/>
        <v>3.6019762619049516</v>
      </c>
      <c r="AS223" s="20">
        <f t="shared" si="124"/>
        <v>71.780550161856809</v>
      </c>
      <c r="AT223" s="20">
        <f t="shared" si="115"/>
        <v>5.0180393627283618E-2</v>
      </c>
      <c r="AU223" s="21">
        <f t="shared" si="105"/>
        <v>28413.700000000019</v>
      </c>
      <c r="AV223" s="20">
        <f t="shared" si="116"/>
        <v>75.382526423762911</v>
      </c>
      <c r="AW223" s="20">
        <f t="shared" si="125"/>
        <v>10230.181943987973</v>
      </c>
      <c r="AX223" s="20">
        <f t="shared" si="117"/>
        <v>10333.18194398798</v>
      </c>
      <c r="AY223" s="20"/>
      <c r="AZ223" s="20"/>
    </row>
    <row r="224" spans="1:52" x14ac:dyDescent="0.25">
      <c r="A224">
        <v>3</v>
      </c>
      <c r="C224" s="16">
        <f t="shared" si="130"/>
        <v>44287</v>
      </c>
      <c r="D224" s="91">
        <v>222</v>
      </c>
      <c r="E224" s="91" t="e">
        <f t="shared" si="106"/>
        <v>#NUM!</v>
      </c>
      <c r="Y224" s="17">
        <f t="shared" si="107"/>
        <v>4.4444444444444446</v>
      </c>
      <c r="Z224">
        <f t="shared" si="129"/>
        <v>0.2</v>
      </c>
      <c r="AA224">
        <v>22.22</v>
      </c>
      <c r="AB224">
        <f t="shared" si="104"/>
        <v>4.4999999999999998E-2</v>
      </c>
      <c r="AC224">
        <f t="shared" si="108"/>
        <v>0.15500000000000003</v>
      </c>
      <c r="AD224" s="28">
        <f t="shared" si="118"/>
        <v>18004.988437013206</v>
      </c>
      <c r="AE224" s="29">
        <f t="shared" si="109"/>
        <v>-62.419133674720953</v>
      </c>
      <c r="AF224" s="29">
        <f t="shared" si="110"/>
        <v>-13.110485324111675</v>
      </c>
      <c r="AG224" s="29">
        <f t="shared" si="119"/>
        <v>-67.976657098949374</v>
      </c>
      <c r="AH224" s="29">
        <f t="shared" si="120"/>
        <v>-7.5529618998832637</v>
      </c>
      <c r="AI224" s="29">
        <f t="shared" si="121"/>
        <v>-22.65888569964979</v>
      </c>
      <c r="AJ224" s="29">
        <f t="shared" si="122"/>
        <v>-45.317771399299588</v>
      </c>
      <c r="AK224" s="20">
        <f t="shared" si="126"/>
        <v>491.9290004333227</v>
      </c>
      <c r="AL224" s="20">
        <f t="shared" si="128"/>
        <v>-42.740187529294502</v>
      </c>
      <c r="AM224" s="20">
        <f t="shared" si="111"/>
        <v>56.177220307248859</v>
      </c>
      <c r="AN224" s="20">
        <f t="shared" si="112"/>
        <v>11.799436791700508</v>
      </c>
      <c r="AO224" s="20">
        <f t="shared" si="113"/>
        <v>-21.990747527607386</v>
      </c>
      <c r="AP224" s="20">
        <f t="shared" si="114"/>
        <v>-29.543709427490651</v>
      </c>
      <c r="AQ224" s="20">
        <f t="shared" si="127"/>
        <v>9916.7825625534879</v>
      </c>
      <c r="AR224" s="20">
        <f t="shared" si="123"/>
        <v>3.2457220420474187</v>
      </c>
      <c r="AS224" s="20">
        <f t="shared" si="124"/>
        <v>72.283896956783792</v>
      </c>
      <c r="AT224" s="20">
        <f t="shared" si="115"/>
        <v>4.4902421959733728E-2</v>
      </c>
      <c r="AU224" s="21">
        <f t="shared" si="105"/>
        <v>28413.700000000019</v>
      </c>
      <c r="AV224" s="20">
        <f t="shared" si="116"/>
        <v>75.529618998832646</v>
      </c>
      <c r="AW224" s="20">
        <f t="shared" si="125"/>
        <v>10305.711562986806</v>
      </c>
      <c r="AX224" s="20">
        <f t="shared" si="117"/>
        <v>10408.711562986811</v>
      </c>
      <c r="AY224" s="20"/>
      <c r="AZ224" s="20"/>
    </row>
    <row r="225" spans="1:52" x14ac:dyDescent="0.25">
      <c r="A225">
        <v>3</v>
      </c>
      <c r="C225" s="16">
        <f t="shared" si="130"/>
        <v>44288</v>
      </c>
      <c r="D225" s="91">
        <v>223</v>
      </c>
      <c r="E225" s="91" t="e">
        <f t="shared" si="106"/>
        <v>#NUM!</v>
      </c>
      <c r="Y225" s="17">
        <f t="shared" si="107"/>
        <v>4.4444444444444446</v>
      </c>
      <c r="Z225">
        <f t="shared" si="129"/>
        <v>0.2</v>
      </c>
      <c r="AA225">
        <v>22.22</v>
      </c>
      <c r="AB225">
        <f t="shared" si="104"/>
        <v>4.4999999999999998E-2</v>
      </c>
      <c r="AC225">
        <f t="shared" si="108"/>
        <v>0.15500000000000003</v>
      </c>
      <c r="AD225" s="28">
        <f t="shared" si="118"/>
        <v>17929.361494005614</v>
      </c>
      <c r="AE225" s="29">
        <f t="shared" si="109"/>
        <v>-62.57122547046481</v>
      </c>
      <c r="AF225" s="29">
        <f t="shared" si="110"/>
        <v>-13.05571753712945</v>
      </c>
      <c r="AG225" s="29">
        <f t="shared" si="119"/>
        <v>-68.064248706834846</v>
      </c>
      <c r="AH225" s="29">
        <f t="shared" si="120"/>
        <v>-7.5626943007594267</v>
      </c>
      <c r="AI225" s="29">
        <f t="shared" si="121"/>
        <v>-22.688082902278282</v>
      </c>
      <c r="AJ225" s="29">
        <f t="shared" si="122"/>
        <v>-45.376165804556564</v>
      </c>
      <c r="AK225" s="20">
        <f t="shared" si="126"/>
        <v>494.74241525781542</v>
      </c>
      <c r="AL225" s="20">
        <f t="shared" si="128"/>
        <v>-43.114028862842574</v>
      </c>
      <c r="AM225" s="20">
        <f t="shared" si="111"/>
        <v>56.314102923418332</v>
      </c>
      <c r="AN225" s="20">
        <f t="shared" si="112"/>
        <v>11.750145783416505</v>
      </c>
      <c r="AO225" s="20">
        <f t="shared" si="113"/>
        <v>-22.136805019499519</v>
      </c>
      <c r="AP225" s="20">
        <f t="shared" si="114"/>
        <v>-29.699499320258944</v>
      </c>
      <c r="AQ225" s="20">
        <f t="shared" si="127"/>
        <v>9989.5960907365898</v>
      </c>
      <c r="AR225" s="20">
        <f t="shared" si="123"/>
        <v>2.8134148244927246</v>
      </c>
      <c r="AS225" s="20">
        <f t="shared" si="124"/>
        <v>72.81352818310188</v>
      </c>
      <c r="AT225" s="20">
        <f t="shared" si="115"/>
        <v>3.863862794037283E-2</v>
      </c>
      <c r="AU225" s="21">
        <f t="shared" si="105"/>
        <v>28413.700000000019</v>
      </c>
      <c r="AV225" s="20">
        <f t="shared" si="116"/>
        <v>75.626943007594264</v>
      </c>
      <c r="AW225" s="20">
        <f t="shared" si="125"/>
        <v>10381.338505994399</v>
      </c>
      <c r="AX225" s="20">
        <f t="shared" si="117"/>
        <v>10484.338505994405</v>
      </c>
      <c r="AY225" s="20"/>
      <c r="AZ225" s="20"/>
    </row>
    <row r="226" spans="1:52" x14ac:dyDescent="0.25">
      <c r="A226">
        <v>3</v>
      </c>
      <c r="C226" s="16">
        <f t="shared" si="130"/>
        <v>44289</v>
      </c>
      <c r="D226" s="91">
        <v>224</v>
      </c>
      <c r="E226" s="91" t="e">
        <f t="shared" si="106"/>
        <v>#NUM!</v>
      </c>
      <c r="Y226" s="17">
        <f t="shared" si="107"/>
        <v>4.4444444444444446</v>
      </c>
      <c r="Z226">
        <f t="shared" si="129"/>
        <v>0.2</v>
      </c>
      <c r="AA226">
        <v>22.22</v>
      </c>
      <c r="AB226">
        <f t="shared" si="104"/>
        <v>4.4999999999999998E-2</v>
      </c>
      <c r="AC226">
        <f t="shared" si="108"/>
        <v>0.15500000000000003</v>
      </c>
      <c r="AD226" s="28">
        <f t="shared" si="118"/>
        <v>17853.695858324241</v>
      </c>
      <c r="AE226" s="29">
        <f t="shared" si="109"/>
        <v>-62.664756502487137</v>
      </c>
      <c r="AF226" s="29">
        <f t="shared" si="110"/>
        <v>-13.000879178884578</v>
      </c>
      <c r="AG226" s="29">
        <f t="shared" si="119"/>
        <v>-68.099072113234541</v>
      </c>
      <c r="AH226" s="29">
        <f t="shared" si="120"/>
        <v>-7.5665635681371715</v>
      </c>
      <c r="AI226" s="29">
        <f t="shared" si="121"/>
        <v>-22.699690704411513</v>
      </c>
      <c r="AJ226" s="29">
        <f t="shared" si="122"/>
        <v>-45.399381408823032</v>
      </c>
      <c r="AK226" s="20">
        <f t="shared" si="126"/>
        <v>497.04124539375886</v>
      </c>
      <c r="AL226" s="20">
        <f t="shared" si="128"/>
        <v>-43.536833290689444</v>
      </c>
      <c r="AM226" s="20">
        <f t="shared" si="111"/>
        <v>56.398280852238422</v>
      </c>
      <c r="AN226" s="20">
        <f t="shared" si="112"/>
        <v>11.70079126099612</v>
      </c>
      <c r="AO226" s="20">
        <f t="shared" si="113"/>
        <v>-22.263408686601693</v>
      </c>
      <c r="AP226" s="20">
        <f t="shared" si="114"/>
        <v>-29.829972254738863</v>
      </c>
      <c r="AQ226" s="20">
        <f t="shared" si="127"/>
        <v>10062.962896282019</v>
      </c>
      <c r="AR226" s="20">
        <f t="shared" si="123"/>
        <v>2.2988301359434331</v>
      </c>
      <c r="AS226" s="20">
        <f t="shared" si="124"/>
        <v>73.366805545429088</v>
      </c>
      <c r="AT226" s="20">
        <f t="shared" si="115"/>
        <v>3.1333381886444356E-2</v>
      </c>
      <c r="AU226" s="21">
        <f t="shared" si="105"/>
        <v>28413.700000000019</v>
      </c>
      <c r="AV226" s="20">
        <f t="shared" si="116"/>
        <v>75.665635681371725</v>
      </c>
      <c r="AW226" s="20">
        <f t="shared" si="125"/>
        <v>10457.00414167577</v>
      </c>
      <c r="AX226" s="20">
        <f t="shared" si="117"/>
        <v>10560.004141675778</v>
      </c>
      <c r="AY226" s="20"/>
      <c r="AZ226" s="20"/>
    </row>
    <row r="227" spans="1:52" x14ac:dyDescent="0.25">
      <c r="A227">
        <v>3</v>
      </c>
      <c r="C227" s="16">
        <f t="shared" si="130"/>
        <v>44290</v>
      </c>
      <c r="D227" s="91">
        <v>225</v>
      </c>
      <c r="E227" s="91" t="e">
        <f t="shared" si="106"/>
        <v>#NUM!</v>
      </c>
      <c r="Y227" s="17">
        <f t="shared" si="107"/>
        <v>4.4444444444444446</v>
      </c>
      <c r="Z227">
        <f t="shared" si="129"/>
        <v>0.2</v>
      </c>
      <c r="AA227">
        <v>22.22</v>
      </c>
      <c r="AB227">
        <f t="shared" si="104"/>
        <v>4.4999999999999998E-2</v>
      </c>
      <c r="AC227">
        <f t="shared" si="108"/>
        <v>0.15500000000000003</v>
      </c>
      <c r="AD227" s="28">
        <f t="shared" si="118"/>
        <v>17778.059603183374</v>
      </c>
      <c r="AE227" s="29">
        <f t="shared" si="109"/>
        <v>-62.690242376930819</v>
      </c>
      <c r="AF227" s="29">
        <f t="shared" si="110"/>
        <v>-12.946012763936341</v>
      </c>
      <c r="AG227" s="29">
        <f t="shared" si="119"/>
        <v>-68.072629626780454</v>
      </c>
      <c r="AH227" s="29">
        <f t="shared" si="120"/>
        <v>-7.5636255140867164</v>
      </c>
      <c r="AI227" s="29">
        <f t="shared" si="121"/>
        <v>-22.690876542260153</v>
      </c>
      <c r="AJ227" s="29">
        <f t="shared" si="122"/>
        <v>-45.381753084520298</v>
      </c>
      <c r="AK227" s="20">
        <f t="shared" si="126"/>
        <v>498.73670073290458</v>
      </c>
      <c r="AL227" s="20">
        <f t="shared" si="128"/>
        <v>-44.010318244915609</v>
      </c>
      <c r="AM227" s="20">
        <f t="shared" si="111"/>
        <v>56.421218139237737</v>
      </c>
      <c r="AN227" s="20">
        <f t="shared" si="112"/>
        <v>11.651411487542708</v>
      </c>
      <c r="AO227" s="20">
        <f t="shared" si="113"/>
        <v>-22.366856042719149</v>
      </c>
      <c r="AP227" s="20">
        <f t="shared" si="114"/>
        <v>-29.930481556805866</v>
      </c>
      <c r="AQ227" s="20">
        <f t="shared" si="127"/>
        <v>10136.90369608374</v>
      </c>
      <c r="AR227" s="20">
        <f t="shared" si="123"/>
        <v>1.6954553391457239</v>
      </c>
      <c r="AS227" s="20">
        <f t="shared" si="124"/>
        <v>73.940799801721369</v>
      </c>
      <c r="AT227" s="20">
        <f t="shared" si="115"/>
        <v>2.2929902620640208E-2</v>
      </c>
      <c r="AU227" s="21">
        <f t="shared" si="105"/>
        <v>28413.700000000019</v>
      </c>
      <c r="AV227" s="20">
        <f t="shared" si="116"/>
        <v>75.636255140867164</v>
      </c>
      <c r="AW227" s="20">
        <f t="shared" si="125"/>
        <v>10532.640396816638</v>
      </c>
      <c r="AX227" s="20">
        <f t="shared" si="117"/>
        <v>10635.640396816645</v>
      </c>
      <c r="AY227" s="20"/>
      <c r="AZ227" s="20"/>
    </row>
    <row r="228" spans="1:52" x14ac:dyDescent="0.25">
      <c r="A228">
        <v>3</v>
      </c>
      <c r="C228" s="16">
        <f t="shared" si="130"/>
        <v>44291</v>
      </c>
      <c r="D228" s="91">
        <v>226</v>
      </c>
      <c r="E228" s="91" t="e">
        <f t="shared" si="106"/>
        <v>#NUM!</v>
      </c>
      <c r="Y228" s="17">
        <f t="shared" si="107"/>
        <v>4.4444444444444446</v>
      </c>
      <c r="Z228">
        <f t="shared" si="129"/>
        <v>0.2</v>
      </c>
      <c r="AA228">
        <v>22.22</v>
      </c>
      <c r="AB228">
        <f t="shared" si="104"/>
        <v>4.4999999999999998E-2</v>
      </c>
      <c r="AC228">
        <f t="shared" si="108"/>
        <v>0.15500000000000003</v>
      </c>
      <c r="AD228" s="28">
        <f t="shared" si="118"/>
        <v>17702.530840614188</v>
      </c>
      <c r="AE228" s="29">
        <f t="shared" si="109"/>
        <v>-62.637594915877088</v>
      </c>
      <c r="AF228" s="29">
        <f t="shared" si="110"/>
        <v>-12.891167653308253</v>
      </c>
      <c r="AG228" s="29">
        <f t="shared" si="119"/>
        <v>-67.975886312266809</v>
      </c>
      <c r="AH228" s="29">
        <f t="shared" si="120"/>
        <v>-7.5528762569185348</v>
      </c>
      <c r="AI228" s="29">
        <f t="shared" si="121"/>
        <v>-22.658628770755602</v>
      </c>
      <c r="AJ228" s="29">
        <f t="shared" si="122"/>
        <v>-45.317257541511211</v>
      </c>
      <c r="AK228" s="20">
        <f t="shared" si="126"/>
        <v>499.73319609549026</v>
      </c>
      <c r="AL228" s="20">
        <f t="shared" si="128"/>
        <v>-44.536239416700482</v>
      </c>
      <c r="AM228" s="20">
        <f t="shared" si="111"/>
        <v>56.373835424289382</v>
      </c>
      <c r="AN228" s="20">
        <f t="shared" si="112"/>
        <v>11.602050887977429</v>
      </c>
      <c r="AO228" s="20">
        <f t="shared" si="113"/>
        <v>-22.443151532980707</v>
      </c>
      <c r="AP228" s="20">
        <f t="shared" si="114"/>
        <v>-29.996027789899241</v>
      </c>
      <c r="AQ228" s="20">
        <f t="shared" si="127"/>
        <v>10211.435963290342</v>
      </c>
      <c r="AR228" s="20">
        <f t="shared" si="123"/>
        <v>0.9964953625856765</v>
      </c>
      <c r="AS228" s="20">
        <f t="shared" si="124"/>
        <v>74.532267206601318</v>
      </c>
      <c r="AT228" s="20">
        <f t="shared" si="115"/>
        <v>1.3369985912590312E-2</v>
      </c>
      <c r="AU228" s="21">
        <f t="shared" si="105"/>
        <v>28413.700000000019</v>
      </c>
      <c r="AV228" s="20">
        <f t="shared" si="116"/>
        <v>75.528762569185346</v>
      </c>
      <c r="AW228" s="20">
        <f t="shared" si="125"/>
        <v>10608.169159385823</v>
      </c>
      <c r="AX228" s="20">
        <f t="shared" si="117"/>
        <v>10711.169159385832</v>
      </c>
      <c r="AY228" s="20"/>
      <c r="AZ228" s="20"/>
    </row>
    <row r="229" spans="1:52" x14ac:dyDescent="0.25">
      <c r="A229">
        <v>3</v>
      </c>
      <c r="C229" s="16">
        <f t="shared" si="130"/>
        <v>44292</v>
      </c>
      <c r="D229" s="91">
        <v>227</v>
      </c>
      <c r="E229" s="91" t="e">
        <f t="shared" si="106"/>
        <v>#NUM!</v>
      </c>
      <c r="Y229" s="17">
        <f t="shared" si="107"/>
        <v>4.4444444444444446</v>
      </c>
      <c r="Z229">
        <f t="shared" si="129"/>
        <v>0.2</v>
      </c>
      <c r="AA229">
        <v>22.22</v>
      </c>
      <c r="AB229">
        <f t="shared" si="104"/>
        <v>4.4999999999999998E-2</v>
      </c>
      <c r="AC229">
        <f t="shared" si="108"/>
        <v>0.15500000000000003</v>
      </c>
      <c r="AD229" s="28">
        <f t="shared" si="118"/>
        <v>17627.198335714322</v>
      </c>
      <c r="AE229" s="29">
        <f t="shared" si="109"/>
        <v>-62.496104412530357</v>
      </c>
      <c r="AF229" s="29">
        <f t="shared" si="110"/>
        <v>-12.836400487337457</v>
      </c>
      <c r="AG229" s="29">
        <f t="shared" si="119"/>
        <v>-67.79925440988103</v>
      </c>
      <c r="AH229" s="29">
        <f t="shared" si="120"/>
        <v>-7.5332504899867816</v>
      </c>
      <c r="AI229" s="29">
        <f t="shared" si="121"/>
        <v>-22.599751469960342</v>
      </c>
      <c r="AJ229" s="29">
        <f t="shared" si="122"/>
        <v>-45.199502939920691</v>
      </c>
      <c r="AK229" s="20">
        <f t="shared" si="126"/>
        <v>499.92807626320263</v>
      </c>
      <c r="AL229" s="20">
        <f t="shared" si="128"/>
        <v>-45.116380417871667</v>
      </c>
      <c r="AM229" s="20">
        <f t="shared" si="111"/>
        <v>56.246493971277324</v>
      </c>
      <c r="AN229" s="20">
        <f t="shared" si="112"/>
        <v>11.552760438603711</v>
      </c>
      <c r="AO229" s="20">
        <f t="shared" si="113"/>
        <v>-22.48799382429706</v>
      </c>
      <c r="AP229" s="20">
        <f t="shared" si="114"/>
        <v>-30.021244314283841</v>
      </c>
      <c r="AQ229" s="20">
        <f t="shared" si="127"/>
        <v>10286.573588022498</v>
      </c>
      <c r="AR229" s="20">
        <f t="shared" si="123"/>
        <v>0.19488016771236971</v>
      </c>
      <c r="AS229" s="20">
        <f t="shared" si="124"/>
        <v>75.137624732156837</v>
      </c>
      <c r="AT229" s="20">
        <f t="shared" si="115"/>
        <v>2.5936429106863468E-3</v>
      </c>
      <c r="AU229" s="21">
        <f t="shared" si="105"/>
        <v>28413.700000000026</v>
      </c>
      <c r="AV229" s="20">
        <f t="shared" si="116"/>
        <v>75.332504899867814</v>
      </c>
      <c r="AW229" s="20">
        <f t="shared" si="125"/>
        <v>10683.501664285692</v>
      </c>
      <c r="AX229" s="20">
        <f t="shared" si="117"/>
        <v>10786.501664285701</v>
      </c>
      <c r="AY229" s="20"/>
      <c r="AZ229" s="20"/>
    </row>
    <row r="230" spans="1:52" x14ac:dyDescent="0.25">
      <c r="A230">
        <v>3</v>
      </c>
      <c r="C230" s="16">
        <f t="shared" si="130"/>
        <v>44293</v>
      </c>
      <c r="D230" s="91">
        <v>228</v>
      </c>
      <c r="E230" s="91" t="e">
        <f t="shared" si="106"/>
        <v>#NUM!</v>
      </c>
      <c r="Y230" s="17">
        <f t="shared" si="107"/>
        <v>4.4444444444444446</v>
      </c>
      <c r="Z230">
        <f t="shared" si="129"/>
        <v>0.2</v>
      </c>
      <c r="AA230">
        <v>22.22</v>
      </c>
      <c r="AB230">
        <f t="shared" si="104"/>
        <v>4.4999999999999998E-2</v>
      </c>
      <c r="AC230">
        <f t="shared" si="108"/>
        <v>0.15500000000000003</v>
      </c>
      <c r="AD230" s="28">
        <f t="shared" si="118"/>
        <v>17552.16213787621</v>
      </c>
      <c r="AE230" s="29">
        <f t="shared" si="109"/>
        <v>-62.254422207035418</v>
      </c>
      <c r="AF230" s="29">
        <f t="shared" si="110"/>
        <v>-12.781775631077331</v>
      </c>
      <c r="AG230" s="29">
        <f t="shared" si="119"/>
        <v>-67.532578054301467</v>
      </c>
      <c r="AH230" s="29">
        <f t="shared" si="120"/>
        <v>-7.5036197838112741</v>
      </c>
      <c r="AI230" s="29">
        <f t="shared" si="121"/>
        <v>-22.510859351433822</v>
      </c>
      <c r="AJ230" s="29">
        <f t="shared" si="122"/>
        <v>-45.021718702867645</v>
      </c>
      <c r="AK230" s="20">
        <f t="shared" si="126"/>
        <v>499.73437503140229</v>
      </c>
      <c r="AL230" s="20">
        <f t="shared" si="128"/>
        <v>-45.229515854257741</v>
      </c>
      <c r="AM230" s="20">
        <f t="shared" si="111"/>
        <v>56.028979986331876</v>
      </c>
      <c r="AN230" s="20">
        <f t="shared" si="112"/>
        <v>11.503598067969598</v>
      </c>
      <c r="AO230" s="20">
        <f t="shared" si="113"/>
        <v>-22.496763431844116</v>
      </c>
      <c r="AP230" s="20">
        <f t="shared" si="114"/>
        <v>-30.00038321565539</v>
      </c>
      <c r="AQ230" s="20">
        <f t="shared" si="127"/>
        <v>10361.803487092411</v>
      </c>
      <c r="AR230" s="20">
        <f t="shared" si="123"/>
        <v>-0.19370123180033261</v>
      </c>
      <c r="AS230" s="20">
        <f t="shared" si="124"/>
        <v>75.22989906991279</v>
      </c>
      <c r="AT230" s="20">
        <f t="shared" si="115"/>
        <v>-2.574790531359371E-3</v>
      </c>
      <c r="AU230" s="21">
        <f t="shared" si="105"/>
        <v>28413.700000000026</v>
      </c>
      <c r="AV230" s="20">
        <f t="shared" si="116"/>
        <v>75.036197838112741</v>
      </c>
      <c r="AW230" s="20">
        <f t="shared" si="125"/>
        <v>10758.537862123805</v>
      </c>
      <c r="AX230" s="20">
        <f t="shared" si="117"/>
        <v>10861.537862123814</v>
      </c>
      <c r="AY230" s="20"/>
      <c r="AZ230" s="20"/>
    </row>
    <row r="231" spans="1:52" x14ac:dyDescent="0.25">
      <c r="A231">
        <v>3</v>
      </c>
      <c r="C231" s="16">
        <f t="shared" si="130"/>
        <v>44294</v>
      </c>
      <c r="D231" s="91">
        <v>229</v>
      </c>
      <c r="E231" s="91" t="e">
        <f t="shared" si="106"/>
        <v>#NUM!</v>
      </c>
      <c r="Y231" s="17">
        <f t="shared" si="107"/>
        <v>4.4444444444444446</v>
      </c>
      <c r="Z231">
        <f t="shared" si="129"/>
        <v>0.2</v>
      </c>
      <c r="AA231">
        <v>22.22</v>
      </c>
      <c r="AB231">
        <f t="shared" si="104"/>
        <v>4.4999999999999998E-2</v>
      </c>
      <c r="AC231">
        <f t="shared" si="108"/>
        <v>0.15500000000000003</v>
      </c>
      <c r="AD231" s="28">
        <f t="shared" si="118"/>
        <v>17477.469375582008</v>
      </c>
      <c r="AE231" s="29">
        <f t="shared" si="109"/>
        <v>-61.965396662190699</v>
      </c>
      <c r="AF231" s="29">
        <f t="shared" si="110"/>
        <v>-12.727365632011702</v>
      </c>
      <c r="AG231" s="29">
        <f t="shared" si="119"/>
        <v>-67.223486064782165</v>
      </c>
      <c r="AH231" s="29">
        <f t="shared" si="120"/>
        <v>-7.4692762294202399</v>
      </c>
      <c r="AI231" s="29">
        <f t="shared" si="121"/>
        <v>-22.407828688260722</v>
      </c>
      <c r="AJ231" s="29">
        <f t="shared" si="122"/>
        <v>-44.815657376521443</v>
      </c>
      <c r="AK231" s="20">
        <f t="shared" si="126"/>
        <v>499.15204282047176</v>
      </c>
      <c r="AL231" s="20">
        <f t="shared" si="128"/>
        <v>-45.317771399299588</v>
      </c>
      <c r="AM231" s="20">
        <f t="shared" si="111"/>
        <v>55.768856995971632</v>
      </c>
      <c r="AN231" s="20">
        <f t="shared" si="112"/>
        <v>11.454629068810533</v>
      </c>
      <c r="AO231" s="20">
        <f t="shared" si="113"/>
        <v>-22.488046876413101</v>
      </c>
      <c r="AP231" s="20">
        <f t="shared" si="114"/>
        <v>-29.957323105833339</v>
      </c>
      <c r="AQ231" s="20">
        <f t="shared" si="127"/>
        <v>10437.078581597543</v>
      </c>
      <c r="AR231" s="20">
        <f t="shared" si="123"/>
        <v>-0.58233221093053089</v>
      </c>
      <c r="AS231" s="20">
        <f t="shared" si="124"/>
        <v>75.275094505132074</v>
      </c>
      <c r="AT231" s="20">
        <f t="shared" si="115"/>
        <v>-7.7360541990529001E-3</v>
      </c>
      <c r="AU231" s="21">
        <f t="shared" si="105"/>
        <v>28413.700000000023</v>
      </c>
      <c r="AV231" s="20">
        <f t="shared" si="116"/>
        <v>74.692762294202396</v>
      </c>
      <c r="AW231" s="20">
        <f t="shared" si="125"/>
        <v>10833.230624418007</v>
      </c>
      <c r="AX231" s="20">
        <f t="shared" si="117"/>
        <v>10936.230624418014</v>
      </c>
      <c r="AY231" s="20"/>
      <c r="AZ231" s="20"/>
    </row>
    <row r="232" spans="1:52" x14ac:dyDescent="0.25">
      <c r="A232">
        <v>3</v>
      </c>
      <c r="C232" s="16">
        <f t="shared" si="130"/>
        <v>44295</v>
      </c>
      <c r="D232" s="91">
        <v>230</v>
      </c>
      <c r="E232" s="91" t="e">
        <f t="shared" si="106"/>
        <v>#NUM!</v>
      </c>
      <c r="Y232" s="17">
        <f t="shared" si="107"/>
        <v>4.4444444444444446</v>
      </c>
      <c r="Z232">
        <f t="shared" si="129"/>
        <v>0.2</v>
      </c>
      <c r="AA232">
        <v>22.22</v>
      </c>
      <c r="AB232">
        <f t="shared" si="104"/>
        <v>4.4999999999999998E-2</v>
      </c>
      <c r="AC232">
        <f t="shared" si="108"/>
        <v>0.15500000000000003</v>
      </c>
      <c r="AD232" s="28">
        <f t="shared" si="118"/>
        <v>17403.166366341477</v>
      </c>
      <c r="AE232" s="29">
        <f t="shared" si="109"/>
        <v>-61.629804576743041</v>
      </c>
      <c r="AF232" s="29">
        <f t="shared" si="110"/>
        <v>-12.67320466378934</v>
      </c>
      <c r="AG232" s="29">
        <f t="shared" si="119"/>
        <v>-66.872708316479134</v>
      </c>
      <c r="AH232" s="29">
        <f t="shared" si="120"/>
        <v>-7.4303009240532383</v>
      </c>
      <c r="AI232" s="29">
        <f t="shared" si="121"/>
        <v>-22.290902772159711</v>
      </c>
      <c r="AJ232" s="29">
        <f t="shared" si="122"/>
        <v>-44.581805544319423</v>
      </c>
      <c r="AK232" s="20">
        <f t="shared" si="126"/>
        <v>498.18674340547318</v>
      </c>
      <c r="AL232" s="20">
        <f t="shared" si="128"/>
        <v>-45.376165804556564</v>
      </c>
      <c r="AM232" s="20">
        <f t="shared" si="111"/>
        <v>55.46682411906874</v>
      </c>
      <c r="AN232" s="20">
        <f t="shared" si="112"/>
        <v>11.405884197410407</v>
      </c>
      <c r="AO232" s="20">
        <f t="shared" si="113"/>
        <v>-22.461841926921227</v>
      </c>
      <c r="AP232" s="20">
        <f t="shared" si="114"/>
        <v>-29.892142850974466</v>
      </c>
      <c r="AQ232" s="20">
        <f t="shared" si="127"/>
        <v>10512.346890253075</v>
      </c>
      <c r="AR232" s="20">
        <f t="shared" si="123"/>
        <v>-0.96529941499858296</v>
      </c>
      <c r="AS232" s="20">
        <f t="shared" si="124"/>
        <v>75.268308655531655</v>
      </c>
      <c r="AT232" s="20">
        <f t="shared" si="115"/>
        <v>-1.2824778877605891E-2</v>
      </c>
      <c r="AU232" s="21">
        <f t="shared" si="105"/>
        <v>28413.700000000026</v>
      </c>
      <c r="AV232" s="20">
        <f t="shared" si="116"/>
        <v>74.303009240532376</v>
      </c>
      <c r="AW232" s="20">
        <f t="shared" si="125"/>
        <v>10907.533633658539</v>
      </c>
      <c r="AX232" s="20">
        <f t="shared" si="117"/>
        <v>11010.533633658548</v>
      </c>
      <c r="AY232" s="20"/>
      <c r="AZ232" s="20"/>
    </row>
    <row r="233" spans="1:52" x14ac:dyDescent="0.25">
      <c r="A233">
        <v>3</v>
      </c>
      <c r="C233" s="16">
        <f t="shared" si="130"/>
        <v>44296</v>
      </c>
      <c r="D233" s="91">
        <v>231</v>
      </c>
      <c r="E233" s="91" t="e">
        <f t="shared" si="106"/>
        <v>#NUM!</v>
      </c>
      <c r="Y233" s="17">
        <f t="shared" si="107"/>
        <v>4.4444444444444446</v>
      </c>
      <c r="Z233">
        <f t="shared" si="129"/>
        <v>0.2</v>
      </c>
      <c r="AA233">
        <v>22.22</v>
      </c>
      <c r="AB233">
        <f t="shared" si="104"/>
        <v>4.4999999999999998E-2</v>
      </c>
      <c r="AC233">
        <f t="shared" si="108"/>
        <v>0.15500000000000003</v>
      </c>
      <c r="AD233" s="28">
        <f t="shared" si="118"/>
        <v>17329.297923780196</v>
      </c>
      <c r="AE233" s="29">
        <f t="shared" si="109"/>
        <v>-61.249116249271999</v>
      </c>
      <c r="AF233" s="29">
        <f t="shared" si="110"/>
        <v>-12.619326312009404</v>
      </c>
      <c r="AG233" s="29">
        <f t="shared" si="119"/>
        <v>-66.481598305153256</v>
      </c>
      <c r="AH233" s="29">
        <f t="shared" si="120"/>
        <v>-7.38684425612814</v>
      </c>
      <c r="AI233" s="29">
        <f t="shared" si="121"/>
        <v>-22.160532768384417</v>
      </c>
      <c r="AJ233" s="29">
        <f t="shared" si="122"/>
        <v>-44.321065536768842</v>
      </c>
      <c r="AK233" s="20">
        <f t="shared" si="126"/>
        <v>496.85055684855718</v>
      </c>
      <c r="AL233" s="20">
        <f t="shared" si="128"/>
        <v>-45.399381408823032</v>
      </c>
      <c r="AM233" s="20">
        <f t="shared" si="111"/>
        <v>55.124204624344799</v>
      </c>
      <c r="AN233" s="20">
        <f t="shared" si="112"/>
        <v>11.357393680808464</v>
      </c>
      <c r="AO233" s="20">
        <f t="shared" si="113"/>
        <v>-22.418403453246292</v>
      </c>
      <c r="AP233" s="20">
        <f t="shared" si="114"/>
        <v>-29.805247709374431</v>
      </c>
      <c r="AQ233" s="20">
        <f t="shared" si="127"/>
        <v>10587.551519371273</v>
      </c>
      <c r="AR233" s="20">
        <f t="shared" si="123"/>
        <v>-1.3361865569160045</v>
      </c>
      <c r="AS233" s="20">
        <f t="shared" si="124"/>
        <v>75.204629118197772</v>
      </c>
      <c r="AT233" s="20">
        <f t="shared" si="115"/>
        <v>-1.7767344544920818E-2</v>
      </c>
      <c r="AU233" s="21">
        <f t="shared" si="105"/>
        <v>28413.700000000026</v>
      </c>
      <c r="AV233" s="20">
        <f t="shared" si="116"/>
        <v>73.868442561281398</v>
      </c>
      <c r="AW233" s="20">
        <f t="shared" si="125"/>
        <v>10981.40207621982</v>
      </c>
      <c r="AX233" s="20">
        <f t="shared" si="117"/>
        <v>11084.402076219831</v>
      </c>
      <c r="AY233" s="20"/>
      <c r="AZ233" s="20"/>
    </row>
    <row r="234" spans="1:52" x14ac:dyDescent="0.25">
      <c r="A234">
        <v>3</v>
      </c>
      <c r="C234" s="16">
        <f t="shared" si="130"/>
        <v>44297</v>
      </c>
      <c r="D234" s="91">
        <v>232</v>
      </c>
      <c r="E234" s="91" t="e">
        <f t="shared" si="106"/>
        <v>#NUM!</v>
      </c>
      <c r="Y234" s="17">
        <f t="shared" si="107"/>
        <v>4.4444444444444446</v>
      </c>
      <c r="Z234">
        <f t="shared" si="129"/>
        <v>0.2</v>
      </c>
      <c r="AA234">
        <v>22.22</v>
      </c>
      <c r="AB234">
        <f t="shared" si="104"/>
        <v>4.4999999999999998E-2</v>
      </c>
      <c r="AC234">
        <f t="shared" si="108"/>
        <v>0.15500000000000003</v>
      </c>
      <c r="AD234" s="28">
        <f t="shared" si="118"/>
        <v>17255.90659777126</v>
      </c>
      <c r="AE234" s="29">
        <f t="shared" si="109"/>
        <v>-60.825562937156178</v>
      </c>
      <c r="AF234" s="29">
        <f t="shared" si="110"/>
        <v>-12.565763071779534</v>
      </c>
      <c r="AG234" s="29">
        <f t="shared" si="119"/>
        <v>-66.052193408042143</v>
      </c>
      <c r="AH234" s="29">
        <f t="shared" si="120"/>
        <v>-7.3391326008935707</v>
      </c>
      <c r="AI234" s="29">
        <f t="shared" si="121"/>
        <v>-22.017397802680716</v>
      </c>
      <c r="AJ234" s="29">
        <f t="shared" si="122"/>
        <v>-44.034795605361424</v>
      </c>
      <c r="AK234" s="20">
        <f t="shared" si="126"/>
        <v>495.16272211389395</v>
      </c>
      <c r="AL234" s="20">
        <f t="shared" si="128"/>
        <v>-45.381753084520298</v>
      </c>
      <c r="AM234" s="20">
        <f t="shared" si="111"/>
        <v>54.743006643440559</v>
      </c>
      <c r="AN234" s="20">
        <f t="shared" si="112"/>
        <v>11.309186764601581</v>
      </c>
      <c r="AO234" s="20">
        <f t="shared" si="113"/>
        <v>-22.358275058185072</v>
      </c>
      <c r="AP234" s="20">
        <f t="shared" si="114"/>
        <v>-29.697407659078642</v>
      </c>
      <c r="AQ234" s="20">
        <f t="shared" si="127"/>
        <v>10662.630680114871</v>
      </c>
      <c r="AR234" s="20">
        <f t="shared" si="123"/>
        <v>-1.6878347346632268</v>
      </c>
      <c r="AS234" s="20">
        <f t="shared" si="124"/>
        <v>75.07916074359855</v>
      </c>
      <c r="AT234" s="20">
        <f t="shared" si="115"/>
        <v>-2.2480735239267257E-2</v>
      </c>
      <c r="AU234" s="21">
        <f t="shared" si="105"/>
        <v>28413.700000000026</v>
      </c>
      <c r="AV234" s="20">
        <f t="shared" si="116"/>
        <v>73.391326008935707</v>
      </c>
      <c r="AW234" s="20">
        <f t="shared" si="125"/>
        <v>11054.793402228755</v>
      </c>
      <c r="AX234" s="20">
        <f t="shared" si="117"/>
        <v>11157.793402228765</v>
      </c>
      <c r="AY234" s="20"/>
      <c r="AZ234" s="20"/>
    </row>
    <row r="235" spans="1:52" x14ac:dyDescent="0.25">
      <c r="A235">
        <v>3</v>
      </c>
      <c r="C235" s="16">
        <f t="shared" si="130"/>
        <v>44298</v>
      </c>
      <c r="D235" s="91">
        <v>233</v>
      </c>
      <c r="E235" s="91" t="e">
        <f t="shared" si="106"/>
        <v>#NUM!</v>
      </c>
      <c r="Y235" s="17">
        <f t="shared" si="107"/>
        <v>4.4444444444444446</v>
      </c>
      <c r="Z235">
        <f t="shared" si="129"/>
        <v>0.2</v>
      </c>
      <c r="AA235">
        <v>22.22</v>
      </c>
      <c r="AB235">
        <f t="shared" si="104"/>
        <v>4.4999999999999998E-2</v>
      </c>
      <c r="AC235">
        <f t="shared" si="108"/>
        <v>0.15500000000000003</v>
      </c>
      <c r="AD235" s="28">
        <f t="shared" si="118"/>
        <v>17183.031844869129</v>
      </c>
      <c r="AE235" s="29">
        <f t="shared" si="109"/>
        <v>-60.362207105409055</v>
      </c>
      <c r="AF235" s="29">
        <f t="shared" si="110"/>
        <v>-12.512545796722678</v>
      </c>
      <c r="AG235" s="29">
        <f t="shared" si="119"/>
        <v>-65.587277611918566</v>
      </c>
      <c r="AH235" s="29">
        <f t="shared" si="120"/>
        <v>-7.2874752902131732</v>
      </c>
      <c r="AI235" s="29">
        <f t="shared" si="121"/>
        <v>-21.862425870639523</v>
      </c>
      <c r="AJ235" s="29">
        <f t="shared" si="122"/>
        <v>-43.724851741279039</v>
      </c>
      <c r="AK235" s="20">
        <f t="shared" si="126"/>
        <v>493.15041968917609</v>
      </c>
      <c r="AL235" s="20">
        <f t="shared" si="128"/>
        <v>-45.317257541511211</v>
      </c>
      <c r="AM235" s="20">
        <f t="shared" si="111"/>
        <v>54.325986394868153</v>
      </c>
      <c r="AN235" s="20">
        <f t="shared" si="112"/>
        <v>11.261291217050411</v>
      </c>
      <c r="AO235" s="20">
        <f t="shared" si="113"/>
        <v>-22.282322495125229</v>
      </c>
      <c r="AP235" s="20">
        <f t="shared" si="114"/>
        <v>-29.569797785338402</v>
      </c>
      <c r="AQ235" s="20">
        <f t="shared" si="127"/>
        <v>10737.517735441721</v>
      </c>
      <c r="AR235" s="20">
        <f t="shared" si="123"/>
        <v>-2.0123024247178591</v>
      </c>
      <c r="AS235" s="20">
        <f t="shared" si="124"/>
        <v>74.887055326849804</v>
      </c>
      <c r="AT235" s="20">
        <f t="shared" si="115"/>
        <v>-2.6871165062306485E-2</v>
      </c>
      <c r="AU235" s="21">
        <f t="shared" si="105"/>
        <v>28413.700000000026</v>
      </c>
      <c r="AV235" s="20">
        <f t="shared" si="116"/>
        <v>72.874752902131732</v>
      </c>
      <c r="AW235" s="20">
        <f t="shared" si="125"/>
        <v>11127.668155130887</v>
      </c>
      <c r="AX235" s="20">
        <f t="shared" si="117"/>
        <v>11230.668155130898</v>
      </c>
      <c r="AY235" s="20"/>
      <c r="AZ235" s="20"/>
    </row>
    <row r="236" spans="1:52" x14ac:dyDescent="0.25">
      <c r="A236">
        <v>3</v>
      </c>
      <c r="C236" s="16">
        <f t="shared" si="130"/>
        <v>44299</v>
      </c>
      <c r="D236" s="91">
        <v>234</v>
      </c>
      <c r="E236" s="91" t="e">
        <f t="shared" si="106"/>
        <v>#NUM!</v>
      </c>
      <c r="Y236" s="17">
        <f t="shared" si="107"/>
        <v>4.4444444444444446</v>
      </c>
      <c r="Z236">
        <f t="shared" si="129"/>
        <v>0.2</v>
      </c>
      <c r="AA236">
        <v>22.22</v>
      </c>
      <c r="AB236">
        <f t="shared" si="104"/>
        <v>4.4999999999999998E-2</v>
      </c>
      <c r="AC236">
        <f t="shared" si="108"/>
        <v>0.15500000000000003</v>
      </c>
      <c r="AD236" s="28">
        <f t="shared" si="118"/>
        <v>17110.709126262853</v>
      </c>
      <c r="AE236" s="29">
        <f t="shared" si="109"/>
        <v>-59.863015508833683</v>
      </c>
      <c r="AF236" s="29">
        <f t="shared" si="110"/>
        <v>-12.459703097444823</v>
      </c>
      <c r="AG236" s="29">
        <f t="shared" si="119"/>
        <v>-65.090446745650652</v>
      </c>
      <c r="AH236" s="29">
        <f t="shared" si="120"/>
        <v>-7.2322718606278507</v>
      </c>
      <c r="AI236" s="29">
        <f t="shared" si="121"/>
        <v>-21.696815581883548</v>
      </c>
      <c r="AJ236" s="29">
        <f t="shared" si="122"/>
        <v>-43.393631163767104</v>
      </c>
      <c r="AK236" s="20">
        <f t="shared" si="126"/>
        <v>490.84959460889314</v>
      </c>
      <c r="AL236" s="20">
        <f t="shared" si="128"/>
        <v>-45.199502939920691</v>
      </c>
      <c r="AM236" s="20">
        <f t="shared" si="111"/>
        <v>53.876713957950315</v>
      </c>
      <c r="AN236" s="20">
        <f t="shared" si="112"/>
        <v>11.213732787700341</v>
      </c>
      <c r="AO236" s="20">
        <f t="shared" si="113"/>
        <v>-22.191768886012923</v>
      </c>
      <c r="AP236" s="20">
        <f t="shared" si="114"/>
        <v>-29.424040746640774</v>
      </c>
      <c r="AQ236" s="20">
        <f t="shared" si="127"/>
        <v>10812.141279128282</v>
      </c>
      <c r="AR236" s="20">
        <f t="shared" si="123"/>
        <v>-2.300825080282948</v>
      </c>
      <c r="AS236" s="20">
        <f t="shared" si="124"/>
        <v>74.623543686560879</v>
      </c>
      <c r="AT236" s="20">
        <f t="shared" si="115"/>
        <v>-3.0832428569018879E-2</v>
      </c>
      <c r="AU236" s="21">
        <f t="shared" si="105"/>
        <v>28413.700000000026</v>
      </c>
      <c r="AV236" s="20">
        <f t="shared" si="116"/>
        <v>72.322718606278499</v>
      </c>
      <c r="AW236" s="20">
        <f t="shared" si="125"/>
        <v>11199.990873737164</v>
      </c>
      <c r="AX236" s="20">
        <f t="shared" si="117"/>
        <v>11302.990873737175</v>
      </c>
      <c r="AY236" s="20"/>
      <c r="AZ236" s="20"/>
    </row>
    <row r="237" spans="1:52" x14ac:dyDescent="0.25">
      <c r="A237">
        <v>3</v>
      </c>
      <c r="C237" s="16">
        <f t="shared" si="130"/>
        <v>44300</v>
      </c>
      <c r="D237" s="91">
        <v>235</v>
      </c>
      <c r="E237" s="91" t="e">
        <f t="shared" si="106"/>
        <v>#NUM!</v>
      </c>
      <c r="Y237" s="17">
        <f t="shared" si="107"/>
        <v>4.4444444444444446</v>
      </c>
      <c r="Z237">
        <f t="shared" si="129"/>
        <v>0.2</v>
      </c>
      <c r="AA237">
        <v>22.22</v>
      </c>
      <c r="AB237">
        <f t="shared" si="104"/>
        <v>4.4999999999999998E-2</v>
      </c>
      <c r="AC237">
        <f t="shared" si="108"/>
        <v>0.15500000000000003</v>
      </c>
      <c r="AD237" s="28">
        <f t="shared" si="118"/>
        <v>17038.968930408864</v>
      </c>
      <c r="AE237" s="29">
        <f t="shared" si="109"/>
        <v>-59.332935166539933</v>
      </c>
      <c r="AF237" s="29">
        <f t="shared" si="110"/>
        <v>-12.407260687445838</v>
      </c>
      <c r="AG237" s="29">
        <f t="shared" si="119"/>
        <v>-64.566176268587199</v>
      </c>
      <c r="AH237" s="29">
        <f t="shared" si="120"/>
        <v>-7.1740195853985771</v>
      </c>
      <c r="AI237" s="29">
        <f t="shared" si="121"/>
        <v>-21.522058756195733</v>
      </c>
      <c r="AJ237" s="29">
        <f t="shared" si="122"/>
        <v>-43.044117512391466</v>
      </c>
      <c r="AK237" s="20">
        <f t="shared" si="126"/>
        <v>488.30582041721249</v>
      </c>
      <c r="AL237" s="20">
        <f t="shared" si="128"/>
        <v>-45.021718702867645</v>
      </c>
      <c r="AM237" s="20">
        <f t="shared" si="111"/>
        <v>53.399641649885943</v>
      </c>
      <c r="AN237" s="20">
        <f t="shared" si="112"/>
        <v>11.166534618701254</v>
      </c>
      <c r="AO237" s="20">
        <f t="shared" si="113"/>
        <v>-22.088231757400191</v>
      </c>
      <c r="AP237" s="20">
        <f t="shared" si="114"/>
        <v>-29.26225134279877</v>
      </c>
      <c r="AQ237" s="20">
        <f t="shared" si="127"/>
        <v>10886.425249173948</v>
      </c>
      <c r="AR237" s="20">
        <f t="shared" si="123"/>
        <v>-2.5437741916806544</v>
      </c>
      <c r="AS237" s="20">
        <f t="shared" si="124"/>
        <v>74.283970045666138</v>
      </c>
      <c r="AT237" s="20">
        <f t="shared" si="115"/>
        <v>-3.4243918171267193E-2</v>
      </c>
      <c r="AU237" s="21">
        <f t="shared" si="105"/>
        <v>28413.700000000026</v>
      </c>
      <c r="AV237" s="20">
        <f t="shared" si="116"/>
        <v>71.740195853985767</v>
      </c>
      <c r="AW237" s="20">
        <f t="shared" si="125"/>
        <v>11271.731069591149</v>
      </c>
      <c r="AX237" s="20">
        <f t="shared" si="117"/>
        <v>11374.73106959116</v>
      </c>
      <c r="AY237" s="20"/>
      <c r="AZ237" s="20"/>
    </row>
    <row r="238" spans="1:52" x14ac:dyDescent="0.25">
      <c r="A238">
        <v>3</v>
      </c>
      <c r="C238" s="16">
        <f t="shared" si="130"/>
        <v>44301</v>
      </c>
      <c r="D238" s="91">
        <v>236</v>
      </c>
      <c r="E238" s="91" t="e">
        <f t="shared" si="106"/>
        <v>#NUM!</v>
      </c>
      <c r="Y238" s="17">
        <f t="shared" si="107"/>
        <v>4.4444444444444446</v>
      </c>
      <c r="Z238">
        <f t="shared" si="129"/>
        <v>0.2</v>
      </c>
      <c r="AA238">
        <v>22.22</v>
      </c>
      <c r="AB238">
        <f t="shared" si="104"/>
        <v>4.4999999999999998E-2</v>
      </c>
      <c r="AC238">
        <f t="shared" si="108"/>
        <v>0.15500000000000003</v>
      </c>
      <c r="AD238" s="28">
        <f t="shared" si="118"/>
        <v>16967.8357174298</v>
      </c>
      <c r="AE238" s="29">
        <f t="shared" si="109"/>
        <v>-58.777972304652977</v>
      </c>
      <c r="AF238" s="29">
        <f t="shared" si="110"/>
        <v>-12.355240674414194</v>
      </c>
      <c r="AG238" s="29">
        <f t="shared" si="119"/>
        <v>-64.019891681160459</v>
      </c>
      <c r="AH238" s="29">
        <f t="shared" si="120"/>
        <v>-7.1133212979067171</v>
      </c>
      <c r="AI238" s="29">
        <f t="shared" si="121"/>
        <v>-21.339963893720153</v>
      </c>
      <c r="AJ238" s="29">
        <f t="shared" si="122"/>
        <v>-42.679927787440306</v>
      </c>
      <c r="AK238" s="20">
        <f t="shared" si="126"/>
        <v>485.53629280307689</v>
      </c>
      <c r="AL238" s="20">
        <f t="shared" si="128"/>
        <v>-44.815657376521443</v>
      </c>
      <c r="AM238" s="20">
        <f t="shared" si="111"/>
        <v>52.900175074187679</v>
      </c>
      <c r="AN238" s="20">
        <f t="shared" si="112"/>
        <v>11.119716606972775</v>
      </c>
      <c r="AO238" s="20">
        <f t="shared" si="113"/>
        <v>-21.97376191877456</v>
      </c>
      <c r="AP238" s="20">
        <f t="shared" si="114"/>
        <v>-29.087083216681279</v>
      </c>
      <c r="AQ238" s="20">
        <f t="shared" si="127"/>
        <v>10960.327989767151</v>
      </c>
      <c r="AR238" s="20">
        <f t="shared" si="123"/>
        <v>-2.7695276141355976</v>
      </c>
      <c r="AS238" s="20">
        <f t="shared" si="124"/>
        <v>73.902740593202907</v>
      </c>
      <c r="AT238" s="20">
        <f t="shared" si="115"/>
        <v>-3.7475303241870851E-2</v>
      </c>
      <c r="AU238" s="21">
        <f t="shared" si="105"/>
        <v>28413.700000000026</v>
      </c>
      <c r="AV238" s="20">
        <f t="shared" si="116"/>
        <v>71.133212979067167</v>
      </c>
      <c r="AW238" s="20">
        <f t="shared" si="125"/>
        <v>11342.864282570217</v>
      </c>
      <c r="AX238" s="20">
        <f t="shared" si="117"/>
        <v>11445.864282570228</v>
      </c>
      <c r="AY238" s="20"/>
      <c r="AZ238" s="20"/>
    </row>
    <row r="239" spans="1:52" x14ac:dyDescent="0.25">
      <c r="A239">
        <v>3</v>
      </c>
      <c r="C239" s="16">
        <f t="shared" si="130"/>
        <v>44302</v>
      </c>
      <c r="D239" s="91">
        <v>237</v>
      </c>
      <c r="E239" s="91" t="e">
        <f t="shared" si="106"/>
        <v>#NUM!</v>
      </c>
      <c r="Y239" s="17">
        <f t="shared" si="107"/>
        <v>4.4444444444444446</v>
      </c>
      <c r="Z239">
        <f t="shared" si="129"/>
        <v>0.2</v>
      </c>
      <c r="AA239">
        <v>22.22</v>
      </c>
      <c r="AB239">
        <f t="shared" si="104"/>
        <v>4.4999999999999998E-2</v>
      </c>
      <c r="AC239">
        <f t="shared" si="108"/>
        <v>0.15500000000000003</v>
      </c>
      <c r="AD239" s="28">
        <f t="shared" si="118"/>
        <v>16897.331446610297</v>
      </c>
      <c r="AE239" s="29">
        <f t="shared" si="109"/>
        <v>-58.200610024707984</v>
      </c>
      <c r="AF239" s="29">
        <f t="shared" si="110"/>
        <v>-12.303660794792945</v>
      </c>
      <c r="AG239" s="29">
        <f t="shared" si="119"/>
        <v>-63.453843737550841</v>
      </c>
      <c r="AH239" s="29">
        <f t="shared" si="120"/>
        <v>-7.0504270819500938</v>
      </c>
      <c r="AI239" s="29">
        <f t="shared" si="121"/>
        <v>-21.151281245850278</v>
      </c>
      <c r="AJ239" s="29">
        <f t="shared" si="122"/>
        <v>-42.302562491700563</v>
      </c>
      <c r="AK239" s="20">
        <f t="shared" si="126"/>
        <v>482.55919782016986</v>
      </c>
      <c r="AL239" s="20">
        <f t="shared" si="128"/>
        <v>-44.581805544319423</v>
      </c>
      <c r="AM239" s="20">
        <f t="shared" si="111"/>
        <v>52.38054902223719</v>
      </c>
      <c r="AN239" s="20">
        <f t="shared" si="112"/>
        <v>11.073294715313651</v>
      </c>
      <c r="AO239" s="20">
        <f t="shared" si="113"/>
        <v>-21.849133176138459</v>
      </c>
      <c r="AP239" s="20">
        <f t="shared" si="114"/>
        <v>-28.899560258088552</v>
      </c>
      <c r="AQ239" s="20">
        <f t="shared" si="127"/>
        <v>11033.809355569558</v>
      </c>
      <c r="AR239" s="20">
        <f t="shared" si="123"/>
        <v>-2.9770949829070332</v>
      </c>
      <c r="AS239" s="20">
        <f t="shared" si="124"/>
        <v>73.481365802406799</v>
      </c>
      <c r="AT239" s="20">
        <f t="shared" si="115"/>
        <v>-4.0514965262247779E-2</v>
      </c>
      <c r="AU239" s="21">
        <f t="shared" si="105"/>
        <v>28413.700000000026</v>
      </c>
      <c r="AV239" s="20">
        <f t="shared" si="116"/>
        <v>70.504270819500931</v>
      </c>
      <c r="AW239" s="20">
        <f t="shared" si="125"/>
        <v>11413.368553389719</v>
      </c>
      <c r="AX239" s="20">
        <f t="shared" si="117"/>
        <v>11516.368553389728</v>
      </c>
      <c r="AY239" s="20"/>
      <c r="AZ239" s="20"/>
    </row>
    <row r="240" spans="1:52" x14ac:dyDescent="0.25">
      <c r="A240">
        <v>3</v>
      </c>
      <c r="C240" s="16">
        <f t="shared" si="130"/>
        <v>44303</v>
      </c>
      <c r="D240" s="91">
        <v>238</v>
      </c>
      <c r="E240" s="91" t="e">
        <f t="shared" si="106"/>
        <v>#NUM!</v>
      </c>
      <c r="Y240" s="17">
        <f t="shared" si="107"/>
        <v>4.4444444444444446</v>
      </c>
      <c r="Z240">
        <f t="shared" ref="Z240:Z271" si="131">IF(A240=0,$BG$2,IF(A240=1,$BG$3,IF(A240=2,$BG$4,IF(A240=3,$BG$5,IF(A240=4,$BG$6,IF(A240=5,$BG$7,IF(A240=6,$BG$8,IF(A240=7,$BG$9,IF(A240=8,$BG$10,"")))))))))</f>
        <v>0.2</v>
      </c>
      <c r="AA240">
        <v>22.22</v>
      </c>
      <c r="AB240">
        <f t="shared" si="104"/>
        <v>4.4999999999999998E-2</v>
      </c>
      <c r="AC240">
        <f t="shared" si="108"/>
        <v>0.15500000000000003</v>
      </c>
      <c r="AD240" s="28">
        <f t="shared" si="118"/>
        <v>16827.475510865926</v>
      </c>
      <c r="AE240" s="29">
        <f t="shared" si="109"/>
        <v>-57.603398772745265</v>
      </c>
      <c r="AF240" s="29">
        <f t="shared" si="110"/>
        <v>-12.252536971625782</v>
      </c>
      <c r="AG240" s="29">
        <f t="shared" si="119"/>
        <v>-62.870342169933949</v>
      </c>
      <c r="AH240" s="29">
        <f t="shared" si="120"/>
        <v>-6.9855935744371056</v>
      </c>
      <c r="AI240" s="29">
        <f t="shared" si="121"/>
        <v>-20.956780723311315</v>
      </c>
      <c r="AJ240" s="29">
        <f t="shared" si="122"/>
        <v>-41.913561446622637</v>
      </c>
      <c r="AK240" s="20">
        <f t="shared" si="126"/>
        <v>479.39331055142725</v>
      </c>
      <c r="AL240" s="20">
        <f t="shared" si="128"/>
        <v>-44.321065536768842</v>
      </c>
      <c r="AM240" s="20">
        <f t="shared" si="111"/>
        <v>51.84305889547074</v>
      </c>
      <c r="AN240" s="20">
        <f t="shared" si="112"/>
        <v>11.027283274463203</v>
      </c>
      <c r="AO240" s="20">
        <f t="shared" si="113"/>
        <v>-21.715163901907644</v>
      </c>
      <c r="AP240" s="20">
        <f t="shared" si="114"/>
        <v>-28.700757476344748</v>
      </c>
      <c r="AQ240" s="20">
        <f t="shared" si="127"/>
        <v>11106.831178582672</v>
      </c>
      <c r="AR240" s="20">
        <f t="shared" si="123"/>
        <v>-3.1658872687426083</v>
      </c>
      <c r="AS240" s="20">
        <f t="shared" si="124"/>
        <v>73.021823013114044</v>
      </c>
      <c r="AT240" s="20">
        <f t="shared" si="115"/>
        <v>-4.3355357865744383E-2</v>
      </c>
      <c r="AU240" s="21">
        <f t="shared" si="105"/>
        <v>28413.700000000026</v>
      </c>
      <c r="AV240" s="20">
        <f t="shared" si="116"/>
        <v>69.855935744371067</v>
      </c>
      <c r="AW240" s="20">
        <f t="shared" si="125"/>
        <v>11483.224489134091</v>
      </c>
      <c r="AX240" s="20">
        <f t="shared" si="117"/>
        <v>11586.2244891341</v>
      </c>
      <c r="AY240" s="20"/>
      <c r="AZ240" s="20"/>
    </row>
    <row r="241" spans="1:52" x14ac:dyDescent="0.25">
      <c r="A241">
        <v>3</v>
      </c>
      <c r="C241" s="16">
        <f t="shared" ref="C241:C272" si="132">C240+1</f>
        <v>44304</v>
      </c>
      <c r="D241" s="91">
        <v>239</v>
      </c>
      <c r="E241" s="91" t="e">
        <f t="shared" si="106"/>
        <v>#NUM!</v>
      </c>
      <c r="Y241" s="17">
        <f t="shared" si="107"/>
        <v>4.4444444444444446</v>
      </c>
      <c r="Z241">
        <f t="shared" si="131"/>
        <v>0.2</v>
      </c>
      <c r="AA241">
        <v>22.22</v>
      </c>
      <c r="AB241">
        <f t="shared" si="104"/>
        <v>4.4999999999999998E-2</v>
      </c>
      <c r="AC241">
        <f t="shared" si="108"/>
        <v>0.15500000000000003</v>
      </c>
      <c r="AD241" s="28">
        <f t="shared" si="118"/>
        <v>16758.284720977877</v>
      </c>
      <c r="AE241" s="29">
        <f t="shared" si="109"/>
        <v>-56.98890662100964</v>
      </c>
      <c r="AF241" s="29">
        <f t="shared" si="110"/>
        <v>-12.201883267039362</v>
      </c>
      <c r="AG241" s="29">
        <f t="shared" si="119"/>
        <v>-62.271710899244098</v>
      </c>
      <c r="AH241" s="29">
        <f t="shared" si="120"/>
        <v>-6.9190789888049</v>
      </c>
      <c r="AI241" s="29">
        <f t="shared" si="121"/>
        <v>-20.757236966414698</v>
      </c>
      <c r="AJ241" s="29">
        <f t="shared" si="122"/>
        <v>-41.514473932829404</v>
      </c>
      <c r="AK241" s="20">
        <f t="shared" si="126"/>
        <v>476.05752687049574</v>
      </c>
      <c r="AL241" s="20">
        <f t="shared" si="128"/>
        <v>-44.034795605361424</v>
      </c>
      <c r="AM241" s="20">
        <f t="shared" si="111"/>
        <v>51.290015958908675</v>
      </c>
      <c r="AN241" s="20">
        <f t="shared" si="112"/>
        <v>10.981694940335426</v>
      </c>
      <c r="AO241" s="20">
        <f t="shared" si="113"/>
        <v>-21.572698974814227</v>
      </c>
      <c r="AP241" s="20">
        <f t="shared" si="114"/>
        <v>-28.491777963619128</v>
      </c>
      <c r="AQ241" s="20">
        <f t="shared" si="127"/>
        <v>11179.357752151653</v>
      </c>
      <c r="AR241" s="20">
        <f t="shared" si="123"/>
        <v>-3.3357836809315131</v>
      </c>
      <c r="AS241" s="20">
        <f t="shared" si="124"/>
        <v>72.526573568980893</v>
      </c>
      <c r="AT241" s="20">
        <f t="shared" si="115"/>
        <v>-4.5993951137906844E-2</v>
      </c>
      <c r="AU241" s="21">
        <f t="shared" si="105"/>
        <v>28413.700000000026</v>
      </c>
      <c r="AV241" s="20">
        <f t="shared" si="116"/>
        <v>69.190789888049011</v>
      </c>
      <c r="AW241" s="20">
        <f t="shared" si="125"/>
        <v>11552.41527902214</v>
      </c>
      <c r="AX241" s="20">
        <f t="shared" si="117"/>
        <v>11655.415279022149</v>
      </c>
      <c r="AY241" s="20"/>
      <c r="AZ241" s="20"/>
    </row>
    <row r="242" spans="1:52" x14ac:dyDescent="0.25">
      <c r="A242">
        <v>3</v>
      </c>
      <c r="C242" s="16">
        <f t="shared" si="132"/>
        <v>44305</v>
      </c>
      <c r="D242" s="91">
        <v>240</v>
      </c>
      <c r="E242" s="91" t="e">
        <f t="shared" si="106"/>
        <v>#NUM!</v>
      </c>
      <c r="Y242" s="17">
        <f t="shared" si="107"/>
        <v>4.4444444444444446</v>
      </c>
      <c r="Z242">
        <f t="shared" si="131"/>
        <v>0.2</v>
      </c>
      <c r="AA242">
        <v>22.22</v>
      </c>
      <c r="AB242">
        <f t="shared" si="104"/>
        <v>4.4999999999999998E-2</v>
      </c>
      <c r="AC242">
        <f t="shared" si="108"/>
        <v>0.15500000000000003</v>
      </c>
      <c r="AD242" s="28">
        <f t="shared" si="118"/>
        <v>16689.773345948895</v>
      </c>
      <c r="AE242" s="29">
        <f t="shared" si="109"/>
        <v>-56.359663158172317</v>
      </c>
      <c r="AF242" s="29">
        <f t="shared" si="110"/>
        <v>-12.151711870811623</v>
      </c>
      <c r="AG242" s="29">
        <f t="shared" si="119"/>
        <v>-61.660237526085545</v>
      </c>
      <c r="AH242" s="29">
        <f t="shared" si="120"/>
        <v>-6.8511375028983936</v>
      </c>
      <c r="AI242" s="29">
        <f t="shared" si="121"/>
        <v>-20.553412508695178</v>
      </c>
      <c r="AJ242" s="29">
        <f t="shared" si="122"/>
        <v>-41.106825017390364</v>
      </c>
      <c r="AK242" s="20">
        <f t="shared" si="126"/>
        <v>472.57032394612997</v>
      </c>
      <c r="AL242" s="20">
        <f t="shared" si="128"/>
        <v>-43.724851741279039</v>
      </c>
      <c r="AM242" s="20">
        <f t="shared" si="111"/>
        <v>50.723696842355089</v>
      </c>
      <c r="AN242" s="20">
        <f t="shared" si="112"/>
        <v>10.93654068373046</v>
      </c>
      <c r="AO242" s="20">
        <f t="shared" si="113"/>
        <v>-21.422588709172306</v>
      </c>
      <c r="AP242" s="20">
        <f t="shared" si="114"/>
        <v>-28.273726212070699</v>
      </c>
      <c r="AQ242" s="20">
        <f t="shared" si="127"/>
        <v>11251.356330105004</v>
      </c>
      <c r="AR242" s="20">
        <f t="shared" si="123"/>
        <v>-3.4872029243657607</v>
      </c>
      <c r="AS242" s="20">
        <f t="shared" si="124"/>
        <v>71.998577953350832</v>
      </c>
      <c r="AT242" s="20">
        <f t="shared" si="115"/>
        <v>-4.8434330558933841E-2</v>
      </c>
      <c r="AU242" s="21">
        <f t="shared" si="105"/>
        <v>28413.700000000026</v>
      </c>
      <c r="AV242" s="20">
        <f t="shared" si="116"/>
        <v>68.511375028983934</v>
      </c>
      <c r="AW242" s="20">
        <f t="shared" si="125"/>
        <v>11620.926654051123</v>
      </c>
      <c r="AX242" s="20">
        <f t="shared" si="117"/>
        <v>11723.926654051134</v>
      </c>
      <c r="AY242" s="20"/>
      <c r="AZ242" s="20"/>
    </row>
    <row r="243" spans="1:52" x14ac:dyDescent="0.25">
      <c r="A243">
        <v>3</v>
      </c>
      <c r="C243" s="16">
        <f t="shared" si="132"/>
        <v>44306</v>
      </c>
      <c r="D243" s="91">
        <v>241</v>
      </c>
      <c r="E243" s="91" t="e">
        <f t="shared" si="106"/>
        <v>#NUM!</v>
      </c>
      <c r="Y243" s="17">
        <f t="shared" si="107"/>
        <v>4.4444444444444446</v>
      </c>
      <c r="Z243">
        <f t="shared" si="131"/>
        <v>0.2</v>
      </c>
      <c r="AA243">
        <v>22.22</v>
      </c>
      <c r="AB243">
        <f t="shared" si="104"/>
        <v>4.4999999999999998E-2</v>
      </c>
      <c r="AC243">
        <f t="shared" si="108"/>
        <v>0.15500000000000003</v>
      </c>
      <c r="AD243" s="28">
        <f t="shared" si="118"/>
        <v>16621.953216151338</v>
      </c>
      <c r="AE243" s="29">
        <f t="shared" si="109"/>
        <v>-55.71809666792101</v>
      </c>
      <c r="AF243" s="29">
        <f t="shared" si="110"/>
        <v>-12.10203312963454</v>
      </c>
      <c r="AG243" s="29">
        <f t="shared" si="119"/>
        <v>-61.038116817799995</v>
      </c>
      <c r="AH243" s="29">
        <f t="shared" si="120"/>
        <v>-6.7820129797555557</v>
      </c>
      <c r="AI243" s="29">
        <f t="shared" si="121"/>
        <v>-20.346038939266666</v>
      </c>
      <c r="AJ243" s="29">
        <f t="shared" si="122"/>
        <v>-40.692077878533325</v>
      </c>
      <c r="AK243" s="20">
        <f t="shared" si="126"/>
        <v>468.94914502258695</v>
      </c>
      <c r="AL243" s="20">
        <f t="shared" si="128"/>
        <v>-43.393631163767104</v>
      </c>
      <c r="AM243" s="20">
        <f t="shared" si="111"/>
        <v>50.146287001128911</v>
      </c>
      <c r="AN243" s="20">
        <f t="shared" si="112"/>
        <v>10.891829816671086</v>
      </c>
      <c r="AO243" s="20">
        <f t="shared" si="113"/>
        <v>-21.265664577575848</v>
      </c>
      <c r="AP243" s="20">
        <f t="shared" si="114"/>
        <v>-28.047677557331404</v>
      </c>
      <c r="AQ243" s="20">
        <f t="shared" si="127"/>
        <v>11322.7976388261</v>
      </c>
      <c r="AR243" s="20">
        <f t="shared" si="123"/>
        <v>-3.6211789235430274</v>
      </c>
      <c r="AS243" s="20">
        <f t="shared" si="124"/>
        <v>71.441308721095993</v>
      </c>
      <c r="AT243" s="20">
        <f t="shared" si="115"/>
        <v>-5.0687466234415786E-2</v>
      </c>
      <c r="AU243" s="21">
        <f t="shared" si="105"/>
        <v>28413.700000000026</v>
      </c>
      <c r="AV243" s="20">
        <f t="shared" si="116"/>
        <v>67.820129797555552</v>
      </c>
      <c r="AW243" s="20">
        <f t="shared" si="125"/>
        <v>11688.746783848679</v>
      </c>
      <c r="AX243" s="20">
        <f t="shared" si="117"/>
        <v>11791.746783848686</v>
      </c>
      <c r="AY243" s="20"/>
      <c r="AZ243" s="20"/>
    </row>
    <row r="244" spans="1:52" x14ac:dyDescent="0.25">
      <c r="A244">
        <v>3</v>
      </c>
      <c r="C244" s="16">
        <f t="shared" si="132"/>
        <v>44307</v>
      </c>
      <c r="D244" s="91">
        <v>242</v>
      </c>
      <c r="E244" s="91" t="e">
        <f t="shared" si="106"/>
        <v>#NUM!</v>
      </c>
      <c r="Y244" s="17">
        <f t="shared" si="107"/>
        <v>4.4444444444444446</v>
      </c>
      <c r="Z244">
        <f t="shared" si="131"/>
        <v>0.2</v>
      </c>
      <c r="AA244">
        <v>22.22</v>
      </c>
      <c r="AB244">
        <f t="shared" si="104"/>
        <v>4.4999999999999998E-2</v>
      </c>
      <c r="AC244">
        <f t="shared" si="108"/>
        <v>0.15500000000000003</v>
      </c>
      <c r="AD244" s="28">
        <f t="shared" si="118"/>
        <v>16554.833896264543</v>
      </c>
      <c r="AE244" s="29">
        <f t="shared" si="109"/>
        <v>-55.066464264886498</v>
      </c>
      <c r="AF244" s="29">
        <f t="shared" si="110"/>
        <v>-12.052855621908506</v>
      </c>
      <c r="AG244" s="29">
        <f t="shared" si="119"/>
        <v>-60.407387898115509</v>
      </c>
      <c r="AH244" s="29">
        <f t="shared" si="120"/>
        <v>-6.7119319886795017</v>
      </c>
      <c r="AI244" s="29">
        <f t="shared" si="121"/>
        <v>-20.135795966038504</v>
      </c>
      <c r="AJ244" s="29">
        <f t="shared" si="122"/>
        <v>-40.271591932077001</v>
      </c>
      <c r="AK244" s="20">
        <f t="shared" si="126"/>
        <v>465.20970388229455</v>
      </c>
      <c r="AL244" s="20">
        <f t="shared" si="128"/>
        <v>-43.044117512391466</v>
      </c>
      <c r="AM244" s="20">
        <f t="shared" si="111"/>
        <v>49.559817838397848</v>
      </c>
      <c r="AN244" s="20">
        <f t="shared" si="112"/>
        <v>10.847570059717656</v>
      </c>
      <c r="AO244" s="20">
        <f t="shared" si="113"/>
        <v>-21.10271152601641</v>
      </c>
      <c r="AP244" s="20">
        <f t="shared" si="114"/>
        <v>-27.814643514695913</v>
      </c>
      <c r="AQ244" s="20">
        <f t="shared" si="127"/>
        <v>11393.656399853186</v>
      </c>
      <c r="AR244" s="20">
        <f t="shared" si="123"/>
        <v>-3.7394411402923993</v>
      </c>
      <c r="AS244" s="20">
        <f t="shared" si="124"/>
        <v>70.858761027086075</v>
      </c>
      <c r="AT244" s="20">
        <f t="shared" si="115"/>
        <v>-5.2773165746758985E-2</v>
      </c>
      <c r="AU244" s="21">
        <f t="shared" si="105"/>
        <v>28413.700000000023</v>
      </c>
      <c r="AV244" s="20">
        <f t="shared" si="116"/>
        <v>67.119319886795012</v>
      </c>
      <c r="AW244" s="20">
        <f t="shared" si="125"/>
        <v>11755.866103735474</v>
      </c>
      <c r="AX244" s="20">
        <f t="shared" si="117"/>
        <v>11858.86610373548</v>
      </c>
      <c r="AY244" s="20"/>
      <c r="AZ244" s="20"/>
    </row>
    <row r="245" spans="1:52" x14ac:dyDescent="0.25">
      <c r="A245">
        <v>3</v>
      </c>
      <c r="C245" s="16">
        <f t="shared" si="132"/>
        <v>44308</v>
      </c>
      <c r="D245" s="91">
        <v>243</v>
      </c>
      <c r="E245" s="91" t="e">
        <f t="shared" si="106"/>
        <v>#NUM!</v>
      </c>
      <c r="Y245" s="17">
        <f t="shared" si="107"/>
        <v>4.4444444444444446</v>
      </c>
      <c r="Z245">
        <f t="shared" si="131"/>
        <v>0.2</v>
      </c>
      <c r="AA245">
        <v>22.22</v>
      </c>
      <c r="AB245">
        <f t="shared" si="104"/>
        <v>4.4999999999999998E-2</v>
      </c>
      <c r="AC245">
        <f t="shared" si="108"/>
        <v>0.15500000000000003</v>
      </c>
      <c r="AD245" s="28">
        <f t="shared" si="118"/>
        <v>16488.422935336464</v>
      </c>
      <c r="AE245" s="29">
        <f t="shared" si="109"/>
        <v>-54.40677464493497</v>
      </c>
      <c r="AF245" s="29">
        <f t="shared" si="110"/>
        <v>-12.004186283142101</v>
      </c>
      <c r="AG245" s="29">
        <f t="shared" si="119"/>
        <v>-59.769864835269367</v>
      </c>
      <c r="AH245" s="29">
        <f t="shared" si="120"/>
        <v>-6.6410960928077074</v>
      </c>
      <c r="AI245" s="29">
        <f t="shared" si="121"/>
        <v>-19.923288278423122</v>
      </c>
      <c r="AJ245" s="29">
        <f t="shared" si="122"/>
        <v>-39.846576556846244</v>
      </c>
      <c r="AK245" s="20">
        <f t="shared" si="126"/>
        <v>461.36520425542034</v>
      </c>
      <c r="AL245" s="20">
        <f t="shared" si="128"/>
        <v>-42.679927787440306</v>
      </c>
      <c r="AM245" s="20">
        <f t="shared" si="111"/>
        <v>48.966097180441473</v>
      </c>
      <c r="AN245" s="20">
        <f t="shared" si="112"/>
        <v>10.80376765482789</v>
      </c>
      <c r="AO245" s="20">
        <f t="shared" si="113"/>
        <v>-20.934436674703253</v>
      </c>
      <c r="AP245" s="20">
        <f t="shared" si="114"/>
        <v>-27.57553276751096</v>
      </c>
      <c r="AQ245" s="20">
        <f t="shared" si="127"/>
        <v>11463.911860408136</v>
      </c>
      <c r="AR245" s="20">
        <f t="shared" si="123"/>
        <v>-3.8444996268742102</v>
      </c>
      <c r="AS245" s="20">
        <f t="shared" si="124"/>
        <v>70.255460554950332</v>
      </c>
      <c r="AT245" s="20">
        <f t="shared" si="115"/>
        <v>-5.4721719799519834E-2</v>
      </c>
      <c r="AU245" s="21">
        <f t="shared" si="105"/>
        <v>28413.700000000019</v>
      </c>
      <c r="AV245" s="20">
        <f t="shared" si="116"/>
        <v>66.410960928077074</v>
      </c>
      <c r="AW245" s="20">
        <f t="shared" si="125"/>
        <v>11822.277064663551</v>
      </c>
      <c r="AX245" s="20">
        <f t="shared" si="117"/>
        <v>11925.277064663556</v>
      </c>
      <c r="AY245" s="20"/>
      <c r="AZ245" s="20"/>
    </row>
    <row r="246" spans="1:52" x14ac:dyDescent="0.25">
      <c r="A246">
        <v>3</v>
      </c>
      <c r="C246" s="16">
        <f t="shared" si="132"/>
        <v>44309</v>
      </c>
      <c r="D246" s="91">
        <v>244</v>
      </c>
      <c r="E246" s="91" t="e">
        <f t="shared" si="106"/>
        <v>#NUM!</v>
      </c>
      <c r="Y246" s="17">
        <f t="shared" si="107"/>
        <v>4.4444444444444446</v>
      </c>
      <c r="Z246">
        <f t="shared" si="131"/>
        <v>0.2</v>
      </c>
      <c r="AA246">
        <v>22.22</v>
      </c>
      <c r="AB246">
        <f t="shared" si="104"/>
        <v>4.4999999999999998E-2</v>
      </c>
      <c r="AC246">
        <f t="shared" si="108"/>
        <v>0.15500000000000003</v>
      </c>
      <c r="AD246" s="28">
        <f t="shared" si="118"/>
        <v>16422.726201655227</v>
      </c>
      <c r="AE246" s="29">
        <f t="shared" si="109"/>
        <v>-53.740703093962829</v>
      </c>
      <c r="AF246" s="29">
        <f t="shared" si="110"/>
        <v>-11.956030587275952</v>
      </c>
      <c r="AG246" s="29">
        <f t="shared" si="119"/>
        <v>-59.127060313114903</v>
      </c>
      <c r="AH246" s="29">
        <f t="shared" si="120"/>
        <v>-6.5696733681238788</v>
      </c>
      <c r="AI246" s="29">
        <f t="shared" si="121"/>
        <v>-19.709020104371636</v>
      </c>
      <c r="AJ246" s="29">
        <f t="shared" si="122"/>
        <v>-39.418040208743264</v>
      </c>
      <c r="AK246" s="20">
        <f t="shared" si="126"/>
        <v>457.4282678853408</v>
      </c>
      <c r="AL246" s="20">
        <f t="shared" si="128"/>
        <v>-42.302562491700563</v>
      </c>
      <c r="AM246" s="20">
        <f t="shared" si="111"/>
        <v>48.366632784566548</v>
      </c>
      <c r="AN246" s="20">
        <f t="shared" si="112"/>
        <v>10.760427528548357</v>
      </c>
      <c r="AO246" s="20">
        <f t="shared" si="113"/>
        <v>-20.761434191493915</v>
      </c>
      <c r="AP246" s="20">
        <f t="shared" si="114"/>
        <v>-27.331107559617795</v>
      </c>
      <c r="AQ246" s="20">
        <f t="shared" si="127"/>
        <v>11533.545530459454</v>
      </c>
      <c r="AR246" s="20">
        <f t="shared" si="123"/>
        <v>-3.9369363700795361</v>
      </c>
      <c r="AS246" s="20">
        <f t="shared" si="124"/>
        <v>69.633670051318404</v>
      </c>
      <c r="AT246" s="20">
        <f t="shared" si="115"/>
        <v>-5.6537826703347747E-2</v>
      </c>
      <c r="AU246" s="21">
        <f t="shared" si="105"/>
        <v>28413.700000000023</v>
      </c>
      <c r="AV246" s="20">
        <f t="shared" si="116"/>
        <v>65.696733681238783</v>
      </c>
      <c r="AW246" s="20">
        <f t="shared" si="125"/>
        <v>11887.97379834479</v>
      </c>
      <c r="AX246" s="20">
        <f t="shared" si="117"/>
        <v>11990.973798344796</v>
      </c>
      <c r="AY246" s="20"/>
      <c r="AZ246" s="20"/>
    </row>
    <row r="247" spans="1:52" x14ac:dyDescent="0.25">
      <c r="A247">
        <v>3</v>
      </c>
      <c r="C247" s="16">
        <f t="shared" si="132"/>
        <v>44310</v>
      </c>
      <c r="D247" s="91">
        <v>245</v>
      </c>
      <c r="E247" s="91" t="e">
        <f t="shared" si="106"/>
        <v>#NUM!</v>
      </c>
      <c r="Y247" s="17">
        <f t="shared" si="107"/>
        <v>4.4444444444444446</v>
      </c>
      <c r="Z247">
        <f t="shared" si="131"/>
        <v>0.2</v>
      </c>
      <c r="AA247">
        <v>22.22</v>
      </c>
      <c r="AB247">
        <f t="shared" si="104"/>
        <v>4.4999999999999998E-2</v>
      </c>
      <c r="AC247">
        <f t="shared" si="108"/>
        <v>0.15500000000000003</v>
      </c>
      <c r="AD247" s="28">
        <f t="shared" si="118"/>
        <v>16357.747985792621</v>
      </c>
      <c r="AE247" s="29">
        <f t="shared" si="109"/>
        <v>-53.069823073102071</v>
      </c>
      <c r="AF247" s="29">
        <f t="shared" si="110"/>
        <v>-11.908392789503695</v>
      </c>
      <c r="AG247" s="29">
        <f t="shared" si="119"/>
        <v>-58.480394276345187</v>
      </c>
      <c r="AH247" s="29">
        <f t="shared" si="120"/>
        <v>-6.497821586260577</v>
      </c>
      <c r="AI247" s="29">
        <f t="shared" si="121"/>
        <v>-19.49346475878173</v>
      </c>
      <c r="AJ247" s="29">
        <f t="shared" si="122"/>
        <v>-38.986929517563453</v>
      </c>
      <c r="AK247" s="20">
        <f t="shared" si="126"/>
        <v>453.4108286602231</v>
      </c>
      <c r="AL247" s="20">
        <f t="shared" si="128"/>
        <v>-41.913561446622637</v>
      </c>
      <c r="AM247" s="20">
        <f t="shared" si="111"/>
        <v>47.762840765791864</v>
      </c>
      <c r="AN247" s="20">
        <f t="shared" si="112"/>
        <v>10.717553510553326</v>
      </c>
      <c r="AO247" s="20">
        <f t="shared" si="113"/>
        <v>-20.584272054840337</v>
      </c>
      <c r="AP247" s="20">
        <f t="shared" si="114"/>
        <v>-27.082093641100915</v>
      </c>
      <c r="AQ247" s="20">
        <f t="shared" si="127"/>
        <v>11602.541185547179</v>
      </c>
      <c r="AR247" s="20">
        <f t="shared" si="123"/>
        <v>-4.0174392251176982</v>
      </c>
      <c r="AS247" s="20">
        <f t="shared" si="124"/>
        <v>68.995655087725027</v>
      </c>
      <c r="AT247" s="20">
        <f t="shared" si="115"/>
        <v>-5.8227423451660772E-2</v>
      </c>
      <c r="AU247" s="21">
        <f t="shared" si="105"/>
        <v>28413.700000000023</v>
      </c>
      <c r="AV247" s="20">
        <f t="shared" si="116"/>
        <v>64.978215862605765</v>
      </c>
      <c r="AW247" s="20">
        <f t="shared" si="125"/>
        <v>11952.952014207396</v>
      </c>
      <c r="AX247" s="20">
        <f t="shared" si="117"/>
        <v>12055.952014207402</v>
      </c>
      <c r="AY247" s="20"/>
      <c r="AZ247" s="20"/>
    </row>
    <row r="248" spans="1:52" x14ac:dyDescent="0.25">
      <c r="A248">
        <v>3</v>
      </c>
      <c r="C248" s="16">
        <f t="shared" si="132"/>
        <v>44311</v>
      </c>
      <c r="D248" s="91">
        <v>246</v>
      </c>
      <c r="E248" s="91" t="e">
        <f t="shared" si="106"/>
        <v>#NUM!</v>
      </c>
      <c r="Y248" s="17">
        <f t="shared" si="107"/>
        <v>4.4444444444444446</v>
      </c>
      <c r="Z248">
        <f t="shared" si="131"/>
        <v>0.2</v>
      </c>
      <c r="AA248">
        <v>22.22</v>
      </c>
      <c r="AB248">
        <f t="shared" si="104"/>
        <v>4.4999999999999998E-2</v>
      </c>
      <c r="AC248">
        <f t="shared" si="108"/>
        <v>0.15500000000000003</v>
      </c>
      <c r="AD248" s="28">
        <f t="shared" si="118"/>
        <v>16293.491113290989</v>
      </c>
      <c r="AE248" s="29">
        <f t="shared" si="109"/>
        <v>-52.39559650063989</v>
      </c>
      <c r="AF248" s="29">
        <f t="shared" si="110"/>
        <v>-11.861276000990525</v>
      </c>
      <c r="AG248" s="29">
        <f t="shared" si="119"/>
        <v>-57.831185251467375</v>
      </c>
      <c r="AH248" s="29">
        <f t="shared" si="120"/>
        <v>-6.4256872501630413</v>
      </c>
      <c r="AI248" s="29">
        <f t="shared" si="121"/>
        <v>-19.277061750489121</v>
      </c>
      <c r="AJ248" s="29">
        <f t="shared" si="122"/>
        <v>-38.55412350097825</v>
      </c>
      <c r="AK248" s="20">
        <f t="shared" si="126"/>
        <v>449.32405268915107</v>
      </c>
      <c r="AL248" s="20">
        <f t="shared" si="128"/>
        <v>-41.514473932829404</v>
      </c>
      <c r="AM248" s="20">
        <f t="shared" si="111"/>
        <v>47.156036850575902</v>
      </c>
      <c r="AN248" s="20">
        <f t="shared" si="112"/>
        <v>10.675148400891473</v>
      </c>
      <c r="AO248" s="20">
        <f t="shared" si="113"/>
        <v>-20.403487289710039</v>
      </c>
      <c r="AP248" s="20">
        <f t="shared" si="114"/>
        <v>-26.82917453987308</v>
      </c>
      <c r="AQ248" s="20">
        <f t="shared" si="127"/>
        <v>11670.884834019882</v>
      </c>
      <c r="AR248" s="20">
        <f t="shared" si="123"/>
        <v>-4.0867759710720293</v>
      </c>
      <c r="AS248" s="20">
        <f t="shared" si="124"/>
        <v>68.343648472702625</v>
      </c>
      <c r="AT248" s="20">
        <f t="shared" si="115"/>
        <v>-5.9797451005331424E-2</v>
      </c>
      <c r="AU248" s="21">
        <f t="shared" si="105"/>
        <v>28413.700000000023</v>
      </c>
      <c r="AV248" s="20">
        <f t="shared" si="116"/>
        <v>64.256872501630411</v>
      </c>
      <c r="AW248" s="20">
        <f t="shared" si="125"/>
        <v>12017.208886709026</v>
      </c>
      <c r="AX248" s="20">
        <f t="shared" si="117"/>
        <v>12120.208886709033</v>
      </c>
      <c r="AY248" s="20"/>
      <c r="AZ248" s="20"/>
    </row>
    <row r="249" spans="1:52" x14ac:dyDescent="0.25">
      <c r="A249">
        <v>3</v>
      </c>
      <c r="C249" s="16">
        <f t="shared" si="132"/>
        <v>44312</v>
      </c>
      <c r="D249" s="91">
        <v>247</v>
      </c>
      <c r="E249" s="91" t="e">
        <f t="shared" si="106"/>
        <v>#NUM!</v>
      </c>
      <c r="Y249" s="17">
        <f t="shared" si="107"/>
        <v>4.4444444444444446</v>
      </c>
      <c r="Z249">
        <f t="shared" si="131"/>
        <v>0.2</v>
      </c>
      <c r="AA249">
        <v>22.22</v>
      </c>
      <c r="AB249">
        <f t="shared" si="104"/>
        <v>4.4999999999999998E-2</v>
      </c>
      <c r="AC249">
        <f t="shared" si="108"/>
        <v>0.15500000000000003</v>
      </c>
      <c r="AD249" s="28">
        <f t="shared" si="118"/>
        <v>16229.957063717735</v>
      </c>
      <c r="AE249" s="29">
        <f t="shared" si="109"/>
        <v>-51.719367302670555</v>
      </c>
      <c r="AF249" s="29">
        <f t="shared" si="110"/>
        <v>-11.814682270584342</v>
      </c>
      <c r="AG249" s="29">
        <f t="shared" si="119"/>
        <v>-57.18064461592941</v>
      </c>
      <c r="AH249" s="29">
        <f t="shared" si="120"/>
        <v>-6.3534049573254903</v>
      </c>
      <c r="AI249" s="29">
        <f t="shared" si="121"/>
        <v>-19.06021487197647</v>
      </c>
      <c r="AJ249" s="29">
        <f t="shared" si="122"/>
        <v>-38.12042974395294</v>
      </c>
      <c r="AK249" s="20">
        <f t="shared" si="126"/>
        <v>445.17828991667835</v>
      </c>
      <c r="AL249" s="20">
        <f t="shared" si="128"/>
        <v>-41.106825017390364</v>
      </c>
      <c r="AM249" s="20">
        <f t="shared" si="111"/>
        <v>46.547430572403499</v>
      </c>
      <c r="AN249" s="20">
        <f t="shared" si="112"/>
        <v>10.633214043525909</v>
      </c>
      <c r="AO249" s="20">
        <f t="shared" si="113"/>
        <v>-20.219582371011796</v>
      </c>
      <c r="AP249" s="20">
        <f t="shared" si="114"/>
        <v>-26.572987328337287</v>
      </c>
      <c r="AQ249" s="20">
        <f t="shared" si="127"/>
        <v>11738.56464636561</v>
      </c>
      <c r="AR249" s="20">
        <f t="shared" si="123"/>
        <v>-4.1457627724727217</v>
      </c>
      <c r="AS249" s="20">
        <f t="shared" si="124"/>
        <v>67.679812345728351</v>
      </c>
      <c r="AT249" s="20">
        <f t="shared" si="115"/>
        <v>-6.125552995470715E-2</v>
      </c>
      <c r="AU249" s="21">
        <f t="shared" si="105"/>
        <v>28413.700000000026</v>
      </c>
      <c r="AV249" s="20">
        <f t="shared" si="116"/>
        <v>63.534049573254904</v>
      </c>
      <c r="AW249" s="20">
        <f t="shared" si="125"/>
        <v>12080.74293628228</v>
      </c>
      <c r="AX249" s="20">
        <f t="shared" si="117"/>
        <v>12183.74293628229</v>
      </c>
      <c r="AY249" s="20"/>
      <c r="AZ249" s="20"/>
    </row>
    <row r="250" spans="1:52" x14ac:dyDescent="0.25">
      <c r="A250">
        <v>3</v>
      </c>
      <c r="C250" s="16">
        <f t="shared" si="132"/>
        <v>44313</v>
      </c>
      <c r="D250" s="91">
        <v>248</v>
      </c>
      <c r="E250" s="91" t="e">
        <f t="shared" si="106"/>
        <v>#NUM!</v>
      </c>
      <c r="Y250" s="17">
        <f t="shared" si="107"/>
        <v>4.4444444444444446</v>
      </c>
      <c r="Z250">
        <f t="shared" si="131"/>
        <v>0.2</v>
      </c>
      <c r="AA250">
        <v>22.22</v>
      </c>
      <c r="AB250">
        <f t="shared" si="104"/>
        <v>4.4999999999999998E-2</v>
      </c>
      <c r="AC250">
        <f t="shared" si="108"/>
        <v>0.15500000000000003</v>
      </c>
      <c r="AD250" s="28">
        <f t="shared" si="118"/>
        <v>16167.146092284378</v>
      </c>
      <c r="AE250" s="29">
        <f t="shared" si="109"/>
        <v>-51.042358762213425</v>
      </c>
      <c r="AF250" s="29">
        <f t="shared" si="110"/>
        <v>-11.768612671144156</v>
      </c>
      <c r="AG250" s="29">
        <f t="shared" si="119"/>
        <v>-56.529874290021823</v>
      </c>
      <c r="AH250" s="29">
        <f t="shared" si="120"/>
        <v>-6.2810971433357583</v>
      </c>
      <c r="AI250" s="29">
        <f t="shared" si="121"/>
        <v>-18.843291430007273</v>
      </c>
      <c r="AJ250" s="29">
        <f t="shared" si="122"/>
        <v>-37.686582860014553</v>
      </c>
      <c r="AK250" s="20">
        <f t="shared" si="126"/>
        <v>440.98306328191632</v>
      </c>
      <c r="AL250" s="20">
        <f t="shared" si="128"/>
        <v>-40.692077878533325</v>
      </c>
      <c r="AM250" s="20">
        <f t="shared" si="111"/>
        <v>45.938122885992087</v>
      </c>
      <c r="AN250" s="20">
        <f t="shared" si="112"/>
        <v>10.591751404029742</v>
      </c>
      <c r="AO250" s="20">
        <f t="shared" si="113"/>
        <v>-20.033023046250523</v>
      </c>
      <c r="AP250" s="20">
        <f t="shared" si="114"/>
        <v>-26.314120189586284</v>
      </c>
      <c r="AQ250" s="20">
        <f t="shared" si="127"/>
        <v>11805.570844433731</v>
      </c>
      <c r="AR250" s="20">
        <f t="shared" si="123"/>
        <v>-4.1952266347620366</v>
      </c>
      <c r="AS250" s="20">
        <f t="shared" si="124"/>
        <v>67.006198068120284</v>
      </c>
      <c r="AT250" s="20">
        <f t="shared" si="115"/>
        <v>-6.2609530994387375E-2</v>
      </c>
      <c r="AU250" s="21">
        <f t="shared" si="105"/>
        <v>28413.700000000026</v>
      </c>
      <c r="AV250" s="20">
        <f t="shared" si="116"/>
        <v>62.810971433357587</v>
      </c>
      <c r="AW250" s="20">
        <f t="shared" si="125"/>
        <v>12143.553907715637</v>
      </c>
      <c r="AX250" s="20">
        <f t="shared" si="117"/>
        <v>12246.553907715646</v>
      </c>
      <c r="AY250" s="20"/>
      <c r="AZ250" s="20"/>
    </row>
    <row r="251" spans="1:52" x14ac:dyDescent="0.25">
      <c r="A251">
        <v>3</v>
      </c>
      <c r="C251" s="16">
        <f t="shared" si="132"/>
        <v>44314</v>
      </c>
      <c r="D251" s="91">
        <v>249</v>
      </c>
      <c r="E251" s="91" t="e">
        <f t="shared" si="106"/>
        <v>#NUM!</v>
      </c>
      <c r="Y251" s="17">
        <f t="shared" si="107"/>
        <v>4.4444444444444446</v>
      </c>
      <c r="Z251">
        <f t="shared" si="131"/>
        <v>0.2</v>
      </c>
      <c r="AA251">
        <v>22.22</v>
      </c>
      <c r="AB251">
        <f t="shared" si="104"/>
        <v>4.4999999999999998E-2</v>
      </c>
      <c r="AC251">
        <f t="shared" si="108"/>
        <v>0.15500000000000003</v>
      </c>
      <c r="AD251" s="28">
        <f t="shared" si="118"/>
        <v>16105.05734966925</v>
      </c>
      <c r="AE251" s="29">
        <f t="shared" si="109"/>
        <v>-50.365675227400445</v>
      </c>
      <c r="AF251" s="29">
        <f t="shared" si="110"/>
        <v>-11.723067387728097</v>
      </c>
      <c r="AG251" s="29">
        <f t="shared" si="119"/>
        <v>-55.879868353615684</v>
      </c>
      <c r="AH251" s="29">
        <f t="shared" si="120"/>
        <v>-6.2088742615128538</v>
      </c>
      <c r="AI251" s="29">
        <f t="shared" si="121"/>
        <v>-18.626622784538561</v>
      </c>
      <c r="AJ251" s="29">
        <f t="shared" si="122"/>
        <v>-37.253245569077123</v>
      </c>
      <c r="AK251" s="20">
        <f t="shared" si="126"/>
        <v>436.74710185576873</v>
      </c>
      <c r="AL251" s="20">
        <f t="shared" si="128"/>
        <v>-40.271591932077001</v>
      </c>
      <c r="AM251" s="20">
        <f t="shared" si="111"/>
        <v>45.329107704660402</v>
      </c>
      <c r="AN251" s="20">
        <f t="shared" si="112"/>
        <v>10.550760648955288</v>
      </c>
      <c r="AO251" s="20">
        <f t="shared" si="113"/>
        <v>-19.844237847686234</v>
      </c>
      <c r="AP251" s="20">
        <f t="shared" si="114"/>
        <v>-26.053112109199088</v>
      </c>
      <c r="AQ251" s="20">
        <f t="shared" si="127"/>
        <v>11871.895548475006</v>
      </c>
      <c r="AR251" s="20">
        <f t="shared" si="123"/>
        <v>-4.2359614261475826</v>
      </c>
      <c r="AS251" s="20">
        <f t="shared" si="124"/>
        <v>66.324704041275254</v>
      </c>
      <c r="AT251" s="20">
        <f t="shared" si="115"/>
        <v>-6.3867023417269297E-2</v>
      </c>
      <c r="AU251" s="21">
        <f t="shared" si="105"/>
        <v>28413.700000000026</v>
      </c>
      <c r="AV251" s="20">
        <f t="shared" si="116"/>
        <v>62.088742615128538</v>
      </c>
      <c r="AW251" s="20">
        <f t="shared" si="125"/>
        <v>12205.642650330767</v>
      </c>
      <c r="AX251" s="20">
        <f t="shared" si="117"/>
        <v>12308.642650330774</v>
      </c>
      <c r="AY251" s="20"/>
      <c r="AZ251" s="20"/>
    </row>
    <row r="252" spans="1:52" x14ac:dyDescent="0.25">
      <c r="A252">
        <v>3</v>
      </c>
      <c r="C252" s="16">
        <f t="shared" si="132"/>
        <v>44315</v>
      </c>
      <c r="D252" s="91">
        <v>250</v>
      </c>
      <c r="E252" s="91" t="e">
        <f t="shared" si="106"/>
        <v>#NUM!</v>
      </c>
      <c r="Y252" s="17">
        <f t="shared" si="107"/>
        <v>4.4444444444444446</v>
      </c>
      <c r="Z252">
        <f t="shared" si="131"/>
        <v>0.2</v>
      </c>
      <c r="AA252">
        <v>22.22</v>
      </c>
      <c r="AB252">
        <f t="shared" si="104"/>
        <v>4.4999999999999998E-2</v>
      </c>
      <c r="AC252">
        <f t="shared" si="108"/>
        <v>0.15500000000000003</v>
      </c>
      <c r="AD252" s="28">
        <f t="shared" si="118"/>
        <v>16043.688995093253</v>
      </c>
      <c r="AE252" s="29">
        <f t="shared" si="109"/>
        <v>-49.690308771517444</v>
      </c>
      <c r="AF252" s="29">
        <f t="shared" si="110"/>
        <v>-11.678045804478856</v>
      </c>
      <c r="AG252" s="29">
        <f t="shared" si="119"/>
        <v>-55.231519118396669</v>
      </c>
      <c r="AH252" s="29">
        <f t="shared" si="120"/>
        <v>-6.1368354575996307</v>
      </c>
      <c r="AI252" s="29">
        <f t="shared" si="121"/>
        <v>-18.410506372798888</v>
      </c>
      <c r="AJ252" s="29">
        <f t="shared" si="122"/>
        <v>-36.821012745597784</v>
      </c>
      <c r="AK252" s="20">
        <f t="shared" si="126"/>
        <v>432.47842483380958</v>
      </c>
      <c r="AL252" s="20">
        <f t="shared" si="128"/>
        <v>-39.846576556846244</v>
      </c>
      <c r="AM252" s="20">
        <f t="shared" si="111"/>
        <v>44.721277894365699</v>
      </c>
      <c r="AN252" s="20">
        <f t="shared" si="112"/>
        <v>10.51024122403097</v>
      </c>
      <c r="AO252" s="20">
        <f t="shared" si="113"/>
        <v>-19.653619583509592</v>
      </c>
      <c r="AP252" s="20">
        <f t="shared" si="114"/>
        <v>-25.790455041109222</v>
      </c>
      <c r="AQ252" s="20">
        <f t="shared" si="127"/>
        <v>11937.532580072961</v>
      </c>
      <c r="AR252" s="20">
        <f t="shared" si="123"/>
        <v>-4.2686770219591494</v>
      </c>
      <c r="AS252" s="20">
        <f t="shared" si="124"/>
        <v>65.637031597954774</v>
      </c>
      <c r="AT252" s="20">
        <f t="shared" si="115"/>
        <v>-6.5034583649455593E-2</v>
      </c>
      <c r="AU252" s="21">
        <f t="shared" si="105"/>
        <v>28413.700000000026</v>
      </c>
      <c r="AV252" s="20">
        <f t="shared" si="116"/>
        <v>61.368354575996307</v>
      </c>
      <c r="AW252" s="20">
        <f t="shared" si="125"/>
        <v>12267.011004906763</v>
      </c>
      <c r="AX252" s="20">
        <f t="shared" si="117"/>
        <v>12370.01100490677</v>
      </c>
      <c r="AY252" s="20"/>
      <c r="AZ252" s="20"/>
    </row>
    <row r="253" spans="1:52" x14ac:dyDescent="0.25">
      <c r="A253">
        <v>3</v>
      </c>
      <c r="C253" s="16">
        <f t="shared" si="132"/>
        <v>44316</v>
      </c>
      <c r="D253" s="91">
        <v>251</v>
      </c>
      <c r="E253" s="91" t="e">
        <f t="shared" si="106"/>
        <v>#NUM!</v>
      </c>
      <c r="Y253" s="17">
        <f t="shared" si="107"/>
        <v>4.4444444444444446</v>
      </c>
      <c r="Z253">
        <f t="shared" si="131"/>
        <v>0.2</v>
      </c>
      <c r="AA253">
        <v>22.22</v>
      </c>
      <c r="AB253">
        <f t="shared" si="104"/>
        <v>4.4999999999999998E-2</v>
      </c>
      <c r="AC253">
        <f t="shared" si="108"/>
        <v>0.15500000000000003</v>
      </c>
      <c r="AD253" s="28">
        <f t="shared" si="118"/>
        <v>15983.038297075402</v>
      </c>
      <c r="AE253" s="29">
        <f t="shared" si="109"/>
        <v>-49.017151431235945</v>
      </c>
      <c r="AF253" s="29">
        <f t="shared" si="110"/>
        <v>-11.63354658661679</v>
      </c>
      <c r="AG253" s="29">
        <f t="shared" si="119"/>
        <v>-54.585628216067462</v>
      </c>
      <c r="AH253" s="29">
        <f t="shared" si="120"/>
        <v>-6.065069801785274</v>
      </c>
      <c r="AI253" s="29">
        <f t="shared" si="121"/>
        <v>-18.195209405355818</v>
      </c>
      <c r="AJ253" s="29">
        <f t="shared" si="122"/>
        <v>-36.390418810711644</v>
      </c>
      <c r="AK253" s="20">
        <f t="shared" si="126"/>
        <v>428.18448372361235</v>
      </c>
      <c r="AL253" s="20">
        <f t="shared" si="128"/>
        <v>-39.418040208743264</v>
      </c>
      <c r="AM253" s="20">
        <f t="shared" si="111"/>
        <v>44.115436288112349</v>
      </c>
      <c r="AN253" s="20">
        <f t="shared" si="112"/>
        <v>10.470191927955112</v>
      </c>
      <c r="AO253" s="20">
        <f t="shared" si="113"/>
        <v>-19.46152911752143</v>
      </c>
      <c r="AP253" s="20">
        <f t="shared" si="114"/>
        <v>-25.526598919306704</v>
      </c>
      <c r="AQ253" s="20">
        <f t="shared" si="127"/>
        <v>12002.477219201011</v>
      </c>
      <c r="AR253" s="20">
        <f t="shared" si="123"/>
        <v>-4.2939411101972382</v>
      </c>
      <c r="AS253" s="20">
        <f t="shared" si="124"/>
        <v>64.944639128050767</v>
      </c>
      <c r="AT253" s="20">
        <f t="shared" si="115"/>
        <v>-6.6116944644667483E-2</v>
      </c>
      <c r="AU253" s="21">
        <f t="shared" si="105"/>
        <v>28413.700000000026</v>
      </c>
      <c r="AV253" s="20">
        <f t="shared" si="116"/>
        <v>60.650698017852733</v>
      </c>
      <c r="AW253" s="20">
        <f t="shared" si="125"/>
        <v>12327.661702924615</v>
      </c>
      <c r="AX253" s="20">
        <f t="shared" si="117"/>
        <v>12430.661702924624</v>
      </c>
      <c r="AY253" s="20"/>
      <c r="AZ253" s="20"/>
    </row>
    <row r="254" spans="1:52" x14ac:dyDescent="0.25">
      <c r="A254">
        <v>3</v>
      </c>
      <c r="C254" s="16">
        <f t="shared" si="132"/>
        <v>44317</v>
      </c>
      <c r="D254" s="91">
        <v>252</v>
      </c>
      <c r="E254" s="91" t="e">
        <f t="shared" si="106"/>
        <v>#NUM!</v>
      </c>
      <c r="Y254" s="17">
        <f t="shared" si="107"/>
        <v>4.4444444444444446</v>
      </c>
      <c r="Z254">
        <f t="shared" si="131"/>
        <v>0.2</v>
      </c>
      <c r="AA254">
        <v>22.22</v>
      </c>
      <c r="AB254">
        <f t="shared" si="104"/>
        <v>4.4999999999999998E-2</v>
      </c>
      <c r="AC254">
        <f t="shared" si="108"/>
        <v>0.15500000000000003</v>
      </c>
      <c r="AD254" s="28">
        <f t="shared" si="118"/>
        <v>15923.101715637551</v>
      </c>
      <c r="AE254" s="29">
        <f t="shared" si="109"/>
        <v>-48.347013684352255</v>
      </c>
      <c r="AF254" s="29">
        <f t="shared" si="110"/>
        <v>-11.589567753499463</v>
      </c>
      <c r="AG254" s="29">
        <f t="shared" si="119"/>
        <v>-53.942923294066546</v>
      </c>
      <c r="AH254" s="29">
        <f t="shared" si="120"/>
        <v>-5.9936581437851721</v>
      </c>
      <c r="AI254" s="29">
        <f t="shared" si="121"/>
        <v>-17.980974431355513</v>
      </c>
      <c r="AJ254" s="29">
        <f t="shared" si="122"/>
        <v>-35.961948862711033</v>
      </c>
      <c r="AK254" s="20">
        <f t="shared" si="126"/>
        <v>423.87217573255288</v>
      </c>
      <c r="AL254" s="20">
        <f t="shared" si="128"/>
        <v>-38.986929517563453</v>
      </c>
      <c r="AM254" s="20">
        <f t="shared" si="111"/>
        <v>43.512312315917029</v>
      </c>
      <c r="AN254" s="20">
        <f t="shared" si="112"/>
        <v>10.430610978149517</v>
      </c>
      <c r="AO254" s="20">
        <f t="shared" si="113"/>
        <v>-19.268301767562555</v>
      </c>
      <c r="AP254" s="20">
        <f t="shared" si="114"/>
        <v>-25.261959911347727</v>
      </c>
      <c r="AQ254" s="20">
        <f t="shared" si="127"/>
        <v>12066.726108629922</v>
      </c>
      <c r="AR254" s="20">
        <f t="shared" si="123"/>
        <v>-4.3123079910594697</v>
      </c>
      <c r="AS254" s="20">
        <f t="shared" si="124"/>
        <v>64.248889428910843</v>
      </c>
      <c r="AT254" s="20">
        <f t="shared" si="115"/>
        <v>-6.7118794260730197E-2</v>
      </c>
      <c r="AU254" s="21">
        <f t="shared" si="105"/>
        <v>28413.700000000026</v>
      </c>
      <c r="AV254" s="20">
        <f t="shared" si="116"/>
        <v>59.936581437851714</v>
      </c>
      <c r="AW254" s="20">
        <f t="shared" si="125"/>
        <v>12387.598284362468</v>
      </c>
      <c r="AX254" s="20">
        <f t="shared" si="117"/>
        <v>12490.598284362475</v>
      </c>
      <c r="AY254" s="20"/>
      <c r="AZ254" s="20"/>
    </row>
    <row r="255" spans="1:52" x14ac:dyDescent="0.25">
      <c r="A255">
        <v>3</v>
      </c>
      <c r="C255" s="16">
        <f t="shared" si="132"/>
        <v>44318</v>
      </c>
      <c r="D255" s="91">
        <v>253</v>
      </c>
      <c r="E255" s="91" t="e">
        <f t="shared" si="106"/>
        <v>#NUM!</v>
      </c>
      <c r="Y255" s="17">
        <f t="shared" si="107"/>
        <v>4.4444444444444446</v>
      </c>
      <c r="Z255">
        <f t="shared" si="131"/>
        <v>0.2</v>
      </c>
      <c r="AA255">
        <v>22.22</v>
      </c>
      <c r="AB255">
        <f t="shared" si="104"/>
        <v>4.4999999999999998E-2</v>
      </c>
      <c r="AC255">
        <f t="shared" si="108"/>
        <v>0.15500000000000003</v>
      </c>
      <c r="AD255" s="28">
        <f t="shared" si="118"/>
        <v>15863.874980948631</v>
      </c>
      <c r="AE255" s="29">
        <f t="shared" si="109"/>
        <v>-47.680627950690273</v>
      </c>
      <c r="AF255" s="29">
        <f t="shared" si="110"/>
        <v>-11.546106738229655</v>
      </c>
      <c r="AG255" s="29">
        <f t="shared" si="119"/>
        <v>-53.304061220027933</v>
      </c>
      <c r="AH255" s="29">
        <f t="shared" si="120"/>
        <v>-5.9226734688919933</v>
      </c>
      <c r="AI255" s="29">
        <f t="shared" si="121"/>
        <v>-17.768020406675976</v>
      </c>
      <c r="AJ255" s="29">
        <f t="shared" si="122"/>
        <v>-35.53604081335196</v>
      </c>
      <c r="AK255" s="20">
        <f t="shared" si="126"/>
        <v>419.54786554363761</v>
      </c>
      <c r="AL255" s="20">
        <f t="shared" si="128"/>
        <v>-38.55412350097825</v>
      </c>
      <c r="AM255" s="20">
        <f t="shared" si="111"/>
        <v>42.912565155621245</v>
      </c>
      <c r="AN255" s="20">
        <f t="shared" si="112"/>
        <v>10.39149606440669</v>
      </c>
      <c r="AO255" s="20">
        <f t="shared" si="113"/>
        <v>-19.074247907964878</v>
      </c>
      <c r="AP255" s="20">
        <f t="shared" si="114"/>
        <v>-24.996921376856871</v>
      </c>
      <c r="AQ255" s="20">
        <f t="shared" si="127"/>
        <v>12130.277153507759</v>
      </c>
      <c r="AR255" s="20">
        <f t="shared" si="123"/>
        <v>-4.3243101889152626</v>
      </c>
      <c r="AS255" s="20">
        <f t="shared" si="124"/>
        <v>63.55104487783683</v>
      </c>
      <c r="AT255" s="20">
        <f t="shared" si="115"/>
        <v>-6.8044674910189368E-2</v>
      </c>
      <c r="AU255" s="21">
        <f t="shared" si="105"/>
        <v>28413.700000000026</v>
      </c>
      <c r="AV255" s="20">
        <f t="shared" si="116"/>
        <v>59.226734688919933</v>
      </c>
      <c r="AW255" s="20">
        <f t="shared" si="125"/>
        <v>12446.825019051388</v>
      </c>
      <c r="AX255" s="20">
        <f t="shared" si="117"/>
        <v>12549.825019051397</v>
      </c>
      <c r="AY255" s="20"/>
      <c r="AZ255" s="20"/>
    </row>
    <row r="256" spans="1:52" x14ac:dyDescent="0.25">
      <c r="A256">
        <v>3</v>
      </c>
      <c r="C256" s="16">
        <f t="shared" si="132"/>
        <v>44319</v>
      </c>
      <c r="D256" s="91">
        <v>254</v>
      </c>
      <c r="E256" s="91" t="e">
        <f t="shared" si="106"/>
        <v>#NUM!</v>
      </c>
      <c r="Y256" s="17">
        <f t="shared" si="107"/>
        <v>4.4444444444444446</v>
      </c>
      <c r="Z256">
        <f t="shared" si="131"/>
        <v>0.2</v>
      </c>
      <c r="AA256">
        <v>22.22</v>
      </c>
      <c r="AB256">
        <f t="shared" si="104"/>
        <v>4.4999999999999998E-2</v>
      </c>
      <c r="AC256">
        <f t="shared" si="108"/>
        <v>0.15500000000000003</v>
      </c>
      <c r="AD256" s="28">
        <f t="shared" si="118"/>
        <v>15805.353167574081</v>
      </c>
      <c r="AE256" s="29">
        <f t="shared" si="109"/>
        <v>-47.01865292986831</v>
      </c>
      <c r="AF256" s="29">
        <f t="shared" si="110"/>
        <v>-11.503160444681614</v>
      </c>
      <c r="AG256" s="29">
        <f t="shared" si="119"/>
        <v>-52.669632037094928</v>
      </c>
      <c r="AH256" s="29">
        <f t="shared" si="120"/>
        <v>-5.8521813374549927</v>
      </c>
      <c r="AI256" s="29">
        <f t="shared" si="121"/>
        <v>-17.556544012364977</v>
      </c>
      <c r="AJ256" s="29">
        <f t="shared" si="122"/>
        <v>-35.113088024729947</v>
      </c>
      <c r="AK256" s="20">
        <f t="shared" si="126"/>
        <v>415.21741388731584</v>
      </c>
      <c r="AL256" s="20">
        <f t="shared" si="128"/>
        <v>-38.12042974395294</v>
      </c>
      <c r="AM256" s="20">
        <f t="shared" si="111"/>
        <v>42.316787636881479</v>
      </c>
      <c r="AN256" s="20">
        <f t="shared" si="112"/>
        <v>10.352844400213453</v>
      </c>
      <c r="AO256" s="20">
        <f t="shared" si="113"/>
        <v>-18.879653949463691</v>
      </c>
      <c r="AP256" s="20">
        <f t="shared" si="114"/>
        <v>-24.731835286918685</v>
      </c>
      <c r="AQ256" s="20">
        <f t="shared" si="127"/>
        <v>12193.12941853863</v>
      </c>
      <c r="AR256" s="20">
        <f t="shared" si="123"/>
        <v>-4.3304516563217703</v>
      </c>
      <c r="AS256" s="20">
        <f t="shared" si="124"/>
        <v>62.852265030871422</v>
      </c>
      <c r="AT256" s="20">
        <f t="shared" si="115"/>
        <v>-6.8898895754906583E-2</v>
      </c>
      <c r="AU256" s="21">
        <f t="shared" si="105"/>
        <v>28413.700000000026</v>
      </c>
      <c r="AV256" s="20">
        <f t="shared" si="116"/>
        <v>58.521813374549922</v>
      </c>
      <c r="AW256" s="20">
        <f t="shared" si="125"/>
        <v>12505.346832425937</v>
      </c>
      <c r="AX256" s="20">
        <f t="shared" si="117"/>
        <v>12608.346832425947</v>
      </c>
      <c r="AY256" s="20"/>
      <c r="AZ256" s="20"/>
    </row>
    <row r="257" spans="1:52" x14ac:dyDescent="0.25">
      <c r="A257">
        <v>3</v>
      </c>
      <c r="C257" s="16">
        <f t="shared" si="132"/>
        <v>44320</v>
      </c>
      <c r="D257" s="91">
        <v>255</v>
      </c>
      <c r="E257" s="91" t="e">
        <f t="shared" si="106"/>
        <v>#NUM!</v>
      </c>
      <c r="Y257" s="17">
        <f t="shared" si="107"/>
        <v>4.4444444444444446</v>
      </c>
      <c r="Z257">
        <f t="shared" si="131"/>
        <v>0.2</v>
      </c>
      <c r="AA257">
        <v>22.22</v>
      </c>
      <c r="AB257">
        <f t="shared" si="104"/>
        <v>4.4999999999999998E-2</v>
      </c>
      <c r="AC257">
        <f t="shared" si="108"/>
        <v>0.15500000000000003</v>
      </c>
      <c r="AD257" s="28">
        <f t="shared" si="118"/>
        <v>15747.530763700217</v>
      </c>
      <c r="AE257" s="29">
        <f t="shared" si="109"/>
        <v>-46.36167857252422</v>
      </c>
      <c r="AF257" s="29">
        <f t="shared" si="110"/>
        <v>-11.460725301340558</v>
      </c>
      <c r="AG257" s="29">
        <f t="shared" si="119"/>
        <v>-52.040163486478299</v>
      </c>
      <c r="AH257" s="29">
        <f t="shared" si="120"/>
        <v>-5.7822403873864783</v>
      </c>
      <c r="AI257" s="29">
        <f t="shared" si="121"/>
        <v>-17.346721162159433</v>
      </c>
      <c r="AJ257" s="29">
        <f t="shared" si="122"/>
        <v>-34.693442324318866</v>
      </c>
      <c r="AK257" s="20">
        <f t="shared" si="126"/>
        <v>410.88621088885043</v>
      </c>
      <c r="AL257" s="20">
        <f t="shared" si="128"/>
        <v>-37.686582860014553</v>
      </c>
      <c r="AM257" s="20">
        <f t="shared" si="111"/>
        <v>41.725510715271795</v>
      </c>
      <c r="AN257" s="20">
        <f t="shared" si="112"/>
        <v>10.314652771206502</v>
      </c>
      <c r="AO257" s="20">
        <f t="shared" si="113"/>
        <v>-18.684783624929214</v>
      </c>
      <c r="AP257" s="20">
        <f t="shared" si="114"/>
        <v>-24.46702401231569</v>
      </c>
      <c r="AQ257" s="20">
        <f t="shared" si="127"/>
        <v>12255.283025410961</v>
      </c>
      <c r="AR257" s="20">
        <f t="shared" si="123"/>
        <v>-4.3312029984654146</v>
      </c>
      <c r="AS257" s="20">
        <f t="shared" si="124"/>
        <v>62.153606872330784</v>
      </c>
      <c r="AT257" s="20">
        <f t="shared" si="115"/>
        <v>-6.9685465034428379E-2</v>
      </c>
      <c r="AU257" s="21">
        <f t="shared" si="105"/>
        <v>28413.700000000026</v>
      </c>
      <c r="AV257" s="20">
        <f t="shared" si="116"/>
        <v>57.822403873864779</v>
      </c>
      <c r="AW257" s="20">
        <f t="shared" si="125"/>
        <v>12563.169236299802</v>
      </c>
      <c r="AX257" s="20">
        <f t="shared" si="117"/>
        <v>12666.169236299811</v>
      </c>
      <c r="AY257" s="20"/>
      <c r="AZ257" s="20"/>
    </row>
    <row r="258" spans="1:52" x14ac:dyDescent="0.25">
      <c r="A258">
        <v>3</v>
      </c>
      <c r="C258" s="16">
        <f t="shared" si="132"/>
        <v>44321</v>
      </c>
      <c r="D258" s="91">
        <v>256</v>
      </c>
      <c r="E258" s="91" t="e">
        <f t="shared" si="106"/>
        <v>#NUM!</v>
      </c>
      <c r="Y258" s="17">
        <f t="shared" si="107"/>
        <v>4.4444444444444446</v>
      </c>
      <c r="Z258">
        <f t="shared" si="131"/>
        <v>0.2</v>
      </c>
      <c r="AA258">
        <v>22.22</v>
      </c>
      <c r="AB258">
        <f t="shared" si="104"/>
        <v>4.4999999999999998E-2</v>
      </c>
      <c r="AC258">
        <f t="shared" si="108"/>
        <v>0.15500000000000003</v>
      </c>
      <c r="AD258" s="28">
        <f t="shared" si="118"/>
        <v>15690.401734947232</v>
      </c>
      <c r="AE258" s="29">
        <f t="shared" si="109"/>
        <v>-45.710231441486002</v>
      </c>
      <c r="AF258" s="29">
        <f t="shared" si="110"/>
        <v>-11.418797311498414</v>
      </c>
      <c r="AG258" s="29">
        <f t="shared" si="119"/>
        <v>-51.416125877685978</v>
      </c>
      <c r="AH258" s="29">
        <f t="shared" si="120"/>
        <v>-5.7129028752984423</v>
      </c>
      <c r="AI258" s="29">
        <f t="shared" si="121"/>
        <v>-17.138708625895326</v>
      </c>
      <c r="AJ258" s="29">
        <f t="shared" si="122"/>
        <v>-34.277417251790652</v>
      </c>
      <c r="AK258" s="20">
        <f t="shared" si="126"/>
        <v>406.55921170746103</v>
      </c>
      <c r="AL258" s="20">
        <f t="shared" si="128"/>
        <v>-37.253245569077123</v>
      </c>
      <c r="AM258" s="20">
        <f t="shared" si="111"/>
        <v>41.139208297337404</v>
      </c>
      <c r="AN258" s="20">
        <f t="shared" si="112"/>
        <v>10.276917580348574</v>
      </c>
      <c r="AO258" s="20">
        <f t="shared" si="113"/>
        <v>-18.48987948999827</v>
      </c>
      <c r="AP258" s="20">
        <f t="shared" si="114"/>
        <v>-24.202782365296713</v>
      </c>
      <c r="AQ258" s="20">
        <f t="shared" si="127"/>
        <v>12316.739053345336</v>
      </c>
      <c r="AR258" s="20">
        <f t="shared" si="123"/>
        <v>-4.3269991813893967</v>
      </c>
      <c r="AS258" s="20">
        <f t="shared" si="124"/>
        <v>61.456027934375015</v>
      </c>
      <c r="AT258" s="20">
        <f t="shared" si="115"/>
        <v>-7.0408051526042723E-2</v>
      </c>
      <c r="AU258" s="21">
        <f t="shared" si="105"/>
        <v>28413.70000000003</v>
      </c>
      <c r="AV258" s="20">
        <f t="shared" si="116"/>
        <v>57.129028752984425</v>
      </c>
      <c r="AW258" s="20">
        <f t="shared" si="125"/>
        <v>12620.298265052787</v>
      </c>
      <c r="AX258" s="20">
        <f t="shared" si="117"/>
        <v>12723.298265052797</v>
      </c>
      <c r="AY258" s="20"/>
      <c r="AZ258" s="20"/>
    </row>
    <row r="259" spans="1:52" x14ac:dyDescent="0.25">
      <c r="A259">
        <v>3</v>
      </c>
      <c r="C259" s="16">
        <f t="shared" si="132"/>
        <v>44322</v>
      </c>
      <c r="D259" s="91">
        <v>257</v>
      </c>
      <c r="E259" s="91" t="e">
        <f t="shared" si="106"/>
        <v>#NUM!</v>
      </c>
      <c r="Y259" s="17">
        <f t="shared" si="107"/>
        <v>4.4444444444444446</v>
      </c>
      <c r="Z259">
        <f t="shared" si="131"/>
        <v>0.2</v>
      </c>
      <c r="AA259">
        <v>22.22</v>
      </c>
      <c r="AB259">
        <f t="shared" ref="AB259:AB290" si="133">$BC$7</f>
        <v>4.4999999999999998E-2</v>
      </c>
      <c r="AC259">
        <f t="shared" si="108"/>
        <v>0.15500000000000003</v>
      </c>
      <c r="AD259" s="28">
        <f t="shared" si="118"/>
        <v>15633.95958267107</v>
      </c>
      <c r="AE259" s="29">
        <f t="shared" si="109"/>
        <v>-45.064780176636582</v>
      </c>
      <c r="AF259" s="29">
        <f t="shared" si="110"/>
        <v>-11.377372099525701</v>
      </c>
      <c r="AG259" s="29">
        <f t="shared" si="119"/>
        <v>-50.797937048546054</v>
      </c>
      <c r="AH259" s="29">
        <f t="shared" si="120"/>
        <v>-5.644215227616229</v>
      </c>
      <c r="AI259" s="29">
        <f t="shared" si="121"/>
        <v>-16.932645682848683</v>
      </c>
      <c r="AJ259" s="29">
        <f t="shared" si="122"/>
        <v>-33.865291365697374</v>
      </c>
      <c r="AK259" s="20">
        <f t="shared" si="126"/>
        <v>402.24097148357356</v>
      </c>
      <c r="AL259" s="20">
        <f t="shared" si="128"/>
        <v>-36.821012745597784</v>
      </c>
      <c r="AM259" s="20">
        <f t="shared" si="111"/>
        <v>40.558302158972921</v>
      </c>
      <c r="AN259" s="20">
        <f t="shared" si="112"/>
        <v>10.23963488957313</v>
      </c>
      <c r="AO259" s="20">
        <f t="shared" si="113"/>
        <v>-18.295164526835745</v>
      </c>
      <c r="AP259" s="20">
        <f t="shared" si="114"/>
        <v>-23.939379754451974</v>
      </c>
      <c r="AQ259" s="20">
        <f t="shared" si="127"/>
        <v>12377.499445845386</v>
      </c>
      <c r="AR259" s="20">
        <f t="shared" si="123"/>
        <v>-4.3182402238874715</v>
      </c>
      <c r="AS259" s="20">
        <f t="shared" si="124"/>
        <v>60.76039250004942</v>
      </c>
      <c r="AT259" s="20">
        <f t="shared" si="115"/>
        <v>-7.1069985663505364E-2</v>
      </c>
      <c r="AU259" s="21">
        <f t="shared" ref="AU259:AU290" si="134">AD259+AK259+AQ259</f>
        <v>28413.70000000003</v>
      </c>
      <c r="AV259" s="20">
        <f t="shared" si="116"/>
        <v>56.44215227616229</v>
      </c>
      <c r="AW259" s="20">
        <f t="shared" si="125"/>
        <v>12676.740417328949</v>
      </c>
      <c r="AX259" s="20">
        <f t="shared" si="117"/>
        <v>12779.74041732896</v>
      </c>
      <c r="AY259" s="20"/>
      <c r="AZ259" s="20"/>
    </row>
    <row r="260" spans="1:52" x14ac:dyDescent="0.25">
      <c r="A260">
        <v>3</v>
      </c>
      <c r="C260" s="16">
        <f t="shared" si="132"/>
        <v>44323</v>
      </c>
      <c r="D260" s="91">
        <v>258</v>
      </c>
      <c r="E260" s="91" t="e">
        <f t="shared" ref="E260:E290" si="135">LN(G260)</f>
        <v>#NUM!</v>
      </c>
      <c r="Y260" s="17">
        <f t="shared" ref="Y260:Y290" si="136">Z260/AB260</f>
        <v>4.4444444444444446</v>
      </c>
      <c r="Z260">
        <f t="shared" si="131"/>
        <v>0.2</v>
      </c>
      <c r="AA260">
        <v>22.22</v>
      </c>
      <c r="AB260">
        <f t="shared" si="133"/>
        <v>4.4999999999999998E-2</v>
      </c>
      <c r="AC260">
        <f t="shared" ref="AC260:AC290" si="137">Z260-AB260</f>
        <v>0.15500000000000003</v>
      </c>
      <c r="AD260" s="28">
        <f t="shared" si="118"/>
        <v>15578.197396986196</v>
      </c>
      <c r="AE260" s="29">
        <f t="shared" ref="AE260:AE290" si="138">-((AD259/$BC$2)*(Z260*AK259))</f>
        <v>-44.425740731727132</v>
      </c>
      <c r="AF260" s="29">
        <f t="shared" ref="AF260:AF290" si="139">-(AD259/$BC$2)*($BC$26*$BC$25)</f>
        <v>-11.336444953147179</v>
      </c>
      <c r="AG260" s="29">
        <f t="shared" si="119"/>
        <v>-50.185967116386884</v>
      </c>
      <c r="AH260" s="29">
        <f t="shared" si="120"/>
        <v>-5.5762185684874312</v>
      </c>
      <c r="AI260" s="29">
        <f t="shared" si="121"/>
        <v>-16.728655705462295</v>
      </c>
      <c r="AJ260" s="29">
        <f t="shared" si="122"/>
        <v>-33.457311410924589</v>
      </c>
      <c r="AK260" s="20">
        <f t="shared" si="126"/>
        <v>397.93567607248798</v>
      </c>
      <c r="AL260" s="20">
        <f t="shared" si="128"/>
        <v>-36.390418810711644</v>
      </c>
      <c r="AM260" s="20">
        <f t="shared" ref="AM260:AM290" si="140">0.9*((AD259/$BC$2)*(Z260*AK259))</f>
        <v>39.983166658554417</v>
      </c>
      <c r="AN260" s="20">
        <f t="shared" ref="AN260:AN290" si="141">0.9*(-AF260)</f>
        <v>10.202800457832462</v>
      </c>
      <c r="AO260" s="20">
        <f t="shared" ref="AO260:AO290" si="142">-(AK259*AB260)</f>
        <v>-18.10084371676081</v>
      </c>
      <c r="AP260" s="20">
        <f t="shared" ref="AP260:AP290" si="143">-(AK259*AB260)+AH260</f>
        <v>-23.67706228524824</v>
      </c>
      <c r="AQ260" s="20">
        <f t="shared" si="127"/>
        <v>12437.566926941345</v>
      </c>
      <c r="AR260" s="20">
        <f t="shared" si="123"/>
        <v>-4.3052954110855808</v>
      </c>
      <c r="AS260" s="20">
        <f t="shared" si="124"/>
        <v>60.06748109595901</v>
      </c>
      <c r="AT260" s="20">
        <f t="shared" ref="AT260:AT290" si="144">(AK260-AK259)/(AQ260-AQ259)</f>
        <v>-7.1674312498767587E-2</v>
      </c>
      <c r="AU260" s="21">
        <f t="shared" si="134"/>
        <v>28413.700000000026</v>
      </c>
      <c r="AV260" s="20">
        <f t="shared" ref="AV260:AV290" si="145">-SUM(AH260:AJ260)</f>
        <v>55.762185684874311</v>
      </c>
      <c r="AW260" s="20">
        <f t="shared" si="125"/>
        <v>12732.502603013823</v>
      </c>
      <c r="AX260" s="20">
        <f t="shared" ref="AX260:AX290" si="146">AK260+AQ260</f>
        <v>12835.502603013832</v>
      </c>
      <c r="AY260" s="20"/>
      <c r="AZ260" s="20"/>
    </row>
    <row r="261" spans="1:52" x14ac:dyDescent="0.25">
      <c r="A261">
        <v>3</v>
      </c>
      <c r="C261" s="16">
        <f t="shared" si="132"/>
        <v>44324</v>
      </c>
      <c r="D261" s="91">
        <v>259</v>
      </c>
      <c r="E261" s="91" t="e">
        <f t="shared" si="135"/>
        <v>#NUM!</v>
      </c>
      <c r="Y261" s="17">
        <f t="shared" si="136"/>
        <v>4.4444444444444446</v>
      </c>
      <c r="Z261">
        <f t="shared" si="131"/>
        <v>0.2</v>
      </c>
      <c r="AA261">
        <v>22.22</v>
      </c>
      <c r="AB261">
        <f t="shared" si="133"/>
        <v>4.4999999999999998E-2</v>
      </c>
      <c r="AC261">
        <f t="shared" si="137"/>
        <v>0.15500000000000003</v>
      </c>
      <c r="AD261" s="28">
        <f t="shared" ref="AD261:AD290" si="147">AD260+AE261+AF261</f>
        <v>15523.107905121289</v>
      </c>
      <c r="AE261" s="29">
        <f t="shared" si="138"/>
        <v>-43.79348100301565</v>
      </c>
      <c r="AF261" s="29">
        <f t="shared" si="139"/>
        <v>-11.296010861889554</v>
      </c>
      <c r="AG261" s="29">
        <f t="shared" ref="AG261:AG290" si="148">(AF261+AE261)*0.9</f>
        <v>-49.580542678414687</v>
      </c>
      <c r="AH261" s="29">
        <f t="shared" ref="AH261:AH290" si="149">(AF261+AE261)*0.1</f>
        <v>-5.5089491864905211</v>
      </c>
      <c r="AI261" s="29">
        <f t="shared" ref="AI261:AI290" si="150">SUM(AG261:AH261)*0.3</f>
        <v>-16.526847559471562</v>
      </c>
      <c r="AJ261" s="29">
        <f t="shared" ref="AJ261:AJ290" si="151">AG261-AI261</f>
        <v>-33.053695118943125</v>
      </c>
      <c r="AK261" s="20">
        <f t="shared" si="126"/>
        <v>393.64716446492969</v>
      </c>
      <c r="AL261" s="20">
        <f t="shared" si="128"/>
        <v>-35.961948862711033</v>
      </c>
      <c r="AM261" s="20">
        <f t="shared" si="140"/>
        <v>39.414132902714087</v>
      </c>
      <c r="AN261" s="20">
        <f t="shared" si="141"/>
        <v>10.166409775700599</v>
      </c>
      <c r="AO261" s="20">
        <f t="shared" si="142"/>
        <v>-17.907105423261957</v>
      </c>
      <c r="AP261" s="20">
        <f t="shared" si="143"/>
        <v>-23.416054609752479</v>
      </c>
      <c r="AQ261" s="20">
        <f t="shared" si="127"/>
        <v>12496.944930413809</v>
      </c>
      <c r="AR261" s="20">
        <f t="shared" ref="AR261:AR290" si="152">(AK261-AK260)</f>
        <v>-4.2885116075582914</v>
      </c>
      <c r="AS261" s="20">
        <f t="shared" ref="AS261:AS290" si="153">(AQ261-AQ260)</f>
        <v>59.378003472464115</v>
      </c>
      <c r="AT261" s="20">
        <f t="shared" si="144"/>
        <v>-7.2223910484747786E-2</v>
      </c>
      <c r="AU261" s="21">
        <f t="shared" si="134"/>
        <v>28413.700000000026</v>
      </c>
      <c r="AV261" s="20">
        <f t="shared" si="145"/>
        <v>55.089491864905213</v>
      </c>
      <c r="AW261" s="20">
        <f t="shared" si="125"/>
        <v>12787.592094878728</v>
      </c>
      <c r="AX261" s="20">
        <f t="shared" si="146"/>
        <v>12890.592094878739</v>
      </c>
      <c r="AY261" s="20"/>
      <c r="AZ261" s="20"/>
    </row>
    <row r="262" spans="1:52" x14ac:dyDescent="0.25">
      <c r="A262">
        <v>3</v>
      </c>
      <c r="C262" s="16">
        <f t="shared" si="132"/>
        <v>44325</v>
      </c>
      <c r="D262" s="91">
        <v>260</v>
      </c>
      <c r="E262" s="91" t="e">
        <f t="shared" si="135"/>
        <v>#NUM!</v>
      </c>
      <c r="Y262" s="17">
        <f t="shared" si="136"/>
        <v>4.4444444444444446</v>
      </c>
      <c r="Z262">
        <f t="shared" si="131"/>
        <v>0.2</v>
      </c>
      <c r="AA262">
        <v>22.22</v>
      </c>
      <c r="AB262">
        <f t="shared" si="133"/>
        <v>4.4999999999999998E-2</v>
      </c>
      <c r="AC262">
        <f t="shared" si="137"/>
        <v>0.15500000000000003</v>
      </c>
      <c r="AD262" s="28">
        <f t="shared" si="147"/>
        <v>15468.683516150928</v>
      </c>
      <c r="AE262" s="29">
        <f t="shared" si="138"/>
        <v>-43.16832441821736</v>
      </c>
      <c r="AF262" s="29">
        <f t="shared" si="139"/>
        <v>-11.256064552144991</v>
      </c>
      <c r="AG262" s="29">
        <f t="shared" si="148"/>
        <v>-48.981950073326118</v>
      </c>
      <c r="AH262" s="29">
        <f t="shared" si="149"/>
        <v>-5.4424388970362356</v>
      </c>
      <c r="AI262" s="29">
        <f t="shared" si="150"/>
        <v>-16.327316691108706</v>
      </c>
      <c r="AJ262" s="29">
        <f t="shared" si="151"/>
        <v>-32.654633382217412</v>
      </c>
      <c r="AK262" s="20">
        <f t="shared" si="126"/>
        <v>389.37895132398199</v>
      </c>
      <c r="AL262" s="20">
        <f t="shared" si="128"/>
        <v>-35.53604081335196</v>
      </c>
      <c r="AM262" s="20">
        <f t="shared" si="140"/>
        <v>38.851491976395621</v>
      </c>
      <c r="AN262" s="20">
        <f t="shared" si="141"/>
        <v>10.130458096930493</v>
      </c>
      <c r="AO262" s="20">
        <f t="shared" si="142"/>
        <v>-17.714122400921834</v>
      </c>
      <c r="AP262" s="20">
        <f t="shared" si="143"/>
        <v>-23.156561297958071</v>
      </c>
      <c r="AQ262" s="20">
        <f t="shared" si="127"/>
        <v>12555.637532525117</v>
      </c>
      <c r="AR262" s="20">
        <f t="shared" si="152"/>
        <v>-4.2682131409476938</v>
      </c>
      <c r="AS262" s="20">
        <f t="shared" si="153"/>
        <v>58.692602111308588</v>
      </c>
      <c r="AT262" s="20">
        <f t="shared" si="144"/>
        <v>-7.2721484265651878E-2</v>
      </c>
      <c r="AU262" s="21">
        <f t="shared" si="134"/>
        <v>28413.700000000026</v>
      </c>
      <c r="AV262" s="20">
        <f t="shared" si="145"/>
        <v>54.424388970362358</v>
      </c>
      <c r="AW262" s="20">
        <f t="shared" ref="AW262:AW290" si="154">AV262+AW261</f>
        <v>12842.016483849091</v>
      </c>
      <c r="AX262" s="20">
        <f t="shared" si="146"/>
        <v>12945.0164838491</v>
      </c>
      <c r="AY262" s="20"/>
      <c r="AZ262" s="20"/>
    </row>
    <row r="263" spans="1:52" x14ac:dyDescent="0.25">
      <c r="A263">
        <v>3</v>
      </c>
      <c r="C263" s="16">
        <f t="shared" si="132"/>
        <v>44326</v>
      </c>
      <c r="D263" s="91">
        <v>261</v>
      </c>
      <c r="E263" s="91" t="e">
        <f t="shared" si="135"/>
        <v>#NUM!</v>
      </c>
      <c r="Y263" s="17">
        <f t="shared" si="136"/>
        <v>4.4444444444444446</v>
      </c>
      <c r="Z263">
        <f t="shared" si="131"/>
        <v>0.2</v>
      </c>
      <c r="AA263">
        <v>22.22</v>
      </c>
      <c r="AB263">
        <f t="shared" si="133"/>
        <v>4.4999999999999998E-2</v>
      </c>
      <c r="AC263">
        <f t="shared" si="137"/>
        <v>0.15500000000000003</v>
      </c>
      <c r="AD263" s="28">
        <f t="shared" si="147"/>
        <v>15414.916362194766</v>
      </c>
      <c r="AE263" s="29">
        <f t="shared" si="138"/>
        <v>-42.550553436555198</v>
      </c>
      <c r="AF263" s="29">
        <f t="shared" si="139"/>
        <v>-11.216600519606809</v>
      </c>
      <c r="AG263" s="29">
        <f t="shared" si="148"/>
        <v>-48.390438560545803</v>
      </c>
      <c r="AH263" s="29">
        <f t="shared" si="149"/>
        <v>-5.376715395616201</v>
      </c>
      <c r="AI263" s="29">
        <f t="shared" si="150"/>
        <v>-16.130146186848602</v>
      </c>
      <c r="AJ263" s="29">
        <f t="shared" si="151"/>
        <v>-32.260292373697197</v>
      </c>
      <c r="AK263" s="20">
        <f t="shared" ref="AK263:AK290" si="155">AK262-AG263-(AK262*AB263)+AL263</f>
        <v>385.13424905021867</v>
      </c>
      <c r="AL263" s="20">
        <f t="shared" si="128"/>
        <v>-35.113088024729947</v>
      </c>
      <c r="AM263" s="20">
        <f t="shared" si="140"/>
        <v>38.295498092899678</v>
      </c>
      <c r="AN263" s="20">
        <f t="shared" si="141"/>
        <v>10.094940467646127</v>
      </c>
      <c r="AO263" s="20">
        <f t="shared" si="142"/>
        <v>-17.52205280957919</v>
      </c>
      <c r="AP263" s="20">
        <f t="shared" si="143"/>
        <v>-22.898768205195392</v>
      </c>
      <c r="AQ263" s="20">
        <f t="shared" ref="AQ263:AQ290" si="156">AQ262+(AK262*AB263)-AH263-AL263</f>
        <v>12613.649388755042</v>
      </c>
      <c r="AR263" s="20">
        <f t="shared" si="152"/>
        <v>-4.2447022737633233</v>
      </c>
      <c r="AS263" s="20">
        <f t="shared" si="153"/>
        <v>58.011856229924888</v>
      </c>
      <c r="AT263" s="20">
        <f t="shared" si="144"/>
        <v>-7.3169564803095069E-2</v>
      </c>
      <c r="AU263" s="21">
        <f t="shared" si="134"/>
        <v>28413.700000000026</v>
      </c>
      <c r="AV263" s="20">
        <f t="shared" si="145"/>
        <v>53.767153956162005</v>
      </c>
      <c r="AW263" s="20">
        <f t="shared" si="154"/>
        <v>12895.783637805253</v>
      </c>
      <c r="AX263" s="20">
        <f t="shared" si="146"/>
        <v>12998.783637805262</v>
      </c>
      <c r="AY263" s="20"/>
      <c r="AZ263" s="20"/>
    </row>
    <row r="264" spans="1:52" x14ac:dyDescent="0.25">
      <c r="A264">
        <v>3</v>
      </c>
      <c r="C264" s="16">
        <f t="shared" si="132"/>
        <v>44327</v>
      </c>
      <c r="D264" s="91">
        <v>262</v>
      </c>
      <c r="E264" s="91" t="e">
        <f t="shared" si="135"/>
        <v>#NUM!</v>
      </c>
      <c r="Y264" s="17">
        <f t="shared" si="136"/>
        <v>4.4444444444444446</v>
      </c>
      <c r="Z264">
        <f t="shared" si="131"/>
        <v>0.2</v>
      </c>
      <c r="AA264">
        <v>22.22</v>
      </c>
      <c r="AB264">
        <f t="shared" si="133"/>
        <v>4.4999999999999998E-2</v>
      </c>
      <c r="AC264">
        <f t="shared" si="137"/>
        <v>0.15500000000000003</v>
      </c>
      <c r="AD264" s="28">
        <f t="shared" si="147"/>
        <v>15361.79833623643</v>
      </c>
      <c r="AE264" s="29">
        <f t="shared" si="138"/>
        <v>-41.940412899192253</v>
      </c>
      <c r="AF264" s="29">
        <f t="shared" si="139"/>
        <v>-11.177613059143686</v>
      </c>
      <c r="AG264" s="29">
        <f t="shared" si="148"/>
        <v>-47.806223362502351</v>
      </c>
      <c r="AH264" s="29">
        <f t="shared" si="149"/>
        <v>-5.3118025958335942</v>
      </c>
      <c r="AI264" s="29">
        <f t="shared" si="150"/>
        <v>-15.935407787500784</v>
      </c>
      <c r="AJ264" s="29">
        <f t="shared" si="151"/>
        <v>-31.870815575001565</v>
      </c>
      <c r="AK264" s="20">
        <f t="shared" si="155"/>
        <v>380.91598888114231</v>
      </c>
      <c r="AL264" s="20">
        <f t="shared" si="128"/>
        <v>-34.693442324318866</v>
      </c>
      <c r="AM264" s="20">
        <f t="shared" si="140"/>
        <v>37.746371609273027</v>
      </c>
      <c r="AN264" s="20">
        <f t="shared" si="141"/>
        <v>10.059851753229317</v>
      </c>
      <c r="AO264" s="20">
        <f t="shared" si="142"/>
        <v>-17.33104120725984</v>
      </c>
      <c r="AP264" s="20">
        <f t="shared" si="143"/>
        <v>-22.642843803093434</v>
      </c>
      <c r="AQ264" s="20">
        <f t="shared" si="156"/>
        <v>12670.985674882455</v>
      </c>
      <c r="AR264" s="20">
        <f t="shared" si="152"/>
        <v>-4.218260169076359</v>
      </c>
      <c r="AS264" s="20">
        <f t="shared" si="153"/>
        <v>57.336286127412677</v>
      </c>
      <c r="AT264" s="20">
        <f t="shared" si="144"/>
        <v>-7.3570516229505042E-2</v>
      </c>
      <c r="AU264" s="21">
        <f t="shared" si="134"/>
        <v>28413.700000000026</v>
      </c>
      <c r="AV264" s="20">
        <f t="shared" si="145"/>
        <v>53.118025958335942</v>
      </c>
      <c r="AW264" s="20">
        <f t="shared" si="154"/>
        <v>12948.901663763589</v>
      </c>
      <c r="AX264" s="20">
        <f t="shared" si="146"/>
        <v>13051.901663763598</v>
      </c>
      <c r="AY264" s="20"/>
      <c r="AZ264" s="20"/>
    </row>
    <row r="265" spans="1:52" x14ac:dyDescent="0.25">
      <c r="A265">
        <v>3</v>
      </c>
      <c r="C265" s="16">
        <f t="shared" si="132"/>
        <v>44328</v>
      </c>
      <c r="D265" s="91">
        <v>263</v>
      </c>
      <c r="E265" s="91" t="e">
        <f t="shared" si="135"/>
        <v>#NUM!</v>
      </c>
      <c r="Y265" s="17">
        <f t="shared" si="136"/>
        <v>4.4444444444444446</v>
      </c>
      <c r="Z265">
        <f t="shared" si="131"/>
        <v>0.2</v>
      </c>
      <c r="AA265">
        <v>22.22</v>
      </c>
      <c r="AB265">
        <f t="shared" si="133"/>
        <v>4.4999999999999998E-2</v>
      </c>
      <c r="AC265">
        <f t="shared" si="137"/>
        <v>0.15500000000000003</v>
      </c>
      <c r="AD265" s="28">
        <f t="shared" si="147"/>
        <v>15309.321126762688</v>
      </c>
      <c r="AE265" s="29">
        <f t="shared" si="138"/>
        <v>-41.338113181519262</v>
      </c>
      <c r="AF265" s="29">
        <f t="shared" si="139"/>
        <v>-11.139096292222787</v>
      </c>
      <c r="AG265" s="29">
        <f t="shared" si="148"/>
        <v>-47.229488526367845</v>
      </c>
      <c r="AH265" s="29">
        <f t="shared" si="149"/>
        <v>-5.247720947374205</v>
      </c>
      <c r="AI265" s="29">
        <f t="shared" si="150"/>
        <v>-15.743162842122615</v>
      </c>
      <c r="AJ265" s="29">
        <f t="shared" si="151"/>
        <v>-31.48632568424523</v>
      </c>
      <c r="AK265" s="20">
        <f t="shared" si="155"/>
        <v>376.72684065606808</v>
      </c>
      <c r="AL265" s="20">
        <f t="shared" si="128"/>
        <v>-34.277417251790652</v>
      </c>
      <c r="AM265" s="20">
        <f t="shared" si="140"/>
        <v>37.204301863367334</v>
      </c>
      <c r="AN265" s="20">
        <f t="shared" si="141"/>
        <v>10.025186663000508</v>
      </c>
      <c r="AO265" s="20">
        <f t="shared" si="142"/>
        <v>-17.141219499651402</v>
      </c>
      <c r="AP265" s="20">
        <f t="shared" si="143"/>
        <v>-22.388940447025607</v>
      </c>
      <c r="AQ265" s="20">
        <f t="shared" si="156"/>
        <v>12727.652032581273</v>
      </c>
      <c r="AR265" s="20">
        <f t="shared" si="152"/>
        <v>-4.1891482250742342</v>
      </c>
      <c r="AS265" s="20">
        <f t="shared" si="153"/>
        <v>56.666357698817592</v>
      </c>
      <c r="AT265" s="20">
        <f t="shared" si="144"/>
        <v>-7.3926548223544025E-2</v>
      </c>
      <c r="AU265" s="21">
        <f t="shared" si="134"/>
        <v>28413.70000000003</v>
      </c>
      <c r="AV265" s="20">
        <f t="shared" si="145"/>
        <v>52.47720947374205</v>
      </c>
      <c r="AW265" s="20">
        <f t="shared" si="154"/>
        <v>13001.37887323733</v>
      </c>
      <c r="AX265" s="20">
        <f t="shared" si="146"/>
        <v>13104.378873237341</v>
      </c>
      <c r="AY265" s="20"/>
      <c r="AZ265" s="20"/>
    </row>
    <row r="266" spans="1:52" x14ac:dyDescent="0.25">
      <c r="A266">
        <v>3</v>
      </c>
      <c r="C266" s="16">
        <f t="shared" si="132"/>
        <v>44329</v>
      </c>
      <c r="D266" s="91">
        <v>264</v>
      </c>
      <c r="E266" s="91" t="e">
        <f t="shared" si="135"/>
        <v>#NUM!</v>
      </c>
      <c r="Y266" s="17">
        <f t="shared" si="136"/>
        <v>4.4444444444444446</v>
      </c>
      <c r="Z266">
        <f t="shared" si="131"/>
        <v>0.2</v>
      </c>
      <c r="AA266">
        <v>22.22</v>
      </c>
      <c r="AB266">
        <f t="shared" si="133"/>
        <v>4.4999999999999998E-2</v>
      </c>
      <c r="AC266">
        <f t="shared" si="137"/>
        <v>0.15500000000000003</v>
      </c>
      <c r="AD266" s="28">
        <f t="shared" si="147"/>
        <v>15257.476249456859</v>
      </c>
      <c r="AE266" s="29">
        <f t="shared" si="138"/>
        <v>-40.743833113801529</v>
      </c>
      <c r="AF266" s="29">
        <f t="shared" si="139"/>
        <v>-11.101044192027182</v>
      </c>
      <c r="AG266" s="29">
        <f t="shared" si="148"/>
        <v>-46.660389575245837</v>
      </c>
      <c r="AH266" s="29">
        <f t="shared" si="149"/>
        <v>-5.1844877305828714</v>
      </c>
      <c r="AI266" s="29">
        <f t="shared" si="150"/>
        <v>-15.553463191748612</v>
      </c>
      <c r="AJ266" s="29">
        <f t="shared" si="151"/>
        <v>-31.106926383497225</v>
      </c>
      <c r="AK266" s="20">
        <f t="shared" si="155"/>
        <v>372.56923103609353</v>
      </c>
      <c r="AL266" s="20">
        <f t="shared" si="128"/>
        <v>-33.865291365697374</v>
      </c>
      <c r="AM266" s="20">
        <f t="shared" si="140"/>
        <v>36.669449802421376</v>
      </c>
      <c r="AN266" s="20">
        <f t="shared" si="141"/>
        <v>9.9909397728244631</v>
      </c>
      <c r="AO266" s="20">
        <f t="shared" si="142"/>
        <v>-16.952707829523064</v>
      </c>
      <c r="AP266" s="20">
        <f t="shared" si="143"/>
        <v>-22.137195560105937</v>
      </c>
      <c r="AQ266" s="20">
        <f t="shared" si="156"/>
        <v>12783.654519507076</v>
      </c>
      <c r="AR266" s="20">
        <f t="shared" si="152"/>
        <v>-4.1576096199745507</v>
      </c>
      <c r="AS266" s="20">
        <f t="shared" si="153"/>
        <v>56.002486925803169</v>
      </c>
      <c r="AT266" s="20">
        <f t="shared" si="144"/>
        <v>-7.4239731986954494E-2</v>
      </c>
      <c r="AU266" s="21">
        <f t="shared" si="134"/>
        <v>28413.700000000026</v>
      </c>
      <c r="AV266" s="20">
        <f t="shared" si="145"/>
        <v>51.84487730582871</v>
      </c>
      <c r="AW266" s="20">
        <f t="shared" si="154"/>
        <v>13053.223750543159</v>
      </c>
      <c r="AX266" s="20">
        <f t="shared" si="146"/>
        <v>13156.223750543169</v>
      </c>
      <c r="AY266" s="20"/>
      <c r="AZ266" s="20"/>
    </row>
    <row r="267" spans="1:52" x14ac:dyDescent="0.25">
      <c r="A267">
        <v>3</v>
      </c>
      <c r="C267" s="16">
        <f t="shared" si="132"/>
        <v>44330</v>
      </c>
      <c r="D267" s="91">
        <v>265</v>
      </c>
      <c r="E267" s="91" t="e">
        <f t="shared" si="135"/>
        <v>#NUM!</v>
      </c>
      <c r="Y267" s="17">
        <f t="shared" si="136"/>
        <v>4.4444444444444446</v>
      </c>
      <c r="Z267">
        <f t="shared" si="131"/>
        <v>0.2</v>
      </c>
      <c r="AA267">
        <v>22.22</v>
      </c>
      <c r="AB267">
        <f t="shared" si="133"/>
        <v>4.4999999999999998E-2</v>
      </c>
      <c r="AC267">
        <f t="shared" si="137"/>
        <v>0.15500000000000003</v>
      </c>
      <c r="AD267" s="28">
        <f t="shared" si="147"/>
        <v>15206.255076195654</v>
      </c>
      <c r="AE267" s="29">
        <f t="shared" si="138"/>
        <v>-40.157722654767298</v>
      </c>
      <c r="AF267" s="29">
        <f t="shared" si="139"/>
        <v>-11.06345060643728</v>
      </c>
      <c r="AG267" s="29">
        <f t="shared" si="148"/>
        <v>-46.099055935084117</v>
      </c>
      <c r="AH267" s="29">
        <f t="shared" si="149"/>
        <v>-5.122117326120458</v>
      </c>
      <c r="AI267" s="29">
        <f t="shared" si="150"/>
        <v>-15.366351978361372</v>
      </c>
      <c r="AJ267" s="29">
        <f t="shared" si="151"/>
        <v>-30.732703956722744</v>
      </c>
      <c r="AK267" s="20">
        <f t="shared" si="155"/>
        <v>368.44536016362883</v>
      </c>
      <c r="AL267" s="20">
        <f t="shared" si="128"/>
        <v>-33.457311410924589</v>
      </c>
      <c r="AM267" s="20">
        <f t="shared" si="140"/>
        <v>36.141950389290571</v>
      </c>
      <c r="AN267" s="20">
        <f t="shared" si="141"/>
        <v>9.9571055457935529</v>
      </c>
      <c r="AO267" s="20">
        <f t="shared" si="142"/>
        <v>-16.765615396624209</v>
      </c>
      <c r="AP267" s="20">
        <f t="shared" si="143"/>
        <v>-21.887732722744666</v>
      </c>
      <c r="AQ267" s="20">
        <f t="shared" si="156"/>
        <v>12838.999563640744</v>
      </c>
      <c r="AR267" s="20">
        <f t="shared" si="152"/>
        <v>-4.1238708724646926</v>
      </c>
      <c r="AS267" s="20">
        <f t="shared" si="153"/>
        <v>55.345044133668125</v>
      </c>
      <c r="AT267" s="20">
        <f t="shared" si="144"/>
        <v>-7.4512017056212132E-2</v>
      </c>
      <c r="AU267" s="21">
        <f t="shared" si="134"/>
        <v>28413.700000000026</v>
      </c>
      <c r="AV267" s="20">
        <f t="shared" si="145"/>
        <v>51.221173261204576</v>
      </c>
      <c r="AW267" s="20">
        <f t="shared" si="154"/>
        <v>13104.444923804363</v>
      </c>
      <c r="AX267" s="20">
        <f t="shared" si="146"/>
        <v>13207.444923804373</v>
      </c>
      <c r="AY267" s="20"/>
      <c r="AZ267" s="20"/>
    </row>
    <row r="268" spans="1:52" x14ac:dyDescent="0.25">
      <c r="A268">
        <v>3</v>
      </c>
      <c r="C268" s="16">
        <f t="shared" si="132"/>
        <v>44331</v>
      </c>
      <c r="D268" s="91">
        <v>266</v>
      </c>
      <c r="E268" s="91" t="e">
        <f t="shared" si="135"/>
        <v>#NUM!</v>
      </c>
      <c r="Y268" s="17">
        <f t="shared" si="136"/>
        <v>4.4444444444444446</v>
      </c>
      <c r="Z268">
        <f t="shared" si="131"/>
        <v>0.2</v>
      </c>
      <c r="AA268">
        <v>22.22</v>
      </c>
      <c r="AB268">
        <f t="shared" si="133"/>
        <v>4.4999999999999998E-2</v>
      </c>
      <c r="AC268">
        <f t="shared" si="137"/>
        <v>0.15500000000000003</v>
      </c>
      <c r="AD268" s="28">
        <f t="shared" si="147"/>
        <v>15155.648861592539</v>
      </c>
      <c r="AE268" s="29">
        <f t="shared" si="138"/>
        <v>-39.579905324057108</v>
      </c>
      <c r="AF268" s="29">
        <f t="shared" si="139"/>
        <v>-11.026309279056921</v>
      </c>
      <c r="AG268" s="29">
        <f t="shared" si="148"/>
        <v>-45.545593142802623</v>
      </c>
      <c r="AH268" s="29">
        <f t="shared" si="149"/>
        <v>-5.0606214603114026</v>
      </c>
      <c r="AI268" s="29">
        <f t="shared" si="150"/>
        <v>-15.181864380934208</v>
      </c>
      <c r="AJ268" s="29">
        <f t="shared" si="151"/>
        <v>-30.363728761868416</v>
      </c>
      <c r="AK268" s="20">
        <f t="shared" si="155"/>
        <v>364.35721698012503</v>
      </c>
      <c r="AL268" s="20">
        <f t="shared" ref="AL268:AL290" si="157">AJ261</f>
        <v>-33.053695118943125</v>
      </c>
      <c r="AM268" s="20">
        <f t="shared" si="140"/>
        <v>35.621914791651399</v>
      </c>
      <c r="AN268" s="20">
        <f t="shared" si="141"/>
        <v>9.9236783511512296</v>
      </c>
      <c r="AO268" s="20">
        <f t="shared" si="142"/>
        <v>-16.580041207363298</v>
      </c>
      <c r="AP268" s="20">
        <f t="shared" si="143"/>
        <v>-21.6406626676747</v>
      </c>
      <c r="AQ268" s="20">
        <f t="shared" si="156"/>
        <v>12893.693921427363</v>
      </c>
      <c r="AR268" s="20">
        <f t="shared" si="152"/>
        <v>-4.0881431835038029</v>
      </c>
      <c r="AS268" s="20">
        <f t="shared" si="153"/>
        <v>54.694357786618639</v>
      </c>
      <c r="AT268" s="20">
        <f t="shared" si="144"/>
        <v>-7.4745245194267479E-2</v>
      </c>
      <c r="AU268" s="21">
        <f t="shared" si="134"/>
        <v>28413.700000000026</v>
      </c>
      <c r="AV268" s="20">
        <f t="shared" si="145"/>
        <v>50.606214603114026</v>
      </c>
      <c r="AW268" s="20">
        <f t="shared" si="154"/>
        <v>13155.051138407478</v>
      </c>
      <c r="AX268" s="20">
        <f t="shared" si="146"/>
        <v>13258.051138407487</v>
      </c>
      <c r="AY268" s="20"/>
      <c r="AZ268" s="20"/>
    </row>
    <row r="269" spans="1:52" x14ac:dyDescent="0.25">
      <c r="A269">
        <v>3</v>
      </c>
      <c r="C269" s="16">
        <f t="shared" si="132"/>
        <v>44332</v>
      </c>
      <c r="D269" s="91">
        <v>267</v>
      </c>
      <c r="E269" s="91" t="e">
        <f t="shared" si="135"/>
        <v>#NUM!</v>
      </c>
      <c r="Y269" s="17">
        <f t="shared" si="136"/>
        <v>4.4444444444444446</v>
      </c>
      <c r="Z269">
        <f t="shared" si="131"/>
        <v>0.2</v>
      </c>
      <c r="AA269">
        <v>22.22</v>
      </c>
      <c r="AB269">
        <f t="shared" si="133"/>
        <v>4.4999999999999998E-2</v>
      </c>
      <c r="AC269">
        <f t="shared" si="137"/>
        <v>0.15500000000000003</v>
      </c>
      <c r="AD269" s="28">
        <f t="shared" si="147"/>
        <v>15105.648767299803</v>
      </c>
      <c r="AE269" s="29">
        <f t="shared" si="138"/>
        <v>-39.01048042427675</v>
      </c>
      <c r="AF269" s="29">
        <f t="shared" si="139"/>
        <v>-10.989613868460411</v>
      </c>
      <c r="AG269" s="29">
        <f t="shared" si="148"/>
        <v>-45.000084863463442</v>
      </c>
      <c r="AH269" s="29">
        <f t="shared" si="149"/>
        <v>-5.0000094292737165</v>
      </c>
      <c r="AI269" s="29">
        <f t="shared" si="150"/>
        <v>-15.000028287821147</v>
      </c>
      <c r="AJ269" s="29">
        <f t="shared" si="151"/>
        <v>-30.000056575642297</v>
      </c>
      <c r="AK269" s="20">
        <f t="shared" si="155"/>
        <v>360.30659369726544</v>
      </c>
      <c r="AL269" s="20">
        <f t="shared" si="157"/>
        <v>-32.654633382217412</v>
      </c>
      <c r="AM269" s="20">
        <f t="shared" si="140"/>
        <v>35.109432381849075</v>
      </c>
      <c r="AN269" s="20">
        <f t="shared" si="141"/>
        <v>9.8906524816143708</v>
      </c>
      <c r="AO269" s="20">
        <f t="shared" si="142"/>
        <v>-16.396074764105627</v>
      </c>
      <c r="AP269" s="20">
        <f t="shared" si="143"/>
        <v>-21.396084193379345</v>
      </c>
      <c r="AQ269" s="20">
        <f t="shared" si="156"/>
        <v>12947.744639002958</v>
      </c>
      <c r="AR269" s="20">
        <f t="shared" si="152"/>
        <v>-4.0506232828595898</v>
      </c>
      <c r="AS269" s="20">
        <f t="shared" si="153"/>
        <v>54.050717575595627</v>
      </c>
      <c r="AT269" s="20">
        <f t="shared" si="144"/>
        <v>-7.4941156464655004E-2</v>
      </c>
      <c r="AU269" s="21">
        <f t="shared" si="134"/>
        <v>28413.700000000026</v>
      </c>
      <c r="AV269" s="20">
        <f t="shared" si="145"/>
        <v>50.00009429273716</v>
      </c>
      <c r="AW269" s="20">
        <f t="shared" si="154"/>
        <v>13205.051232700214</v>
      </c>
      <c r="AX269" s="20">
        <f t="shared" si="146"/>
        <v>13308.051232700223</v>
      </c>
      <c r="AY269" s="20"/>
      <c r="AZ269" s="20"/>
    </row>
    <row r="270" spans="1:52" x14ac:dyDescent="0.25">
      <c r="A270">
        <v>3</v>
      </c>
      <c r="C270" s="16">
        <f t="shared" si="132"/>
        <v>44333</v>
      </c>
      <c r="D270" s="91">
        <v>268</v>
      </c>
      <c r="E270" s="91" t="e">
        <f t="shared" si="135"/>
        <v>#NUM!</v>
      </c>
      <c r="Y270" s="17">
        <f t="shared" si="136"/>
        <v>4.4444444444444446</v>
      </c>
      <c r="Z270">
        <f t="shared" si="131"/>
        <v>0.2</v>
      </c>
      <c r="AA270">
        <v>22.22</v>
      </c>
      <c r="AB270">
        <f t="shared" si="133"/>
        <v>4.4999999999999998E-2</v>
      </c>
      <c r="AC270">
        <f t="shared" si="137"/>
        <v>0.15500000000000003</v>
      </c>
      <c r="AD270" s="28">
        <f t="shared" si="147"/>
        <v>15056.245884222048</v>
      </c>
      <c r="AE270" s="29">
        <f t="shared" si="138"/>
        <v>-38.449525111940638</v>
      </c>
      <c r="AF270" s="29">
        <f t="shared" si="139"/>
        <v>-10.953357965814352</v>
      </c>
      <c r="AG270" s="29">
        <f t="shared" si="148"/>
        <v>-44.462594769979496</v>
      </c>
      <c r="AH270" s="29">
        <f t="shared" si="149"/>
        <v>-4.9402883077755</v>
      </c>
      <c r="AI270" s="29">
        <f t="shared" si="150"/>
        <v>-14.820864923326496</v>
      </c>
      <c r="AJ270" s="29">
        <f t="shared" si="151"/>
        <v>-29.641729846653</v>
      </c>
      <c r="AK270" s="20">
        <f t="shared" si="155"/>
        <v>356.2950993771708</v>
      </c>
      <c r="AL270" s="20">
        <f t="shared" si="157"/>
        <v>-32.260292373697197</v>
      </c>
      <c r="AM270" s="20">
        <f t="shared" si="140"/>
        <v>34.604572600746572</v>
      </c>
      <c r="AN270" s="20">
        <f t="shared" si="141"/>
        <v>9.8580221692329175</v>
      </c>
      <c r="AO270" s="20">
        <f t="shared" si="142"/>
        <v>-16.213796716376944</v>
      </c>
      <c r="AP270" s="20">
        <f t="shared" si="143"/>
        <v>-21.154085024152444</v>
      </c>
      <c r="AQ270" s="20">
        <f t="shared" si="156"/>
        <v>13001.159016400807</v>
      </c>
      <c r="AR270" s="20">
        <f t="shared" si="152"/>
        <v>-4.0114943200946414</v>
      </c>
      <c r="AS270" s="20">
        <f t="shared" si="153"/>
        <v>53.414377397848511</v>
      </c>
      <c r="AT270" s="20">
        <f t="shared" si="144"/>
        <v>-7.5101396206786478E-2</v>
      </c>
      <c r="AU270" s="21">
        <f t="shared" si="134"/>
        <v>28413.700000000026</v>
      </c>
      <c r="AV270" s="20">
        <f t="shared" si="145"/>
        <v>49.402883077754993</v>
      </c>
      <c r="AW270" s="20">
        <f t="shared" si="154"/>
        <v>13254.454115777969</v>
      </c>
      <c r="AX270" s="20">
        <f t="shared" si="146"/>
        <v>13357.454115777977</v>
      </c>
      <c r="AY270" s="20"/>
      <c r="AZ270" s="20"/>
    </row>
    <row r="271" spans="1:52" x14ac:dyDescent="0.25">
      <c r="A271">
        <v>3</v>
      </c>
      <c r="C271" s="16">
        <f t="shared" si="132"/>
        <v>44334</v>
      </c>
      <c r="D271" s="91">
        <v>269</v>
      </c>
      <c r="E271" s="91" t="e">
        <f t="shared" si="135"/>
        <v>#NUM!</v>
      </c>
      <c r="Y271" s="17">
        <f t="shared" si="136"/>
        <v>4.4444444444444446</v>
      </c>
      <c r="Z271">
        <f t="shared" si="131"/>
        <v>0.2</v>
      </c>
      <c r="AA271">
        <v>22.22</v>
      </c>
      <c r="AB271">
        <f t="shared" si="133"/>
        <v>4.4999999999999998E-2</v>
      </c>
      <c r="AC271">
        <f t="shared" si="137"/>
        <v>0.15500000000000003</v>
      </c>
      <c r="AD271" s="28">
        <f t="shared" si="147"/>
        <v>15007.431252793656</v>
      </c>
      <c r="AE271" s="29">
        <f t="shared" si="138"/>
        <v>-37.897096317406593</v>
      </c>
      <c r="AF271" s="29">
        <f t="shared" si="139"/>
        <v>-10.917535110985016</v>
      </c>
      <c r="AG271" s="29">
        <f t="shared" si="148"/>
        <v>-43.933168285552448</v>
      </c>
      <c r="AH271" s="29">
        <f t="shared" si="149"/>
        <v>-4.8814631428391611</v>
      </c>
      <c r="AI271" s="29">
        <f t="shared" si="150"/>
        <v>-14.644389428517481</v>
      </c>
      <c r="AJ271" s="29">
        <f t="shared" si="151"/>
        <v>-29.288778857034966</v>
      </c>
      <c r="AK271" s="20">
        <f t="shared" si="155"/>
        <v>352.32417261574898</v>
      </c>
      <c r="AL271" s="20">
        <f t="shared" si="157"/>
        <v>-31.870815575001565</v>
      </c>
      <c r="AM271" s="20">
        <f t="shared" si="140"/>
        <v>34.107386685665936</v>
      </c>
      <c r="AN271" s="20">
        <f t="shared" si="141"/>
        <v>9.8257815998865148</v>
      </c>
      <c r="AO271" s="20">
        <f t="shared" si="142"/>
        <v>-16.033279471972687</v>
      </c>
      <c r="AP271" s="20">
        <f t="shared" si="143"/>
        <v>-20.91474261481185</v>
      </c>
      <c r="AQ271" s="20">
        <f t="shared" si="156"/>
        <v>13053.94457459062</v>
      </c>
      <c r="AR271" s="20">
        <f t="shared" si="152"/>
        <v>-3.970926761421822</v>
      </c>
      <c r="AS271" s="20">
        <f t="shared" si="153"/>
        <v>52.785558189812946</v>
      </c>
      <c r="AT271" s="20">
        <f t="shared" si="144"/>
        <v>-7.5227522405705446E-2</v>
      </c>
      <c r="AU271" s="21">
        <f t="shared" si="134"/>
        <v>28413.700000000026</v>
      </c>
      <c r="AV271" s="20">
        <f t="shared" si="145"/>
        <v>48.814631428391607</v>
      </c>
      <c r="AW271" s="20">
        <f t="shared" si="154"/>
        <v>13303.268747206361</v>
      </c>
      <c r="AX271" s="20">
        <f t="shared" si="146"/>
        <v>13406.268747206368</v>
      </c>
      <c r="AY271" s="20"/>
      <c r="AZ271" s="20"/>
    </row>
    <row r="272" spans="1:52" x14ac:dyDescent="0.25">
      <c r="A272">
        <v>3</v>
      </c>
      <c r="C272" s="16">
        <f t="shared" si="132"/>
        <v>44335</v>
      </c>
      <c r="D272" s="91">
        <v>270</v>
      </c>
      <c r="E272" s="91" t="e">
        <f t="shared" si="135"/>
        <v>#NUM!</v>
      </c>
      <c r="Y272" s="17">
        <f t="shared" si="136"/>
        <v>4.4444444444444446</v>
      </c>
      <c r="Z272">
        <f t="shared" ref="Z272:Z290" si="158">IF(A272=0,$BG$2,IF(A272=1,$BG$3,IF(A272=2,$BG$4,IF(A272=3,$BG$5,IF(A272=4,$BG$6,IF(A272=5,$BG$7,IF(A272=6,$BG$8,IF(A272=7,$BG$9,IF(A272=8,$BG$10,"")))))))))</f>
        <v>0.2</v>
      </c>
      <c r="AA272">
        <v>22.22</v>
      </c>
      <c r="AB272">
        <f t="shared" si="133"/>
        <v>4.4999999999999998E-2</v>
      </c>
      <c r="AC272">
        <f t="shared" si="137"/>
        <v>0.15500000000000003</v>
      </c>
      <c r="AD272" s="28">
        <f t="shared" si="147"/>
        <v>14959.195881468475</v>
      </c>
      <c r="AE272" s="29">
        <f t="shared" si="138"/>
        <v>-37.353232517940278</v>
      </c>
      <c r="AF272" s="29">
        <f t="shared" si="139"/>
        <v>-10.882138807241878</v>
      </c>
      <c r="AG272" s="29">
        <f t="shared" si="148"/>
        <v>-43.411834192663946</v>
      </c>
      <c r="AH272" s="29">
        <f t="shared" si="149"/>
        <v>-4.8235371325182159</v>
      </c>
      <c r="AI272" s="29">
        <f t="shared" si="150"/>
        <v>-14.470611397554649</v>
      </c>
      <c r="AJ272" s="29">
        <f t="shared" si="151"/>
        <v>-28.941222795109297</v>
      </c>
      <c r="AK272" s="20">
        <f t="shared" si="155"/>
        <v>348.39509335645897</v>
      </c>
      <c r="AL272" s="20">
        <f t="shared" si="157"/>
        <v>-31.48632568424523</v>
      </c>
      <c r="AM272" s="20">
        <f t="shared" si="140"/>
        <v>33.617909266146249</v>
      </c>
      <c r="AN272" s="20">
        <f t="shared" si="141"/>
        <v>9.7939249265176898</v>
      </c>
      <c r="AO272" s="20">
        <f t="shared" si="142"/>
        <v>-15.854587767708704</v>
      </c>
      <c r="AP272" s="20">
        <f t="shared" si="143"/>
        <v>-20.678124900226919</v>
      </c>
      <c r="AQ272" s="20">
        <f t="shared" si="156"/>
        <v>13106.109025175092</v>
      </c>
      <c r="AR272" s="20">
        <f t="shared" si="152"/>
        <v>-3.9290792592900061</v>
      </c>
      <c r="AS272" s="20">
        <f t="shared" si="153"/>
        <v>52.164450584472434</v>
      </c>
      <c r="AT272" s="20">
        <f t="shared" si="144"/>
        <v>-7.5321012974678164E-2</v>
      </c>
      <c r="AU272" s="21">
        <f t="shared" si="134"/>
        <v>28413.700000000026</v>
      </c>
      <c r="AV272" s="20">
        <f t="shared" si="145"/>
        <v>48.235371325182157</v>
      </c>
      <c r="AW272" s="20">
        <f t="shared" si="154"/>
        <v>13351.504118531542</v>
      </c>
      <c r="AX272" s="20">
        <f t="shared" si="146"/>
        <v>13454.504118531551</v>
      </c>
      <c r="AY272" s="20"/>
      <c r="AZ272" s="20"/>
    </row>
    <row r="273" spans="1:52" x14ac:dyDescent="0.25">
      <c r="A273">
        <v>3</v>
      </c>
      <c r="C273" s="16">
        <f t="shared" ref="C273:C290" si="159">C272+1</f>
        <v>44336</v>
      </c>
      <c r="D273" s="91">
        <v>271</v>
      </c>
      <c r="E273" s="91" t="e">
        <f t="shared" si="135"/>
        <v>#NUM!</v>
      </c>
      <c r="Y273" s="17">
        <f t="shared" si="136"/>
        <v>4.4444444444444446</v>
      </c>
      <c r="Z273">
        <f t="shared" si="158"/>
        <v>0.2</v>
      </c>
      <c r="AA273">
        <v>22.22</v>
      </c>
      <c r="AB273">
        <f t="shared" si="133"/>
        <v>4.4999999999999998E-2</v>
      </c>
      <c r="AC273">
        <f t="shared" si="137"/>
        <v>0.15500000000000003</v>
      </c>
      <c r="AD273" s="28">
        <f t="shared" si="147"/>
        <v>14911.530763562436</v>
      </c>
      <c r="AE273" s="29">
        <f t="shared" si="138"/>
        <v>-36.817955371373841</v>
      </c>
      <c r="AF273" s="29">
        <f t="shared" si="139"/>
        <v>-10.847162534664802</v>
      </c>
      <c r="AG273" s="29">
        <f t="shared" si="148"/>
        <v>-42.898606115434781</v>
      </c>
      <c r="AH273" s="29">
        <f t="shared" si="149"/>
        <v>-4.7665117906038645</v>
      </c>
      <c r="AI273" s="29">
        <f t="shared" si="150"/>
        <v>-14.299535371811594</v>
      </c>
      <c r="AJ273" s="29">
        <f t="shared" si="151"/>
        <v>-28.599070743623187</v>
      </c>
      <c r="AK273" s="20">
        <f t="shared" si="155"/>
        <v>344.50899388735587</v>
      </c>
      <c r="AL273" s="20">
        <f t="shared" si="157"/>
        <v>-31.106926383497225</v>
      </c>
      <c r="AM273" s="20">
        <f t="shared" si="140"/>
        <v>33.136159834236459</v>
      </c>
      <c r="AN273" s="20">
        <f t="shared" si="141"/>
        <v>9.7624462811983221</v>
      </c>
      <c r="AO273" s="20">
        <f t="shared" si="142"/>
        <v>-15.677779201040654</v>
      </c>
      <c r="AP273" s="20">
        <f t="shared" si="143"/>
        <v>-20.444290991644518</v>
      </c>
      <c r="AQ273" s="20">
        <f t="shared" si="156"/>
        <v>13157.660242550233</v>
      </c>
      <c r="AR273" s="20">
        <f t="shared" si="152"/>
        <v>-3.886099469103101</v>
      </c>
      <c r="AS273" s="20">
        <f t="shared" si="153"/>
        <v>51.551217375141277</v>
      </c>
      <c r="AT273" s="20">
        <f t="shared" si="144"/>
        <v>-7.5383272538914525E-2</v>
      </c>
      <c r="AU273" s="21">
        <f t="shared" si="134"/>
        <v>28413.700000000026</v>
      </c>
      <c r="AV273" s="20">
        <f t="shared" si="145"/>
        <v>47.665117906038645</v>
      </c>
      <c r="AW273" s="20">
        <f t="shared" si="154"/>
        <v>13399.169236437581</v>
      </c>
      <c r="AX273" s="20">
        <f t="shared" si="146"/>
        <v>13502.169236437589</v>
      </c>
      <c r="AY273" s="20"/>
      <c r="AZ273" s="20"/>
    </row>
    <row r="274" spans="1:52" x14ac:dyDescent="0.25">
      <c r="A274">
        <v>3</v>
      </c>
      <c r="C274" s="16">
        <f t="shared" si="159"/>
        <v>44337</v>
      </c>
      <c r="D274" s="91">
        <v>272</v>
      </c>
      <c r="E274" s="91" t="e">
        <f t="shared" si="135"/>
        <v>#NUM!</v>
      </c>
      <c r="Y274" s="17">
        <f t="shared" si="136"/>
        <v>4.4444444444444446</v>
      </c>
      <c r="Z274">
        <f t="shared" si="158"/>
        <v>0.2</v>
      </c>
      <c r="AA274">
        <v>22.22</v>
      </c>
      <c r="AB274">
        <f t="shared" si="133"/>
        <v>4.4999999999999998E-2</v>
      </c>
      <c r="AC274">
        <f t="shared" si="137"/>
        <v>0.15500000000000003</v>
      </c>
      <c r="AD274" s="28">
        <f t="shared" si="147"/>
        <v>14864.426892579831</v>
      </c>
      <c r="AE274" s="29">
        <f t="shared" si="138"/>
        <v>-36.291271220247118</v>
      </c>
      <c r="AF274" s="29">
        <f t="shared" si="139"/>
        <v>-10.81259976235688</v>
      </c>
      <c r="AG274" s="29">
        <f t="shared" si="148"/>
        <v>-42.393483884343603</v>
      </c>
      <c r="AH274" s="29">
        <f t="shared" si="149"/>
        <v>-4.7103870982604006</v>
      </c>
      <c r="AI274" s="29">
        <f t="shared" si="150"/>
        <v>-14.131161294781199</v>
      </c>
      <c r="AJ274" s="29">
        <f t="shared" si="151"/>
        <v>-28.262322589562402</v>
      </c>
      <c r="AK274" s="20">
        <f t="shared" si="155"/>
        <v>340.66686909004574</v>
      </c>
      <c r="AL274" s="20">
        <f t="shared" si="157"/>
        <v>-30.732703956722744</v>
      </c>
      <c r="AM274" s="20">
        <f t="shared" si="140"/>
        <v>32.662144098222406</v>
      </c>
      <c r="AN274" s="20">
        <f t="shared" si="141"/>
        <v>9.7313397861211932</v>
      </c>
      <c r="AO274" s="20">
        <f t="shared" si="142"/>
        <v>-15.502904724931014</v>
      </c>
      <c r="AP274" s="20">
        <f t="shared" si="143"/>
        <v>-20.213291823191415</v>
      </c>
      <c r="AQ274" s="20">
        <f t="shared" si="156"/>
        <v>13208.606238330149</v>
      </c>
      <c r="AR274" s="20">
        <f t="shared" si="152"/>
        <v>-3.8421247973101345</v>
      </c>
      <c r="AS274" s="20">
        <f t="shared" si="153"/>
        <v>50.945995779915393</v>
      </c>
      <c r="AT274" s="20">
        <f t="shared" si="144"/>
        <v>-7.5415638432271614E-2</v>
      </c>
      <c r="AU274" s="21">
        <f t="shared" si="134"/>
        <v>28413.700000000026</v>
      </c>
      <c r="AV274" s="20">
        <f t="shared" si="145"/>
        <v>47.103870982604001</v>
      </c>
      <c r="AW274" s="20">
        <f t="shared" si="154"/>
        <v>13446.273107420186</v>
      </c>
      <c r="AX274" s="20">
        <f t="shared" si="146"/>
        <v>13549.273107420195</v>
      </c>
      <c r="AY274" s="20"/>
      <c r="AZ274" s="20"/>
    </row>
    <row r="275" spans="1:52" x14ac:dyDescent="0.25">
      <c r="A275">
        <v>3</v>
      </c>
      <c r="C275" s="16">
        <f t="shared" si="159"/>
        <v>44338</v>
      </c>
      <c r="D275" s="91">
        <v>273</v>
      </c>
      <c r="E275" s="91" t="e">
        <f t="shared" si="135"/>
        <v>#NUM!</v>
      </c>
      <c r="Y275" s="17">
        <f t="shared" si="136"/>
        <v>4.4444444444444446</v>
      </c>
      <c r="Z275">
        <f t="shared" si="158"/>
        <v>0.2</v>
      </c>
      <c r="AA275">
        <v>22.22</v>
      </c>
      <c r="AB275">
        <f t="shared" si="133"/>
        <v>4.4999999999999998E-2</v>
      </c>
      <c r="AC275">
        <f t="shared" si="137"/>
        <v>0.15500000000000003</v>
      </c>
      <c r="AD275" s="28">
        <f t="shared" si="147"/>
        <v>14817.875276142637</v>
      </c>
      <c r="AE275" s="29">
        <f t="shared" si="138"/>
        <v>-35.773172477636017</v>
      </c>
      <c r="AF275" s="29">
        <f t="shared" si="139"/>
        <v>-10.778443959557805</v>
      </c>
      <c r="AG275" s="29">
        <f t="shared" si="148"/>
        <v>-41.89645479347444</v>
      </c>
      <c r="AH275" s="29">
        <f t="shared" si="149"/>
        <v>-4.6551616437193823</v>
      </c>
      <c r="AI275" s="29">
        <f t="shared" si="150"/>
        <v>-13.965484931158146</v>
      </c>
      <c r="AJ275" s="29">
        <f t="shared" si="151"/>
        <v>-27.930969862316296</v>
      </c>
      <c r="AK275" s="20">
        <f t="shared" si="155"/>
        <v>336.86958601259971</v>
      </c>
      <c r="AL275" s="20">
        <f t="shared" si="157"/>
        <v>-30.363728761868416</v>
      </c>
      <c r="AM275" s="20">
        <f t="shared" si="140"/>
        <v>32.195855229872414</v>
      </c>
      <c r="AN275" s="20">
        <f t="shared" si="141"/>
        <v>9.7005995636020241</v>
      </c>
      <c r="AO275" s="20">
        <f t="shared" si="142"/>
        <v>-15.330009109052057</v>
      </c>
      <c r="AP275" s="20">
        <f t="shared" si="143"/>
        <v>-19.985170752771438</v>
      </c>
      <c r="AQ275" s="20">
        <f t="shared" si="156"/>
        <v>13258.955137844787</v>
      </c>
      <c r="AR275" s="20">
        <f t="shared" si="152"/>
        <v>-3.7972830774460249</v>
      </c>
      <c r="AS275" s="20">
        <f t="shared" si="153"/>
        <v>50.348899514638106</v>
      </c>
      <c r="AT275" s="20">
        <f t="shared" si="144"/>
        <v>-7.5419385806874045E-2</v>
      </c>
      <c r="AU275" s="21">
        <f t="shared" si="134"/>
        <v>28413.700000000023</v>
      </c>
      <c r="AV275" s="20">
        <f t="shared" si="145"/>
        <v>46.551616437193829</v>
      </c>
      <c r="AW275" s="20">
        <f t="shared" si="154"/>
        <v>13492.824723857379</v>
      </c>
      <c r="AX275" s="20">
        <f t="shared" si="146"/>
        <v>13595.824723857386</v>
      </c>
      <c r="AY275" s="20"/>
      <c r="AZ275" s="20"/>
    </row>
    <row r="276" spans="1:52" x14ac:dyDescent="0.25">
      <c r="A276">
        <v>3</v>
      </c>
      <c r="C276" s="16">
        <f t="shared" si="159"/>
        <v>44339</v>
      </c>
      <c r="D276" s="91">
        <v>274</v>
      </c>
      <c r="E276" s="91" t="e">
        <f t="shared" si="135"/>
        <v>#NUM!</v>
      </c>
      <c r="Y276" s="17">
        <f t="shared" si="136"/>
        <v>4.4444444444444446</v>
      </c>
      <c r="Z276">
        <f t="shared" si="158"/>
        <v>0.2</v>
      </c>
      <c r="AA276">
        <v>22.22</v>
      </c>
      <c r="AB276">
        <f t="shared" si="133"/>
        <v>4.4999999999999998E-2</v>
      </c>
      <c r="AC276">
        <f t="shared" si="137"/>
        <v>0.15500000000000003</v>
      </c>
      <c r="AD276" s="28">
        <f t="shared" si="147"/>
        <v>14771.866948631034</v>
      </c>
      <c r="AE276" s="29">
        <f t="shared" si="138"/>
        <v>-35.263638905858969</v>
      </c>
      <c r="AF276" s="29">
        <f t="shared" si="139"/>
        <v>-10.744688605744225</v>
      </c>
      <c r="AG276" s="29">
        <f t="shared" si="148"/>
        <v>-41.407494760442873</v>
      </c>
      <c r="AH276" s="29">
        <f t="shared" si="149"/>
        <v>-4.6008327511603193</v>
      </c>
      <c r="AI276" s="29">
        <f t="shared" si="150"/>
        <v>-13.802498253480957</v>
      </c>
      <c r="AJ276" s="29">
        <f t="shared" si="151"/>
        <v>-27.604996506961918</v>
      </c>
      <c r="AK276" s="20">
        <f t="shared" si="155"/>
        <v>333.11789282683333</v>
      </c>
      <c r="AL276" s="20">
        <f t="shared" si="157"/>
        <v>-30.000056575642297</v>
      </c>
      <c r="AM276" s="20">
        <f t="shared" si="140"/>
        <v>31.737275015273074</v>
      </c>
      <c r="AN276" s="20">
        <f t="shared" si="141"/>
        <v>9.6702197451698026</v>
      </c>
      <c r="AO276" s="20">
        <f t="shared" si="142"/>
        <v>-15.159131370566987</v>
      </c>
      <c r="AP276" s="20">
        <f t="shared" si="143"/>
        <v>-19.759964121727307</v>
      </c>
      <c r="AQ276" s="20">
        <f t="shared" si="156"/>
        <v>13308.715158542156</v>
      </c>
      <c r="AR276" s="20">
        <f t="shared" si="152"/>
        <v>-3.7516931857663849</v>
      </c>
      <c r="AS276" s="20">
        <f t="shared" si="153"/>
        <v>49.760020697369328</v>
      </c>
      <c r="AT276" s="20">
        <f t="shared" si="144"/>
        <v>-7.5395732019153408E-2</v>
      </c>
      <c r="AU276" s="21">
        <f t="shared" si="134"/>
        <v>28413.700000000023</v>
      </c>
      <c r="AV276" s="20">
        <f t="shared" si="145"/>
        <v>46.008327511603198</v>
      </c>
      <c r="AW276" s="20">
        <f t="shared" si="154"/>
        <v>13538.833051368982</v>
      </c>
      <c r="AX276" s="20">
        <f t="shared" si="146"/>
        <v>13641.833051368989</v>
      </c>
      <c r="AY276" s="20"/>
      <c r="AZ276" s="20"/>
    </row>
    <row r="277" spans="1:52" x14ac:dyDescent="0.25">
      <c r="A277">
        <v>3</v>
      </c>
      <c r="C277" s="16">
        <f t="shared" si="159"/>
        <v>44340</v>
      </c>
      <c r="D277" s="91">
        <v>275</v>
      </c>
      <c r="E277" s="91" t="e">
        <f t="shared" si="135"/>
        <v>#NUM!</v>
      </c>
      <c r="Y277" s="17">
        <f t="shared" si="136"/>
        <v>4.4444444444444446</v>
      </c>
      <c r="Z277">
        <f t="shared" si="158"/>
        <v>0.2</v>
      </c>
      <c r="AA277">
        <v>22.22</v>
      </c>
      <c r="AB277">
        <f t="shared" si="133"/>
        <v>4.4999999999999998E-2</v>
      </c>
      <c r="AC277">
        <f t="shared" si="137"/>
        <v>0.15500000000000003</v>
      </c>
      <c r="AD277" s="28">
        <f t="shared" si="147"/>
        <v>14726.392982633566</v>
      </c>
      <c r="AE277" s="29">
        <f t="shared" si="138"/>
        <v>-34.762638797672366</v>
      </c>
      <c r="AF277" s="29">
        <f t="shared" si="139"/>
        <v>-10.711327199795614</v>
      </c>
      <c r="AG277" s="29">
        <f t="shared" si="148"/>
        <v>-40.926569397721181</v>
      </c>
      <c r="AH277" s="29">
        <f t="shared" si="149"/>
        <v>-4.547396599746798</v>
      </c>
      <c r="AI277" s="29">
        <f t="shared" si="150"/>
        <v>-13.642189799240393</v>
      </c>
      <c r="AJ277" s="29">
        <f t="shared" si="151"/>
        <v>-27.28437959848079</v>
      </c>
      <c r="AK277" s="20">
        <f t="shared" si="155"/>
        <v>329.41242720069403</v>
      </c>
      <c r="AL277" s="20">
        <f t="shared" si="157"/>
        <v>-29.641729846653</v>
      </c>
      <c r="AM277" s="20">
        <f t="shared" si="140"/>
        <v>31.286374917905132</v>
      </c>
      <c r="AN277" s="20">
        <f t="shared" si="141"/>
        <v>9.6401944798160528</v>
      </c>
      <c r="AO277" s="20">
        <f t="shared" si="142"/>
        <v>-14.9903051772075</v>
      </c>
      <c r="AP277" s="20">
        <f t="shared" si="143"/>
        <v>-19.537701776954297</v>
      </c>
      <c r="AQ277" s="20">
        <f t="shared" si="156"/>
        <v>13357.894590165763</v>
      </c>
      <c r="AR277" s="20">
        <f t="shared" si="152"/>
        <v>-3.7054656261393006</v>
      </c>
      <c r="AS277" s="20">
        <f t="shared" si="153"/>
        <v>49.179431623606433</v>
      </c>
      <c r="AT277" s="20">
        <f t="shared" si="144"/>
        <v>-7.5345840807982289E-2</v>
      </c>
      <c r="AU277" s="21">
        <f t="shared" si="134"/>
        <v>28413.700000000023</v>
      </c>
      <c r="AV277" s="20">
        <f t="shared" si="145"/>
        <v>45.473965997467985</v>
      </c>
      <c r="AW277" s="20">
        <f t="shared" si="154"/>
        <v>13584.307017366449</v>
      </c>
      <c r="AX277" s="20">
        <f t="shared" si="146"/>
        <v>13687.307017366456</v>
      </c>
      <c r="AY277" s="20"/>
      <c r="AZ277" s="20"/>
    </row>
    <row r="278" spans="1:52" x14ac:dyDescent="0.25">
      <c r="A278">
        <v>3</v>
      </c>
      <c r="C278" s="16">
        <f t="shared" si="159"/>
        <v>44341</v>
      </c>
      <c r="D278" s="91">
        <v>276</v>
      </c>
      <c r="E278" s="91" t="e">
        <f t="shared" si="135"/>
        <v>#NUM!</v>
      </c>
      <c r="Y278" s="17">
        <f t="shared" si="136"/>
        <v>4.4444444444444446</v>
      </c>
      <c r="Z278">
        <f t="shared" si="158"/>
        <v>0.2</v>
      </c>
      <c r="AA278">
        <v>22.22</v>
      </c>
      <c r="AB278">
        <f t="shared" si="133"/>
        <v>4.4999999999999998E-2</v>
      </c>
      <c r="AC278">
        <f t="shared" si="137"/>
        <v>0.15500000000000003</v>
      </c>
      <c r="AD278" s="28">
        <f t="shared" si="147"/>
        <v>14681.444499299107</v>
      </c>
      <c r="AE278" s="29">
        <f t="shared" si="138"/>
        <v>-34.270130066162906</v>
      </c>
      <c r="AF278" s="29">
        <f t="shared" si="139"/>
        <v>-10.678353268296968</v>
      </c>
      <c r="AG278" s="29">
        <f t="shared" si="148"/>
        <v>-40.453635001013886</v>
      </c>
      <c r="AH278" s="29">
        <f t="shared" si="149"/>
        <v>-4.4948483334459874</v>
      </c>
      <c r="AI278" s="29">
        <f t="shared" si="150"/>
        <v>-13.484545000337961</v>
      </c>
      <c r="AJ278" s="29">
        <f t="shared" si="151"/>
        <v>-26.969090000675926</v>
      </c>
      <c r="AK278" s="20">
        <f t="shared" si="155"/>
        <v>325.75372412064172</v>
      </c>
      <c r="AL278" s="20">
        <f t="shared" si="157"/>
        <v>-29.288778857034966</v>
      </c>
      <c r="AM278" s="20">
        <f t="shared" si="140"/>
        <v>30.843117059546618</v>
      </c>
      <c r="AN278" s="20">
        <f t="shared" si="141"/>
        <v>9.6105179414672719</v>
      </c>
      <c r="AO278" s="20">
        <f t="shared" si="142"/>
        <v>-14.82355922403123</v>
      </c>
      <c r="AP278" s="20">
        <f t="shared" si="143"/>
        <v>-19.318407557477219</v>
      </c>
      <c r="AQ278" s="20">
        <f t="shared" si="156"/>
        <v>13406.501776580275</v>
      </c>
      <c r="AR278" s="20">
        <f t="shared" si="152"/>
        <v>-3.6587030800523053</v>
      </c>
      <c r="AS278" s="20">
        <f t="shared" si="153"/>
        <v>48.607186414512398</v>
      </c>
      <c r="AT278" s="20">
        <f t="shared" si="144"/>
        <v>-7.5270826187132378E-2</v>
      </c>
      <c r="AU278" s="21">
        <f t="shared" si="134"/>
        <v>28413.700000000023</v>
      </c>
      <c r="AV278" s="20">
        <f t="shared" si="145"/>
        <v>44.94848333445988</v>
      </c>
      <c r="AW278" s="20">
        <f t="shared" si="154"/>
        <v>13629.255500700909</v>
      </c>
      <c r="AX278" s="20">
        <f t="shared" si="146"/>
        <v>13732.255500700916</v>
      </c>
      <c r="AY278" s="20"/>
      <c r="AZ278" s="20"/>
    </row>
    <row r="279" spans="1:52" x14ac:dyDescent="0.25">
      <c r="A279">
        <v>3</v>
      </c>
      <c r="C279" s="16">
        <f t="shared" si="159"/>
        <v>44342</v>
      </c>
      <c r="D279" s="91">
        <v>277</v>
      </c>
      <c r="E279" s="91" t="e">
        <f t="shared" si="135"/>
        <v>#NUM!</v>
      </c>
      <c r="Y279" s="17">
        <f t="shared" si="136"/>
        <v>4.4444444444444446</v>
      </c>
      <c r="Z279">
        <f t="shared" si="158"/>
        <v>0.2</v>
      </c>
      <c r="AA279">
        <v>22.22</v>
      </c>
      <c r="AB279">
        <f t="shared" si="133"/>
        <v>4.4999999999999998E-2</v>
      </c>
      <c r="AC279">
        <f t="shared" si="137"/>
        <v>0.15500000000000003</v>
      </c>
      <c r="AD279" s="28">
        <f t="shared" si="147"/>
        <v>14637.012677676306</v>
      </c>
      <c r="AE279" s="29">
        <f t="shared" si="138"/>
        <v>-33.786061249755008</v>
      </c>
      <c r="AF279" s="29">
        <f t="shared" si="139"/>
        <v>-10.645760373045189</v>
      </c>
      <c r="AG279" s="29">
        <f t="shared" si="148"/>
        <v>-39.988639460520183</v>
      </c>
      <c r="AH279" s="29">
        <f t="shared" si="149"/>
        <v>-4.4431821622800198</v>
      </c>
      <c r="AI279" s="29">
        <f t="shared" si="150"/>
        <v>-13.32954648684006</v>
      </c>
      <c r="AJ279" s="29">
        <f t="shared" si="151"/>
        <v>-26.659092973680124</v>
      </c>
      <c r="AK279" s="20">
        <f t="shared" si="155"/>
        <v>322.14222320062373</v>
      </c>
      <c r="AL279" s="20">
        <f t="shared" si="157"/>
        <v>-28.941222795109297</v>
      </c>
      <c r="AM279" s="20">
        <f t="shared" si="140"/>
        <v>30.407455124779506</v>
      </c>
      <c r="AN279" s="20">
        <f t="shared" si="141"/>
        <v>9.5811843357406694</v>
      </c>
      <c r="AO279" s="20">
        <f t="shared" si="142"/>
        <v>-14.658917585428878</v>
      </c>
      <c r="AP279" s="20">
        <f t="shared" si="143"/>
        <v>-19.102099747708898</v>
      </c>
      <c r="AQ279" s="20">
        <f t="shared" si="156"/>
        <v>13454.545099123094</v>
      </c>
      <c r="AR279" s="20">
        <f t="shared" si="152"/>
        <v>-3.6115009200179884</v>
      </c>
      <c r="AS279" s="20">
        <f t="shared" si="153"/>
        <v>48.043322542818714</v>
      </c>
      <c r="AT279" s="20">
        <f t="shared" si="144"/>
        <v>-7.5171756008324167E-2</v>
      </c>
      <c r="AU279" s="21">
        <f t="shared" si="134"/>
        <v>28413.700000000026</v>
      </c>
      <c r="AV279" s="20">
        <f t="shared" si="145"/>
        <v>44.4318216228002</v>
      </c>
      <c r="AW279" s="20">
        <f t="shared" si="154"/>
        <v>13673.687322323709</v>
      </c>
      <c r="AX279" s="20">
        <f t="shared" si="146"/>
        <v>13776.687322323718</v>
      </c>
      <c r="AY279" s="20"/>
      <c r="AZ279" s="20"/>
    </row>
    <row r="280" spans="1:52" x14ac:dyDescent="0.25">
      <c r="A280">
        <v>3</v>
      </c>
      <c r="C280" s="16">
        <f t="shared" si="159"/>
        <v>44343</v>
      </c>
      <c r="D280" s="91">
        <v>278</v>
      </c>
      <c r="E280" s="91" t="e">
        <f t="shared" si="135"/>
        <v>#NUM!</v>
      </c>
      <c r="Y280" s="17">
        <f t="shared" si="136"/>
        <v>4.4444444444444446</v>
      </c>
      <c r="Z280">
        <f t="shared" si="158"/>
        <v>0.2</v>
      </c>
      <c r="AA280">
        <v>22.22</v>
      </c>
      <c r="AB280">
        <f t="shared" si="133"/>
        <v>4.4999999999999998E-2</v>
      </c>
      <c r="AC280">
        <f t="shared" si="137"/>
        <v>0.15500000000000003</v>
      </c>
      <c r="AD280" s="28">
        <f t="shared" si="147"/>
        <v>14593.08876311978</v>
      </c>
      <c r="AE280" s="29">
        <f t="shared" si="138"/>
        <v>-33.31037243870594</v>
      </c>
      <c r="AF280" s="29">
        <f t="shared" si="139"/>
        <v>-10.613542117821272</v>
      </c>
      <c r="AG280" s="29">
        <f t="shared" si="148"/>
        <v>-39.531523100874487</v>
      </c>
      <c r="AH280" s="29">
        <f t="shared" si="149"/>
        <v>-4.3923914556527208</v>
      </c>
      <c r="AI280" s="29">
        <f t="shared" si="150"/>
        <v>-13.177174366958162</v>
      </c>
      <c r="AJ280" s="29">
        <f t="shared" si="151"/>
        <v>-26.354348733916325</v>
      </c>
      <c r="AK280" s="20">
        <f t="shared" si="155"/>
        <v>318.57827551384696</v>
      </c>
      <c r="AL280" s="20">
        <f t="shared" si="157"/>
        <v>-28.599070743623187</v>
      </c>
      <c r="AM280" s="20">
        <f t="shared" si="140"/>
        <v>29.979335194835347</v>
      </c>
      <c r="AN280" s="20">
        <f t="shared" si="141"/>
        <v>9.5521879060391441</v>
      </c>
      <c r="AO280" s="20">
        <f t="shared" si="142"/>
        <v>-14.496400044028068</v>
      </c>
      <c r="AP280" s="20">
        <f t="shared" si="143"/>
        <v>-18.888791499680789</v>
      </c>
      <c r="AQ280" s="20">
        <f t="shared" si="156"/>
        <v>13502.032961366398</v>
      </c>
      <c r="AR280" s="20">
        <f t="shared" si="152"/>
        <v>-3.5639476867767712</v>
      </c>
      <c r="AS280" s="20">
        <f t="shared" si="153"/>
        <v>47.487862243304335</v>
      </c>
      <c r="AT280" s="20">
        <f t="shared" si="144"/>
        <v>-7.5049655183820757E-2</v>
      </c>
      <c r="AU280" s="21">
        <f t="shared" si="134"/>
        <v>28413.700000000026</v>
      </c>
      <c r="AV280" s="20">
        <f t="shared" si="145"/>
        <v>43.923914556527208</v>
      </c>
      <c r="AW280" s="20">
        <f t="shared" si="154"/>
        <v>13717.611236880237</v>
      </c>
      <c r="AX280" s="20">
        <f t="shared" si="146"/>
        <v>13820.611236880244</v>
      </c>
      <c r="AY280" s="20"/>
      <c r="AZ280" s="20"/>
    </row>
    <row r="281" spans="1:52" x14ac:dyDescent="0.25">
      <c r="A281">
        <v>3</v>
      </c>
      <c r="C281" s="16">
        <f t="shared" si="159"/>
        <v>44344</v>
      </c>
      <c r="D281" s="91">
        <v>279</v>
      </c>
      <c r="E281" s="91" t="e">
        <f t="shared" si="135"/>
        <v>#NUM!</v>
      </c>
      <c r="Y281" s="17">
        <f t="shared" si="136"/>
        <v>4.4444444444444446</v>
      </c>
      <c r="Z281">
        <f t="shared" si="158"/>
        <v>0.2</v>
      </c>
      <c r="AA281">
        <v>22.22</v>
      </c>
      <c r="AB281">
        <f t="shared" si="133"/>
        <v>4.4999999999999998E-2</v>
      </c>
      <c r="AC281">
        <f t="shared" si="137"/>
        <v>0.15500000000000003</v>
      </c>
      <c r="AD281" s="28">
        <f t="shared" si="147"/>
        <v>14549.66407483609</v>
      </c>
      <c r="AE281" s="29">
        <f t="shared" si="138"/>
        <v>-32.842996129203435</v>
      </c>
      <c r="AF281" s="29">
        <f t="shared" si="139"/>
        <v>-10.581692154485768</v>
      </c>
      <c r="AG281" s="29">
        <f t="shared" si="148"/>
        <v>-39.082219455320285</v>
      </c>
      <c r="AH281" s="29">
        <f t="shared" si="149"/>
        <v>-4.3424688283689212</v>
      </c>
      <c r="AI281" s="29">
        <f t="shared" si="150"/>
        <v>-13.027406485106761</v>
      </c>
      <c r="AJ281" s="29">
        <f t="shared" si="151"/>
        <v>-26.054812970213526</v>
      </c>
      <c r="AK281" s="20">
        <f t="shared" si="155"/>
        <v>315.0621499814817</v>
      </c>
      <c r="AL281" s="20">
        <f t="shared" si="157"/>
        <v>-28.262322589562402</v>
      </c>
      <c r="AM281" s="20">
        <f t="shared" si="140"/>
        <v>29.558696516283092</v>
      </c>
      <c r="AN281" s="20">
        <f t="shared" si="141"/>
        <v>9.5235229390371927</v>
      </c>
      <c r="AO281" s="20">
        <f t="shared" si="142"/>
        <v>-14.336022398123113</v>
      </c>
      <c r="AP281" s="20">
        <f t="shared" si="143"/>
        <v>-18.678491226492035</v>
      </c>
      <c r="AQ281" s="20">
        <f t="shared" si="156"/>
        <v>13548.973775182452</v>
      </c>
      <c r="AR281" s="20">
        <f t="shared" si="152"/>
        <v>-3.5161255323652654</v>
      </c>
      <c r="AS281" s="20">
        <f t="shared" si="153"/>
        <v>46.940813816054288</v>
      </c>
      <c r="AT281" s="20">
        <f t="shared" si="144"/>
        <v>-7.4905508586702668E-2</v>
      </c>
      <c r="AU281" s="21">
        <f t="shared" si="134"/>
        <v>28413.700000000026</v>
      </c>
      <c r="AV281" s="20">
        <f t="shared" si="145"/>
        <v>43.424688283689207</v>
      </c>
      <c r="AW281" s="20">
        <f t="shared" si="154"/>
        <v>13761.035925163926</v>
      </c>
      <c r="AX281" s="20">
        <f t="shared" si="146"/>
        <v>13864.035925163935</v>
      </c>
      <c r="AY281" s="20"/>
      <c r="AZ281" s="20"/>
    </row>
    <row r="282" spans="1:52" x14ac:dyDescent="0.25">
      <c r="A282">
        <v>3</v>
      </c>
      <c r="C282" s="16">
        <f t="shared" si="159"/>
        <v>44345</v>
      </c>
      <c r="D282" s="91">
        <v>280</v>
      </c>
      <c r="E282" s="91" t="e">
        <f t="shared" si="135"/>
        <v>#NUM!</v>
      </c>
      <c r="Y282" s="17">
        <f t="shared" si="136"/>
        <v>4.4444444444444446</v>
      </c>
      <c r="Z282">
        <f t="shared" si="158"/>
        <v>0.2</v>
      </c>
      <c r="AA282">
        <v>22.22</v>
      </c>
      <c r="AB282">
        <f t="shared" si="133"/>
        <v>4.4999999999999998E-2</v>
      </c>
      <c r="AC282">
        <f t="shared" si="137"/>
        <v>0.15500000000000003</v>
      </c>
      <c r="AD282" s="28">
        <f t="shared" si="147"/>
        <v>14506.730012636879</v>
      </c>
      <c r="AE282" s="29">
        <f t="shared" si="138"/>
        <v>-32.383858010760491</v>
      </c>
      <c r="AF282" s="29">
        <f t="shared" si="139"/>
        <v>-10.550204188450518</v>
      </c>
      <c r="AG282" s="29">
        <f t="shared" si="148"/>
        <v>-38.64065597928991</v>
      </c>
      <c r="AH282" s="29">
        <f t="shared" si="149"/>
        <v>-4.2934062199211018</v>
      </c>
      <c r="AI282" s="29">
        <f t="shared" si="150"/>
        <v>-12.880218659763303</v>
      </c>
      <c r="AJ282" s="29">
        <f t="shared" si="151"/>
        <v>-25.760437319526609</v>
      </c>
      <c r="AK282" s="20">
        <f t="shared" si="155"/>
        <v>311.59403934928861</v>
      </c>
      <c r="AL282" s="20">
        <f t="shared" si="157"/>
        <v>-27.930969862316296</v>
      </c>
      <c r="AM282" s="20">
        <f t="shared" si="140"/>
        <v>29.145472209684442</v>
      </c>
      <c r="AN282" s="20">
        <f t="shared" si="141"/>
        <v>9.4951837696054664</v>
      </c>
      <c r="AO282" s="20">
        <f t="shared" si="142"/>
        <v>-14.177796749166676</v>
      </c>
      <c r="AP282" s="20">
        <f t="shared" si="143"/>
        <v>-18.471202969087777</v>
      </c>
      <c r="AQ282" s="20">
        <f t="shared" si="156"/>
        <v>13595.375948013858</v>
      </c>
      <c r="AR282" s="20">
        <f t="shared" si="152"/>
        <v>-3.4681106321930883</v>
      </c>
      <c r="AS282" s="20">
        <f t="shared" si="153"/>
        <v>46.402172831405551</v>
      </c>
      <c r="AT282" s="20">
        <f t="shared" si="144"/>
        <v>-7.4740263668123516E-2</v>
      </c>
      <c r="AU282" s="21">
        <f t="shared" si="134"/>
        <v>28413.700000000026</v>
      </c>
      <c r="AV282" s="20">
        <f t="shared" si="145"/>
        <v>42.934062199211013</v>
      </c>
      <c r="AW282" s="20">
        <f t="shared" si="154"/>
        <v>13803.969987363136</v>
      </c>
      <c r="AX282" s="20">
        <f t="shared" si="146"/>
        <v>13906.969987363147</v>
      </c>
      <c r="AY282" s="20"/>
      <c r="AZ282" s="20"/>
    </row>
    <row r="283" spans="1:52" x14ac:dyDescent="0.25">
      <c r="A283">
        <v>3</v>
      </c>
      <c r="C283" s="16">
        <f t="shared" si="159"/>
        <v>44346</v>
      </c>
      <c r="D283" s="91">
        <v>281</v>
      </c>
      <c r="E283" s="91" t="e">
        <f t="shared" si="135"/>
        <v>#NUM!</v>
      </c>
      <c r="Y283" s="17">
        <f t="shared" si="136"/>
        <v>4.4444444444444446</v>
      </c>
      <c r="Z283">
        <f t="shared" si="158"/>
        <v>0.2</v>
      </c>
      <c r="AA283">
        <v>22.22</v>
      </c>
      <c r="AB283">
        <f t="shared" si="133"/>
        <v>4.4999999999999998E-2</v>
      </c>
      <c r="AC283">
        <f t="shared" si="137"/>
        <v>0.15500000000000003</v>
      </c>
      <c r="AD283" s="28">
        <f t="shared" si="147"/>
        <v>14464.278062961215</v>
      </c>
      <c r="AE283" s="29">
        <f t="shared" si="138"/>
        <v>-31.932877692088731</v>
      </c>
      <c r="AF283" s="29">
        <f t="shared" si="139"/>
        <v>-10.519071983575444</v>
      </c>
      <c r="AG283" s="29">
        <f t="shared" si="148"/>
        <v>-38.206754708097755</v>
      </c>
      <c r="AH283" s="29">
        <f t="shared" si="149"/>
        <v>-4.2451949675664178</v>
      </c>
      <c r="AI283" s="29">
        <f t="shared" si="150"/>
        <v>-12.735584902699252</v>
      </c>
      <c r="AJ283" s="29">
        <f t="shared" si="151"/>
        <v>-25.471169805398503</v>
      </c>
      <c r="AK283" s="20">
        <f t="shared" si="155"/>
        <v>308.1740657797065</v>
      </c>
      <c r="AL283" s="20">
        <f t="shared" si="157"/>
        <v>-27.604996506961918</v>
      </c>
      <c r="AM283" s="20">
        <f t="shared" si="140"/>
        <v>28.739589922879858</v>
      </c>
      <c r="AN283" s="20">
        <f t="shared" si="141"/>
        <v>9.4671647852178999</v>
      </c>
      <c r="AO283" s="20">
        <f t="shared" si="142"/>
        <v>-14.021731770717986</v>
      </c>
      <c r="AP283" s="20">
        <f t="shared" si="143"/>
        <v>-18.266926738284404</v>
      </c>
      <c r="AQ283" s="20">
        <f t="shared" si="156"/>
        <v>13641.247871259104</v>
      </c>
      <c r="AR283" s="20">
        <f t="shared" si="152"/>
        <v>-3.4199735695821118</v>
      </c>
      <c r="AS283" s="20">
        <f t="shared" si="153"/>
        <v>45.871923245245853</v>
      </c>
      <c r="AT283" s="20">
        <f t="shared" si="144"/>
        <v>-7.4554832839640234E-2</v>
      </c>
      <c r="AU283" s="21">
        <f t="shared" si="134"/>
        <v>28413.700000000026</v>
      </c>
      <c r="AV283" s="20">
        <f t="shared" si="145"/>
        <v>42.451949675664174</v>
      </c>
      <c r="AW283" s="20">
        <f t="shared" si="154"/>
        <v>13846.4219370388</v>
      </c>
      <c r="AX283" s="20">
        <f t="shared" si="146"/>
        <v>13949.421937038811</v>
      </c>
      <c r="AY283" s="20"/>
      <c r="AZ283" s="20"/>
    </row>
    <row r="284" spans="1:52" x14ac:dyDescent="0.25">
      <c r="A284">
        <v>3</v>
      </c>
      <c r="C284" s="16">
        <f t="shared" si="159"/>
        <v>44347</v>
      </c>
      <c r="D284" s="91">
        <v>282</v>
      </c>
      <c r="E284" s="91" t="e">
        <f t="shared" si="135"/>
        <v>#NUM!</v>
      </c>
      <c r="Y284" s="17">
        <f t="shared" si="136"/>
        <v>4.4444444444444446</v>
      </c>
      <c r="Z284">
        <f t="shared" si="158"/>
        <v>0.2</v>
      </c>
      <c r="AA284">
        <v>22.22</v>
      </c>
      <c r="AB284">
        <f t="shared" si="133"/>
        <v>4.4999999999999998E-2</v>
      </c>
      <c r="AC284">
        <f t="shared" si="137"/>
        <v>0.15500000000000003</v>
      </c>
      <c r="AD284" s="28">
        <f t="shared" si="147"/>
        <v>14422.299804224574</v>
      </c>
      <c r="AE284" s="29">
        <f t="shared" si="138"/>
        <v>-31.489969370103712</v>
      </c>
      <c r="AF284" s="29">
        <f t="shared" si="139"/>
        <v>-10.48828936653546</v>
      </c>
      <c r="AG284" s="29">
        <f t="shared" si="148"/>
        <v>-37.780432862975253</v>
      </c>
      <c r="AH284" s="29">
        <f t="shared" si="149"/>
        <v>-4.1978258736639171</v>
      </c>
      <c r="AI284" s="29">
        <f t="shared" si="150"/>
        <v>-12.59347762099175</v>
      </c>
      <c r="AJ284" s="29">
        <f t="shared" si="151"/>
        <v>-25.186955241983505</v>
      </c>
      <c r="AK284" s="20">
        <f t="shared" si="155"/>
        <v>304.8022860841142</v>
      </c>
      <c r="AL284" s="20">
        <f t="shared" si="157"/>
        <v>-27.28437959848079</v>
      </c>
      <c r="AM284" s="20">
        <f t="shared" si="140"/>
        <v>28.340972433093341</v>
      </c>
      <c r="AN284" s="20">
        <f t="shared" si="141"/>
        <v>9.4394604298819136</v>
      </c>
      <c r="AO284" s="20">
        <f t="shared" si="142"/>
        <v>-13.867832960086792</v>
      </c>
      <c r="AP284" s="20">
        <f t="shared" si="143"/>
        <v>-18.06565883375071</v>
      </c>
      <c r="AQ284" s="20">
        <f t="shared" si="156"/>
        <v>13686.597909691334</v>
      </c>
      <c r="AR284" s="20">
        <f t="shared" si="152"/>
        <v>-3.371779695592295</v>
      </c>
      <c r="AS284" s="20">
        <f t="shared" si="153"/>
        <v>45.350038432230576</v>
      </c>
      <c r="AT284" s="20">
        <f t="shared" si="144"/>
        <v>-7.4350095659366594E-2</v>
      </c>
      <c r="AU284" s="21">
        <f t="shared" si="134"/>
        <v>28413.700000000023</v>
      </c>
      <c r="AV284" s="20">
        <f t="shared" si="145"/>
        <v>41.978258736639177</v>
      </c>
      <c r="AW284" s="20">
        <f t="shared" si="154"/>
        <v>13888.400195775439</v>
      </c>
      <c r="AX284" s="20">
        <f t="shared" si="146"/>
        <v>13991.400195775448</v>
      </c>
      <c r="AY284" s="20"/>
      <c r="AZ284" s="20"/>
    </row>
    <row r="285" spans="1:52" x14ac:dyDescent="0.25">
      <c r="A285">
        <v>3</v>
      </c>
      <c r="C285" s="16">
        <f t="shared" si="159"/>
        <v>44348</v>
      </c>
      <c r="D285" s="91">
        <v>283</v>
      </c>
      <c r="E285" s="91" t="e">
        <f t="shared" si="135"/>
        <v>#NUM!</v>
      </c>
      <c r="Y285" s="17">
        <f t="shared" si="136"/>
        <v>4.4444444444444446</v>
      </c>
      <c r="Z285">
        <f t="shared" si="158"/>
        <v>0.2</v>
      </c>
      <c r="AA285">
        <v>22.22</v>
      </c>
      <c r="AB285">
        <f t="shared" si="133"/>
        <v>4.4999999999999998E-2</v>
      </c>
      <c r="AC285">
        <f t="shared" si="137"/>
        <v>0.15500000000000003</v>
      </c>
      <c r="AD285" s="28">
        <f t="shared" si="147"/>
        <v>14380.786911547604</v>
      </c>
      <c r="AE285" s="29">
        <f t="shared" si="138"/>
        <v>-31.055042446270303</v>
      </c>
      <c r="AF285" s="29">
        <f t="shared" si="139"/>
        <v>-10.457850230699112</v>
      </c>
      <c r="AG285" s="29">
        <f t="shared" si="148"/>
        <v>-37.361603409272476</v>
      </c>
      <c r="AH285" s="29">
        <f t="shared" si="149"/>
        <v>-4.1512892676969413</v>
      </c>
      <c r="AI285" s="29">
        <f t="shared" si="150"/>
        <v>-12.453867803090825</v>
      </c>
      <c r="AJ285" s="29">
        <f t="shared" si="151"/>
        <v>-24.907735606181653</v>
      </c>
      <c r="AK285" s="20">
        <f t="shared" si="155"/>
        <v>301.47869661892565</v>
      </c>
      <c r="AL285" s="20">
        <f t="shared" si="157"/>
        <v>-26.969090000675926</v>
      </c>
      <c r="AM285" s="20">
        <f t="shared" si="140"/>
        <v>27.949538201643271</v>
      </c>
      <c r="AN285" s="20">
        <f t="shared" si="141"/>
        <v>9.4120652076292011</v>
      </c>
      <c r="AO285" s="20">
        <f t="shared" si="142"/>
        <v>-13.716102873785138</v>
      </c>
      <c r="AP285" s="20">
        <f t="shared" si="143"/>
        <v>-17.867392141482078</v>
      </c>
      <c r="AQ285" s="20">
        <f t="shared" si="156"/>
        <v>13731.434391833491</v>
      </c>
      <c r="AR285" s="20">
        <f t="shared" si="152"/>
        <v>-3.3235894651885474</v>
      </c>
      <c r="AS285" s="20">
        <f t="shared" si="153"/>
        <v>44.836482142156456</v>
      </c>
      <c r="AT285" s="20">
        <f t="shared" si="144"/>
        <v>-7.4126900827119535E-2</v>
      </c>
      <c r="AU285" s="21">
        <f t="shared" si="134"/>
        <v>28413.700000000019</v>
      </c>
      <c r="AV285" s="20">
        <f t="shared" si="145"/>
        <v>41.512892676969415</v>
      </c>
      <c r="AW285" s="20">
        <f t="shared" si="154"/>
        <v>13929.913088452409</v>
      </c>
      <c r="AX285" s="20">
        <f t="shared" si="146"/>
        <v>14032.913088452417</v>
      </c>
      <c r="AY285" s="20"/>
      <c r="AZ285" s="20"/>
    </row>
    <row r="286" spans="1:52" x14ac:dyDescent="0.25">
      <c r="A286">
        <v>3</v>
      </c>
      <c r="C286" s="16">
        <f t="shared" si="159"/>
        <v>44349</v>
      </c>
      <c r="D286" s="91">
        <v>284</v>
      </c>
      <c r="E286" s="91" t="e">
        <f t="shared" si="135"/>
        <v>#NUM!</v>
      </c>
      <c r="Y286" s="17">
        <f t="shared" si="136"/>
        <v>4.4444444444444446</v>
      </c>
      <c r="Z286">
        <f t="shared" si="158"/>
        <v>0.2</v>
      </c>
      <c r="AA286">
        <v>22.22</v>
      </c>
      <c r="AB286">
        <f t="shared" si="133"/>
        <v>4.4999999999999998E-2</v>
      </c>
      <c r="AC286">
        <f t="shared" si="137"/>
        <v>0.15500000000000003</v>
      </c>
      <c r="AD286" s="28">
        <f t="shared" si="147"/>
        <v>14339.7311609138</v>
      </c>
      <c r="AE286" s="29">
        <f t="shared" si="138"/>
        <v>-30.628002094246192</v>
      </c>
      <c r="AF286" s="29">
        <f t="shared" si="139"/>
        <v>-10.427748539557477</v>
      </c>
      <c r="AG286" s="29">
        <f t="shared" si="148"/>
        <v>-36.950175570423305</v>
      </c>
      <c r="AH286" s="29">
        <f t="shared" si="149"/>
        <v>-4.1055750633803667</v>
      </c>
      <c r="AI286" s="29">
        <f t="shared" si="150"/>
        <v>-12.316725190141101</v>
      </c>
      <c r="AJ286" s="29">
        <f t="shared" si="151"/>
        <v>-24.633450380282206</v>
      </c>
      <c r="AK286" s="20">
        <f t="shared" si="155"/>
        <v>298.20323786781717</v>
      </c>
      <c r="AL286" s="20">
        <f t="shared" si="157"/>
        <v>-26.659092973680124</v>
      </c>
      <c r="AM286" s="20">
        <f t="shared" si="140"/>
        <v>27.565201884821573</v>
      </c>
      <c r="AN286" s="20">
        <f t="shared" si="141"/>
        <v>9.3849736856017305</v>
      </c>
      <c r="AO286" s="20">
        <f t="shared" si="142"/>
        <v>-13.566541347851654</v>
      </c>
      <c r="AP286" s="20">
        <f t="shared" si="143"/>
        <v>-17.672116411232022</v>
      </c>
      <c r="AQ286" s="20">
        <f t="shared" si="156"/>
        <v>13775.765601218402</v>
      </c>
      <c r="AR286" s="20">
        <f t="shared" si="152"/>
        <v>-3.2754587511084878</v>
      </c>
      <c r="AS286" s="20">
        <f t="shared" si="153"/>
        <v>44.331209384910835</v>
      </c>
      <c r="AT286" s="20">
        <f t="shared" si="144"/>
        <v>-7.3886067999384811E-2</v>
      </c>
      <c r="AU286" s="21">
        <f t="shared" si="134"/>
        <v>28413.700000000019</v>
      </c>
      <c r="AV286" s="20">
        <f t="shared" si="145"/>
        <v>41.055750633803669</v>
      </c>
      <c r="AW286" s="20">
        <f t="shared" si="154"/>
        <v>13970.968839086214</v>
      </c>
      <c r="AX286" s="20">
        <f t="shared" si="146"/>
        <v>14073.968839086219</v>
      </c>
      <c r="AY286" s="20"/>
      <c r="AZ286" s="20"/>
    </row>
    <row r="287" spans="1:52" x14ac:dyDescent="0.25">
      <c r="A287">
        <v>3</v>
      </c>
      <c r="C287" s="16">
        <f t="shared" si="159"/>
        <v>44350</v>
      </c>
      <c r="D287" s="91">
        <v>285</v>
      </c>
      <c r="E287" s="91" t="e">
        <f t="shared" si="135"/>
        <v>#NUM!</v>
      </c>
      <c r="Y287" s="17">
        <f t="shared" si="136"/>
        <v>4.4444444444444446</v>
      </c>
      <c r="Z287">
        <f t="shared" si="158"/>
        <v>0.2</v>
      </c>
      <c r="AA287">
        <v>22.22</v>
      </c>
      <c r="AB287">
        <f t="shared" si="133"/>
        <v>4.4999999999999998E-2</v>
      </c>
      <c r="AC287">
        <f t="shared" si="137"/>
        <v>0.15500000000000003</v>
      </c>
      <c r="AD287" s="28">
        <f t="shared" si="147"/>
        <v>14299.124432801551</v>
      </c>
      <c r="AE287" s="29">
        <f t="shared" si="138"/>
        <v>-30.208749782509994</v>
      </c>
      <c r="AF287" s="29">
        <f t="shared" si="139"/>
        <v>-10.397978329738963</v>
      </c>
      <c r="AG287" s="29">
        <f t="shared" si="148"/>
        <v>-36.546055301024062</v>
      </c>
      <c r="AH287" s="29">
        <f t="shared" si="149"/>
        <v>-4.0606728112248964</v>
      </c>
      <c r="AI287" s="29">
        <f t="shared" si="150"/>
        <v>-12.182018433674687</v>
      </c>
      <c r="AJ287" s="29">
        <f t="shared" si="151"/>
        <v>-24.364036867349377</v>
      </c>
      <c r="AK287" s="20">
        <f t="shared" si="155"/>
        <v>294.97579873087312</v>
      </c>
      <c r="AL287" s="20">
        <f t="shared" si="157"/>
        <v>-26.354348733916325</v>
      </c>
      <c r="AM287" s="20">
        <f t="shared" si="140"/>
        <v>27.187874804258996</v>
      </c>
      <c r="AN287" s="20">
        <f t="shared" si="141"/>
        <v>9.3581804967650672</v>
      </c>
      <c r="AO287" s="20">
        <f t="shared" si="142"/>
        <v>-13.419145704051772</v>
      </c>
      <c r="AP287" s="20">
        <f t="shared" si="143"/>
        <v>-17.479818515276669</v>
      </c>
      <c r="AQ287" s="20">
        <f t="shared" si="156"/>
        <v>13819.599768467595</v>
      </c>
      <c r="AR287" s="20">
        <f t="shared" si="152"/>
        <v>-3.2274391369440423</v>
      </c>
      <c r="AS287" s="20">
        <f t="shared" si="153"/>
        <v>43.834167249193342</v>
      </c>
      <c r="AT287" s="20">
        <f t="shared" si="144"/>
        <v>-7.3628389438684619E-2</v>
      </c>
      <c r="AU287" s="21">
        <f t="shared" si="134"/>
        <v>28413.700000000019</v>
      </c>
      <c r="AV287" s="20">
        <f t="shared" si="145"/>
        <v>40.606728112248959</v>
      </c>
      <c r="AW287" s="20">
        <f t="shared" si="154"/>
        <v>14011.575567198463</v>
      </c>
      <c r="AX287" s="20">
        <f t="shared" si="146"/>
        <v>14114.575567198468</v>
      </c>
      <c r="AY287" s="20"/>
      <c r="AZ287" s="20"/>
    </row>
    <row r="288" spans="1:52" x14ac:dyDescent="0.25">
      <c r="A288">
        <v>3</v>
      </c>
      <c r="C288" s="16">
        <f t="shared" si="159"/>
        <v>44351</v>
      </c>
      <c r="D288" s="91">
        <v>286</v>
      </c>
      <c r="E288" s="91" t="e">
        <f t="shared" si="135"/>
        <v>#NUM!</v>
      </c>
      <c r="Y288" s="17">
        <f t="shared" si="136"/>
        <v>4.4444444444444446</v>
      </c>
      <c r="Z288">
        <f t="shared" si="158"/>
        <v>0.2</v>
      </c>
      <c r="AA288">
        <v>22.22</v>
      </c>
      <c r="AB288">
        <f t="shared" si="133"/>
        <v>4.4999999999999998E-2</v>
      </c>
      <c r="AC288">
        <f t="shared" si="137"/>
        <v>0.15500000000000003</v>
      </c>
      <c r="AD288" s="28">
        <f t="shared" si="147"/>
        <v>14258.958715332523</v>
      </c>
      <c r="AE288" s="29">
        <f t="shared" si="138"/>
        <v>-29.797183755384225</v>
      </c>
      <c r="AF288" s="29">
        <f t="shared" si="139"/>
        <v>-10.368533713642975</v>
      </c>
      <c r="AG288" s="29">
        <f t="shared" si="148"/>
        <v>-36.14914572212448</v>
      </c>
      <c r="AH288" s="29">
        <f t="shared" si="149"/>
        <v>-4.01657174690272</v>
      </c>
      <c r="AI288" s="29">
        <f t="shared" si="150"/>
        <v>-12.04971524070816</v>
      </c>
      <c r="AJ288" s="29">
        <f t="shared" si="151"/>
        <v>-24.09943048141632</v>
      </c>
      <c r="AK288" s="20">
        <f t="shared" si="155"/>
        <v>291.79622053989482</v>
      </c>
      <c r="AL288" s="20">
        <f t="shared" si="157"/>
        <v>-26.054812970213526</v>
      </c>
      <c r="AM288" s="20">
        <f t="shared" si="140"/>
        <v>26.817465379845803</v>
      </c>
      <c r="AN288" s="20">
        <f t="shared" si="141"/>
        <v>9.3316803422786787</v>
      </c>
      <c r="AO288" s="20">
        <f t="shared" si="142"/>
        <v>-13.273910942889289</v>
      </c>
      <c r="AP288" s="20">
        <f t="shared" si="143"/>
        <v>-17.290482689792007</v>
      </c>
      <c r="AQ288" s="20">
        <f t="shared" si="156"/>
        <v>13862.9450641276</v>
      </c>
      <c r="AR288" s="20">
        <f t="shared" si="152"/>
        <v>-3.1795781909783045</v>
      </c>
      <c r="AS288" s="20">
        <f t="shared" si="153"/>
        <v>43.345295660004922</v>
      </c>
      <c r="AT288" s="20">
        <f t="shared" si="144"/>
        <v>-7.335463151338309E-2</v>
      </c>
      <c r="AU288" s="21">
        <f t="shared" si="134"/>
        <v>28413.700000000019</v>
      </c>
      <c r="AV288" s="20">
        <f t="shared" si="145"/>
        <v>40.1657174690272</v>
      </c>
      <c r="AW288" s="20">
        <f t="shared" si="154"/>
        <v>14051.741284667491</v>
      </c>
      <c r="AX288" s="20">
        <f t="shared" si="146"/>
        <v>14154.741284667494</v>
      </c>
      <c r="AY288" s="20"/>
      <c r="AZ288" s="20"/>
    </row>
    <row r="289" spans="1:52" x14ac:dyDescent="0.25">
      <c r="A289">
        <v>3</v>
      </c>
      <c r="C289" s="16">
        <f t="shared" si="159"/>
        <v>44352</v>
      </c>
      <c r="D289" s="91">
        <v>287</v>
      </c>
      <c r="E289" s="91" t="e">
        <f t="shared" si="135"/>
        <v>#NUM!</v>
      </c>
      <c r="Y289" s="17">
        <f t="shared" si="136"/>
        <v>4.4444444444444446</v>
      </c>
      <c r="Z289">
        <f t="shared" si="158"/>
        <v>0.2</v>
      </c>
      <c r="AA289">
        <v>22.22</v>
      </c>
      <c r="AB289">
        <f t="shared" si="133"/>
        <v>4.4999999999999998E-2</v>
      </c>
      <c r="AC289">
        <f t="shared" si="137"/>
        <v>0.15500000000000003</v>
      </c>
      <c r="AD289" s="28">
        <f t="shared" si="147"/>
        <v>14219.226106975208</v>
      </c>
      <c r="AE289" s="29">
        <f t="shared" si="138"/>
        <v>-29.393199475593498</v>
      </c>
      <c r="AF289" s="29">
        <f t="shared" si="139"/>
        <v>-10.339408881722852</v>
      </c>
      <c r="AG289" s="29">
        <f t="shared" si="148"/>
        <v>-35.759347521584715</v>
      </c>
      <c r="AH289" s="29">
        <f t="shared" si="149"/>
        <v>-3.9732608357316352</v>
      </c>
      <c r="AI289" s="29">
        <f t="shared" si="150"/>
        <v>-11.919782507194904</v>
      </c>
      <c r="AJ289" s="29">
        <f t="shared" si="151"/>
        <v>-23.839565014389812</v>
      </c>
      <c r="AK289" s="20">
        <f t="shared" si="155"/>
        <v>288.6643008176577</v>
      </c>
      <c r="AL289" s="20">
        <f t="shared" si="157"/>
        <v>-25.760437319526609</v>
      </c>
      <c r="AM289" s="20">
        <f t="shared" si="140"/>
        <v>26.45387952803415</v>
      </c>
      <c r="AN289" s="20">
        <f t="shared" si="141"/>
        <v>9.3054679935505664</v>
      </c>
      <c r="AO289" s="20">
        <f t="shared" si="142"/>
        <v>-13.130829924295266</v>
      </c>
      <c r="AP289" s="20">
        <f t="shared" si="143"/>
        <v>-17.104090760026903</v>
      </c>
      <c r="AQ289" s="20">
        <f t="shared" si="156"/>
        <v>13905.809592207153</v>
      </c>
      <c r="AR289" s="20">
        <f t="shared" si="152"/>
        <v>-3.1319197222371145</v>
      </c>
      <c r="AS289" s="20">
        <f t="shared" si="153"/>
        <v>42.864528079553565</v>
      </c>
      <c r="AT289" s="20">
        <f t="shared" si="144"/>
        <v>-7.3065536063396996E-2</v>
      </c>
      <c r="AU289" s="21">
        <f t="shared" si="134"/>
        <v>28413.700000000019</v>
      </c>
      <c r="AV289" s="20">
        <f t="shared" si="145"/>
        <v>39.732608357316352</v>
      </c>
      <c r="AW289" s="20">
        <f t="shared" si="154"/>
        <v>14091.473893024808</v>
      </c>
      <c r="AX289" s="20">
        <f t="shared" si="146"/>
        <v>14194.473893024811</v>
      </c>
      <c r="AY289" s="20"/>
      <c r="AZ289" s="20"/>
    </row>
    <row r="290" spans="1:52" x14ac:dyDescent="0.25">
      <c r="A290">
        <v>3</v>
      </c>
      <c r="C290" s="16">
        <f t="shared" si="159"/>
        <v>44353</v>
      </c>
      <c r="D290" s="91">
        <v>288</v>
      </c>
      <c r="E290" s="91" t="e">
        <f t="shared" si="135"/>
        <v>#NUM!</v>
      </c>
      <c r="Y290" s="17">
        <f t="shared" si="136"/>
        <v>4.4444444444444446</v>
      </c>
      <c r="Z290">
        <f t="shared" si="158"/>
        <v>0.2</v>
      </c>
      <c r="AA290">
        <v>22.22</v>
      </c>
      <c r="AB290">
        <f t="shared" si="133"/>
        <v>4.4999999999999998E-2</v>
      </c>
      <c r="AC290">
        <f t="shared" si="137"/>
        <v>0.15500000000000003</v>
      </c>
      <c r="AD290" s="28">
        <f t="shared" si="147"/>
        <v>14179.918818839515</v>
      </c>
      <c r="AE290" s="29">
        <f t="shared" si="138"/>
        <v>-28.996690031247432</v>
      </c>
      <c r="AF290" s="29">
        <f t="shared" si="139"/>
        <v>-10.310598104446255</v>
      </c>
      <c r="AG290" s="29">
        <f t="shared" si="148"/>
        <v>-35.376559322124322</v>
      </c>
      <c r="AH290" s="29">
        <f t="shared" si="149"/>
        <v>-3.930728813569369</v>
      </c>
      <c r="AI290" s="29">
        <f t="shared" si="150"/>
        <v>-11.792186440708106</v>
      </c>
      <c r="AJ290" s="29">
        <f t="shared" si="151"/>
        <v>-23.584372881416215</v>
      </c>
      <c r="AK290" s="20">
        <f t="shared" si="155"/>
        <v>285.57979679758887</v>
      </c>
      <c r="AL290" s="20">
        <f t="shared" si="157"/>
        <v>-25.471169805398503</v>
      </c>
      <c r="AM290" s="20">
        <f t="shared" si="140"/>
        <v>26.09702102812269</v>
      </c>
      <c r="AN290" s="20">
        <f t="shared" si="141"/>
        <v>9.2795382940016289</v>
      </c>
      <c r="AO290" s="20">
        <f t="shared" si="142"/>
        <v>-12.989893536794597</v>
      </c>
      <c r="AP290" s="20">
        <f t="shared" si="143"/>
        <v>-16.920622350363967</v>
      </c>
      <c r="AQ290" s="20">
        <f t="shared" si="156"/>
        <v>13948.201384362916</v>
      </c>
      <c r="AR290" s="20">
        <f t="shared" si="152"/>
        <v>-3.0845040200688345</v>
      </c>
      <c r="AS290" s="20">
        <f t="shared" si="153"/>
        <v>42.391792155762232</v>
      </c>
      <c r="AT290" s="20">
        <f t="shared" si="144"/>
        <v>-7.2761821645456526E-2</v>
      </c>
      <c r="AU290" s="21">
        <f t="shared" si="134"/>
        <v>28413.700000000019</v>
      </c>
      <c r="AV290" s="20">
        <f t="shared" si="145"/>
        <v>39.307288135693689</v>
      </c>
      <c r="AW290" s="20">
        <f t="shared" si="154"/>
        <v>14130.781181160501</v>
      </c>
      <c r="AX290" s="20">
        <f t="shared" si="146"/>
        <v>14233.781181160504</v>
      </c>
      <c r="AY290" s="20"/>
      <c r="AZ290" s="20"/>
    </row>
    <row r="294" spans="1:52" x14ac:dyDescent="0.25">
      <c r="AU294" s="20"/>
    </row>
  </sheetData>
  <conditionalFormatting sqref="D1:X1 D291:X1048576 G122:X290 G3:V18 D2:F290 G19:W121">
    <cfRule type="timePeriod" dxfId="6" priority="3" timePeriod="today">
      <formula>FLOOR(D1,1)=TODAY()</formula>
    </cfRule>
  </conditionalFormatting>
  <conditionalFormatting sqref="AT3:AT290">
    <cfRule type="cellIs" dxfId="5" priority="2" stopIfTrue="1" operator="lessThan">
      <formula>1</formula>
    </cfRule>
  </conditionalFormatting>
  <conditionalFormatting sqref="C1:C1048576">
    <cfRule type="timePeriod" dxfId="4" priority="1" timePeriod="today">
      <formula>FLOOR(C1,1)=TODAY()</formula>
    </cfRule>
  </conditionalFormatting>
  <hyperlinks>
    <hyperlink ref="BM10" r:id="rId1" xr:uid="{7B4358F1-2005-4083-8519-7EC1119CACBD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6E62-F425-4DAD-B99C-7B545FE22C45}">
  <sheetPr>
    <tabColor rgb="FFFFFF00"/>
  </sheetPr>
  <dimension ref="A1:N290"/>
  <sheetViews>
    <sheetView workbookViewId="0">
      <selection activeCell="S20" sqref="A1:S20"/>
    </sheetView>
  </sheetViews>
  <sheetFormatPr defaultRowHeight="15" x14ac:dyDescent="0.25"/>
  <cols>
    <col min="1" max="1" width="10.85546875" style="65" bestFit="1" customWidth="1"/>
    <col min="2" max="2" width="10.42578125" style="74" customWidth="1"/>
    <col min="3" max="3" width="21.5703125" style="66" customWidth="1"/>
  </cols>
  <sheetData>
    <row r="1" spans="1:11" ht="30" x14ac:dyDescent="0.25">
      <c r="A1" s="3" t="s">
        <v>2</v>
      </c>
      <c r="B1" s="76" t="s">
        <v>95</v>
      </c>
      <c r="C1" s="8" t="s">
        <v>13</v>
      </c>
    </row>
    <row r="2" spans="1:11" x14ac:dyDescent="0.25">
      <c r="A2" s="16">
        <v>44066</v>
      </c>
      <c r="B2" s="74">
        <v>53</v>
      </c>
      <c r="C2" s="20">
        <v>47.7</v>
      </c>
    </row>
    <row r="3" spans="1:11" x14ac:dyDescent="0.25">
      <c r="A3" s="16">
        <v>44067</v>
      </c>
      <c r="B3" s="84">
        <v>70</v>
      </c>
      <c r="C3" s="20">
        <v>70.898004852257756</v>
      </c>
      <c r="F3" t="s">
        <v>146</v>
      </c>
    </row>
    <row r="4" spans="1:11" ht="15.75" thickBot="1" x14ac:dyDescent="0.3">
      <c r="A4" s="16">
        <v>44068</v>
      </c>
      <c r="B4" s="74">
        <v>87</v>
      </c>
      <c r="C4" s="20">
        <v>96.364079291495045</v>
      </c>
    </row>
    <row r="5" spans="1:11" x14ac:dyDescent="0.25">
      <c r="A5" s="16">
        <v>44069</v>
      </c>
      <c r="B5" s="74">
        <v>136</v>
      </c>
      <c r="C5" s="20">
        <v>124.31126156798587</v>
      </c>
      <c r="F5" s="118" t="s">
        <v>147</v>
      </c>
      <c r="G5" s="118"/>
    </row>
    <row r="6" spans="1:11" x14ac:dyDescent="0.25">
      <c r="A6" s="16">
        <v>44070</v>
      </c>
      <c r="B6" s="84">
        <v>156</v>
      </c>
      <c r="C6" s="20">
        <v>154.97059536591573</v>
      </c>
      <c r="F6" s="115" t="s">
        <v>148</v>
      </c>
      <c r="G6" s="115">
        <v>0.98608083034709837</v>
      </c>
    </row>
    <row r="7" spans="1:11" x14ac:dyDescent="0.25">
      <c r="A7" s="16">
        <v>44071</v>
      </c>
      <c r="B7" s="74">
        <v>176</v>
      </c>
      <c r="C7" s="20">
        <v>188.5922128029496</v>
      </c>
      <c r="F7" s="115" t="s">
        <v>149</v>
      </c>
      <c r="G7" s="115">
        <v>0.972355403978023</v>
      </c>
    </row>
    <row r="8" spans="1:11" x14ac:dyDescent="0.25">
      <c r="A8" s="16">
        <v>44072</v>
      </c>
      <c r="B8" s="84">
        <v>222</v>
      </c>
      <c r="C8" s="20">
        <v>225.44638179825537</v>
      </c>
      <c r="F8" s="115" t="s">
        <v>150</v>
      </c>
      <c r="G8" s="115">
        <v>0.97062761672664943</v>
      </c>
    </row>
    <row r="9" spans="1:11" x14ac:dyDescent="0.25">
      <c r="A9" s="73">
        <v>44073</v>
      </c>
      <c r="B9" s="84">
        <v>323</v>
      </c>
      <c r="C9" s="20">
        <v>265.82448814846265</v>
      </c>
      <c r="F9" s="115" t="s">
        <v>151</v>
      </c>
      <c r="G9" s="115">
        <v>0.91493875384666634</v>
      </c>
    </row>
    <row r="10" spans="1:11" ht="15.75" thickBot="1" x14ac:dyDescent="0.3">
      <c r="A10" s="16">
        <v>44074</v>
      </c>
      <c r="B10" s="74">
        <v>268</v>
      </c>
      <c r="C10" s="20">
        <v>293.14357917620782</v>
      </c>
      <c r="F10" s="116" t="s">
        <v>152</v>
      </c>
      <c r="G10" s="116">
        <v>18</v>
      </c>
    </row>
    <row r="11" spans="1:11" x14ac:dyDescent="0.25">
      <c r="A11" s="16">
        <v>44075</v>
      </c>
      <c r="B11" s="81">
        <v>418</v>
      </c>
      <c r="C11" s="20">
        <v>320.78547974661683</v>
      </c>
    </row>
    <row r="12" spans="1:11" ht="15.75" thickBot="1" x14ac:dyDescent="0.3">
      <c r="A12" s="16">
        <v>44076</v>
      </c>
      <c r="B12" s="81">
        <v>453</v>
      </c>
      <c r="C12" s="20">
        <v>348.54451227643318</v>
      </c>
      <c r="F12" t="s">
        <v>153</v>
      </c>
    </row>
    <row r="13" spans="1:11" x14ac:dyDescent="0.25">
      <c r="A13" s="16">
        <v>44077</v>
      </c>
      <c r="B13" s="74">
        <v>477</v>
      </c>
      <c r="C13" s="20">
        <v>376.17461114216252</v>
      </c>
      <c r="F13" s="117"/>
      <c r="G13" s="117" t="s">
        <v>157</v>
      </c>
      <c r="H13" s="117" t="s">
        <v>158</v>
      </c>
      <c r="I13" s="117" t="s">
        <v>159</v>
      </c>
      <c r="J13" s="117" t="s">
        <v>160</v>
      </c>
      <c r="K13" s="117" t="s">
        <v>161</v>
      </c>
    </row>
    <row r="14" spans="1:11" x14ac:dyDescent="0.25">
      <c r="A14" s="16">
        <v>44078</v>
      </c>
      <c r="B14" s="74">
        <v>490</v>
      </c>
      <c r="C14" s="20">
        <v>403.38452743130409</v>
      </c>
      <c r="F14" s="115" t="s">
        <v>154</v>
      </c>
      <c r="G14" s="115">
        <v>1</v>
      </c>
      <c r="H14" s="115">
        <v>471.10619322735215</v>
      </c>
      <c r="I14" s="115">
        <v>471.10619322735215</v>
      </c>
      <c r="J14" s="115">
        <v>562.77496156139409</v>
      </c>
      <c r="K14" s="115">
        <v>6.7824171082540796E-14</v>
      </c>
    </row>
    <row r="15" spans="1:11" x14ac:dyDescent="0.25">
      <c r="A15" s="16">
        <v>44079</v>
      </c>
      <c r="B15" s="84">
        <v>558</v>
      </c>
      <c r="C15" s="20">
        <v>429.83273142049603</v>
      </c>
      <c r="F15" s="115" t="s">
        <v>155</v>
      </c>
      <c r="G15" s="115">
        <v>16</v>
      </c>
      <c r="H15" s="115">
        <v>13.393806772647851</v>
      </c>
      <c r="I15" s="115">
        <v>0.8371129232904907</v>
      </c>
      <c r="J15" s="115"/>
      <c r="K15" s="115"/>
    </row>
    <row r="16" spans="1:11" ht="15.75" thickBot="1" x14ac:dyDescent="0.3">
      <c r="A16" s="16">
        <v>44080</v>
      </c>
      <c r="B16" s="84">
        <v>558</v>
      </c>
      <c r="C16" s="20">
        <v>455.12203499634131</v>
      </c>
      <c r="F16" s="116" t="s">
        <v>65</v>
      </c>
      <c r="G16" s="116">
        <v>17</v>
      </c>
      <c r="H16" s="116">
        <v>484.5</v>
      </c>
      <c r="I16" s="116"/>
      <c r="J16" s="116"/>
      <c r="K16" s="116"/>
    </row>
    <row r="17" spans="1:14" ht="15.75" thickBot="1" x14ac:dyDescent="0.3">
      <c r="A17" s="16">
        <v>44081</v>
      </c>
      <c r="B17" s="74">
        <v>626</v>
      </c>
      <c r="C17" s="20">
        <v>478.79396448516241</v>
      </c>
    </row>
    <row r="18" spans="1:14" x14ac:dyDescent="0.25">
      <c r="A18" s="16">
        <v>44082</v>
      </c>
      <c r="B18" s="74">
        <v>650</v>
      </c>
      <c r="C18" s="20">
        <v>501.92490684789243</v>
      </c>
      <c r="F18" s="117"/>
      <c r="G18" s="117" t="s">
        <v>162</v>
      </c>
      <c r="H18" s="117" t="s">
        <v>151</v>
      </c>
      <c r="I18" s="117" t="s">
        <v>163</v>
      </c>
      <c r="J18" s="117" t="s">
        <v>164</v>
      </c>
      <c r="K18" s="117" t="s">
        <v>165</v>
      </c>
      <c r="L18" s="117" t="s">
        <v>166</v>
      </c>
      <c r="M18" s="117" t="s">
        <v>167</v>
      </c>
      <c r="N18" s="117" t="s">
        <v>168</v>
      </c>
    </row>
    <row r="19" spans="1:14" x14ac:dyDescent="0.25">
      <c r="A19" s="16">
        <v>44083</v>
      </c>
      <c r="B19" s="74">
        <v>612</v>
      </c>
      <c r="C19" s="20">
        <v>524.4187959051078</v>
      </c>
      <c r="F19" s="115" t="s">
        <v>156</v>
      </c>
      <c r="G19" s="115">
        <v>44065.655944704682</v>
      </c>
      <c r="H19" s="115">
        <v>0.43068705291111831</v>
      </c>
      <c r="I19" s="115">
        <v>102314.79132436005</v>
      </c>
      <c r="J19" s="115">
        <v>5.8484894027773341E-72</v>
      </c>
      <c r="K19" s="115">
        <v>44064.742928938911</v>
      </c>
      <c r="L19" s="115">
        <v>44066.568960470453</v>
      </c>
      <c r="M19" s="115">
        <v>44064.742928938911</v>
      </c>
      <c r="N19" s="115">
        <v>44066.568960470453</v>
      </c>
    </row>
    <row r="20" spans="1:14" ht="15.75" thickBot="1" x14ac:dyDescent="0.3">
      <c r="A20" s="16"/>
      <c r="C20" s="20"/>
      <c r="F20" s="116" t="s">
        <v>95</v>
      </c>
      <c r="G20" s="116">
        <v>2.5137059105586643E-2</v>
      </c>
      <c r="H20" s="116">
        <v>1.0596125241430401E-3</v>
      </c>
      <c r="I20" s="116">
        <v>23.722878441736238</v>
      </c>
      <c r="J20" s="116">
        <v>6.7824171082540796E-14</v>
      </c>
      <c r="K20" s="116">
        <v>2.2890780900534601E-2</v>
      </c>
      <c r="L20" s="116">
        <v>2.7383337310638686E-2</v>
      </c>
      <c r="M20" s="116">
        <v>2.2890780900534601E-2</v>
      </c>
      <c r="N20" s="116">
        <v>2.7383337310638686E-2</v>
      </c>
    </row>
    <row r="21" spans="1:14" x14ac:dyDescent="0.25">
      <c r="A21" s="16"/>
      <c r="C21" s="20"/>
    </row>
    <row r="22" spans="1:14" x14ac:dyDescent="0.25">
      <c r="A22" s="16"/>
      <c r="C22" s="20"/>
    </row>
    <row r="23" spans="1:14" x14ac:dyDescent="0.25">
      <c r="A23" s="16"/>
      <c r="C23" s="20"/>
    </row>
    <row r="24" spans="1:14" x14ac:dyDescent="0.25">
      <c r="A24" s="16"/>
      <c r="C24" s="20"/>
    </row>
    <row r="25" spans="1:14" x14ac:dyDescent="0.25">
      <c r="A25" s="16"/>
      <c r="C25" s="20"/>
    </row>
    <row r="26" spans="1:14" x14ac:dyDescent="0.25">
      <c r="A26" s="16"/>
      <c r="C26" s="20"/>
    </row>
    <row r="27" spans="1:14" x14ac:dyDescent="0.25">
      <c r="A27" s="16"/>
      <c r="C27" s="20"/>
    </row>
    <row r="28" spans="1:14" x14ac:dyDescent="0.25">
      <c r="A28" s="16"/>
      <c r="C28" s="20"/>
    </row>
    <row r="29" spans="1:14" x14ac:dyDescent="0.25">
      <c r="A29" s="16"/>
      <c r="C29" s="20"/>
    </row>
    <row r="30" spans="1:14" x14ac:dyDescent="0.25">
      <c r="A30" s="16"/>
      <c r="C30" s="20"/>
    </row>
    <row r="31" spans="1:14" x14ac:dyDescent="0.25">
      <c r="A31" s="16"/>
      <c r="C31" s="20"/>
    </row>
    <row r="32" spans="1:14" x14ac:dyDescent="0.25">
      <c r="A32" s="16"/>
      <c r="C32" s="20"/>
    </row>
    <row r="33" spans="1:3" x14ac:dyDescent="0.25">
      <c r="A33" s="16"/>
      <c r="C33" s="20"/>
    </row>
    <row r="34" spans="1:3" x14ac:dyDescent="0.25">
      <c r="A34" s="16"/>
      <c r="C34" s="20"/>
    </row>
    <row r="35" spans="1:3" x14ac:dyDescent="0.25">
      <c r="A35" s="16"/>
      <c r="C35" s="20"/>
    </row>
    <row r="36" spans="1:3" x14ac:dyDescent="0.25">
      <c r="A36" s="16"/>
      <c r="C36" s="20"/>
    </row>
    <row r="37" spans="1:3" x14ac:dyDescent="0.25">
      <c r="A37" s="16"/>
      <c r="C37" s="20"/>
    </row>
    <row r="38" spans="1:3" x14ac:dyDescent="0.25">
      <c r="A38" s="16"/>
      <c r="C38" s="20"/>
    </row>
    <row r="39" spans="1:3" x14ac:dyDescent="0.25">
      <c r="A39" s="16"/>
      <c r="C39" s="20"/>
    </row>
    <row r="40" spans="1:3" x14ac:dyDescent="0.25">
      <c r="A40" s="16"/>
      <c r="C40" s="20"/>
    </row>
    <row r="41" spans="1:3" x14ac:dyDescent="0.25">
      <c r="A41" s="16"/>
      <c r="C41" s="20"/>
    </row>
    <row r="42" spans="1:3" x14ac:dyDescent="0.25">
      <c r="A42" s="16"/>
      <c r="C42" s="20"/>
    </row>
    <row r="43" spans="1:3" x14ac:dyDescent="0.25">
      <c r="A43" s="16"/>
      <c r="C43" s="20"/>
    </row>
    <row r="44" spans="1:3" x14ac:dyDescent="0.25">
      <c r="A44" s="16"/>
      <c r="C44" s="20"/>
    </row>
    <row r="45" spans="1:3" x14ac:dyDescent="0.25">
      <c r="A45" s="16"/>
      <c r="C45" s="20"/>
    </row>
    <row r="46" spans="1:3" x14ac:dyDescent="0.25">
      <c r="A46" s="16"/>
      <c r="C46" s="20"/>
    </row>
    <row r="47" spans="1:3" x14ac:dyDescent="0.25">
      <c r="A47" s="16"/>
      <c r="C47" s="20"/>
    </row>
    <row r="48" spans="1:3" x14ac:dyDescent="0.25">
      <c r="A48" s="16"/>
      <c r="C48" s="20"/>
    </row>
    <row r="49" spans="1:3" x14ac:dyDescent="0.25">
      <c r="A49" s="16"/>
      <c r="C49" s="20"/>
    </row>
    <row r="50" spans="1:3" x14ac:dyDescent="0.25">
      <c r="A50" s="16"/>
      <c r="C50" s="20"/>
    </row>
    <row r="51" spans="1:3" x14ac:dyDescent="0.25">
      <c r="A51" s="16"/>
      <c r="C51" s="20"/>
    </row>
    <row r="52" spans="1:3" x14ac:dyDescent="0.25">
      <c r="A52" s="16"/>
      <c r="C52" s="20"/>
    </row>
    <row r="53" spans="1:3" x14ac:dyDescent="0.25">
      <c r="A53" s="16"/>
      <c r="C53" s="20"/>
    </row>
    <row r="54" spans="1:3" x14ac:dyDescent="0.25">
      <c r="A54" s="16"/>
      <c r="C54" s="20"/>
    </row>
    <row r="55" spans="1:3" x14ac:dyDescent="0.25">
      <c r="A55" s="16"/>
      <c r="C55" s="20"/>
    </row>
    <row r="56" spans="1:3" x14ac:dyDescent="0.25">
      <c r="A56" s="16"/>
      <c r="C56" s="20"/>
    </row>
    <row r="57" spans="1:3" x14ac:dyDescent="0.25">
      <c r="A57" s="16"/>
      <c r="C57" s="20"/>
    </row>
    <row r="58" spans="1:3" x14ac:dyDescent="0.25">
      <c r="A58" s="16"/>
      <c r="C58" s="20"/>
    </row>
    <row r="59" spans="1:3" x14ac:dyDescent="0.25">
      <c r="A59" s="16"/>
      <c r="C59" s="20"/>
    </row>
    <row r="60" spans="1:3" x14ac:dyDescent="0.25">
      <c r="A60" s="16"/>
      <c r="C60" s="20"/>
    </row>
    <row r="61" spans="1:3" x14ac:dyDescent="0.25">
      <c r="A61" s="16"/>
      <c r="C61" s="20"/>
    </row>
    <row r="62" spans="1:3" x14ac:dyDescent="0.25">
      <c r="A62" s="16"/>
      <c r="C62" s="20"/>
    </row>
    <row r="63" spans="1:3" x14ac:dyDescent="0.25">
      <c r="A63" s="16"/>
      <c r="C63" s="20"/>
    </row>
    <row r="64" spans="1:3" x14ac:dyDescent="0.25">
      <c r="A64" s="16"/>
      <c r="C64" s="20"/>
    </row>
    <row r="65" spans="1:3" x14ac:dyDescent="0.25">
      <c r="A65" s="16"/>
      <c r="C65" s="20"/>
    </row>
    <row r="66" spans="1:3" x14ac:dyDescent="0.25">
      <c r="A66" s="16"/>
      <c r="C66" s="20"/>
    </row>
    <row r="67" spans="1:3" x14ac:dyDescent="0.25">
      <c r="A67" s="16"/>
      <c r="C67" s="20"/>
    </row>
    <row r="68" spans="1:3" x14ac:dyDescent="0.25">
      <c r="A68" s="16"/>
      <c r="C68" s="20"/>
    </row>
    <row r="69" spans="1:3" x14ac:dyDescent="0.25">
      <c r="A69" s="16"/>
      <c r="C69" s="20"/>
    </row>
    <row r="70" spans="1:3" x14ac:dyDescent="0.25">
      <c r="A70" s="16"/>
      <c r="C70" s="20"/>
    </row>
    <row r="71" spans="1:3" x14ac:dyDescent="0.25">
      <c r="A71" s="16"/>
      <c r="C71" s="20"/>
    </row>
    <row r="72" spans="1:3" x14ac:dyDescent="0.25">
      <c r="A72" s="16"/>
      <c r="C72" s="20"/>
    </row>
    <row r="73" spans="1:3" x14ac:dyDescent="0.25">
      <c r="A73" s="16"/>
      <c r="C73" s="20"/>
    </row>
    <row r="74" spans="1:3" x14ac:dyDescent="0.25">
      <c r="A74" s="16"/>
      <c r="C74" s="20"/>
    </row>
    <row r="75" spans="1:3" x14ac:dyDescent="0.25">
      <c r="A75" s="16"/>
      <c r="C75" s="20"/>
    </row>
    <row r="76" spans="1:3" x14ac:dyDescent="0.25">
      <c r="A76" s="16"/>
      <c r="C76" s="20"/>
    </row>
    <row r="77" spans="1:3" x14ac:dyDescent="0.25">
      <c r="A77" s="16"/>
      <c r="C77" s="20"/>
    </row>
    <row r="78" spans="1:3" x14ac:dyDescent="0.25">
      <c r="A78" s="16"/>
      <c r="C78" s="20"/>
    </row>
    <row r="79" spans="1:3" x14ac:dyDescent="0.25">
      <c r="A79" s="16"/>
      <c r="C79" s="20"/>
    </row>
    <row r="80" spans="1:3" x14ac:dyDescent="0.25">
      <c r="A80" s="16"/>
      <c r="C80" s="20"/>
    </row>
    <row r="81" spans="1:3" x14ac:dyDescent="0.25">
      <c r="A81" s="16"/>
      <c r="C81" s="20"/>
    </row>
    <row r="82" spans="1:3" x14ac:dyDescent="0.25">
      <c r="A82" s="16"/>
      <c r="C82" s="20"/>
    </row>
    <row r="83" spans="1:3" x14ac:dyDescent="0.25">
      <c r="A83" s="16"/>
      <c r="C83" s="20"/>
    </row>
    <row r="84" spans="1:3" x14ac:dyDescent="0.25">
      <c r="A84" s="16"/>
      <c r="C84" s="20"/>
    </row>
    <row r="85" spans="1:3" x14ac:dyDescent="0.25">
      <c r="A85" s="16"/>
      <c r="C85" s="20"/>
    </row>
    <row r="86" spans="1:3" x14ac:dyDescent="0.25">
      <c r="A86" s="16"/>
      <c r="C86" s="20"/>
    </row>
    <row r="87" spans="1:3" x14ac:dyDescent="0.25">
      <c r="A87" s="16"/>
      <c r="C87" s="20"/>
    </row>
    <row r="88" spans="1:3" x14ac:dyDescent="0.25">
      <c r="A88" s="16"/>
      <c r="C88" s="20"/>
    </row>
    <row r="89" spans="1:3" x14ac:dyDescent="0.25">
      <c r="A89" s="16"/>
      <c r="C89" s="20"/>
    </row>
    <row r="90" spans="1:3" x14ac:dyDescent="0.25">
      <c r="A90" s="16"/>
      <c r="C90" s="20"/>
    </row>
    <row r="91" spans="1:3" x14ac:dyDescent="0.25">
      <c r="A91" s="16"/>
      <c r="C91" s="20"/>
    </row>
    <row r="92" spans="1:3" x14ac:dyDescent="0.25">
      <c r="A92" s="16"/>
      <c r="C92" s="20"/>
    </row>
    <row r="93" spans="1:3" x14ac:dyDescent="0.25">
      <c r="A93" s="16"/>
      <c r="C93" s="20"/>
    </row>
    <row r="94" spans="1:3" x14ac:dyDescent="0.25">
      <c r="A94" s="16"/>
      <c r="C94" s="20"/>
    </row>
    <row r="95" spans="1:3" x14ac:dyDescent="0.25">
      <c r="A95" s="16"/>
      <c r="C95" s="20"/>
    </row>
    <row r="96" spans="1:3" x14ac:dyDescent="0.25">
      <c r="A96" s="16"/>
      <c r="C96" s="20"/>
    </row>
    <row r="97" spans="1:3" x14ac:dyDescent="0.25">
      <c r="A97" s="16"/>
      <c r="C97" s="20"/>
    </row>
    <row r="98" spans="1:3" x14ac:dyDescent="0.25">
      <c r="A98" s="16"/>
      <c r="C98" s="20"/>
    </row>
    <row r="99" spans="1:3" x14ac:dyDescent="0.25">
      <c r="A99" s="16"/>
      <c r="C99" s="20"/>
    </row>
    <row r="100" spans="1:3" x14ac:dyDescent="0.25">
      <c r="A100" s="16"/>
      <c r="C100" s="20"/>
    </row>
    <row r="101" spans="1:3" x14ac:dyDescent="0.25">
      <c r="A101" s="16"/>
      <c r="C101" s="20"/>
    </row>
    <row r="102" spans="1:3" x14ac:dyDescent="0.25">
      <c r="A102" s="16"/>
      <c r="C102" s="20"/>
    </row>
    <row r="103" spans="1:3" x14ac:dyDescent="0.25">
      <c r="A103" s="16"/>
      <c r="C103" s="20"/>
    </row>
    <row r="104" spans="1:3" x14ac:dyDescent="0.25">
      <c r="A104" s="16"/>
      <c r="C104" s="20"/>
    </row>
    <row r="105" spans="1:3" x14ac:dyDescent="0.25">
      <c r="A105" s="16"/>
      <c r="C105" s="20"/>
    </row>
    <row r="106" spans="1:3" x14ac:dyDescent="0.25">
      <c r="A106" s="16"/>
      <c r="C106" s="20"/>
    </row>
    <row r="107" spans="1:3" x14ac:dyDescent="0.25">
      <c r="A107" s="16"/>
      <c r="C107" s="20"/>
    </row>
    <row r="108" spans="1:3" x14ac:dyDescent="0.25">
      <c r="A108" s="16"/>
      <c r="C108" s="20"/>
    </row>
    <row r="109" spans="1:3" x14ac:dyDescent="0.25">
      <c r="A109" s="16"/>
      <c r="C109" s="20"/>
    </row>
    <row r="110" spans="1:3" x14ac:dyDescent="0.25">
      <c r="A110" s="125"/>
      <c r="B110" s="127"/>
      <c r="C110" s="130"/>
    </row>
    <row r="111" spans="1:3" x14ac:dyDescent="0.25">
      <c r="A111" s="73"/>
      <c r="C111" s="20"/>
    </row>
    <row r="112" spans="1:3" x14ac:dyDescent="0.25">
      <c r="A112" s="16">
        <v>44175</v>
      </c>
      <c r="C112" s="20">
        <v>138.36946306581282</v>
      </c>
    </row>
    <row r="113" spans="1:3" x14ac:dyDescent="0.25">
      <c r="A113" s="16">
        <v>44176</v>
      </c>
      <c r="C113" s="20">
        <v>140.10738223385454</v>
      </c>
    </row>
    <row r="114" spans="1:3" x14ac:dyDescent="0.25">
      <c r="A114" s="16">
        <v>44177</v>
      </c>
      <c r="C114" s="20">
        <v>141.80734764248677</v>
      </c>
    </row>
    <row r="115" spans="1:3" x14ac:dyDescent="0.25">
      <c r="A115" s="16">
        <v>44178</v>
      </c>
      <c r="C115" s="20">
        <v>143.46990078949366</v>
      </c>
    </row>
    <row r="116" spans="1:3" x14ac:dyDescent="0.25">
      <c r="A116" s="16">
        <v>44179</v>
      </c>
      <c r="C116" s="20">
        <v>145.09557800053327</v>
      </c>
    </row>
    <row r="117" spans="1:3" x14ac:dyDescent="0.25">
      <c r="A117" s="16">
        <v>44180</v>
      </c>
      <c r="C117" s="20">
        <v>146.68491042509677</v>
      </c>
    </row>
    <row r="118" spans="1:3" x14ac:dyDescent="0.25">
      <c r="A118" s="16">
        <v>44181</v>
      </c>
      <c r="C118" s="20">
        <v>148.23842403452815</v>
      </c>
    </row>
    <row r="119" spans="1:3" x14ac:dyDescent="0.25">
      <c r="A119" s="16">
        <v>44182</v>
      </c>
      <c r="C119" s="20">
        <v>148.46271997729065</v>
      </c>
    </row>
    <row r="120" spans="1:3" x14ac:dyDescent="0.25">
      <c r="A120" s="16">
        <v>44183</v>
      </c>
      <c r="C120" s="20">
        <v>148.6445669493516</v>
      </c>
    </row>
    <row r="121" spans="1:3" x14ac:dyDescent="0.25">
      <c r="A121" s="16">
        <v>44184</v>
      </c>
      <c r="C121" s="20">
        <v>148.78550468009846</v>
      </c>
    </row>
    <row r="122" spans="1:3" x14ac:dyDescent="0.25">
      <c r="A122" s="16">
        <v>44185</v>
      </c>
      <c r="C122" s="20">
        <v>148.8870367242283</v>
      </c>
    </row>
    <row r="123" spans="1:3" x14ac:dyDescent="0.25">
      <c r="A123" s="16">
        <v>44186</v>
      </c>
      <c r="C123" s="20">
        <v>148.95063105609321</v>
      </c>
    </row>
    <row r="124" spans="1:3" x14ac:dyDescent="0.25">
      <c r="A124" s="16">
        <v>44187</v>
      </c>
      <c r="C124" s="20">
        <v>148.97772065846459</v>
      </c>
    </row>
    <row r="125" spans="1:3" x14ac:dyDescent="0.25">
      <c r="A125" s="16">
        <v>44188</v>
      </c>
      <c r="C125" s="20">
        <v>148.96970410571339</v>
      </c>
    </row>
    <row r="126" spans="1:3" x14ac:dyDescent="0.25">
      <c r="A126" s="16">
        <v>44189</v>
      </c>
      <c r="C126" s="20">
        <v>148.92794614140274</v>
      </c>
    </row>
    <row r="127" spans="1:3" x14ac:dyDescent="0.25">
      <c r="A127" s="16">
        <v>44190</v>
      </c>
      <c r="C127" s="20">
        <v>148.87691755673393</v>
      </c>
    </row>
    <row r="128" spans="1:3" x14ac:dyDescent="0.25">
      <c r="A128" s="16">
        <v>44191</v>
      </c>
      <c r="C128" s="20">
        <v>148.81756639145178</v>
      </c>
    </row>
    <row r="129" spans="1:3" x14ac:dyDescent="0.25">
      <c r="A129" s="16">
        <v>44192</v>
      </c>
      <c r="C129" s="20">
        <v>148.75079388986151</v>
      </c>
    </row>
    <row r="130" spans="1:3" x14ac:dyDescent="0.25">
      <c r="A130" s="16">
        <v>44193</v>
      </c>
      <c r="C130" s="20">
        <v>148.67745602047373</v>
      </c>
    </row>
    <row r="131" spans="1:3" x14ac:dyDescent="0.25">
      <c r="A131" s="16">
        <v>44194</v>
      </c>
      <c r="C131" s="20">
        <v>148.59836496068164</v>
      </c>
    </row>
    <row r="132" spans="1:3" x14ac:dyDescent="0.25">
      <c r="A132" s="16">
        <v>44195</v>
      </c>
      <c r="C132" s="20">
        <v>148.51429054697411</v>
      </c>
    </row>
    <row r="133" spans="1:3" x14ac:dyDescent="0.25">
      <c r="A133" s="16">
        <v>44196</v>
      </c>
      <c r="C133" s="20">
        <v>148.42596169118758</v>
      </c>
    </row>
    <row r="134" spans="1:3" x14ac:dyDescent="0.25">
      <c r="A134" s="16">
        <v>44197</v>
      </c>
      <c r="C134" s="20">
        <v>148.33406776329934</v>
      </c>
    </row>
    <row r="135" spans="1:3" x14ac:dyDescent="0.25">
      <c r="A135" s="16">
        <v>44198</v>
      </c>
      <c r="C135" s="20">
        <v>148.23884911687225</v>
      </c>
    </row>
    <row r="136" spans="1:3" x14ac:dyDescent="0.25">
      <c r="A136" s="16">
        <v>44199</v>
      </c>
      <c r="C136" s="20">
        <v>148.14052456069717</v>
      </c>
    </row>
    <row r="137" spans="1:3" x14ac:dyDescent="0.25">
      <c r="A137" s="16">
        <v>44200</v>
      </c>
      <c r="C137" s="20">
        <v>148.03929263632747</v>
      </c>
    </row>
    <row r="138" spans="1:3" x14ac:dyDescent="0.25">
      <c r="A138" s="16">
        <v>44201</v>
      </c>
      <c r="C138" s="20">
        <v>147.93533284339779</v>
      </c>
    </row>
    <row r="139" spans="1:3" x14ac:dyDescent="0.25">
      <c r="A139" s="16">
        <v>44202</v>
      </c>
      <c r="C139" s="20">
        <v>147.82880681427611</v>
      </c>
    </row>
    <row r="140" spans="1:3" x14ac:dyDescent="0.25">
      <c r="A140" s="16">
        <v>44203</v>
      </c>
      <c r="C140" s="20">
        <v>147.71985943956713</v>
      </c>
    </row>
    <row r="141" spans="1:3" x14ac:dyDescent="0.25">
      <c r="A141" s="16">
        <v>44204</v>
      </c>
      <c r="C141" s="20">
        <v>147.60861994595291</v>
      </c>
    </row>
    <row r="142" spans="1:3" x14ac:dyDescent="0.25">
      <c r="A142" s="16">
        <v>44205</v>
      </c>
      <c r="C142" s="20">
        <v>147.49520292782645</v>
      </c>
    </row>
    <row r="143" spans="1:3" x14ac:dyDescent="0.25">
      <c r="A143" s="16">
        <v>44206</v>
      </c>
      <c r="C143" s="20">
        <v>147.3797165755978</v>
      </c>
    </row>
    <row r="144" spans="1:3" x14ac:dyDescent="0.25">
      <c r="A144" s="16">
        <v>44207</v>
      </c>
      <c r="C144" s="20">
        <v>147.26226318075751</v>
      </c>
    </row>
    <row r="145" spans="1:3" x14ac:dyDescent="0.25">
      <c r="A145" s="16">
        <v>44208</v>
      </c>
      <c r="C145" s="20">
        <v>147.14293960782103</v>
      </c>
    </row>
    <row r="146" spans="1:3" x14ac:dyDescent="0.25">
      <c r="A146" s="16">
        <v>44209</v>
      </c>
      <c r="C146" s="20">
        <v>147.02183773475582</v>
      </c>
    </row>
    <row r="147" spans="1:3" x14ac:dyDescent="0.25">
      <c r="A147" s="16">
        <v>44210</v>
      </c>
      <c r="C147" s="20">
        <v>146.89904486343673</v>
      </c>
    </row>
    <row r="148" spans="1:3" x14ac:dyDescent="0.25">
      <c r="A148" s="16">
        <v>44211</v>
      </c>
      <c r="C148" s="20">
        <v>146.77464410161747</v>
      </c>
    </row>
    <row r="149" spans="1:3" x14ac:dyDescent="0.25">
      <c r="A149" s="16">
        <v>44212</v>
      </c>
      <c r="C149" s="20">
        <v>146.64871471785159</v>
      </c>
    </row>
    <row r="150" spans="1:3" x14ac:dyDescent="0.25">
      <c r="A150" s="16">
        <v>44213</v>
      </c>
      <c r="C150" s="20">
        <v>146.52133247074337</v>
      </c>
    </row>
    <row r="151" spans="1:3" x14ac:dyDescent="0.25">
      <c r="A151" s="16">
        <v>44214</v>
      </c>
      <c r="C151" s="20">
        <v>146.39256978713109</v>
      </c>
    </row>
    <row r="152" spans="1:3" x14ac:dyDescent="0.25">
      <c r="A152" s="16">
        <v>44215</v>
      </c>
      <c r="C152" s="20">
        <v>165.05588624870057</v>
      </c>
    </row>
    <row r="153" spans="1:3" x14ac:dyDescent="0.25">
      <c r="A153" s="16">
        <v>44216</v>
      </c>
      <c r="C153" s="20">
        <v>185.70292781786381</v>
      </c>
    </row>
    <row r="154" spans="1:3" x14ac:dyDescent="0.25">
      <c r="A154" s="16">
        <v>44217</v>
      </c>
      <c r="C154" s="20">
        <v>208.53386138155264</v>
      </c>
    </row>
    <row r="155" spans="1:3" x14ac:dyDescent="0.25">
      <c r="A155" s="16">
        <v>44218</v>
      </c>
      <c r="C155" s="20">
        <v>233.76698229007428</v>
      </c>
    </row>
    <row r="156" spans="1:3" x14ac:dyDescent="0.25">
      <c r="A156" s="16">
        <v>44219</v>
      </c>
      <c r="C156" s="20">
        <v>261.63990419974954</v>
      </c>
    </row>
    <row r="157" spans="1:3" x14ac:dyDescent="0.25">
      <c r="A157" s="16">
        <v>44220</v>
      </c>
      <c r="C157" s="20">
        <v>292.4107198642028</v>
      </c>
    </row>
    <row r="158" spans="1:3" x14ac:dyDescent="0.25">
      <c r="A158" s="16">
        <v>44221</v>
      </c>
      <c r="C158" s="20">
        <v>326.3591001344958</v>
      </c>
    </row>
    <row r="159" spans="1:3" x14ac:dyDescent="0.25">
      <c r="A159" s="16">
        <v>44222</v>
      </c>
      <c r="C159" s="20">
        <v>351.25836332235224</v>
      </c>
    </row>
    <row r="160" spans="1:3" x14ac:dyDescent="0.25">
      <c r="A160" s="16">
        <v>44223</v>
      </c>
      <c r="C160" s="20">
        <v>376.74065065007068</v>
      </c>
    </row>
    <row r="161" spans="1:3" x14ac:dyDescent="0.25">
      <c r="A161" s="16">
        <v>44224</v>
      </c>
      <c r="C161" s="20">
        <v>402.63982688582354</v>
      </c>
    </row>
    <row r="162" spans="1:3" x14ac:dyDescent="0.25">
      <c r="A162" s="16">
        <v>44225</v>
      </c>
      <c r="C162" s="20">
        <v>428.75115304252864</v>
      </c>
    </row>
    <row r="163" spans="1:3" x14ac:dyDescent="0.25">
      <c r="A163" s="16">
        <v>44226</v>
      </c>
      <c r="C163" s="20">
        <v>454.82622830057244</v>
      </c>
    </row>
    <row r="164" spans="1:3" x14ac:dyDescent="0.25">
      <c r="A164" s="16">
        <v>44227</v>
      </c>
      <c r="C164" s="20">
        <v>480.56758494303295</v>
      </c>
    </row>
    <row r="165" spans="1:3" x14ac:dyDescent="0.25">
      <c r="A165" s="16">
        <v>44228</v>
      </c>
      <c r="C165" s="20">
        <v>505.62296489494139</v>
      </c>
    </row>
    <row r="166" spans="1:3" x14ac:dyDescent="0.25">
      <c r="A166" s="16">
        <v>44229</v>
      </c>
      <c r="C166" s="20">
        <v>529.57931850863292</v>
      </c>
    </row>
    <row r="167" spans="1:3" x14ac:dyDescent="0.25">
      <c r="A167" s="16">
        <v>44230</v>
      </c>
      <c r="C167" s="20">
        <v>553.22266887670048</v>
      </c>
    </row>
    <row r="168" spans="1:3" x14ac:dyDescent="0.25">
      <c r="A168" s="16">
        <v>44231</v>
      </c>
      <c r="C168" s="20">
        <v>576.44060251327596</v>
      </c>
    </row>
    <row r="169" spans="1:3" x14ac:dyDescent="0.25">
      <c r="A169" s="16">
        <v>44232</v>
      </c>
      <c r="C169" s="20">
        <v>599.12745535600106</v>
      </c>
    </row>
    <row r="170" spans="1:3" x14ac:dyDescent="0.25">
      <c r="A170" s="16">
        <v>44233</v>
      </c>
      <c r="C170" s="20">
        <v>621.1891313968373</v>
      </c>
    </row>
    <row r="171" spans="1:3" x14ac:dyDescent="0.25">
      <c r="A171" s="16">
        <v>44234</v>
      </c>
      <c r="C171" s="20">
        <v>642.54877685003078</v>
      </c>
    </row>
    <row r="172" spans="1:3" x14ac:dyDescent="0.25">
      <c r="A172" s="16">
        <v>44235</v>
      </c>
      <c r="C172" s="20">
        <v>663.15336996964379</v>
      </c>
    </row>
    <row r="173" spans="1:3" x14ac:dyDescent="0.25">
      <c r="A173" s="16">
        <v>44236</v>
      </c>
      <c r="C173" s="20">
        <v>682.98128036352193</v>
      </c>
    </row>
    <row r="174" spans="1:3" x14ac:dyDescent="0.25">
      <c r="A174" s="16">
        <v>44237</v>
      </c>
      <c r="C174" s="20">
        <v>702.05084431838441</v>
      </c>
    </row>
    <row r="175" spans="1:3" x14ac:dyDescent="0.25">
      <c r="A175" s="16">
        <v>44238</v>
      </c>
      <c r="C175" s="20">
        <v>720.30593246828448</v>
      </c>
    </row>
    <row r="176" spans="1:3" x14ac:dyDescent="0.25">
      <c r="A176" s="16">
        <v>44239</v>
      </c>
      <c r="C176" s="20">
        <v>737.6981145847368</v>
      </c>
    </row>
    <row r="177" spans="1:3" x14ac:dyDescent="0.25">
      <c r="A177" s="16">
        <v>44240</v>
      </c>
      <c r="C177" s="20">
        <v>754.18677059161462</v>
      </c>
    </row>
    <row r="178" spans="1:3" x14ac:dyDescent="0.25">
      <c r="A178" s="16">
        <v>44241</v>
      </c>
      <c r="C178" s="20">
        <v>769.73870700336965</v>
      </c>
    </row>
    <row r="179" spans="1:3" x14ac:dyDescent="0.25">
      <c r="A179" s="16">
        <v>44242</v>
      </c>
      <c r="C179" s="20">
        <v>763.00391875430626</v>
      </c>
    </row>
    <row r="180" spans="1:3" x14ac:dyDescent="0.25">
      <c r="A180" s="16">
        <v>44243</v>
      </c>
      <c r="C180" s="20">
        <v>753.7321303139089</v>
      </c>
    </row>
    <row r="181" spans="1:3" x14ac:dyDescent="0.25">
      <c r="A181" s="16">
        <v>44244</v>
      </c>
      <c r="C181" s="20">
        <v>741.87656653386853</v>
      </c>
    </row>
    <row r="182" spans="1:3" x14ac:dyDescent="0.25">
      <c r="A182" s="16">
        <v>44245</v>
      </c>
      <c r="C182" s="20">
        <v>727.3899254894352</v>
      </c>
    </row>
    <row r="183" spans="1:3" x14ac:dyDescent="0.25">
      <c r="A183" s="16">
        <v>44246</v>
      </c>
      <c r="C183" s="20">
        <v>710.23120138172044</v>
      </c>
    </row>
    <row r="184" spans="1:3" x14ac:dyDescent="0.25">
      <c r="A184" s="16">
        <v>44247</v>
      </c>
      <c r="C184" s="20">
        <v>690.36498222609509</v>
      </c>
    </row>
    <row r="185" spans="1:3" x14ac:dyDescent="0.25">
      <c r="A185" s="16">
        <v>44248</v>
      </c>
      <c r="C185" s="20">
        <v>667.76065543385107</v>
      </c>
    </row>
    <row r="186" spans="1:3" x14ac:dyDescent="0.25">
      <c r="A186" s="16">
        <v>44249</v>
      </c>
      <c r="C186" s="20">
        <v>656.60706593097223</v>
      </c>
    </row>
    <row r="187" spans="1:3" x14ac:dyDescent="0.25">
      <c r="A187" s="16">
        <v>44250</v>
      </c>
      <c r="C187" s="20">
        <v>645.21473954637418</v>
      </c>
    </row>
    <row r="188" spans="1:3" x14ac:dyDescent="0.25">
      <c r="A188" s="16">
        <v>44251</v>
      </c>
      <c r="C188" s="20">
        <v>633.76302138009385</v>
      </c>
    </row>
    <row r="189" spans="1:3" x14ac:dyDescent="0.25">
      <c r="A189" s="16">
        <v>44252</v>
      </c>
      <c r="C189" s="20">
        <v>622.44205175854086</v>
      </c>
    </row>
    <row r="190" spans="1:3" x14ac:dyDescent="0.25">
      <c r="A190" s="16">
        <v>44253</v>
      </c>
      <c r="C190" s="20">
        <v>611.45309489344163</v>
      </c>
    </row>
    <row r="191" spans="1:3" x14ac:dyDescent="0.25">
      <c r="A191" s="16">
        <v>44254</v>
      </c>
      <c r="C191" s="20">
        <v>601.00841788472292</v>
      </c>
    </row>
    <row r="192" spans="1:3" x14ac:dyDescent="0.25">
      <c r="A192" s="16">
        <v>44255</v>
      </c>
      <c r="C192" s="20">
        <v>591.33125022602542</v>
      </c>
    </row>
    <row r="193" spans="1:3" x14ac:dyDescent="0.25">
      <c r="A193" s="16">
        <v>44256</v>
      </c>
      <c r="C193" s="20">
        <v>582.65583359788479</v>
      </c>
    </row>
    <row r="194" spans="1:3" x14ac:dyDescent="0.25">
      <c r="A194" s="16">
        <v>44257</v>
      </c>
      <c r="C194" s="20">
        <v>574.21741773260578</v>
      </c>
    </row>
    <row r="195" spans="1:3" x14ac:dyDescent="0.25">
      <c r="A195" s="16">
        <v>44258</v>
      </c>
      <c r="C195" s="20">
        <v>566.04700111200464</v>
      </c>
    </row>
    <row r="196" spans="1:3" x14ac:dyDescent="0.25">
      <c r="A196" s="16">
        <v>44259</v>
      </c>
      <c r="C196" s="20">
        <v>558.16408040260387</v>
      </c>
    </row>
    <row r="197" spans="1:3" x14ac:dyDescent="0.25">
      <c r="A197" s="16">
        <v>44260</v>
      </c>
      <c r="C197" s="20">
        <v>550.57547262185369</v>
      </c>
    </row>
    <row r="198" spans="1:3" x14ac:dyDescent="0.25">
      <c r="A198" s="16">
        <v>44261</v>
      </c>
      <c r="C198" s="20">
        <v>543.27408025599914</v>
      </c>
    </row>
    <row r="199" spans="1:3" x14ac:dyDescent="0.25">
      <c r="A199" s="16">
        <v>44262</v>
      </c>
      <c r="C199" s="20">
        <v>536.23762895127356</v>
      </c>
    </row>
    <row r="200" spans="1:3" x14ac:dyDescent="0.25">
      <c r="A200" s="16">
        <v>44263</v>
      </c>
      <c r="C200" s="20">
        <v>529.42737199552153</v>
      </c>
    </row>
    <row r="201" spans="1:3" x14ac:dyDescent="0.25">
      <c r="A201" s="16">
        <v>44264</v>
      </c>
      <c r="C201" s="20">
        <v>522.78675574850274</v>
      </c>
    </row>
    <row r="202" spans="1:3" x14ac:dyDescent="0.25">
      <c r="A202" s="16">
        <v>44265</v>
      </c>
      <c r="C202" s="20">
        <v>516.30943471400508</v>
      </c>
    </row>
    <row r="203" spans="1:3" x14ac:dyDescent="0.25">
      <c r="A203" s="16">
        <v>44266</v>
      </c>
      <c r="C203" s="20">
        <v>509.98661147935871</v>
      </c>
    </row>
    <row r="204" spans="1:3" x14ac:dyDescent="0.25">
      <c r="A204" s="16">
        <v>44267</v>
      </c>
      <c r="C204" s="20">
        <v>503.80773791881012</v>
      </c>
    </row>
    <row r="205" spans="1:3" x14ac:dyDescent="0.25">
      <c r="A205" s="16">
        <v>44268</v>
      </c>
      <c r="C205" s="20">
        <v>497.76131920082787</v>
      </c>
    </row>
    <row r="206" spans="1:3" x14ac:dyDescent="0.25">
      <c r="A206" s="16">
        <v>44269</v>
      </c>
      <c r="C206" s="20">
        <v>491.83582699712122</v>
      </c>
    </row>
    <row r="207" spans="1:3" x14ac:dyDescent="0.25">
      <c r="A207" s="16">
        <v>44270</v>
      </c>
      <c r="C207" s="20">
        <v>486.02072636541612</v>
      </c>
    </row>
    <row r="208" spans="1:3" x14ac:dyDescent="0.25">
      <c r="A208" s="16">
        <v>44271</v>
      </c>
      <c r="C208" s="20">
        <v>480.30762117670838</v>
      </c>
    </row>
    <row r="209" spans="1:3" x14ac:dyDescent="0.25">
      <c r="A209" s="16">
        <v>44272</v>
      </c>
      <c r="C209" s="20">
        <v>474.69152336430955</v>
      </c>
    </row>
    <row r="210" spans="1:3" x14ac:dyDescent="0.25">
      <c r="A210" s="16">
        <v>44273</v>
      </c>
      <c r="C210" s="20">
        <v>469.16762825256063</v>
      </c>
    </row>
    <row r="211" spans="1:3" x14ac:dyDescent="0.25">
      <c r="A211" s="16">
        <v>44274</v>
      </c>
      <c r="C211" s="20">
        <v>463.73148609823733</v>
      </c>
    </row>
    <row r="212" spans="1:3" x14ac:dyDescent="0.25">
      <c r="A212" s="16">
        <v>44275</v>
      </c>
      <c r="C212" s="20">
        <v>458.37913234512121</v>
      </c>
    </row>
    <row r="213" spans="1:3" x14ac:dyDescent="0.25">
      <c r="A213" s="16">
        <v>44276</v>
      </c>
      <c r="C213" s="20">
        <v>453.10716863058235</v>
      </c>
    </row>
    <row r="214" spans="1:3" x14ac:dyDescent="0.25">
      <c r="A214" s="16">
        <v>44277</v>
      </c>
      <c r="C214" s="20">
        <v>447.91278600003875</v>
      </c>
    </row>
    <row r="215" spans="1:3" x14ac:dyDescent="0.25">
      <c r="A215" s="16">
        <v>44278</v>
      </c>
      <c r="C215" s="20">
        <v>453.52883042817473</v>
      </c>
    </row>
    <row r="216" spans="1:3" x14ac:dyDescent="0.25">
      <c r="A216" s="16">
        <v>44279</v>
      </c>
      <c r="C216" s="20">
        <v>459.81809925429997</v>
      </c>
    </row>
    <row r="217" spans="1:3" x14ac:dyDescent="0.25">
      <c r="A217" s="16">
        <v>44280</v>
      </c>
      <c r="C217" s="20">
        <v>466.81282028829372</v>
      </c>
    </row>
    <row r="218" spans="1:3" x14ac:dyDescent="0.25">
      <c r="A218" s="16">
        <v>44281</v>
      </c>
      <c r="C218" s="20">
        <v>474.54675221388567</v>
      </c>
    </row>
    <row r="219" spans="1:3" x14ac:dyDescent="0.25">
      <c r="A219" s="16">
        <v>44282</v>
      </c>
      <c r="C219" s="20">
        <v>483.05516533566811</v>
      </c>
    </row>
    <row r="220" spans="1:3" x14ac:dyDescent="0.25">
      <c r="A220" s="16">
        <v>44283</v>
      </c>
      <c r="C220" s="20">
        <v>492.37480360140847</v>
      </c>
    </row>
    <row r="221" spans="1:3" x14ac:dyDescent="0.25">
      <c r="A221" s="16">
        <v>44284</v>
      </c>
      <c r="C221" s="20">
        <v>502.54382928267802</v>
      </c>
    </row>
    <row r="222" spans="1:3" x14ac:dyDescent="0.25">
      <c r="A222" s="16">
        <v>44285</v>
      </c>
      <c r="C222" s="20">
        <v>506.44501286972491</v>
      </c>
    </row>
    <row r="223" spans="1:3" x14ac:dyDescent="0.25">
      <c r="A223" s="16">
        <v>44286</v>
      </c>
      <c r="C223" s="20">
        <v>510.04589931040823</v>
      </c>
    </row>
    <row r="224" spans="1:3" x14ac:dyDescent="0.25">
      <c r="A224" s="16">
        <v>44287</v>
      </c>
      <c r="C224" s="20">
        <v>513.27199961363488</v>
      </c>
    </row>
    <row r="225" spans="1:3" x14ac:dyDescent="0.25">
      <c r="A225" s="16">
        <v>44288</v>
      </c>
      <c r="C225" s="20">
        <v>516.04253977175983</v>
      </c>
    </row>
    <row r="226" spans="1:3" x14ac:dyDescent="0.25">
      <c r="A226" s="16">
        <v>44289</v>
      </c>
      <c r="C226" s="20">
        <v>518.27015892359645</v>
      </c>
    </row>
    <row r="227" spans="1:3" x14ac:dyDescent="0.25">
      <c r="A227" s="16">
        <v>44290</v>
      </c>
      <c r="C227" s="20">
        <v>519.86061269412221</v>
      </c>
    </row>
    <row r="228" spans="1:3" x14ac:dyDescent="0.25">
      <c r="A228" s="16">
        <v>44291</v>
      </c>
      <c r="C228" s="20">
        <v>520.71248397967804</v>
      </c>
    </row>
    <row r="229" spans="1:3" x14ac:dyDescent="0.25">
      <c r="A229" s="16">
        <v>44292</v>
      </c>
      <c r="C229" s="20">
        <v>520.71690313818362</v>
      </c>
    </row>
    <row r="230" spans="1:3" x14ac:dyDescent="0.25">
      <c r="A230" s="16">
        <v>44293</v>
      </c>
      <c r="C230" s="20">
        <v>520.31070536417928</v>
      </c>
    </row>
    <row r="231" spans="1:3" x14ac:dyDescent="0.25">
      <c r="A231" s="16">
        <v>44294</v>
      </c>
      <c r="C231" s="20">
        <v>519.49388650087917</v>
      </c>
    </row>
    <row r="232" spans="1:3" x14ac:dyDescent="0.25">
      <c r="A232" s="16">
        <v>44295</v>
      </c>
      <c r="C232" s="20">
        <v>518.27255058397293</v>
      </c>
    </row>
    <row r="233" spans="1:3" x14ac:dyDescent="0.25">
      <c r="A233" s="16">
        <v>44296</v>
      </c>
      <c r="C233" s="20">
        <v>516.65965629500124</v>
      </c>
    </row>
    <row r="234" spans="1:3" x14ac:dyDescent="0.25">
      <c r="A234" s="16">
        <v>44297</v>
      </c>
      <c r="C234" s="20">
        <v>514.67580420798697</v>
      </c>
    </row>
    <row r="235" spans="1:3" x14ac:dyDescent="0.25">
      <c r="A235" s="16">
        <v>44298</v>
      </c>
      <c r="C235" s="20">
        <v>512.35006501230896</v>
      </c>
    </row>
    <row r="236" spans="1:3" x14ac:dyDescent="0.25">
      <c r="A236" s="16">
        <v>44299</v>
      </c>
      <c r="C236" s="20">
        <v>509.72084897715933</v>
      </c>
    </row>
    <row r="237" spans="1:3" x14ac:dyDescent="0.25">
      <c r="A237" s="16">
        <v>44300</v>
      </c>
      <c r="C237" s="20">
        <v>506.83681708653768</v>
      </c>
    </row>
    <row r="238" spans="1:3" x14ac:dyDescent="0.25">
      <c r="A238" s="16">
        <v>44301</v>
      </c>
      <c r="C238" s="20">
        <v>503.71651123788718</v>
      </c>
    </row>
    <row r="239" spans="1:3" x14ac:dyDescent="0.25">
      <c r="A239" s="16">
        <v>44302</v>
      </c>
      <c r="C239" s="20">
        <v>500.37953126689013</v>
      </c>
    </row>
    <row r="240" spans="1:3" x14ac:dyDescent="0.25">
      <c r="A240" s="16">
        <v>44303</v>
      </c>
      <c r="C240" s="20">
        <v>496.84610301695807</v>
      </c>
    </row>
    <row r="241" spans="1:3" x14ac:dyDescent="0.25">
      <c r="A241" s="16">
        <v>44304</v>
      </c>
      <c r="C241" s="20">
        <v>493.13657527844083</v>
      </c>
    </row>
    <row r="242" spans="1:3" x14ac:dyDescent="0.25">
      <c r="A242" s="16">
        <v>44305</v>
      </c>
      <c r="C242" s="20">
        <v>489.27084113853613</v>
      </c>
    </row>
    <row r="243" spans="1:3" x14ac:dyDescent="0.25">
      <c r="A243" s="16">
        <v>44306</v>
      </c>
      <c r="C243" s="20">
        <v>485.2676791771645</v>
      </c>
    </row>
    <row r="244" spans="1:3" x14ac:dyDescent="0.25">
      <c r="A244" s="16">
        <v>44307</v>
      </c>
      <c r="C244" s="20">
        <v>481.14400982235162</v>
      </c>
    </row>
    <row r="245" spans="1:3" x14ac:dyDescent="0.25">
      <c r="A245" s="16">
        <v>44308</v>
      </c>
      <c r="C245" s="20">
        <v>476.91406203980108</v>
      </c>
    </row>
    <row r="246" spans="1:3" x14ac:dyDescent="0.25">
      <c r="A246" s="16">
        <v>44309</v>
      </c>
      <c r="C246" s="20">
        <v>472.59142486821469</v>
      </c>
    </row>
    <row r="247" spans="1:3" x14ac:dyDescent="0.25">
      <c r="A247" s="16">
        <v>44310</v>
      </c>
      <c r="C247" s="20">
        <v>468.18893342931761</v>
      </c>
    </row>
    <row r="248" spans="1:3" x14ac:dyDescent="0.25">
      <c r="A248" s="16">
        <v>44311</v>
      </c>
      <c r="C248" s="20">
        <v>463.71858304604694</v>
      </c>
    </row>
    <row r="249" spans="1:3" x14ac:dyDescent="0.25">
      <c r="A249" s="16">
        <v>44312</v>
      </c>
      <c r="C249" s="20">
        <v>459.19147741781006</v>
      </c>
    </row>
    <row r="250" spans="1:3" x14ac:dyDescent="0.25">
      <c r="A250" s="16">
        <v>44313</v>
      </c>
      <c r="C250" s="20">
        <v>454.61781722286685</v>
      </c>
    </row>
    <row r="251" spans="1:3" x14ac:dyDescent="0.25">
      <c r="A251" s="16">
        <v>44314</v>
      </c>
      <c r="C251" s="20">
        <v>450.00693595419034</v>
      </c>
    </row>
    <row r="252" spans="1:3" x14ac:dyDescent="0.25">
      <c r="A252" s="16">
        <v>44315</v>
      </c>
      <c r="C252" s="20">
        <v>445.367390247885</v>
      </c>
    </row>
    <row r="253" spans="1:3" x14ac:dyDescent="0.25">
      <c r="A253" s="16">
        <v>44316</v>
      </c>
      <c r="C253" s="20">
        <v>440.70711243356476</v>
      </c>
    </row>
    <row r="254" spans="1:3" x14ac:dyDescent="0.25">
      <c r="A254" s="16">
        <v>44317</v>
      </c>
      <c r="C254" s="20">
        <v>436.0334257983348</v>
      </c>
    </row>
    <row r="255" spans="1:3" x14ac:dyDescent="0.25">
      <c r="A255" s="16">
        <v>44318</v>
      </c>
      <c r="C255" s="20">
        <v>431.35306893038546</v>
      </c>
    </row>
    <row r="256" spans="1:3" x14ac:dyDescent="0.25">
      <c r="A256" s="16">
        <v>44319</v>
      </c>
      <c r="C256" s="20">
        <v>426.67222740570901</v>
      </c>
    </row>
    <row r="257" spans="1:3" x14ac:dyDescent="0.25">
      <c r="A257" s="16">
        <v>44320</v>
      </c>
      <c r="C257" s="20">
        <v>421.99657062610174</v>
      </c>
    </row>
    <row r="258" spans="1:3" x14ac:dyDescent="0.25">
      <c r="A258" s="16">
        <v>44321</v>
      </c>
      <c r="C258" s="20">
        <v>417.33129112559635</v>
      </c>
    </row>
    <row r="259" spans="1:3" x14ac:dyDescent="0.25">
      <c r="A259" s="16">
        <v>44322</v>
      </c>
      <c r="C259" s="20">
        <v>412.68114313421307</v>
      </c>
    </row>
    <row r="260" spans="1:3" x14ac:dyDescent="0.25">
      <c r="A260" s="16">
        <v>44323</v>
      </c>
      <c r="C260" s="20">
        <v>408.05047662078061</v>
      </c>
    </row>
    <row r="261" spans="1:3" x14ac:dyDescent="0.25">
      <c r="A261" s="16">
        <v>44324</v>
      </c>
      <c r="C261" s="20">
        <v>403.44326242882573</v>
      </c>
    </row>
    <row r="262" spans="1:3" x14ac:dyDescent="0.25">
      <c r="A262" s="16">
        <v>44325</v>
      </c>
      <c r="C262" s="20">
        <v>398.863117500231</v>
      </c>
    </row>
    <row r="263" spans="1:3" x14ac:dyDescent="0.25">
      <c r="A263" s="16">
        <v>44326</v>
      </c>
      <c r="C263" s="20">
        <v>394.31332954757664</v>
      </c>
    </row>
    <row r="264" spans="1:3" x14ac:dyDescent="0.25">
      <c r="A264" s="16">
        <v>44327</v>
      </c>
      <c r="C264" s="20">
        <v>389.79688063964727</v>
      </c>
    </row>
    <row r="265" spans="1:3" x14ac:dyDescent="0.25">
      <c r="A265" s="16">
        <v>44328</v>
      </c>
      <c r="C265" s="20">
        <v>385.31646930079012</v>
      </c>
    </row>
    <row r="266" spans="1:3" x14ac:dyDescent="0.25">
      <c r="A266" s="16">
        <v>44329</v>
      </c>
      <c r="C266" s="20">
        <v>380.87453089644009</v>
      </c>
    </row>
    <row r="267" spans="1:3" x14ac:dyDescent="0.25">
      <c r="A267" s="16">
        <v>44330</v>
      </c>
      <c r="C267" s="20">
        <v>376.47325628708631</v>
      </c>
    </row>
    <row r="268" spans="1:3" x14ac:dyDescent="0.25">
      <c r="A268" s="16">
        <v>44331</v>
      </c>
      <c r="C268" s="20">
        <v>372.11460898430624</v>
      </c>
    </row>
    <row r="269" spans="1:3" x14ac:dyDescent="0.25">
      <c r="A269" s="16">
        <v>44332</v>
      </c>
      <c r="C269" s="20">
        <v>367.80034133843094</v>
      </c>
    </row>
    <row r="270" spans="1:3" x14ac:dyDescent="0.25">
      <c r="A270" s="16">
        <v>44333</v>
      </c>
      <c r="C270" s="20">
        <v>363.53200971119384</v>
      </c>
    </row>
    <row r="271" spans="1:3" x14ac:dyDescent="0.25">
      <c r="A271" s="16">
        <v>44334</v>
      </c>
      <c r="C271" s="20">
        <v>359.31098862874808</v>
      </c>
    </row>
    <row r="272" spans="1:3" x14ac:dyDescent="0.25">
      <c r="A272" s="16">
        <v>44335</v>
      </c>
      <c r="C272" s="20">
        <v>355.13848394644577</v>
      </c>
    </row>
    <row r="273" spans="1:3" x14ac:dyDescent="0.25">
      <c r="A273" s="16">
        <v>44336</v>
      </c>
      <c r="C273" s="20">
        <v>351.01554508453751</v>
      </c>
    </row>
    <row r="274" spans="1:3" x14ac:dyDescent="0.25">
      <c r="A274" s="16">
        <v>44337</v>
      </c>
      <c r="C274" s="20">
        <v>346.94307641104257</v>
      </c>
    </row>
    <row r="275" spans="1:3" x14ac:dyDescent="0.25">
      <c r="A275" s="16">
        <v>44338</v>
      </c>
      <c r="C275" s="20">
        <v>342.92184785182667</v>
      </c>
    </row>
    <row r="276" spans="1:3" x14ac:dyDescent="0.25">
      <c r="A276" s="16">
        <v>44339</v>
      </c>
      <c r="C276" s="20">
        <v>338.95250479553692</v>
      </c>
    </row>
    <row r="277" spans="1:3" x14ac:dyDescent="0.25">
      <c r="A277" s="16">
        <v>44340</v>
      </c>
      <c r="C277" s="20">
        <v>335.03557732939646</v>
      </c>
    </row>
    <row r="278" spans="1:3" x14ac:dyDescent="0.25">
      <c r="A278" s="16">
        <v>44341</v>
      </c>
      <c r="C278" s="20">
        <v>331.17148884630012</v>
      </c>
    </row>
    <row r="279" spans="1:3" x14ac:dyDescent="0.25">
      <c r="A279" s="16">
        <v>44342</v>
      </c>
      <c r="C279" s="20">
        <v>327.36056406545026</v>
      </c>
    </row>
    <row r="280" spans="1:3" x14ac:dyDescent="0.25">
      <c r="A280" s="16">
        <v>44343</v>
      </c>
      <c r="C280" s="20">
        <v>323.60303650826609</v>
      </c>
    </row>
    <row r="281" spans="1:3" x14ac:dyDescent="0.25">
      <c r="A281" s="16">
        <v>44344</v>
      </c>
      <c r="C281" s="20">
        <v>319.89905546898029</v>
      </c>
    </row>
    <row r="282" spans="1:3" x14ac:dyDescent="0.25">
      <c r="A282" s="16">
        <v>44345</v>
      </c>
      <c r="C282" s="20">
        <v>316.24869251585386</v>
      </c>
    </row>
    <row r="283" spans="1:3" x14ac:dyDescent="0.25">
      <c r="A283" s="16">
        <v>44346</v>
      </c>
      <c r="C283" s="20">
        <v>312.65194755511214</v>
      </c>
    </row>
    <row r="284" spans="1:3" x14ac:dyDescent="0.25">
      <c r="A284" s="16">
        <v>44347</v>
      </c>
      <c r="C284" s="20">
        <v>309.10875448654633</v>
      </c>
    </row>
    <row r="285" spans="1:3" x14ac:dyDescent="0.25">
      <c r="A285" s="16">
        <v>44348</v>
      </c>
      <c r="C285" s="20">
        <v>305.61898647844896</v>
      </c>
    </row>
    <row r="286" spans="1:3" x14ac:dyDescent="0.25">
      <c r="A286" s="16">
        <v>44349</v>
      </c>
      <c r="C286" s="20">
        <v>302.18246088794649</v>
      </c>
    </row>
    <row r="287" spans="1:3" x14ac:dyDescent="0.25">
      <c r="A287" s="16">
        <v>44350</v>
      </c>
      <c r="C287" s="20">
        <v>298.79894385102375</v>
      </c>
    </row>
    <row r="288" spans="1:3" x14ac:dyDescent="0.25">
      <c r="A288" s="16">
        <v>44351</v>
      </c>
      <c r="C288" s="20">
        <v>295.46815456473587</v>
      </c>
    </row>
    <row r="289" spans="1:3" x14ac:dyDescent="0.25">
      <c r="A289" s="16">
        <v>44352</v>
      </c>
      <c r="C289" s="20">
        <v>292.18976928239869</v>
      </c>
    </row>
    <row r="290" spans="1:3" x14ac:dyDescent="0.25">
      <c r="A290" s="16">
        <v>44353</v>
      </c>
      <c r="C290" s="20">
        <v>288.9634250410034</v>
      </c>
    </row>
  </sheetData>
  <conditionalFormatting sqref="A1:A1048576">
    <cfRule type="timePeriod" dxfId="3" priority="2" timePeriod="today">
      <formula>FLOOR(A1,1)=TODAY()</formula>
    </cfRule>
  </conditionalFormatting>
  <conditionalFormatting sqref="B1 B3:B1048576">
    <cfRule type="timePeriod" dxfId="2" priority="1" timePeriod="today">
      <formula>FLOOR(B1,1)=TODAY()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99B4-B7BB-47EC-914A-022465F6478B}">
  <dimension ref="A1:J289"/>
  <sheetViews>
    <sheetView topLeftCell="I1" zoomScale="130" zoomScaleNormal="130" workbookViewId="0">
      <selection activeCell="M26" sqref="M26"/>
    </sheetView>
  </sheetViews>
  <sheetFormatPr defaultRowHeight="15" x14ac:dyDescent="0.25"/>
  <cols>
    <col min="1" max="1" width="10.85546875" style="65" bestFit="1" customWidth="1"/>
    <col min="3" max="3" width="29.85546875" bestFit="1" customWidth="1"/>
    <col min="4" max="4" width="30.140625" bestFit="1" customWidth="1"/>
    <col min="5" max="5" width="30.85546875" bestFit="1" customWidth="1"/>
    <col min="8" max="8" width="17" customWidth="1"/>
    <col min="9" max="9" width="12.5703125" customWidth="1"/>
    <col min="10" max="10" width="14.28515625" customWidth="1"/>
  </cols>
  <sheetData>
    <row r="1" spans="1:10" s="119" customFormat="1" ht="48" customHeight="1" x14ac:dyDescent="0.25">
      <c r="A1" s="3" t="s">
        <v>2</v>
      </c>
      <c r="B1" s="119" t="s">
        <v>108</v>
      </c>
      <c r="C1" s="119" t="s">
        <v>144</v>
      </c>
      <c r="D1" s="119" t="s">
        <v>145</v>
      </c>
      <c r="E1" s="119" t="s">
        <v>143</v>
      </c>
      <c r="H1" s="119" t="s">
        <v>144</v>
      </c>
      <c r="I1" s="119" t="s">
        <v>145</v>
      </c>
      <c r="J1" s="119" t="s">
        <v>143</v>
      </c>
    </row>
    <row r="2" spans="1:10" x14ac:dyDescent="0.25">
      <c r="A2" s="16">
        <v>44066</v>
      </c>
      <c r="B2">
        <f>'TTU w. Quar - Mit'!J2</f>
        <v>103</v>
      </c>
      <c r="C2" s="86">
        <f>'TTU w. Quar - Mit'!BC2</f>
        <v>103</v>
      </c>
      <c r="D2" s="86">
        <f>'TTU w. Quar - Spike no Mit'!BC2</f>
        <v>103</v>
      </c>
      <c r="E2" s="86">
        <f>'TTU w. Quar - no change'!BC2</f>
        <v>103</v>
      </c>
      <c r="H2">
        <f>CORREL($B$2:$B$27,C2:C27)</f>
        <v>0.99263056396886828</v>
      </c>
      <c r="I2">
        <f t="shared" ref="I2:J2" si="0">CORREL($B$2:$B$27,D2:D27)</f>
        <v>0.97565836091223979</v>
      </c>
      <c r="J2">
        <f t="shared" si="0"/>
        <v>0.98330394725744052</v>
      </c>
    </row>
    <row r="3" spans="1:10" x14ac:dyDescent="0.25">
      <c r="A3" s="16">
        <f t="shared" ref="A3:A66" si="1">A2+1</f>
        <v>44067</v>
      </c>
      <c r="B3">
        <f>'TTU w. Quar - Mit'!J3</f>
        <v>126</v>
      </c>
      <c r="C3" s="86">
        <f>'TTU w. Quar - Mit'!BC3</f>
        <v>133.15077628094622</v>
      </c>
      <c r="D3" s="86">
        <f>'TTU w. Quar - Spike no Mit'!BC3</f>
        <v>133.15077628094622</v>
      </c>
      <c r="E3" s="86">
        <f>'TTU w. Quar - no change'!BC3</f>
        <v>133.15077628094622</v>
      </c>
    </row>
    <row r="4" spans="1:10" x14ac:dyDescent="0.25">
      <c r="A4" s="16">
        <f t="shared" si="1"/>
        <v>44068</v>
      </c>
      <c r="B4">
        <f>'TTU w. Quar - Mit'!J4</f>
        <v>149</v>
      </c>
      <c r="C4" s="86">
        <f>'TTU w. Quar - Mit'!BC4</f>
        <v>166.51457819611841</v>
      </c>
      <c r="D4" s="86">
        <f>'TTU w. Quar - Spike no Mit'!BC4</f>
        <v>166.51457819611841</v>
      </c>
      <c r="E4" s="86">
        <f>'TTU w. Quar - no change'!BC4</f>
        <v>166.51457819611841</v>
      </c>
    </row>
    <row r="5" spans="1:10" x14ac:dyDescent="0.25">
      <c r="A5" s="16">
        <f t="shared" si="1"/>
        <v>44069</v>
      </c>
      <c r="B5">
        <f>'TTU w. Quar - Mit'!J5</f>
        <v>206</v>
      </c>
      <c r="C5" s="86">
        <f>'TTU w. Quar - Mit'!BC5</f>
        <v>203.30954880413361</v>
      </c>
      <c r="D5" s="86">
        <f>'TTU w. Quar - Spike no Mit'!BC5</f>
        <v>203.30954880413361</v>
      </c>
      <c r="E5" s="86">
        <f>'TTU w. Quar - no change'!BC5</f>
        <v>203.30954880413361</v>
      </c>
    </row>
    <row r="6" spans="1:10" x14ac:dyDescent="0.25">
      <c r="A6" s="16">
        <f t="shared" si="1"/>
        <v>44070</v>
      </c>
      <c r="B6">
        <f>'TTU w. Quar - Mit'!J6</f>
        <v>233</v>
      </c>
      <c r="C6" s="86">
        <f>'TTU w. Quar - Mit'!BC6</f>
        <v>243.76665268865429</v>
      </c>
      <c r="D6" s="86">
        <f>'TTU w. Quar - Spike no Mit'!BC6</f>
        <v>243.76665268865429</v>
      </c>
      <c r="E6" s="86">
        <f>'TTU w. Quar - no change'!BC6</f>
        <v>243.76665268865429</v>
      </c>
    </row>
    <row r="7" spans="1:10" x14ac:dyDescent="0.25">
      <c r="A7" s="16">
        <f t="shared" si="1"/>
        <v>44071</v>
      </c>
      <c r="B7">
        <f>'TTU w. Quar - Mit'!J7</f>
        <v>260</v>
      </c>
      <c r="C7" s="86">
        <f>'TTU w. Quar - Mit'!BC7</f>
        <v>288.13010394088855</v>
      </c>
      <c r="D7" s="86">
        <f>'TTU w. Quar - Spike no Mit'!BC7</f>
        <v>288.13010394088855</v>
      </c>
      <c r="E7" s="86">
        <f>'TTU w. Quar - no change'!BC7</f>
        <v>288.13010394088855</v>
      </c>
    </row>
    <row r="8" spans="1:10" x14ac:dyDescent="0.25">
      <c r="A8" s="16">
        <f t="shared" si="1"/>
        <v>44072</v>
      </c>
      <c r="B8">
        <f>'TTU w. Quar - Mit'!J8</f>
        <v>319</v>
      </c>
      <c r="C8" s="86">
        <f>'TTU w. Quar - Mit'!BC8</f>
        <v>336.65775214550945</v>
      </c>
      <c r="D8" s="86">
        <f>'TTU w. Quar - Spike no Mit'!BC8</f>
        <v>336.65775214550945</v>
      </c>
      <c r="E8" s="86">
        <f>'TTU w. Quar - no change'!BC8</f>
        <v>336.65775214550945</v>
      </c>
    </row>
    <row r="9" spans="1:10" x14ac:dyDescent="0.25">
      <c r="A9" s="73">
        <f t="shared" si="1"/>
        <v>44073</v>
      </c>
      <c r="B9">
        <f>'TTU w. Quar - Mit'!J9</f>
        <v>319</v>
      </c>
      <c r="C9" s="86">
        <f>'TTU w. Quar - Mit'!BC9</f>
        <v>389.62141431673672</v>
      </c>
      <c r="D9" s="86">
        <f>'TTU w. Quar - Spike no Mit'!BC9</f>
        <v>389.62141431673672</v>
      </c>
      <c r="E9" s="86">
        <f>'TTU w. Quar - no change'!BC9</f>
        <v>389.62141431673672</v>
      </c>
    </row>
    <row r="10" spans="1:10" x14ac:dyDescent="0.25">
      <c r="A10" s="16">
        <f t="shared" si="1"/>
        <v>44074</v>
      </c>
      <c r="B10">
        <f>'TTU w. Quar - Mit'!J10</f>
        <v>378</v>
      </c>
      <c r="C10" s="86">
        <f>'TTU w. Quar - Mit'!BC10</f>
        <v>447.30713907231086</v>
      </c>
      <c r="D10" s="86">
        <f>'TTU w. Quar - Spike no Mit'!BC10</f>
        <v>447.30713907231086</v>
      </c>
      <c r="E10" s="86">
        <f>'TTU w. Quar - no change'!BC10</f>
        <v>447.30713907231086</v>
      </c>
    </row>
    <row r="11" spans="1:10" x14ac:dyDescent="0.25">
      <c r="A11" s="16">
        <f t="shared" si="1"/>
        <v>44075</v>
      </c>
      <c r="B11">
        <f>'TTU w. Quar - Mit'!J11</f>
        <v>551</v>
      </c>
      <c r="C11" s="86">
        <f>'TTU w. Quar - Mit'!BC11</f>
        <v>507.69222849526125</v>
      </c>
      <c r="D11" s="86">
        <f>'TTU w. Quar - Spike no Mit'!BC11</f>
        <v>507.69222849526125</v>
      </c>
      <c r="E11" s="86">
        <f>'TTU w. Quar - no change'!BC11</f>
        <v>507.69222849526125</v>
      </c>
    </row>
    <row r="12" spans="1:10" x14ac:dyDescent="0.25">
      <c r="A12" s="16">
        <f t="shared" si="1"/>
        <v>44076</v>
      </c>
      <c r="B12">
        <f>'TTU w. Quar - Mit'!J12</f>
        <v>624</v>
      </c>
      <c r="C12" s="86">
        <f>'TTU w. Quar - Mit'!BC12</f>
        <v>570.69669291893274</v>
      </c>
      <c r="D12" s="86">
        <f>'TTU w. Quar - Spike no Mit'!BC12</f>
        <v>570.69669291893274</v>
      </c>
      <c r="E12" s="86">
        <f>'TTU w. Quar - no change'!BC12</f>
        <v>570.69669291893274</v>
      </c>
    </row>
    <row r="13" spans="1:10" x14ac:dyDescent="0.25">
      <c r="A13" s="16">
        <f t="shared" si="1"/>
        <v>44077</v>
      </c>
      <c r="B13">
        <f>'TTU w. Quar - Mit'!J13</f>
        <v>671</v>
      </c>
      <c r="C13" s="86">
        <f>'TTU w. Quar - Mit'!BC13</f>
        <v>636.2171944918764</v>
      </c>
      <c r="D13" s="86">
        <f>'TTU w. Quar - Spike no Mit'!BC13</f>
        <v>636.2171944918764</v>
      </c>
      <c r="E13" s="86">
        <f>'TTU w. Quar - no change'!BC13</f>
        <v>636.2171944918764</v>
      </c>
    </row>
    <row r="14" spans="1:10" x14ac:dyDescent="0.25">
      <c r="A14" s="16">
        <f t="shared" si="1"/>
        <v>44078</v>
      </c>
      <c r="B14">
        <f>'TTU w. Quar - Mit'!J14</f>
        <v>717</v>
      </c>
      <c r="C14" s="86">
        <f>'TTU w. Quar - Mit'!BC14</f>
        <v>704.12476585422883</v>
      </c>
      <c r="D14" s="86">
        <f>'TTU w. Quar - Spike no Mit'!BC14</f>
        <v>704.12476585422883</v>
      </c>
      <c r="E14" s="86">
        <f>'TTU w. Quar - no change'!BC14</f>
        <v>704.12476585422883</v>
      </c>
    </row>
    <row r="15" spans="1:10" x14ac:dyDescent="0.25">
      <c r="A15" s="16">
        <f t="shared" si="1"/>
        <v>44079</v>
      </c>
      <c r="B15">
        <f>'TTU w. Quar - Mit'!J15</f>
        <v>831</v>
      </c>
      <c r="C15" s="86">
        <f>'TTU w. Quar - Mit'!BC15</f>
        <v>774.26241924884334</v>
      </c>
      <c r="D15" s="86">
        <f>'TTU w. Quar - Spike no Mit'!BC15</f>
        <v>774.26241924884334</v>
      </c>
      <c r="E15" s="86">
        <f>'TTU w. Quar - no change'!BC15</f>
        <v>774.26241924884334</v>
      </c>
    </row>
    <row r="16" spans="1:10" x14ac:dyDescent="0.25">
      <c r="A16" s="16">
        <f t="shared" si="1"/>
        <v>44080</v>
      </c>
      <c r="B16">
        <f>'TTU w. Quar - Mit'!J16</f>
        <v>831</v>
      </c>
      <c r="C16" s="86">
        <f>'TTU w. Quar - Mit'!BC16</f>
        <v>846.44264861642591</v>
      </c>
      <c r="D16" s="86">
        <f>'TTU w. Quar - Spike no Mit'!BC16</f>
        <v>846.44264861642591</v>
      </c>
      <c r="E16" s="86">
        <f>'TTU w. Quar - no change'!BC16</f>
        <v>846.44264861642591</v>
      </c>
    </row>
    <row r="17" spans="1:5" x14ac:dyDescent="0.25">
      <c r="A17" s="16">
        <f t="shared" si="1"/>
        <v>44081</v>
      </c>
      <c r="B17">
        <f>'TTU w. Quar - Mit'!J17</f>
        <v>945</v>
      </c>
      <c r="C17" s="86">
        <f>'TTU w. Quar - Mit'!BC17</f>
        <v>920.44482723729857</v>
      </c>
      <c r="D17" s="86">
        <f>'TTU w. Quar - Spike no Mit'!BC17</f>
        <v>920.44482723729857</v>
      </c>
      <c r="E17" s="86">
        <f>'TTU w. Quar - no change'!BC17</f>
        <v>920.44482723729857</v>
      </c>
    </row>
    <row r="18" spans="1:5" x14ac:dyDescent="0.25">
      <c r="A18" s="16">
        <f t="shared" si="1"/>
        <v>44082</v>
      </c>
      <c r="B18">
        <f>'TTU w. Quar - Mit'!J18</f>
        <v>1020</v>
      </c>
      <c r="C18" s="86">
        <f>'TTU w. Quar - Mit'!BC18</f>
        <v>996.01250311416197</v>
      </c>
      <c r="D18" s="86">
        <f>'TTU w. Quar - Spike no Mit'!BC18</f>
        <v>996.01250311416197</v>
      </c>
      <c r="E18" s="86">
        <f>'TTU w. Quar - no change'!BC18</f>
        <v>996.01250311416197</v>
      </c>
    </row>
    <row r="19" spans="1:5" x14ac:dyDescent="0.25">
      <c r="A19" s="16">
        <f t="shared" si="1"/>
        <v>44083</v>
      </c>
      <c r="B19">
        <f>'TTU w. Quar - Mit'!J19</f>
        <v>1055</v>
      </c>
      <c r="C19" s="86">
        <f>'TTU w. Quar - Mit'!BC19</f>
        <v>1073.0260839919686</v>
      </c>
      <c r="D19" s="86">
        <f>'TTU w. Quar - Spike no Mit'!BC19</f>
        <v>1073.0260839919686</v>
      </c>
      <c r="E19" s="86">
        <f>'TTU w. Quar - no change'!BC19</f>
        <v>1073.0260839919686</v>
      </c>
    </row>
    <row r="20" spans="1:5" x14ac:dyDescent="0.25">
      <c r="A20" s="16">
        <f t="shared" si="1"/>
        <v>44084</v>
      </c>
      <c r="B20" s="72">
        <v>1064</v>
      </c>
      <c r="C20" s="86">
        <f>'TTU w. Quar - Mit'!BC20</f>
        <v>1151.3641662772143</v>
      </c>
      <c r="D20" s="86">
        <f>'TTU w. Quar - Spike no Mit'!BC20</f>
        <v>1151.3641662772143</v>
      </c>
      <c r="E20" s="86">
        <f>'TTU w. Quar - no change'!BC20</f>
        <v>1151.3641662772143</v>
      </c>
    </row>
    <row r="21" spans="1:5" x14ac:dyDescent="0.25">
      <c r="A21" s="16">
        <f t="shared" si="1"/>
        <v>44085</v>
      </c>
      <c r="B21" s="72">
        <v>1091</v>
      </c>
      <c r="C21" s="86">
        <f>'TTU w. Quar - Mit'!BC21</f>
        <v>1189.089686220454</v>
      </c>
      <c r="D21" s="86">
        <f>'TTU w. Quar - Spike no Mit'!BC21</f>
        <v>1245.0248658578998</v>
      </c>
      <c r="E21" s="86">
        <f>'TTU w. Quar - no change'!BC21</f>
        <v>1230.9053059494183</v>
      </c>
    </row>
    <row r="22" spans="1:5" x14ac:dyDescent="0.25">
      <c r="A22" s="16">
        <f t="shared" si="1"/>
        <v>44086</v>
      </c>
      <c r="B22" s="72">
        <v>1091</v>
      </c>
      <c r="C22" s="86">
        <f>'TTU w. Quar - Mit'!BC22</f>
        <v>1225.8836746852212</v>
      </c>
      <c r="D22" s="86">
        <f>'TTU w. Quar - Spike no Mit'!BC22</f>
        <v>1341.9892188247609</v>
      </c>
      <c r="E22" s="86">
        <f>'TTU w. Quar - no change'!BC22</f>
        <v>1311.5300515945303</v>
      </c>
    </row>
    <row r="23" spans="1:5" x14ac:dyDescent="0.25">
      <c r="A23" s="16">
        <f t="shared" si="1"/>
        <v>44087</v>
      </c>
      <c r="B23" s="72">
        <v>1091</v>
      </c>
      <c r="C23" s="86">
        <f>'TTU w. Quar - Mit'!BC23</f>
        <v>1261.7187727600772</v>
      </c>
      <c r="D23" s="86">
        <f>'TTU w. Quar - Spike no Mit'!BC23</f>
        <v>1442.3115322956603</v>
      </c>
      <c r="E23" s="86">
        <f>'TTU w. Quar - no change'!BC23</f>
        <v>1393.123256023154</v>
      </c>
    </row>
    <row r="24" spans="1:5" x14ac:dyDescent="0.25">
      <c r="A24" s="16">
        <f t="shared" si="1"/>
        <v>44088</v>
      </c>
      <c r="B24" s="72">
        <v>1280</v>
      </c>
      <c r="C24" s="86">
        <f>'TTU w. Quar - Mit'!BC24</f>
        <v>1296.5719280089218</v>
      </c>
      <c r="D24" s="86">
        <f>'TTU w. Quar - Spike no Mit'!BC24</f>
        <v>1546.0644447457178</v>
      </c>
      <c r="E24" s="86">
        <f>'TTU w. Quar - no change'!BC24</f>
        <v>1475.5766830413909</v>
      </c>
    </row>
    <row r="25" spans="1:5" x14ac:dyDescent="0.25">
      <c r="A25" s="16">
        <f t="shared" si="1"/>
        <v>44089</v>
      </c>
      <c r="B25" s="72">
        <v>1293</v>
      </c>
      <c r="C25" s="86">
        <f>'TTU w. Quar - Mit'!BC25</f>
        <v>1330.4249342536946</v>
      </c>
      <c r="D25" s="86">
        <f>'TTU w. Quar - Spike no Mit'!BC25</f>
        <v>1653.3431063684288</v>
      </c>
      <c r="E25" s="86">
        <f>'TTU w. Quar - no change'!BC25</f>
        <v>1558.791926071222</v>
      </c>
    </row>
    <row r="26" spans="1:5" x14ac:dyDescent="0.25">
      <c r="A26" s="16">
        <f t="shared" si="1"/>
        <v>44090</v>
      </c>
      <c r="B26" s="72">
        <v>1343</v>
      </c>
      <c r="C26" s="86">
        <f>'TTU w. Quar - Mit'!BC26</f>
        <v>1363.2650112805775</v>
      </c>
      <c r="D26" s="86">
        <f>'TTU w. Quar - Spike no Mit'!BC26</f>
        <v>1764.2698239627316</v>
      </c>
      <c r="E26" s="86">
        <f>'TTU w. Quar - no change'!BC26</f>
        <v>1642.6836554783063</v>
      </c>
    </row>
    <row r="27" spans="1:5" x14ac:dyDescent="0.25">
      <c r="A27" s="120">
        <f t="shared" si="1"/>
        <v>44091</v>
      </c>
      <c r="B27" s="121">
        <v>1375</v>
      </c>
      <c r="C27" s="122">
        <f>'TTU w. Quar - Mit'!BC27</f>
        <v>1395.0820304041392</v>
      </c>
      <c r="D27" s="122">
        <f>'TTU w. Quar - Spike no Mit'!BC27</f>
        <v>1878.9830761140302</v>
      </c>
      <c r="E27" s="122">
        <f>'TTU w. Quar - no change'!BC27</f>
        <v>1727.1702678323275</v>
      </c>
    </row>
    <row r="28" spans="1:5" x14ac:dyDescent="0.25">
      <c r="A28" s="16">
        <f t="shared" si="1"/>
        <v>44092</v>
      </c>
      <c r="C28" s="86">
        <f>'TTU w. Quar - Mit'!BC28</f>
        <v>1425.868484594198</v>
      </c>
      <c r="D28" s="86">
        <f>'TTU w. Quar - Spike no Mit'!BC28</f>
        <v>1997.6383500283916</v>
      </c>
      <c r="E28" s="86">
        <f>'TTU w. Quar - no change'!BC28</f>
        <v>1812.1742788822821</v>
      </c>
    </row>
    <row r="29" spans="1:5" x14ac:dyDescent="0.25">
      <c r="A29" s="16">
        <f t="shared" si="1"/>
        <v>44093</v>
      </c>
      <c r="C29" s="86">
        <f>'TTU w. Quar - Mit'!BC29</f>
        <v>1456.4266250871744</v>
      </c>
      <c r="D29" s="86">
        <f>'TTU w. Quar - Spike no Mit'!BC29</f>
        <v>2119.1242501945212</v>
      </c>
      <c r="E29" s="86">
        <f>'TTU w. Quar - no change'!BC29</f>
        <v>1897.6225998313548</v>
      </c>
    </row>
    <row r="30" spans="1:5" x14ac:dyDescent="0.25">
      <c r="A30" s="16">
        <f t="shared" si="1"/>
        <v>44094</v>
      </c>
      <c r="C30" s="86">
        <f>'TTU w. Quar - Mit'!BC30</f>
        <v>1486.7771935422124</v>
      </c>
      <c r="D30" s="86">
        <f>'TTU w. Quar - Spike no Mit'!BC30</f>
        <v>2222.939271521097</v>
      </c>
      <c r="E30" s="86">
        <f>'TTU w. Quar - no change'!BC30</f>
        <v>1983.4466722593556</v>
      </c>
    </row>
    <row r="31" spans="1:5" x14ac:dyDescent="0.25">
      <c r="A31" s="16">
        <f t="shared" si="1"/>
        <v>44095</v>
      </c>
      <c r="C31" s="86">
        <f>'TTU w. Quar - Mit'!BC31</f>
        <v>1516.9410610359889</v>
      </c>
      <c r="D31" s="86">
        <f>'TTU w. Quar - Spike no Mit'!BC31</f>
        <v>2326.6858603259393</v>
      </c>
      <c r="E31" s="86">
        <f>'TTU w. Quar - no change'!BC31</f>
        <v>2069.5824351590354</v>
      </c>
    </row>
    <row r="32" spans="1:5" x14ac:dyDescent="0.25">
      <c r="A32" s="16">
        <f t="shared" si="1"/>
        <v>44096</v>
      </c>
      <c r="C32" s="86">
        <f>'TTU w. Quar - Mit'!BC32</f>
        <v>1546.939139097625</v>
      </c>
      <c r="D32" s="86">
        <f>'TTU w. Quar - Spike no Mit'!BC32</f>
        <v>2430.0923309322134</v>
      </c>
      <c r="E32" s="86">
        <f>'TTU w. Quar - no change'!BC32</f>
        <v>2155.9700956381689</v>
      </c>
    </row>
    <row r="33" spans="1:5" x14ac:dyDescent="0.25">
      <c r="A33" s="16">
        <f t="shared" si="1"/>
        <v>44097</v>
      </c>
      <c r="C33" s="86">
        <f>'TTU w. Quar - Mit'!BC33</f>
        <v>1576.7922822761354</v>
      </c>
      <c r="D33" s="86">
        <f>'TTU w. Quar - Spike no Mit'!BC33</f>
        <v>2532.8673677049683</v>
      </c>
      <c r="E33" s="86">
        <f>'TTU w. Quar - no change'!BC33</f>
        <v>2242.5536728916763</v>
      </c>
    </row>
    <row r="34" spans="1:5" x14ac:dyDescent="0.25">
      <c r="A34" s="16">
        <f t="shared" si="1"/>
        <v>44098</v>
      </c>
      <c r="C34" s="86">
        <f>'TTU w. Quar - Mit'!BC34</f>
        <v>1606.5211816863839</v>
      </c>
      <c r="D34" s="86">
        <f>'TTU w. Quar - Spike no Mit'!BC34</f>
        <v>2634.6974931055106</v>
      </c>
      <c r="E34" s="86">
        <f>'TTU w. Quar - no change'!BC34</f>
        <v>2329.2802830667442</v>
      </c>
    </row>
    <row r="35" spans="1:5" x14ac:dyDescent="0.25">
      <c r="A35" s="16">
        <f t="shared" si="1"/>
        <v>44099</v>
      </c>
      <c r="C35" s="86">
        <f>'TTU w. Quar - Mit'!BC35</f>
        <v>1636.1463140788314</v>
      </c>
      <c r="D35" s="86">
        <f>'TTU w. Quar - Spike no Mit'!BC35</f>
        <v>2735.2452077449911</v>
      </c>
      <c r="E35" s="86">
        <f>'TTU w. Quar - no change'!BC35</f>
        <v>2416.1000608533368</v>
      </c>
    </row>
    <row r="36" spans="1:5" x14ac:dyDescent="0.25">
      <c r="A36" s="16">
        <f t="shared" si="1"/>
        <v>44100</v>
      </c>
      <c r="C36" s="86">
        <f>'TTU w. Quar - Mit'!BC36</f>
        <v>1665.6878925567166</v>
      </c>
      <c r="D36" s="86">
        <f>'TTU w. Quar - Spike no Mit'!BC36</f>
        <v>2834.146978861686</v>
      </c>
      <c r="E36" s="86">
        <f>'TTU w. Quar - no change'!BC36</f>
        <v>2502.9660459849656</v>
      </c>
    </row>
    <row r="37" spans="1:5" x14ac:dyDescent="0.25">
      <c r="A37" s="16">
        <f t="shared" si="1"/>
        <v>44101</v>
      </c>
      <c r="C37" s="86">
        <f>'TTU w. Quar - Mit'!BC37</f>
        <v>1695.1503760039041</v>
      </c>
      <c r="D37" s="86">
        <f>'TTU w. Quar - Spike no Mit'!BC37</f>
        <v>2931.1015997111595</v>
      </c>
      <c r="E37" s="86">
        <f>'TTU w. Quar - no change'!BC37</f>
        <v>2589.8340417753079</v>
      </c>
    </row>
    <row r="38" spans="1:5" x14ac:dyDescent="0.25">
      <c r="A38" s="16">
        <f t="shared" si="1"/>
        <v>44102</v>
      </c>
      <c r="C38" s="86">
        <f>'TTU w. Quar - Mit'!BC38</f>
        <v>1724.5377440538296</v>
      </c>
      <c r="D38" s="86">
        <f>'TTU w. Quar - Spike no Mit'!BC38</f>
        <v>3027.2342372239236</v>
      </c>
      <c r="E38" s="86">
        <f>'TTU w. Quar - no change'!BC38</f>
        <v>2676.662454875498</v>
      </c>
    </row>
    <row r="39" spans="1:5" x14ac:dyDescent="0.25">
      <c r="A39" s="16">
        <f t="shared" si="1"/>
        <v>44103</v>
      </c>
      <c r="C39" s="86">
        <f>'TTU w. Quar - Mit'!BC39</f>
        <v>1753.8535042188207</v>
      </c>
      <c r="D39" s="86">
        <f>'TTU w. Quar - Spike no Mit'!BC39</f>
        <v>3122.4903592554574</v>
      </c>
      <c r="E39" s="86">
        <f>'TTU w. Quar - no change'!BC39</f>
        <v>2763.412127676952</v>
      </c>
    </row>
    <row r="40" spans="1:5" x14ac:dyDescent="0.25">
      <c r="A40" s="16">
        <f t="shared" si="1"/>
        <v>44104</v>
      </c>
      <c r="C40" s="86">
        <f>'TTU w. Quar - Mit'!BC40</f>
        <v>1783.1007006638529</v>
      </c>
      <c r="D40" s="86">
        <f>'TTU w. Quar - Spike no Mit'!BC40</f>
        <v>3216.832250651918</v>
      </c>
      <c r="E40" s="86">
        <f>'TTU w. Quar - no change'!BC40</f>
        <v>2850.0461772092849</v>
      </c>
    </row>
    <row r="41" spans="1:5" x14ac:dyDescent="0.25">
      <c r="A41" s="16">
        <f t="shared" si="1"/>
        <v>44105</v>
      </c>
      <c r="C41" s="86">
        <f>'TTU w. Quar - Mit'!BC41</f>
        <v>1812.2819247460543</v>
      </c>
      <c r="D41" s="86">
        <f>'TTU w. Quar - Spike no Mit'!BC41</f>
        <v>3310.2410932917533</v>
      </c>
      <c r="E41" s="86">
        <f>'TTU w. Quar - no change'!BC41</f>
        <v>2936.5298569958691</v>
      </c>
    </row>
    <row r="42" spans="1:5" x14ac:dyDescent="0.25">
      <c r="A42" s="16">
        <f t="shared" si="1"/>
        <v>44106</v>
      </c>
      <c r="C42" s="86">
        <f>'TTU w. Quar - Mit'!BC42</f>
        <v>1841.399327447999</v>
      </c>
      <c r="D42" s="86">
        <f>'TTU w. Quar - Spike no Mit'!BC42</f>
        <v>3402.7192843246603</v>
      </c>
      <c r="E42" s="86">
        <f>'TTU w. Quar - no change'!BC42</f>
        <v>3022.8304611346111</v>
      </c>
    </row>
    <row r="43" spans="1:5" x14ac:dyDescent="0.25">
      <c r="A43" s="16">
        <f t="shared" si="1"/>
        <v>44107</v>
      </c>
      <c r="C43" s="86">
        <f>'TTU w. Quar - Mit'!BC43</f>
        <v>1870.4546326019779</v>
      </c>
      <c r="D43" s="86">
        <f>'TTU w. Quar - Spike no Mit'!BC43</f>
        <v>3494.2929533607398</v>
      </c>
      <c r="E43" s="86">
        <f>'TTU w. Quar - no change'!BC43</f>
        <v>3108.9172277977887</v>
      </c>
    </row>
    <row r="44" spans="1:5" x14ac:dyDescent="0.25">
      <c r="A44" s="16">
        <f t="shared" si="1"/>
        <v>44108</v>
      </c>
      <c r="C44" s="86">
        <f>'TTU w. Quar - Mit'!BC44</f>
        <v>1899.4491508522813</v>
      </c>
      <c r="D44" s="86">
        <f>'TTU w. Quar - Spike no Mit'!BC44</f>
        <v>3585.0146941917747</v>
      </c>
      <c r="E44" s="86">
        <f>'TTU w. Quar - no change'!BC44</f>
        <v>3194.7612447198762</v>
      </c>
    </row>
    <row r="45" spans="1:5" x14ac:dyDescent="0.25">
      <c r="A45" s="16">
        <f t="shared" si="1"/>
        <v>44109</v>
      </c>
      <c r="C45" s="86">
        <f>'TTU w. Quar - Mit'!BC45</f>
        <v>1928.3840871792743</v>
      </c>
      <c r="D45" s="86">
        <f>'TTU w. Quar - Spike no Mit'!BC45</f>
        <v>3674.9603338848142</v>
      </c>
      <c r="E45" s="86">
        <f>'TTU w. Quar - no change'!BC45</f>
        <v>3280.3353588277173</v>
      </c>
    </row>
    <row r="46" spans="1:5" x14ac:dyDescent="0.25">
      <c r="A46" s="16">
        <f t="shared" si="1"/>
        <v>44110</v>
      </c>
      <c r="C46" s="86">
        <f>'TTU w. Quar - Mit'!BC46</f>
        <v>1957.2605520526713</v>
      </c>
      <c r="D46" s="86">
        <f>'TTU w. Quar - Spike no Mit'!BC46</f>
        <v>3764.1325954246718</v>
      </c>
      <c r="E46" s="86">
        <f>'TTU w. Quar - no change'!BC46</f>
        <v>3365.6140915941446</v>
      </c>
    </row>
    <row r="47" spans="1:5" x14ac:dyDescent="0.25">
      <c r="A47" s="16">
        <f t="shared" si="1"/>
        <v>44111</v>
      </c>
      <c r="C47" s="86">
        <f>'TTU w. Quar - Mit'!BC47</f>
        <v>1986.0795722178364</v>
      </c>
      <c r="D47" s="86">
        <f>'TTU w. Quar - Spike no Mit'!BC47</f>
        <v>3852.5383165204321</v>
      </c>
      <c r="E47" s="86">
        <f>'TTU w. Quar - no change'!BC47</f>
        <v>3450.5735609489029</v>
      </c>
    </row>
    <row r="48" spans="1:5" x14ac:dyDescent="0.25">
      <c r="A48" s="16">
        <f t="shared" si="1"/>
        <v>44112</v>
      </c>
      <c r="C48" s="86">
        <f>'TTU w. Quar - Mit'!BC48</f>
        <v>2014.8421010896961</v>
      </c>
      <c r="D48" s="86">
        <f>'TTU w. Quar - Spike no Mit'!BC48</f>
        <v>3940.187469713816</v>
      </c>
      <c r="E48" s="86">
        <f>'TTU w. Quar - no change'!BC48</f>
        <v>3535.1914096437276</v>
      </c>
    </row>
    <row r="49" spans="1:5" x14ac:dyDescent="0.25">
      <c r="A49" s="16">
        <f t="shared" si="1"/>
        <v>44113</v>
      </c>
      <c r="C49" s="86">
        <f>'TTU w. Quar - Mit'!BC49</f>
        <v>2043.5490287273155</v>
      </c>
      <c r="D49" s="86">
        <f>'TTU w. Quar - Spike no Mit'!BC49</f>
        <v>4027.0920050171248</v>
      </c>
      <c r="E49" s="86">
        <f>'TTU w. Quar - no change'!BC49</f>
        <v>3619.4467388257103</v>
      </c>
    </row>
    <row r="50" spans="1:5" x14ac:dyDescent="0.25">
      <c r="A50" s="16">
        <f t="shared" si="1"/>
        <v>44114</v>
      </c>
      <c r="C50" s="86">
        <f>'TTU w. Quar - Mit'!BC50</f>
        <v>2072.2011913605693</v>
      </c>
      <c r="D50" s="86">
        <f>'TTU w. Quar - Spike no Mit'!BC50</f>
        <v>4113.2644944112462</v>
      </c>
      <c r="E50" s="86">
        <f>'TTU w. Quar - no change'!BC50</f>
        <v>3703.3200442082839</v>
      </c>
    </row>
    <row r="51" spans="1:5" x14ac:dyDescent="0.25">
      <c r="A51" s="16">
        <f t="shared" si="1"/>
        <v>44115</v>
      </c>
      <c r="C51" s="86">
        <f>'TTU w. Quar - Mit'!BC51</f>
        <v>2100.7993804619632</v>
      </c>
      <c r="D51" s="86">
        <f>'TTU w. Quar - Spike no Mit'!BC51</f>
        <v>4198.7165597581734</v>
      </c>
      <c r="E51" s="86">
        <f>'TTU w. Quar - no change'!BC51</f>
        <v>3786.793155056047</v>
      </c>
    </row>
    <row r="52" spans="1:5" x14ac:dyDescent="0.25">
      <c r="A52" s="16">
        <f t="shared" si="1"/>
        <v>44116</v>
      </c>
      <c r="C52" s="86">
        <f>'TTU w. Quar - Mit'!BC52</f>
        <v>2129.3443513579819</v>
      </c>
      <c r="D52" s="86">
        <f>'TTU w. Quar - Spike no Mit'!BC52</f>
        <v>4283.4570643344032</v>
      </c>
      <c r="E52" s="86">
        <f>'TTU w. Quar - no change'!BC52</f>
        <v>3869.8491760268098</v>
      </c>
    </row>
    <row r="53" spans="1:5" x14ac:dyDescent="0.25">
      <c r="A53" s="16">
        <f t="shared" si="1"/>
        <v>44117</v>
      </c>
      <c r="C53" s="86">
        <f>'TTU w. Quar - Mit'!BC53</f>
        <v>2157.8368258693604</v>
      </c>
      <c r="D53" s="86">
        <f>'TTU w. Quar - Spike no Mit'!BC53</f>
        <v>4367.4904585430886</v>
      </c>
      <c r="E53" s="86">
        <f>'TTU w. Quar - no change'!BC53</f>
        <v>3952.4724317648261</v>
      </c>
    </row>
    <row r="54" spans="1:5" x14ac:dyDescent="0.25">
      <c r="A54" s="16">
        <f t="shared" si="1"/>
        <v>44118</v>
      </c>
      <c r="C54" s="86">
        <f>'TTU w. Quar - Mit'!BC54</f>
        <v>2186.2774946891368</v>
      </c>
      <c r="D54" s="86">
        <f>'TTU w. Quar - Spike no Mit'!BC54</f>
        <v>4450.8214543482363</v>
      </c>
      <c r="E54" s="86">
        <f>'TTU w. Quar - no change'!BC54</f>
        <v>4034.6484140245557</v>
      </c>
    </row>
    <row r="55" spans="1:5" x14ac:dyDescent="0.25">
      <c r="A55" s="16">
        <f t="shared" si="1"/>
        <v>44119</v>
      </c>
      <c r="C55" s="86">
        <f>'TTU w. Quar - Mit'!BC55</f>
        <v>2214.6670195110119</v>
      </c>
      <c r="D55" s="86">
        <f>'TTU w. Quar - Spike no Mit'!BC55</f>
        <v>4533.4547609384572</v>
      </c>
      <c r="E55" s="86">
        <f>'TTU w. Quar - no change'!BC55</f>
        <v>4116.3637310372087</v>
      </c>
    </row>
    <row r="56" spans="1:5" x14ac:dyDescent="0.25">
      <c r="A56" s="16">
        <f t="shared" si="1"/>
        <v>44120</v>
      </c>
      <c r="C56" s="86">
        <f>'TTU w. Quar - Mit'!BC56</f>
        <v>2243.0060349207674</v>
      </c>
      <c r="D56" s="86">
        <f>'TTU w. Quar - Spike no Mit'!BC56</f>
        <v>4615.3948758961997</v>
      </c>
      <c r="E56" s="86">
        <f>'TTU w. Quar - no change'!BC56</f>
        <v>4197.6060588267283</v>
      </c>
    </row>
    <row r="57" spans="1:5" x14ac:dyDescent="0.25">
      <c r="A57" s="16">
        <f t="shared" si="1"/>
        <v>44121</v>
      </c>
      <c r="C57" s="86">
        <f>'TTU w. Quar - Mit'!BC57</f>
        <v>2271.2951500637723</v>
      </c>
      <c r="D57" s="86">
        <f>'TTU w. Quar - Spike no Mit'!BC57</f>
        <v>4696.6459453650123</v>
      </c>
      <c r="E57" s="86">
        <f>'TTU w. Quar - no change'!BC57</f>
        <v>4278.3640942528173</v>
      </c>
    </row>
    <row r="58" spans="1:5" x14ac:dyDescent="0.25">
      <c r="A58" s="16">
        <f t="shared" si="1"/>
        <v>44122</v>
      </c>
      <c r="C58" s="86">
        <f>'TTU w. Quar - Mit'!BC58</f>
        <v>2299.5349501018768</v>
      </c>
      <c r="D58" s="86">
        <f>'TTU w. Quar - Spike no Mit'!BC58</f>
        <v>4777.2117083520734</v>
      </c>
      <c r="E58" s="86">
        <f>'TTU w. Quar - no change'!BC58</f>
        <v>4358.6275097225971</v>
      </c>
    </row>
    <row r="59" spans="1:5" x14ac:dyDescent="0.25">
      <c r="A59" s="16">
        <f t="shared" si="1"/>
        <v>44123</v>
      </c>
      <c r="C59" s="86">
        <f>'TTU w. Quar - Mit'!BC59</f>
        <v>2327.7259974728777</v>
      </c>
      <c r="D59" s="86">
        <f>'TTU w. Quar - Spike no Mit'!BC59</f>
        <v>4857.0955418269177</v>
      </c>
      <c r="E59" s="86">
        <f>'TTU w. Quar - no change'!BC59</f>
        <v>4438.3869094934826</v>
      </c>
    </row>
    <row r="60" spans="1:5" x14ac:dyDescent="0.25">
      <c r="A60" s="16">
        <f t="shared" si="1"/>
        <v>44124</v>
      </c>
      <c r="C60" s="86">
        <f>'TTU w. Quar - Mit'!BC60</f>
        <v>2355.8688329655533</v>
      </c>
      <c r="D60" s="86">
        <f>'TTU w. Quar - Spike no Mit'!BC60</f>
        <v>4936.30062490808</v>
      </c>
      <c r="E60" s="86">
        <f>'TTU w. Quar - no change'!BC60</f>
        <v>4517.6337874820265</v>
      </c>
    </row>
    <row r="61" spans="1:5" x14ac:dyDescent="0.25">
      <c r="A61" s="16">
        <f t="shared" si="1"/>
        <v>44125</v>
      </c>
      <c r="C61" s="86">
        <f>'TTU w. Quar - Mit'!BC61</f>
        <v>2383.9639767257299</v>
      </c>
      <c r="D61" s="86">
        <f>'TTU w. Quar - Spike no Mit'!BC61</f>
        <v>5014.8302155382889</v>
      </c>
      <c r="E61" s="86">
        <f>'TTU w. Quar - no change'!BC61</f>
        <v>4596.3604864953377</v>
      </c>
    </row>
    <row r="62" spans="1:5" x14ac:dyDescent="0.25">
      <c r="A62" s="16">
        <f t="shared" si="1"/>
        <v>44126</v>
      </c>
      <c r="C62" s="86">
        <f>'TTU w. Quar - Mit'!BC62</f>
        <v>2412.0119291996534</v>
      </c>
      <c r="D62" s="86">
        <f>'TTU w. Quar - Spike no Mit'!BC62</f>
        <v>5092.6876347232119</v>
      </c>
      <c r="E62" s="86">
        <f>'TTU w. Quar - no change'!BC62</f>
        <v>4674.5601588114205</v>
      </c>
    </row>
    <row r="63" spans="1:5" x14ac:dyDescent="0.25">
      <c r="A63" s="16">
        <f t="shared" si="1"/>
        <v>44127</v>
      </c>
      <c r="C63" s="86">
        <f>'TTU w. Quar - Mit'!BC63</f>
        <v>2440.0131720205527</v>
      </c>
      <c r="D63" s="86">
        <f>'TTU w. Quar - Spike no Mit'!BC63</f>
        <v>5169.876267186879</v>
      </c>
      <c r="E63" s="86">
        <f>'TTU w. Quar - no change'!BC63</f>
        <v>4752.2267280491424</v>
      </c>
    </row>
    <row r="64" spans="1:5" x14ac:dyDescent="0.25">
      <c r="A64" s="16">
        <f t="shared" si="1"/>
        <v>44128</v>
      </c>
      <c r="C64" s="86">
        <f>'TTU w. Quar - Mit'!BC64</f>
        <v>2467.9681688439323</v>
      </c>
      <c r="D64" s="86">
        <f>'TTU w. Quar - Spike no Mit'!BC64</f>
        <v>5246.3995753629415</v>
      </c>
      <c r="E64" s="86">
        <f>'TTU w. Quar - no change'!BC64</f>
        <v>4829.3548522838664</v>
      </c>
    </row>
    <row r="65" spans="1:5" x14ac:dyDescent="0.25">
      <c r="A65" s="16">
        <f t="shared" si="1"/>
        <v>44129</v>
      </c>
      <c r="C65" s="86">
        <f>'TTU w. Quar - Mit'!BC65</f>
        <v>2495.8773661367563</v>
      </c>
      <c r="D65" s="86">
        <f>'TTU w. Quar - Spike no Mit'!BC65</f>
        <v>5322.2611226898434</v>
      </c>
      <c r="E65" s="86">
        <f>'TTU w. Quar - no change'!BC65</f>
        <v>4905.9398883759095</v>
      </c>
    </row>
    <row r="66" spans="1:5" x14ac:dyDescent="0.25">
      <c r="A66" s="16">
        <f t="shared" si="1"/>
        <v>44130</v>
      </c>
      <c r="C66" s="86">
        <f>'TTU w. Quar - Mit'!BC66</f>
        <v>2523.7411939253298</v>
      </c>
      <c r="D66" s="86">
        <f>'TTU w. Quar - Spike no Mit'!BC66</f>
        <v>5397.4646011053828</v>
      </c>
      <c r="E66" s="86">
        <f>'TTU w. Quar - no change'!BC66</f>
        <v>4981.977857479842</v>
      </c>
    </row>
    <row r="67" spans="1:5" x14ac:dyDescent="0.25">
      <c r="A67" s="16">
        <f t="shared" ref="A67:A130" si="2">A66+1</f>
        <v>44131</v>
      </c>
      <c r="C67" s="86">
        <f>'TTU w. Quar - Mit'!BC67</f>
        <v>2551.560066506313</v>
      </c>
      <c r="D67" s="86">
        <f>'TTU w. Quar - Spike no Mit'!BC67</f>
        <v>5472.0138564485205</v>
      </c>
      <c r="E67" s="86">
        <f>'TTU w. Quar - no change'!BC67</f>
        <v>5057.465411704894</v>
      </c>
    </row>
    <row r="68" spans="1:5" x14ac:dyDescent="0.25">
      <c r="A68" s="16">
        <f t="shared" si="2"/>
        <v>44132</v>
      </c>
      <c r="C68" s="86">
        <f>'TTU w. Quar - Mit'!BC68</f>
        <v>2579.3343831250045</v>
      </c>
      <c r="D68" s="86">
        <f>'TTU w. Quar - Spike no Mit'!BC68</f>
        <v>5545.9129041656797</v>
      </c>
      <c r="E68" s="86">
        <f>'TTU w. Quar - no change'!BC68</f>
        <v>5132.3998018995399</v>
      </c>
    </row>
    <row r="69" spans="1:5" x14ac:dyDescent="0.25">
      <c r="A69" s="16">
        <f t="shared" si="2"/>
        <v>44133</v>
      </c>
      <c r="C69" s="86">
        <f>'TTU w. Quar - Mit'!BC69</f>
        <v>2607.0645286227427</v>
      </c>
      <c r="D69" s="86">
        <f>'TTU w. Quar - Spike no Mit'!BC69</f>
        <v>5619.1659279550086</v>
      </c>
      <c r="E69" s="86">
        <f>'TTU w. Quar - no change'!BC69</f>
        <v>5206.7788465361891</v>
      </c>
    </row>
    <row r="70" spans="1:5" x14ac:dyDescent="0.25">
      <c r="A70" s="16">
        <f t="shared" si="2"/>
        <v>44134</v>
      </c>
      <c r="C70" s="86">
        <f>'TTU w. Quar - Mit'!BC70</f>
        <v>2634.7508740551757</v>
      </c>
      <c r="D70" s="86">
        <f>'TTU w. Quar - Spike no Mit'!BC70</f>
        <v>5705.1092896826713</v>
      </c>
      <c r="E70" s="86">
        <f>'TTU w. Quar - no change'!BC70</f>
        <v>5280.6009016743228</v>
      </c>
    </row>
    <row r="71" spans="1:5" x14ac:dyDescent="0.25">
      <c r="A71" s="16">
        <f t="shared" si="2"/>
        <v>44135</v>
      </c>
      <c r="C71" s="86">
        <f>'TTU w. Quar - Mit'!BC71</f>
        <v>2662.3937772829731</v>
      </c>
      <c r="D71" s="86">
        <f>'TTU w. Quar - Spike no Mit'!BC71</f>
        <v>5791.7855764528786</v>
      </c>
      <c r="E71" s="86">
        <f>'TTU w. Quar - no change'!BC71</f>
        <v>5353.8648319819376</v>
      </c>
    </row>
    <row r="72" spans="1:5" x14ac:dyDescent="0.25">
      <c r="A72" s="16">
        <f t="shared" si="2"/>
        <v>44136</v>
      </c>
      <c r="C72" s="86">
        <f>'TTU w. Quar - Mit'!BC72</f>
        <v>2689.9935835364349</v>
      </c>
      <c r="D72" s="86">
        <f>'TTU w. Quar - Spike no Mit'!BC72</f>
        <v>5879.2740601199039</v>
      </c>
      <c r="E72" s="86">
        <f>'TTU w. Quar - no change'!BC72</f>
        <v>5426.5699827959006</v>
      </c>
    </row>
    <row r="73" spans="1:5" x14ac:dyDescent="0.25">
      <c r="A73" s="16">
        <f t="shared" si="2"/>
        <v>44137</v>
      </c>
      <c r="C73" s="86">
        <f>'TTU w. Quar - Mit'!BC73</f>
        <v>2717.5506259553204</v>
      </c>
      <c r="D73" s="86">
        <f>'TTU w. Quar - Spike no Mit'!BC73</f>
        <v>5967.6574673643972</v>
      </c>
      <c r="E73" s="86">
        <f>'TTU w. Quar - no change'!BC73</f>
        <v>5498.7161532018581</v>
      </c>
    </row>
    <row r="74" spans="1:5" x14ac:dyDescent="0.25">
      <c r="A74" s="16">
        <f t="shared" si="2"/>
        <v>44138</v>
      </c>
      <c r="C74" s="86">
        <f>'TTU w. Quar - Mit'!BC74</f>
        <v>2745.0652261051146</v>
      </c>
      <c r="D74" s="86">
        <f>'TTU w. Quar - Spike no Mit'!BC74</f>
        <v>6057.022023278083</v>
      </c>
      <c r="E74" s="86">
        <f>'TTU w. Quar - no change'!BC74</f>
        <v>5570.3035701144163</v>
      </c>
    </row>
    <row r="75" spans="1:5" x14ac:dyDescent="0.25">
      <c r="A75" s="16">
        <f t="shared" si="2"/>
        <v>44139</v>
      </c>
      <c r="C75" s="86">
        <f>'TTU w. Quar - Mit'!BC75</f>
        <v>2772.537694470841</v>
      </c>
      <c r="D75" s="86">
        <f>'TTU w. Quar - Spike no Mit'!BC75</f>
        <v>6133.1529689931358</v>
      </c>
      <c r="E75" s="86">
        <f>'TTU w. Quar - no change'!BC75</f>
        <v>5641.3328633383171</v>
      </c>
    </row>
    <row r="76" spans="1:5" x14ac:dyDescent="0.25">
      <c r="A76" s="16">
        <f t="shared" si="2"/>
        <v>44140</v>
      </c>
      <c r="C76" s="86">
        <f>'TTU w. Quar - Mit'!BC76</f>
        <v>2799.9683309294269</v>
      </c>
      <c r="D76" s="86">
        <f>'TTU w. Quar - Spike no Mit'!BC76</f>
        <v>6208.9323200761301</v>
      </c>
      <c r="E76" s="86">
        <f>'TTU w. Quar - no change'!BC76</f>
        <v>5711.805041591173</v>
      </c>
    </row>
    <row r="77" spans="1:5" x14ac:dyDescent="0.25">
      <c r="A77" s="16">
        <f t="shared" si="2"/>
        <v>44141</v>
      </c>
      <c r="C77" s="86">
        <f>'TTU w. Quar - Mit'!BC77</f>
        <v>2827.3574252015883</v>
      </c>
      <c r="D77" s="86">
        <f>'TTU w. Quar - Spike no Mit'!BC77</f>
        <v>6284.3733010316118</v>
      </c>
      <c r="E77" s="86">
        <f>'TTU w. Quar - no change'!BC77</f>
        <v>5781.7214694680615</v>
      </c>
    </row>
    <row r="78" spans="1:5" x14ac:dyDescent="0.25">
      <c r="A78" s="16">
        <f t="shared" si="2"/>
        <v>44142</v>
      </c>
      <c r="C78" s="86">
        <f>'TTU w. Quar - Mit'!BC78</f>
        <v>2854.7052572841335</v>
      </c>
      <c r="D78" s="86">
        <f>'TTU w. Quar - Spike no Mit'!BC78</f>
        <v>6358.6765586649017</v>
      </c>
      <c r="E78" s="86">
        <f>'TTU w. Quar - no change'!BC78</f>
        <v>5851.0838453279275</v>
      </c>
    </row>
    <row r="79" spans="1:5" x14ac:dyDescent="0.25">
      <c r="A79" s="16">
        <f t="shared" si="2"/>
        <v>44143</v>
      </c>
      <c r="C79" s="86">
        <f>'TTU w. Quar - Mit'!BC79</f>
        <v>2882.0120978635591</v>
      </c>
      <c r="D79" s="86">
        <f>'TTU w. Quar - Spike no Mit'!BC79</f>
        <v>6431.7431716027277</v>
      </c>
      <c r="E79" s="86">
        <f>'TTU w. Quar - no change'!BC79</f>
        <v>5919.8941800812918</v>
      </c>
    </row>
    <row r="80" spans="1:5" x14ac:dyDescent="0.25">
      <c r="A80" s="16">
        <f t="shared" si="2"/>
        <v>44144</v>
      </c>
      <c r="C80" s="86">
        <f>'TTU w. Quar - Mit'!BC80</f>
        <v>2909.2782087117498</v>
      </c>
      <c r="D80" s="86">
        <f>'TTU w. Quar - Spike no Mit'!BC80</f>
        <v>6503.4665752508172</v>
      </c>
      <c r="E80" s="86">
        <f>'TTU w. Quar - no change'!BC80</f>
        <v>5988.1547768583587</v>
      </c>
    </row>
    <row r="81" spans="1:5" x14ac:dyDescent="0.25">
      <c r="A81" s="16">
        <f t="shared" si="2"/>
        <v>44145</v>
      </c>
      <c r="C81" s="86">
        <f>'TTU w. Quar - Mit'!BC81</f>
        <v>2936.5038430645718</v>
      </c>
      <c r="D81" s="86">
        <f>'TTU w. Quar - Spike no Mit'!BC81</f>
        <v>6573.7321464655215</v>
      </c>
      <c r="E81" s="86">
        <f>'TTU w. Quar - no change'!BC81</f>
        <v>6055.8682115361999</v>
      </c>
    </row>
    <row r="82" spans="1:5" x14ac:dyDescent="0.25">
      <c r="A82" s="16">
        <f t="shared" si="2"/>
        <v>44146</v>
      </c>
      <c r="C82" s="86">
        <f>'TTU w. Quar - Mit'!BC82</f>
        <v>2963.6892459840951</v>
      </c>
      <c r="D82" s="86">
        <f>'TTU w. Quar - Spike no Mit'!BC82</f>
        <v>6642.4167668628734</v>
      </c>
      <c r="E82" s="86">
        <f>'TTU w. Quar - no change'!BC82</f>
        <v>6123.0373141033506</v>
      </c>
    </row>
    <row r="83" spans="1:5" x14ac:dyDescent="0.25">
      <c r="A83" s="16">
        <f t="shared" si="2"/>
        <v>44147</v>
      </c>
      <c r="C83" s="86">
        <f>'TTU w. Quar - Mit'!BC83</f>
        <v>2990.8346547051669</v>
      </c>
      <c r="D83" s="86">
        <f>'TTU w. Quar - Spike no Mit'!BC83</f>
        <v>6710.2463898310143</v>
      </c>
      <c r="E83" s="86">
        <f>'TTU w. Quar - no change'!BC83</f>
        <v>6189.6651508398136</v>
      </c>
    </row>
    <row r="84" spans="1:5" x14ac:dyDescent="0.25">
      <c r="A84" s="16">
        <f t="shared" si="2"/>
        <v>44148</v>
      </c>
      <c r="C84" s="86">
        <f>'TTU w. Quar - Mit'!BC84</f>
        <v>3017.9402989670029</v>
      </c>
      <c r="D84" s="86">
        <f>'TTU w. Quar - Spike no Mit'!BC84</f>
        <v>6777.2006866006168</v>
      </c>
      <c r="E84" s="86">
        <f>'TTU w. Quar - no change'!BC84</f>
        <v>6255.7550072902141</v>
      </c>
    </row>
    <row r="85" spans="1:5" x14ac:dyDescent="0.25">
      <c r="A85" s="16">
        <f t="shared" si="2"/>
        <v>44149</v>
      </c>
      <c r="C85" s="86">
        <f>'TTU w. Quar - Mit'!BC85</f>
        <v>3045.0064013304536</v>
      </c>
      <c r="D85" s="86">
        <f>'TTU w. Quar - Spike no Mit'!BC85</f>
        <v>6843.2581702750658</v>
      </c>
      <c r="E85" s="86">
        <f>'TTU w. Quar - no change'!BC85</f>
        <v>6321.310372007586</v>
      </c>
    </row>
    <row r="86" spans="1:5" x14ac:dyDescent="0.25">
      <c r="A86" s="16">
        <f t="shared" si="2"/>
        <v>44150</v>
      </c>
      <c r="C86" s="86">
        <f>'TTU w. Quar - Mit'!BC86</f>
        <v>3072.0331774815659</v>
      </c>
      <c r="D86" s="86">
        <f>'TTU w. Quar - Spike no Mit'!BC86</f>
        <v>6908.4444578201765</v>
      </c>
      <c r="E86" s="86">
        <f>'TTU w. Quar - no change'!BC86</f>
        <v>6386.334921045167</v>
      </c>
    </row>
    <row r="87" spans="1:5" x14ac:dyDescent="0.25">
      <c r="A87" s="16">
        <f t="shared" si="2"/>
        <v>44151</v>
      </c>
      <c r="C87" s="86">
        <f>'TTU w. Quar - Mit'!BC87</f>
        <v>3099.0208365220328</v>
      </c>
      <c r="D87" s="86">
        <f>'TTU w. Quar - Spike no Mit'!BC87</f>
        <v>6972.7921365833254</v>
      </c>
      <c r="E87" s="86">
        <f>'TTU w. Quar - no change'!BC87</f>
        <v>6450.8325031734166</v>
      </c>
    </row>
    <row r="88" spans="1:5" x14ac:dyDescent="0.25">
      <c r="A88" s="16">
        <f t="shared" si="2"/>
        <v>44152</v>
      </c>
      <c r="C88" s="86">
        <f>'TTU w. Quar - Mit'!BC88</f>
        <v>3125.9695812470914</v>
      </c>
      <c r="D88" s="86">
        <f>'TTU w. Quar - Spike no Mit'!BC88</f>
        <v>7036.3414054533323</v>
      </c>
      <c r="E88" s="86">
        <f>'TTU w. Quar - no change'!BC88</f>
        <v>6514.8071257994716</v>
      </c>
    </row>
    <row r="89" spans="1:5" x14ac:dyDescent="0.25">
      <c r="A89" s="16">
        <f t="shared" si="2"/>
        <v>44153</v>
      </c>
      <c r="C89" s="86">
        <f>'TTU w. Quar - Mit'!BC89</f>
        <v>3152.8796084114247</v>
      </c>
      <c r="D89" s="86">
        <f>'TTU w. Quar - Spike no Mit'!BC89</f>
        <v>7099.1407544658459</v>
      </c>
      <c r="E89" s="86">
        <f>'TTU w. Quar - no change'!BC89</f>
        <v>6578.2629415662886</v>
      </c>
    </row>
    <row r="90" spans="1:5" x14ac:dyDescent="0.25">
      <c r="A90" s="16">
        <f t="shared" si="2"/>
        <v>44154</v>
      </c>
      <c r="C90" s="86">
        <f>'TTU w. Quar - Mit'!BC90</f>
        <v>3179.7511089835775</v>
      </c>
      <c r="D90" s="86">
        <f>'TTU w. Quar - Spike no Mit'!BC90</f>
        <v>7161.2476844696712</v>
      </c>
      <c r="E90" s="86">
        <f>'TTU w. Quar - no change'!BC90</f>
        <v>6641.2042356087559</v>
      </c>
    </row>
    <row r="91" spans="1:5" x14ac:dyDescent="0.25">
      <c r="A91" s="16">
        <f t="shared" si="2"/>
        <v>44155</v>
      </c>
      <c r="C91" s="86">
        <f>'TTU w. Quar - Mit'!BC91</f>
        <v>3206.5842683893848</v>
      </c>
      <c r="D91" s="86">
        <f>'TTU w. Quar - Spike no Mit'!BC91</f>
        <v>7190.5074607222414</v>
      </c>
      <c r="E91" s="86">
        <f>'TTU w. Quar - no change'!BC91</f>
        <v>6671.049254913185</v>
      </c>
    </row>
    <row r="92" spans="1:5" x14ac:dyDescent="0.25">
      <c r="A92" s="16">
        <f t="shared" si="2"/>
        <v>44156</v>
      </c>
      <c r="C92" s="86">
        <f>'TTU w. Quar - Mit'!BC92</f>
        <v>3233.3792667448906</v>
      </c>
      <c r="D92" s="86">
        <f>'TTU w. Quar - Spike no Mit'!BC92</f>
        <v>7218.8698745433712</v>
      </c>
      <c r="E92" s="86">
        <f>'TTU w. Quar - no change'!BC92</f>
        <v>6700.0082789434446</v>
      </c>
    </row>
    <row r="93" spans="1:5" x14ac:dyDescent="0.25">
      <c r="A93" s="16">
        <f t="shared" si="2"/>
        <v>44157</v>
      </c>
      <c r="C93" s="86">
        <f>'TTU w. Quar - Mit'!BC93</f>
        <v>3260.1362790792082</v>
      </c>
      <c r="D93" s="86">
        <f>'TTU w. Quar - Spike no Mit'!BC93</f>
        <v>7246.3701587437308</v>
      </c>
      <c r="E93" s="86">
        <f>'TTU w. Quar - no change'!BC93</f>
        <v>6728.1104118454414</v>
      </c>
    </row>
    <row r="94" spans="1:5" x14ac:dyDescent="0.25">
      <c r="A94" s="16">
        <f t="shared" si="2"/>
        <v>44158</v>
      </c>
      <c r="C94" s="86">
        <f>'TTU w. Quar - Mit'!BC94</f>
        <v>3286.8554755477594</v>
      </c>
      <c r="D94" s="86">
        <f>'TTU w. Quar - Spike no Mit'!BC94</f>
        <v>7273.0422571256113</v>
      </c>
      <c r="E94" s="86">
        <f>'TTU w. Quar - no change'!BC94</f>
        <v>6755.3839863097119</v>
      </c>
    </row>
    <row r="95" spans="1:5" x14ac:dyDescent="0.25">
      <c r="A95" s="16">
        <f t="shared" si="2"/>
        <v>44159</v>
      </c>
      <c r="C95" s="86">
        <f>'TTU w. Quar - Mit'!BC95</f>
        <v>3313.5370216363071</v>
      </c>
      <c r="D95" s="86">
        <f>'TTU w. Quar - Spike no Mit'!BC95</f>
        <v>7298.918755149748</v>
      </c>
      <c r="E95" s="86">
        <f>'TTU w. Quar - no change'!BC95</f>
        <v>6781.8565808925259</v>
      </c>
    </row>
    <row r="96" spans="1:5" x14ac:dyDescent="0.25">
      <c r="A96" s="16">
        <f t="shared" si="2"/>
        <v>44160</v>
      </c>
      <c r="C96" s="86">
        <f>'TTU w. Quar - Mit'!BC96</f>
        <v>3340.1810783561809</v>
      </c>
      <c r="D96" s="86">
        <f>'TTU w. Quar - Spike no Mit'!BC96</f>
        <v>7324.0308028524987</v>
      </c>
      <c r="E96" s="86">
        <f>'TTU w. Quar - no change'!BC96</f>
        <v>6807.5550370953051</v>
      </c>
    </row>
    <row r="97" spans="1:5" x14ac:dyDescent="0.25">
      <c r="A97" s="16">
        <f t="shared" si="2"/>
        <v>44161</v>
      </c>
      <c r="C97" s="86">
        <f>'TTU w. Quar - Mit'!BC97</f>
        <v>3366.7878024310776</v>
      </c>
      <c r="D97" s="86">
        <f>'TTU w. Quar - Spike no Mit'!BC97</f>
        <v>7348.4080296412467</v>
      </c>
      <c r="E97" s="86">
        <f>'TTU w. Quar - no change'!BC97</f>
        <v>6832.5054761940164</v>
      </c>
    </row>
    <row r="98" spans="1:5" x14ac:dyDescent="0.25">
      <c r="A98" s="16">
        <f t="shared" si="2"/>
        <v>44162</v>
      </c>
      <c r="C98" s="86">
        <f>'TTU w. Quar - Mit'!BC98</f>
        <v>3393.3573464757919</v>
      </c>
      <c r="D98" s="86">
        <f>'TTU w. Quar - Spike no Mit'!BC98</f>
        <v>7372.0784505833517</v>
      </c>
      <c r="E98" s="86">
        <f>'TTU w. Quar - no change'!BC98</f>
        <v>6856.7333158114925</v>
      </c>
    </row>
    <row r="99" spans="1:5" x14ac:dyDescent="0.25">
      <c r="A99" s="16">
        <f t="shared" si="2"/>
        <v>44163</v>
      </c>
      <c r="C99" s="86">
        <f>'TTU w. Quar - Mit'!BC99</f>
        <v>3419.8898591672437</v>
      </c>
      <c r="D99" s="86">
        <f>'TTU w. Quar - Spike no Mit'!BC99</f>
        <v>7395.5533241306885</v>
      </c>
      <c r="E99" s="86">
        <f>'TTU w. Quar - no change'!BC99</f>
        <v>6880.7657389869846</v>
      </c>
    </row>
    <row r="100" spans="1:5" x14ac:dyDescent="0.25">
      <c r="A100" s="16">
        <f t="shared" si="2"/>
        <v>44164</v>
      </c>
      <c r="C100" s="86">
        <f>'TTU w. Quar - Mit'!BC100</f>
        <v>3446.3854854081178</v>
      </c>
      <c r="D100" s="86">
        <f>'TTU w. Quar - Spike no Mit'!BC100</f>
        <v>7418.8499222792607</v>
      </c>
      <c r="E100" s="86">
        <f>'TTU w. Quar - no change'!BC100</f>
        <v>6904.6200329179255</v>
      </c>
    </row>
    <row r="101" spans="1:5" x14ac:dyDescent="0.25">
      <c r="A101" s="16">
        <f t="shared" si="2"/>
        <v>44165</v>
      </c>
      <c r="C101" s="86">
        <f>'TTU w. Quar - Mit'!BC101</f>
        <v>3472.8443664834449</v>
      </c>
      <c r="D101" s="86">
        <f>'TTU w. Quar - Spike no Mit'!BC101</f>
        <v>7462.4845266187122</v>
      </c>
      <c r="E101" s="86">
        <f>'TTU w. Quar - no change'!BC101</f>
        <v>6928.3126065842298</v>
      </c>
    </row>
    <row r="102" spans="1:5" x14ac:dyDescent="0.25">
      <c r="A102" s="16">
        <f t="shared" si="2"/>
        <v>44166</v>
      </c>
      <c r="C102" s="86">
        <f>'TTU w. Quar - Mit'!BC102</f>
        <v>3499.2666402104251</v>
      </c>
      <c r="D102" s="86">
        <f>'TTU w. Quar - Spike no Mit'!BC102</f>
        <v>7507.6646802090481</v>
      </c>
      <c r="E102" s="86">
        <f>'TTU w. Quar - no change'!BC102</f>
        <v>6951.8590240535568</v>
      </c>
    </row>
    <row r="103" spans="1:5" x14ac:dyDescent="0.25">
      <c r="A103" s="16">
        <f t="shared" si="2"/>
        <v>44167</v>
      </c>
      <c r="C103" s="86">
        <f>'TTU w. Quar - Mit'!BC103</f>
        <v>3525.6524410817924</v>
      </c>
      <c r="D103" s="86">
        <f>'TTU w. Quar - Spike no Mit'!BC103</f>
        <v>7554.5308410878088</v>
      </c>
      <c r="E103" s="86">
        <f>'TTU w. Quar - no change'!BC103</f>
        <v>6975.2740366537309</v>
      </c>
    </row>
    <row r="104" spans="1:5" x14ac:dyDescent="0.25">
      <c r="A104" s="16">
        <f t="shared" si="2"/>
        <v>44168</v>
      </c>
      <c r="C104" s="86">
        <f>'TTU w. Quar - Mit'!BC104</f>
        <v>3552.0019004029905</v>
      </c>
      <c r="D104" s="86">
        <f>'TTU w. Quar - Spike no Mit'!BC104</f>
        <v>7603.2278966429585</v>
      </c>
      <c r="E104" s="86">
        <f>'TTU w. Quar - no change'!BC104</f>
        <v>6998.5716140536242</v>
      </c>
    </row>
    <row r="105" spans="1:5" x14ac:dyDescent="0.25">
      <c r="A105" s="16">
        <f t="shared" si="2"/>
        <v>44169</v>
      </c>
      <c r="C105" s="86">
        <f>'TTU w. Quar - Mit'!BC105</f>
        <v>3578.3151464234311</v>
      </c>
      <c r="D105" s="86">
        <f>'TTU w. Quar - Spike no Mit'!BC105</f>
        <v>7653.9052826551178</v>
      </c>
      <c r="E105" s="86">
        <f>'TTU w. Quar - no change'!BC105</f>
        <v>7021.7649742919748</v>
      </c>
    </row>
    <row r="106" spans="1:5" x14ac:dyDescent="0.25">
      <c r="A106" s="16">
        <f t="shared" si="2"/>
        <v>44170</v>
      </c>
      <c r="C106" s="86">
        <f>'TTU w. Quar - Mit'!BC106</f>
        <v>3604.5923044620977</v>
      </c>
      <c r="D106" s="86">
        <f>'TTU w. Quar - Spike no Mit'!BC106</f>
        <v>7706.7170855010654</v>
      </c>
      <c r="E106" s="86">
        <f>'TTU w. Quar - no change'!BC106</f>
        <v>7044.866612791865</v>
      </c>
    </row>
    <row r="107" spans="1:5" x14ac:dyDescent="0.25">
      <c r="A107" s="16">
        <f t="shared" si="2"/>
        <v>44171</v>
      </c>
      <c r="C107" s="86">
        <f>'TTU w. Quar - Mit'!BC107</f>
        <v>3630.8334970277251</v>
      </c>
      <c r="D107" s="86">
        <f>'TTU w. Quar - Spike no Mit'!BC107</f>
        <v>7761.7875399738714</v>
      </c>
      <c r="E107" s="86">
        <f>'TTU w. Quar - no change'!BC107</f>
        <v>7067.8806505870716</v>
      </c>
    </row>
    <row r="108" spans="1:5" x14ac:dyDescent="0.25">
      <c r="A108" s="16">
        <f t="shared" si="2"/>
        <v>44172</v>
      </c>
      <c r="C108" s="86">
        <f>'TTU w. Quar - Mit'!BC108</f>
        <v>3657.0388439338076</v>
      </c>
      <c r="D108" s="86">
        <f>'TTU w. Quar - Spike no Mit'!BC108</f>
        <v>7819.2444181155643</v>
      </c>
      <c r="E108" s="86">
        <f>'TTU w. Quar - no change'!BC108</f>
        <v>7090.8108470226316</v>
      </c>
    </row>
    <row r="109" spans="1:5" x14ac:dyDescent="0.25">
      <c r="A109" s="16">
        <f t="shared" si="2"/>
        <v>44173</v>
      </c>
      <c r="C109" s="86">
        <f>'TTU w. Quar - Mit'!BC109</f>
        <v>3683.2084624086365</v>
      </c>
      <c r="D109" s="86">
        <f>'TTU w. Quar - Spike no Mit'!BC109</f>
        <v>7877.7650156927166</v>
      </c>
      <c r="E109" s="86">
        <f>'TTU w. Quar - no change'!BC109</f>
        <v>7113.6606223399604</v>
      </c>
    </row>
    <row r="110" spans="1:5" x14ac:dyDescent="0.25">
      <c r="A110" s="88">
        <f t="shared" si="2"/>
        <v>44174</v>
      </c>
      <c r="C110" s="86">
        <f>'TTU w. Quar - Mit'!BC110</f>
        <v>3709.3424672006054</v>
      </c>
      <c r="D110" s="86">
        <f>'TTU w. Quar - Spike no Mit'!BC110</f>
        <v>7937.2880535077229</v>
      </c>
      <c r="E110" s="86">
        <f>'TTU w. Quar - no change'!BC110</f>
        <v>7136.4330791865223</v>
      </c>
    </row>
    <row r="111" spans="1:5" x14ac:dyDescent="0.25">
      <c r="A111" s="16">
        <f t="shared" si="2"/>
        <v>44175</v>
      </c>
      <c r="C111" s="86" t="e">
        <f>'TTU w. Quar - Mit'!#REF!</f>
        <v>#REF!</v>
      </c>
      <c r="D111" s="86" t="e">
        <f>'TTU w. Quar - Spike no Mit'!#REF!</f>
        <v>#REF!</v>
      </c>
      <c r="E111" s="86" t="e">
        <f>'TTU w. Quar - no change'!#REF!</f>
        <v>#REF!</v>
      </c>
    </row>
    <row r="112" spans="1:5" x14ac:dyDescent="0.25">
      <c r="A112" s="16">
        <f t="shared" si="2"/>
        <v>44176</v>
      </c>
      <c r="C112" s="86" t="e">
        <f>'TTU w. Quar - Mit'!#REF!</f>
        <v>#REF!</v>
      </c>
      <c r="D112" s="86" t="e">
        <f>'TTU w. Quar - Spike no Mit'!#REF!</f>
        <v>#REF!</v>
      </c>
      <c r="E112" s="86" t="e">
        <f>'TTU w. Quar - no change'!#REF!</f>
        <v>#REF!</v>
      </c>
    </row>
    <row r="113" spans="1:5" x14ac:dyDescent="0.25">
      <c r="A113" s="16">
        <f t="shared" si="2"/>
        <v>44177</v>
      </c>
      <c r="C113" s="86" t="e">
        <f>'TTU w. Quar - Mit'!#REF!</f>
        <v>#REF!</v>
      </c>
      <c r="D113" s="86" t="e">
        <f>'TTU w. Quar - Spike no Mit'!#REF!</f>
        <v>#REF!</v>
      </c>
      <c r="E113" s="86" t="e">
        <f>'TTU w. Quar - no change'!#REF!</f>
        <v>#REF!</v>
      </c>
    </row>
    <row r="114" spans="1:5" x14ac:dyDescent="0.25">
      <c r="A114" s="16">
        <f t="shared" si="2"/>
        <v>44178</v>
      </c>
      <c r="C114" s="86" t="e">
        <f>'TTU w. Quar - Mit'!#REF!</f>
        <v>#REF!</v>
      </c>
      <c r="D114" s="86" t="e">
        <f>'TTU w. Quar - Spike no Mit'!#REF!</f>
        <v>#REF!</v>
      </c>
      <c r="E114" s="86" t="e">
        <f>'TTU w. Quar - no change'!#REF!</f>
        <v>#REF!</v>
      </c>
    </row>
    <row r="115" spans="1:5" x14ac:dyDescent="0.25">
      <c r="A115" s="16">
        <f t="shared" si="2"/>
        <v>44179</v>
      </c>
      <c r="C115" s="86" t="e">
        <f>'TTU w. Quar - Mit'!#REF!</f>
        <v>#REF!</v>
      </c>
      <c r="D115" s="86" t="e">
        <f>'TTU w. Quar - Spike no Mit'!#REF!</f>
        <v>#REF!</v>
      </c>
      <c r="E115" s="86" t="e">
        <f>'TTU w. Quar - no change'!#REF!</f>
        <v>#REF!</v>
      </c>
    </row>
    <row r="116" spans="1:5" x14ac:dyDescent="0.25">
      <c r="A116" s="16">
        <f t="shared" si="2"/>
        <v>44180</v>
      </c>
      <c r="C116" s="86" t="e">
        <f>'TTU w. Quar - Mit'!#REF!</f>
        <v>#REF!</v>
      </c>
      <c r="D116" s="86" t="e">
        <f>'TTU w. Quar - Spike no Mit'!#REF!</f>
        <v>#REF!</v>
      </c>
      <c r="E116" s="86" t="e">
        <f>'TTU w. Quar - no change'!#REF!</f>
        <v>#REF!</v>
      </c>
    </row>
    <row r="117" spans="1:5" x14ac:dyDescent="0.25">
      <c r="A117" s="16">
        <f t="shared" si="2"/>
        <v>44181</v>
      </c>
      <c r="C117" s="86" t="e">
        <f>'TTU w. Quar - Mit'!#REF!</f>
        <v>#REF!</v>
      </c>
      <c r="D117" s="86" t="e">
        <f>'TTU w. Quar - Spike no Mit'!#REF!</f>
        <v>#REF!</v>
      </c>
      <c r="E117" s="86" t="e">
        <f>'TTU w. Quar - no change'!#REF!</f>
        <v>#REF!</v>
      </c>
    </row>
    <row r="118" spans="1:5" x14ac:dyDescent="0.25">
      <c r="A118" s="16">
        <f t="shared" si="2"/>
        <v>44182</v>
      </c>
      <c r="C118" s="86" t="e">
        <f>'TTU w. Quar - Mit'!#REF!</f>
        <v>#REF!</v>
      </c>
      <c r="D118" s="86" t="e">
        <f>'TTU w. Quar - Spike no Mit'!#REF!</f>
        <v>#REF!</v>
      </c>
      <c r="E118" s="86" t="e">
        <f>'TTU w. Quar - no change'!#REF!</f>
        <v>#REF!</v>
      </c>
    </row>
    <row r="119" spans="1:5" x14ac:dyDescent="0.25">
      <c r="A119" s="16">
        <f t="shared" si="2"/>
        <v>44183</v>
      </c>
      <c r="C119" s="86" t="e">
        <f>'TTU w. Quar - Mit'!#REF!</f>
        <v>#REF!</v>
      </c>
      <c r="D119" s="86" t="e">
        <f>'TTU w. Quar - Spike no Mit'!#REF!</f>
        <v>#REF!</v>
      </c>
      <c r="E119" s="86" t="e">
        <f>'TTU w. Quar - no change'!#REF!</f>
        <v>#REF!</v>
      </c>
    </row>
    <row r="120" spans="1:5" x14ac:dyDescent="0.25">
      <c r="A120" s="16">
        <f t="shared" si="2"/>
        <v>44184</v>
      </c>
      <c r="C120" s="86" t="e">
        <f>'TTU w. Quar - Mit'!#REF!</f>
        <v>#REF!</v>
      </c>
      <c r="D120" s="86" t="e">
        <f>'TTU w. Quar - Spike no Mit'!#REF!</f>
        <v>#REF!</v>
      </c>
      <c r="E120" s="86" t="e">
        <f>'TTU w. Quar - no change'!#REF!</f>
        <v>#REF!</v>
      </c>
    </row>
    <row r="121" spans="1:5" x14ac:dyDescent="0.25">
      <c r="A121" s="16">
        <f t="shared" si="2"/>
        <v>44185</v>
      </c>
      <c r="C121" s="86" t="e">
        <f>'TTU w. Quar - Mit'!#REF!</f>
        <v>#REF!</v>
      </c>
      <c r="D121" s="86" t="e">
        <f>'TTU w. Quar - Spike no Mit'!#REF!</f>
        <v>#REF!</v>
      </c>
      <c r="E121" s="86" t="e">
        <f>'TTU w. Quar - no change'!#REF!</f>
        <v>#REF!</v>
      </c>
    </row>
    <row r="122" spans="1:5" x14ac:dyDescent="0.25">
      <c r="A122" s="16">
        <f t="shared" si="2"/>
        <v>44186</v>
      </c>
      <c r="C122" s="86" t="e">
        <f>'TTU w. Quar - Mit'!#REF!</f>
        <v>#REF!</v>
      </c>
      <c r="D122" s="86" t="e">
        <f>'TTU w. Quar - Spike no Mit'!#REF!</f>
        <v>#REF!</v>
      </c>
      <c r="E122" s="86" t="e">
        <f>'TTU w. Quar - no change'!#REF!</f>
        <v>#REF!</v>
      </c>
    </row>
    <row r="123" spans="1:5" x14ac:dyDescent="0.25">
      <c r="A123" s="16">
        <f t="shared" si="2"/>
        <v>44187</v>
      </c>
      <c r="C123" s="86" t="e">
        <f>'TTU w. Quar - Mit'!#REF!</f>
        <v>#REF!</v>
      </c>
      <c r="D123" s="86" t="e">
        <f>'TTU w. Quar - Spike no Mit'!#REF!</f>
        <v>#REF!</v>
      </c>
      <c r="E123" s="86" t="e">
        <f>'TTU w. Quar - no change'!#REF!</f>
        <v>#REF!</v>
      </c>
    </row>
    <row r="124" spans="1:5" x14ac:dyDescent="0.25">
      <c r="A124" s="16">
        <f t="shared" si="2"/>
        <v>44188</v>
      </c>
      <c r="C124" s="86" t="e">
        <f>'TTU w. Quar - Mit'!#REF!</f>
        <v>#REF!</v>
      </c>
      <c r="D124" s="86" t="e">
        <f>'TTU w. Quar - Spike no Mit'!#REF!</f>
        <v>#REF!</v>
      </c>
      <c r="E124" s="86" t="e">
        <f>'TTU w. Quar - no change'!#REF!</f>
        <v>#REF!</v>
      </c>
    </row>
    <row r="125" spans="1:5" x14ac:dyDescent="0.25">
      <c r="A125" s="16">
        <f t="shared" si="2"/>
        <v>44189</v>
      </c>
      <c r="C125" s="86" t="e">
        <f>'TTU w. Quar - Mit'!#REF!</f>
        <v>#REF!</v>
      </c>
      <c r="D125" s="86" t="e">
        <f>'TTU w. Quar - Spike no Mit'!#REF!</f>
        <v>#REF!</v>
      </c>
      <c r="E125" s="86" t="e">
        <f>'TTU w. Quar - no change'!#REF!</f>
        <v>#REF!</v>
      </c>
    </row>
    <row r="126" spans="1:5" x14ac:dyDescent="0.25">
      <c r="A126" s="16">
        <f t="shared" si="2"/>
        <v>44190</v>
      </c>
      <c r="C126" s="86" t="e">
        <f>'TTU w. Quar - Mit'!#REF!</f>
        <v>#REF!</v>
      </c>
      <c r="D126" s="86" t="e">
        <f>'TTU w. Quar - Spike no Mit'!#REF!</f>
        <v>#REF!</v>
      </c>
      <c r="E126" s="86" t="e">
        <f>'TTU w. Quar - no change'!#REF!</f>
        <v>#REF!</v>
      </c>
    </row>
    <row r="127" spans="1:5" x14ac:dyDescent="0.25">
      <c r="A127" s="16">
        <f t="shared" si="2"/>
        <v>44191</v>
      </c>
      <c r="C127" s="86" t="e">
        <f>'TTU w. Quar - Mit'!#REF!</f>
        <v>#REF!</v>
      </c>
      <c r="D127" s="86" t="e">
        <f>'TTU w. Quar - Spike no Mit'!#REF!</f>
        <v>#REF!</v>
      </c>
      <c r="E127" s="86" t="e">
        <f>'TTU w. Quar - no change'!#REF!</f>
        <v>#REF!</v>
      </c>
    </row>
    <row r="128" spans="1:5" x14ac:dyDescent="0.25">
      <c r="A128" s="16">
        <f t="shared" si="2"/>
        <v>44192</v>
      </c>
      <c r="C128" s="86" t="e">
        <f>'TTU w. Quar - Mit'!#REF!</f>
        <v>#REF!</v>
      </c>
      <c r="D128" s="86" t="e">
        <f>'TTU w. Quar - Spike no Mit'!#REF!</f>
        <v>#REF!</v>
      </c>
      <c r="E128" s="86" t="e">
        <f>'TTU w. Quar - no change'!#REF!</f>
        <v>#REF!</v>
      </c>
    </row>
    <row r="129" spans="1:5" x14ac:dyDescent="0.25">
      <c r="A129" s="16">
        <f t="shared" si="2"/>
        <v>44193</v>
      </c>
      <c r="C129" s="86" t="e">
        <f>'TTU w. Quar - Mit'!#REF!</f>
        <v>#REF!</v>
      </c>
      <c r="D129" s="86" t="e">
        <f>'TTU w. Quar - Spike no Mit'!#REF!</f>
        <v>#REF!</v>
      </c>
      <c r="E129" s="86" t="e">
        <f>'TTU w. Quar - no change'!#REF!</f>
        <v>#REF!</v>
      </c>
    </row>
    <row r="130" spans="1:5" x14ac:dyDescent="0.25">
      <c r="A130" s="16">
        <f t="shared" si="2"/>
        <v>44194</v>
      </c>
      <c r="C130" s="86" t="e">
        <f>'TTU w. Quar - Mit'!#REF!</f>
        <v>#REF!</v>
      </c>
      <c r="D130" s="86" t="e">
        <f>'TTU w. Quar - Spike no Mit'!#REF!</f>
        <v>#REF!</v>
      </c>
      <c r="E130" s="86" t="e">
        <f>'TTU w. Quar - no change'!#REF!</f>
        <v>#REF!</v>
      </c>
    </row>
    <row r="131" spans="1:5" x14ac:dyDescent="0.25">
      <c r="A131" s="16">
        <f t="shared" ref="A131:A194" si="3">A130+1</f>
        <v>44195</v>
      </c>
      <c r="C131" s="86" t="e">
        <f>'TTU w. Quar - Mit'!#REF!</f>
        <v>#REF!</v>
      </c>
      <c r="D131" s="86" t="e">
        <f>'TTU w. Quar - Spike no Mit'!#REF!</f>
        <v>#REF!</v>
      </c>
      <c r="E131" s="86" t="e">
        <f>'TTU w. Quar - no change'!#REF!</f>
        <v>#REF!</v>
      </c>
    </row>
    <row r="132" spans="1:5" x14ac:dyDescent="0.25">
      <c r="A132" s="16">
        <f t="shared" si="3"/>
        <v>44196</v>
      </c>
      <c r="C132" s="86" t="e">
        <f>'TTU w. Quar - Mit'!#REF!</f>
        <v>#REF!</v>
      </c>
      <c r="D132" s="86" t="e">
        <f>'TTU w. Quar - Spike no Mit'!#REF!</f>
        <v>#REF!</v>
      </c>
      <c r="E132" s="86" t="e">
        <f>'TTU w. Quar - no change'!#REF!</f>
        <v>#REF!</v>
      </c>
    </row>
    <row r="133" spans="1:5" x14ac:dyDescent="0.25">
      <c r="A133" s="16">
        <f t="shared" si="3"/>
        <v>44197</v>
      </c>
      <c r="C133" s="86" t="e">
        <f>'TTU w. Quar - Mit'!#REF!</f>
        <v>#REF!</v>
      </c>
      <c r="D133" s="86" t="e">
        <f>'TTU w. Quar - Spike no Mit'!#REF!</f>
        <v>#REF!</v>
      </c>
      <c r="E133" s="86" t="e">
        <f>'TTU w. Quar - no change'!#REF!</f>
        <v>#REF!</v>
      </c>
    </row>
    <row r="134" spans="1:5" x14ac:dyDescent="0.25">
      <c r="A134" s="16">
        <f t="shared" si="3"/>
        <v>44198</v>
      </c>
      <c r="C134" s="86" t="e">
        <f>'TTU w. Quar - Mit'!#REF!</f>
        <v>#REF!</v>
      </c>
      <c r="D134" s="86" t="e">
        <f>'TTU w. Quar - Spike no Mit'!#REF!</f>
        <v>#REF!</v>
      </c>
      <c r="E134" s="86" t="e">
        <f>'TTU w. Quar - no change'!#REF!</f>
        <v>#REF!</v>
      </c>
    </row>
    <row r="135" spans="1:5" x14ac:dyDescent="0.25">
      <c r="A135" s="16">
        <f t="shared" si="3"/>
        <v>44199</v>
      </c>
      <c r="C135" s="86" t="e">
        <f>'TTU w. Quar - Mit'!#REF!</f>
        <v>#REF!</v>
      </c>
      <c r="D135" s="86" t="e">
        <f>'TTU w. Quar - Spike no Mit'!#REF!</f>
        <v>#REF!</v>
      </c>
      <c r="E135" s="86" t="e">
        <f>'TTU w. Quar - no change'!#REF!</f>
        <v>#REF!</v>
      </c>
    </row>
    <row r="136" spans="1:5" x14ac:dyDescent="0.25">
      <c r="A136" s="16">
        <f t="shared" si="3"/>
        <v>44200</v>
      </c>
      <c r="C136" s="86" t="e">
        <f>'TTU w. Quar - Mit'!#REF!</f>
        <v>#REF!</v>
      </c>
      <c r="D136" s="86" t="e">
        <f>'TTU w. Quar - Spike no Mit'!#REF!</f>
        <v>#REF!</v>
      </c>
      <c r="E136" s="86" t="e">
        <f>'TTU w. Quar - no change'!#REF!</f>
        <v>#REF!</v>
      </c>
    </row>
    <row r="137" spans="1:5" x14ac:dyDescent="0.25">
      <c r="A137" s="16">
        <f t="shared" si="3"/>
        <v>44201</v>
      </c>
      <c r="C137" s="86" t="e">
        <f>'TTU w. Quar - Mit'!#REF!</f>
        <v>#REF!</v>
      </c>
      <c r="D137" s="86" t="e">
        <f>'TTU w. Quar - Spike no Mit'!#REF!</f>
        <v>#REF!</v>
      </c>
      <c r="E137" s="86" t="e">
        <f>'TTU w. Quar - no change'!#REF!</f>
        <v>#REF!</v>
      </c>
    </row>
    <row r="138" spans="1:5" x14ac:dyDescent="0.25">
      <c r="A138" s="16">
        <f t="shared" si="3"/>
        <v>44202</v>
      </c>
      <c r="C138" s="86" t="e">
        <f>'TTU w. Quar - Mit'!#REF!</f>
        <v>#REF!</v>
      </c>
      <c r="D138" s="86" t="e">
        <f>'TTU w. Quar - Spike no Mit'!#REF!</f>
        <v>#REF!</v>
      </c>
      <c r="E138" s="86" t="e">
        <f>'TTU w. Quar - no change'!#REF!</f>
        <v>#REF!</v>
      </c>
    </row>
    <row r="139" spans="1:5" x14ac:dyDescent="0.25">
      <c r="A139" s="16">
        <f t="shared" si="3"/>
        <v>44203</v>
      </c>
      <c r="C139" s="86" t="e">
        <f>'TTU w. Quar - Mit'!#REF!</f>
        <v>#REF!</v>
      </c>
      <c r="D139" s="86" t="e">
        <f>'TTU w. Quar - Spike no Mit'!#REF!</f>
        <v>#REF!</v>
      </c>
      <c r="E139" s="86" t="e">
        <f>'TTU w. Quar - no change'!#REF!</f>
        <v>#REF!</v>
      </c>
    </row>
    <row r="140" spans="1:5" x14ac:dyDescent="0.25">
      <c r="A140" s="16">
        <f t="shared" si="3"/>
        <v>44204</v>
      </c>
      <c r="C140" s="86" t="e">
        <f>'TTU w. Quar - Mit'!#REF!</f>
        <v>#REF!</v>
      </c>
      <c r="D140" s="86" t="e">
        <f>'TTU w. Quar - Spike no Mit'!#REF!</f>
        <v>#REF!</v>
      </c>
      <c r="E140" s="86" t="e">
        <f>'TTU w. Quar - no change'!#REF!</f>
        <v>#REF!</v>
      </c>
    </row>
    <row r="141" spans="1:5" x14ac:dyDescent="0.25">
      <c r="A141" s="16">
        <f t="shared" si="3"/>
        <v>44205</v>
      </c>
      <c r="C141" s="86" t="e">
        <f>'TTU w. Quar - Mit'!#REF!</f>
        <v>#REF!</v>
      </c>
      <c r="D141" s="86" t="e">
        <f>'TTU w. Quar - Spike no Mit'!#REF!</f>
        <v>#REF!</v>
      </c>
      <c r="E141" s="86" t="e">
        <f>'TTU w. Quar - no change'!#REF!</f>
        <v>#REF!</v>
      </c>
    </row>
    <row r="142" spans="1:5" x14ac:dyDescent="0.25">
      <c r="A142" s="16">
        <f t="shared" si="3"/>
        <v>44206</v>
      </c>
      <c r="C142" s="86" t="e">
        <f>'TTU w. Quar - Mit'!#REF!</f>
        <v>#REF!</v>
      </c>
      <c r="D142" s="86" t="e">
        <f>'TTU w. Quar - Spike no Mit'!#REF!</f>
        <v>#REF!</v>
      </c>
      <c r="E142" s="86" t="e">
        <f>'TTU w. Quar - no change'!#REF!</f>
        <v>#REF!</v>
      </c>
    </row>
    <row r="143" spans="1:5" x14ac:dyDescent="0.25">
      <c r="A143" s="16">
        <f t="shared" si="3"/>
        <v>44207</v>
      </c>
      <c r="C143" s="86" t="e">
        <f>'TTU w. Quar - Mit'!#REF!</f>
        <v>#REF!</v>
      </c>
      <c r="D143" s="86" t="e">
        <f>'TTU w. Quar - Spike no Mit'!#REF!</f>
        <v>#REF!</v>
      </c>
      <c r="E143" s="86" t="e">
        <f>'TTU w. Quar - no change'!#REF!</f>
        <v>#REF!</v>
      </c>
    </row>
    <row r="144" spans="1:5" x14ac:dyDescent="0.25">
      <c r="A144" s="16">
        <f t="shared" si="3"/>
        <v>44208</v>
      </c>
      <c r="C144" s="86" t="e">
        <f>'TTU w. Quar - Mit'!#REF!</f>
        <v>#REF!</v>
      </c>
      <c r="D144" s="86" t="e">
        <f>'TTU w. Quar - Spike no Mit'!#REF!</f>
        <v>#REF!</v>
      </c>
      <c r="E144" s="86" t="e">
        <f>'TTU w. Quar - no change'!#REF!</f>
        <v>#REF!</v>
      </c>
    </row>
    <row r="145" spans="1:5" x14ac:dyDescent="0.25">
      <c r="A145" s="16">
        <f t="shared" si="3"/>
        <v>44209</v>
      </c>
      <c r="C145" s="86" t="e">
        <f>'TTU w. Quar - Mit'!#REF!</f>
        <v>#REF!</v>
      </c>
      <c r="D145" s="86" t="e">
        <f>'TTU w. Quar - Spike no Mit'!#REF!</f>
        <v>#REF!</v>
      </c>
      <c r="E145" s="86" t="e">
        <f>'TTU w. Quar - no change'!#REF!</f>
        <v>#REF!</v>
      </c>
    </row>
    <row r="146" spans="1:5" x14ac:dyDescent="0.25">
      <c r="A146" s="16">
        <f t="shared" si="3"/>
        <v>44210</v>
      </c>
      <c r="C146" s="86" t="e">
        <f>'TTU w. Quar - Mit'!#REF!</f>
        <v>#REF!</v>
      </c>
      <c r="D146" s="86" t="e">
        <f>'TTU w. Quar - Spike no Mit'!#REF!</f>
        <v>#REF!</v>
      </c>
      <c r="E146" s="86" t="e">
        <f>'TTU w. Quar - no change'!#REF!</f>
        <v>#REF!</v>
      </c>
    </row>
    <row r="147" spans="1:5" x14ac:dyDescent="0.25">
      <c r="A147" s="16">
        <f t="shared" si="3"/>
        <v>44211</v>
      </c>
      <c r="C147" s="86" t="e">
        <f>'TTU w. Quar - Mit'!#REF!</f>
        <v>#REF!</v>
      </c>
      <c r="D147" s="86" t="e">
        <f>'TTU w. Quar - Spike no Mit'!#REF!</f>
        <v>#REF!</v>
      </c>
      <c r="E147" s="86" t="e">
        <f>'TTU w. Quar - no change'!#REF!</f>
        <v>#REF!</v>
      </c>
    </row>
    <row r="148" spans="1:5" x14ac:dyDescent="0.25">
      <c r="A148" s="16">
        <f t="shared" si="3"/>
        <v>44212</v>
      </c>
      <c r="C148" s="86" t="e">
        <f>'TTU w. Quar - Mit'!#REF!</f>
        <v>#REF!</v>
      </c>
      <c r="D148" s="86" t="e">
        <f>'TTU w. Quar - Spike no Mit'!#REF!</f>
        <v>#REF!</v>
      </c>
      <c r="E148" s="86" t="e">
        <f>'TTU w. Quar - no change'!#REF!</f>
        <v>#REF!</v>
      </c>
    </row>
    <row r="149" spans="1:5" x14ac:dyDescent="0.25">
      <c r="A149" s="16">
        <f t="shared" si="3"/>
        <v>44213</v>
      </c>
      <c r="C149" s="86" t="e">
        <f>'TTU w. Quar - Mit'!#REF!</f>
        <v>#REF!</v>
      </c>
      <c r="D149" s="86" t="e">
        <f>'TTU w. Quar - Spike no Mit'!#REF!</f>
        <v>#REF!</v>
      </c>
      <c r="E149" s="86" t="e">
        <f>'TTU w. Quar - no change'!#REF!</f>
        <v>#REF!</v>
      </c>
    </row>
    <row r="150" spans="1:5" x14ac:dyDescent="0.25">
      <c r="A150" s="16">
        <f t="shared" si="3"/>
        <v>44214</v>
      </c>
      <c r="C150" s="86" t="e">
        <f>'TTU w. Quar - Mit'!#REF!</f>
        <v>#REF!</v>
      </c>
      <c r="D150" s="86" t="e">
        <f>'TTU w. Quar - Spike no Mit'!#REF!</f>
        <v>#REF!</v>
      </c>
      <c r="E150" s="86" t="e">
        <f>'TTU w. Quar - no change'!#REF!</f>
        <v>#REF!</v>
      </c>
    </row>
    <row r="151" spans="1:5" x14ac:dyDescent="0.25">
      <c r="A151" s="16">
        <f t="shared" si="3"/>
        <v>44215</v>
      </c>
      <c r="C151" s="86" t="e">
        <f>'TTU w. Quar - Mit'!#REF!</f>
        <v>#REF!</v>
      </c>
      <c r="D151" s="86" t="e">
        <f>'TTU w. Quar - Spike no Mit'!#REF!</f>
        <v>#REF!</v>
      </c>
      <c r="E151" s="86" t="e">
        <f>'TTU w. Quar - no change'!#REF!</f>
        <v>#REF!</v>
      </c>
    </row>
    <row r="152" spans="1:5" x14ac:dyDescent="0.25">
      <c r="A152" s="16">
        <f t="shared" si="3"/>
        <v>44216</v>
      </c>
      <c r="C152" s="86" t="e">
        <f>'TTU w. Quar - Mit'!#REF!</f>
        <v>#REF!</v>
      </c>
      <c r="D152" s="86" t="e">
        <f>'TTU w. Quar - Spike no Mit'!#REF!</f>
        <v>#REF!</v>
      </c>
      <c r="E152" s="86" t="e">
        <f>'TTU w. Quar - no change'!#REF!</f>
        <v>#REF!</v>
      </c>
    </row>
    <row r="153" spans="1:5" x14ac:dyDescent="0.25">
      <c r="A153" s="16">
        <f t="shared" si="3"/>
        <v>44217</v>
      </c>
      <c r="C153" s="86" t="e">
        <f>'TTU w. Quar - Mit'!#REF!</f>
        <v>#REF!</v>
      </c>
      <c r="D153" s="86" t="e">
        <f>'TTU w. Quar - Spike no Mit'!#REF!</f>
        <v>#REF!</v>
      </c>
      <c r="E153" s="86" t="e">
        <f>'TTU w. Quar - no change'!#REF!</f>
        <v>#REF!</v>
      </c>
    </row>
    <row r="154" spans="1:5" x14ac:dyDescent="0.25">
      <c r="A154" s="16">
        <f t="shared" si="3"/>
        <v>44218</v>
      </c>
      <c r="C154" s="86" t="e">
        <f>'TTU w. Quar - Mit'!#REF!</f>
        <v>#REF!</v>
      </c>
      <c r="D154" s="86" t="e">
        <f>'TTU w. Quar - Spike no Mit'!#REF!</f>
        <v>#REF!</v>
      </c>
      <c r="E154" s="86" t="e">
        <f>'TTU w. Quar - no change'!#REF!</f>
        <v>#REF!</v>
      </c>
    </row>
    <row r="155" spans="1:5" x14ac:dyDescent="0.25">
      <c r="A155" s="16">
        <f t="shared" si="3"/>
        <v>44219</v>
      </c>
      <c r="C155" s="86" t="e">
        <f>'TTU w. Quar - Mit'!#REF!</f>
        <v>#REF!</v>
      </c>
      <c r="D155" s="86" t="e">
        <f>'TTU w. Quar - Spike no Mit'!#REF!</f>
        <v>#REF!</v>
      </c>
      <c r="E155" s="86" t="e">
        <f>'TTU w. Quar - no change'!#REF!</f>
        <v>#REF!</v>
      </c>
    </row>
    <row r="156" spans="1:5" x14ac:dyDescent="0.25">
      <c r="A156" s="16">
        <f t="shared" si="3"/>
        <v>44220</v>
      </c>
      <c r="C156" s="86" t="e">
        <f>'TTU w. Quar - Mit'!#REF!</f>
        <v>#REF!</v>
      </c>
      <c r="D156" s="86" t="e">
        <f>'TTU w. Quar - Spike no Mit'!#REF!</f>
        <v>#REF!</v>
      </c>
      <c r="E156" s="86" t="e">
        <f>'TTU w. Quar - no change'!#REF!</f>
        <v>#REF!</v>
      </c>
    </row>
    <row r="157" spans="1:5" x14ac:dyDescent="0.25">
      <c r="A157" s="16">
        <f t="shared" si="3"/>
        <v>44221</v>
      </c>
      <c r="C157" s="86" t="e">
        <f>'TTU w. Quar - Mit'!#REF!</f>
        <v>#REF!</v>
      </c>
      <c r="D157" s="86" t="e">
        <f>'TTU w. Quar - Spike no Mit'!#REF!</f>
        <v>#REF!</v>
      </c>
      <c r="E157" s="86" t="e">
        <f>'TTU w. Quar - no change'!#REF!</f>
        <v>#REF!</v>
      </c>
    </row>
    <row r="158" spans="1:5" x14ac:dyDescent="0.25">
      <c r="A158" s="16">
        <f t="shared" si="3"/>
        <v>44222</v>
      </c>
      <c r="C158" s="86" t="e">
        <f>'TTU w. Quar - Mit'!#REF!</f>
        <v>#REF!</v>
      </c>
      <c r="D158" s="86" t="e">
        <f>'TTU w. Quar - Spike no Mit'!#REF!</f>
        <v>#REF!</v>
      </c>
      <c r="E158" s="86" t="e">
        <f>'TTU w. Quar - no change'!#REF!</f>
        <v>#REF!</v>
      </c>
    </row>
    <row r="159" spans="1:5" x14ac:dyDescent="0.25">
      <c r="A159" s="16">
        <f t="shared" si="3"/>
        <v>44223</v>
      </c>
      <c r="C159" s="86" t="e">
        <f>'TTU w. Quar - Mit'!#REF!</f>
        <v>#REF!</v>
      </c>
      <c r="D159" s="86" t="e">
        <f>'TTU w. Quar - Spike no Mit'!#REF!</f>
        <v>#REF!</v>
      </c>
      <c r="E159" s="86" t="e">
        <f>'TTU w. Quar - no change'!#REF!</f>
        <v>#REF!</v>
      </c>
    </row>
    <row r="160" spans="1:5" x14ac:dyDescent="0.25">
      <c r="A160" s="16">
        <f t="shared" si="3"/>
        <v>44224</v>
      </c>
      <c r="C160" s="86" t="e">
        <f>'TTU w. Quar - Mit'!#REF!</f>
        <v>#REF!</v>
      </c>
      <c r="D160" s="86" t="e">
        <f>'TTU w. Quar - Spike no Mit'!#REF!</f>
        <v>#REF!</v>
      </c>
      <c r="E160" s="86" t="e">
        <f>'TTU w. Quar - no change'!#REF!</f>
        <v>#REF!</v>
      </c>
    </row>
    <row r="161" spans="1:5" x14ac:dyDescent="0.25">
      <c r="A161" s="16">
        <f t="shared" si="3"/>
        <v>44225</v>
      </c>
      <c r="C161" s="86" t="e">
        <f>'TTU w. Quar - Mit'!#REF!</f>
        <v>#REF!</v>
      </c>
      <c r="D161" s="86" t="e">
        <f>'TTU w. Quar - Spike no Mit'!#REF!</f>
        <v>#REF!</v>
      </c>
      <c r="E161" s="86" t="e">
        <f>'TTU w. Quar - no change'!#REF!</f>
        <v>#REF!</v>
      </c>
    </row>
    <row r="162" spans="1:5" x14ac:dyDescent="0.25">
      <c r="A162" s="16">
        <f t="shared" si="3"/>
        <v>44226</v>
      </c>
      <c r="C162" s="86" t="e">
        <f>'TTU w. Quar - Mit'!#REF!</f>
        <v>#REF!</v>
      </c>
      <c r="D162" s="86" t="e">
        <f>'TTU w. Quar - Spike no Mit'!#REF!</f>
        <v>#REF!</v>
      </c>
      <c r="E162" s="86" t="e">
        <f>'TTU w. Quar - no change'!#REF!</f>
        <v>#REF!</v>
      </c>
    </row>
    <row r="163" spans="1:5" x14ac:dyDescent="0.25">
      <c r="A163" s="16">
        <f t="shared" si="3"/>
        <v>44227</v>
      </c>
      <c r="C163" s="86" t="e">
        <f>'TTU w. Quar - Mit'!#REF!</f>
        <v>#REF!</v>
      </c>
      <c r="D163" s="86" t="e">
        <f>'TTU w. Quar - Spike no Mit'!#REF!</f>
        <v>#REF!</v>
      </c>
      <c r="E163" s="86" t="e">
        <f>'TTU w. Quar - no change'!#REF!</f>
        <v>#REF!</v>
      </c>
    </row>
    <row r="164" spans="1:5" x14ac:dyDescent="0.25">
      <c r="A164" s="16">
        <f t="shared" si="3"/>
        <v>44228</v>
      </c>
      <c r="C164" s="86" t="e">
        <f>'TTU w. Quar - Mit'!#REF!</f>
        <v>#REF!</v>
      </c>
      <c r="D164" s="86" t="e">
        <f>'TTU w. Quar - Spike no Mit'!#REF!</f>
        <v>#REF!</v>
      </c>
      <c r="E164" s="86" t="e">
        <f>'TTU w. Quar - no change'!#REF!</f>
        <v>#REF!</v>
      </c>
    </row>
    <row r="165" spans="1:5" x14ac:dyDescent="0.25">
      <c r="A165" s="16">
        <f t="shared" si="3"/>
        <v>44229</v>
      </c>
      <c r="C165" s="86" t="e">
        <f>'TTU w. Quar - Mit'!#REF!</f>
        <v>#REF!</v>
      </c>
      <c r="D165" s="86" t="e">
        <f>'TTU w. Quar - Spike no Mit'!#REF!</f>
        <v>#REF!</v>
      </c>
      <c r="E165" s="86" t="e">
        <f>'TTU w. Quar - no change'!#REF!</f>
        <v>#REF!</v>
      </c>
    </row>
    <row r="166" spans="1:5" x14ac:dyDescent="0.25">
      <c r="A166" s="16">
        <f t="shared" si="3"/>
        <v>44230</v>
      </c>
      <c r="C166" s="86" t="e">
        <f>'TTU w. Quar - Mit'!#REF!</f>
        <v>#REF!</v>
      </c>
      <c r="D166" s="86" t="e">
        <f>'TTU w. Quar - Spike no Mit'!#REF!</f>
        <v>#REF!</v>
      </c>
      <c r="E166" s="86" t="e">
        <f>'TTU w. Quar - no change'!#REF!</f>
        <v>#REF!</v>
      </c>
    </row>
    <row r="167" spans="1:5" x14ac:dyDescent="0.25">
      <c r="A167" s="16">
        <f t="shared" si="3"/>
        <v>44231</v>
      </c>
      <c r="C167" s="86" t="e">
        <f>'TTU w. Quar - Mit'!#REF!</f>
        <v>#REF!</v>
      </c>
      <c r="D167" s="86" t="e">
        <f>'TTU w. Quar - Spike no Mit'!#REF!</f>
        <v>#REF!</v>
      </c>
      <c r="E167" s="86" t="e">
        <f>'TTU w. Quar - no change'!#REF!</f>
        <v>#REF!</v>
      </c>
    </row>
    <row r="168" spans="1:5" x14ac:dyDescent="0.25">
      <c r="A168" s="16">
        <f t="shared" si="3"/>
        <v>44232</v>
      </c>
      <c r="C168" s="86" t="e">
        <f>'TTU w. Quar - Mit'!#REF!</f>
        <v>#REF!</v>
      </c>
      <c r="D168" s="86" t="e">
        <f>'TTU w. Quar - Spike no Mit'!#REF!</f>
        <v>#REF!</v>
      </c>
      <c r="E168" s="86" t="e">
        <f>'TTU w. Quar - no change'!#REF!</f>
        <v>#REF!</v>
      </c>
    </row>
    <row r="169" spans="1:5" x14ac:dyDescent="0.25">
      <c r="A169" s="16">
        <f t="shared" si="3"/>
        <v>44233</v>
      </c>
      <c r="C169" s="86" t="e">
        <f>'TTU w. Quar - Mit'!#REF!</f>
        <v>#REF!</v>
      </c>
      <c r="D169" s="86" t="e">
        <f>'TTU w. Quar - Spike no Mit'!#REF!</f>
        <v>#REF!</v>
      </c>
      <c r="E169" s="86" t="e">
        <f>'TTU w. Quar - no change'!#REF!</f>
        <v>#REF!</v>
      </c>
    </row>
    <row r="170" spans="1:5" x14ac:dyDescent="0.25">
      <c r="A170" s="16">
        <f t="shared" si="3"/>
        <v>44234</v>
      </c>
      <c r="C170" s="86" t="e">
        <f>'TTU w. Quar - Mit'!#REF!</f>
        <v>#REF!</v>
      </c>
      <c r="D170" s="86" t="e">
        <f>'TTU w. Quar - Spike no Mit'!#REF!</f>
        <v>#REF!</v>
      </c>
      <c r="E170" s="86" t="e">
        <f>'TTU w. Quar - no change'!#REF!</f>
        <v>#REF!</v>
      </c>
    </row>
    <row r="171" spans="1:5" x14ac:dyDescent="0.25">
      <c r="A171" s="16">
        <f t="shared" si="3"/>
        <v>44235</v>
      </c>
      <c r="C171" s="86" t="e">
        <f>'TTU w. Quar - Mit'!#REF!</f>
        <v>#REF!</v>
      </c>
      <c r="D171" s="86" t="e">
        <f>'TTU w. Quar - Spike no Mit'!#REF!</f>
        <v>#REF!</v>
      </c>
      <c r="E171" s="86" t="e">
        <f>'TTU w. Quar - no change'!#REF!</f>
        <v>#REF!</v>
      </c>
    </row>
    <row r="172" spans="1:5" x14ac:dyDescent="0.25">
      <c r="A172" s="16">
        <f t="shared" si="3"/>
        <v>44236</v>
      </c>
      <c r="C172" s="86" t="e">
        <f>'TTU w. Quar - Mit'!#REF!</f>
        <v>#REF!</v>
      </c>
      <c r="D172" s="86" t="e">
        <f>'TTU w. Quar - Spike no Mit'!#REF!</f>
        <v>#REF!</v>
      </c>
      <c r="E172" s="86" t="e">
        <f>'TTU w. Quar - no change'!#REF!</f>
        <v>#REF!</v>
      </c>
    </row>
    <row r="173" spans="1:5" x14ac:dyDescent="0.25">
      <c r="A173" s="16">
        <f t="shared" si="3"/>
        <v>44237</v>
      </c>
      <c r="C173" s="86" t="e">
        <f>'TTU w. Quar - Mit'!#REF!</f>
        <v>#REF!</v>
      </c>
      <c r="D173" s="86" t="e">
        <f>'TTU w. Quar - Spike no Mit'!#REF!</f>
        <v>#REF!</v>
      </c>
      <c r="E173" s="86" t="e">
        <f>'TTU w. Quar - no change'!#REF!</f>
        <v>#REF!</v>
      </c>
    </row>
    <row r="174" spans="1:5" x14ac:dyDescent="0.25">
      <c r="A174" s="16">
        <f t="shared" si="3"/>
        <v>44238</v>
      </c>
      <c r="C174" s="86" t="e">
        <f>'TTU w. Quar - Mit'!#REF!</f>
        <v>#REF!</v>
      </c>
      <c r="D174" s="86" t="e">
        <f>'TTU w. Quar - Spike no Mit'!#REF!</f>
        <v>#REF!</v>
      </c>
      <c r="E174" s="86" t="e">
        <f>'TTU w. Quar - no change'!#REF!</f>
        <v>#REF!</v>
      </c>
    </row>
    <row r="175" spans="1:5" x14ac:dyDescent="0.25">
      <c r="A175" s="16">
        <f t="shared" si="3"/>
        <v>44239</v>
      </c>
      <c r="C175" s="86" t="e">
        <f>'TTU w. Quar - Mit'!#REF!</f>
        <v>#REF!</v>
      </c>
      <c r="D175" s="86" t="e">
        <f>'TTU w. Quar - Spike no Mit'!#REF!</f>
        <v>#REF!</v>
      </c>
      <c r="E175" s="86" t="e">
        <f>'TTU w. Quar - no change'!#REF!</f>
        <v>#REF!</v>
      </c>
    </row>
    <row r="176" spans="1:5" x14ac:dyDescent="0.25">
      <c r="A176" s="16">
        <f t="shared" si="3"/>
        <v>44240</v>
      </c>
      <c r="C176" s="86" t="e">
        <f>'TTU w. Quar - Mit'!#REF!</f>
        <v>#REF!</v>
      </c>
      <c r="D176" s="86" t="e">
        <f>'TTU w. Quar - Spike no Mit'!#REF!</f>
        <v>#REF!</v>
      </c>
      <c r="E176" s="86" t="e">
        <f>'TTU w. Quar - no change'!#REF!</f>
        <v>#REF!</v>
      </c>
    </row>
    <row r="177" spans="1:5" x14ac:dyDescent="0.25">
      <c r="A177" s="16">
        <f t="shared" si="3"/>
        <v>44241</v>
      </c>
      <c r="C177" s="86" t="e">
        <f>'TTU w. Quar - Mit'!#REF!</f>
        <v>#REF!</v>
      </c>
      <c r="D177" s="86" t="e">
        <f>'TTU w. Quar - Spike no Mit'!#REF!</f>
        <v>#REF!</v>
      </c>
      <c r="E177" s="86" t="e">
        <f>'TTU w. Quar - no change'!#REF!</f>
        <v>#REF!</v>
      </c>
    </row>
    <row r="178" spans="1:5" x14ac:dyDescent="0.25">
      <c r="A178" s="16">
        <f t="shared" si="3"/>
        <v>44242</v>
      </c>
      <c r="C178" s="86" t="e">
        <f>'TTU w. Quar - Mit'!#REF!</f>
        <v>#REF!</v>
      </c>
      <c r="D178" s="86" t="e">
        <f>'TTU w. Quar - Spike no Mit'!#REF!</f>
        <v>#REF!</v>
      </c>
      <c r="E178" s="86" t="e">
        <f>'TTU w. Quar - no change'!#REF!</f>
        <v>#REF!</v>
      </c>
    </row>
    <row r="179" spans="1:5" x14ac:dyDescent="0.25">
      <c r="A179" s="16">
        <f t="shared" si="3"/>
        <v>44243</v>
      </c>
      <c r="C179" s="86" t="e">
        <f>'TTU w. Quar - Mit'!#REF!</f>
        <v>#REF!</v>
      </c>
      <c r="D179" s="86" t="e">
        <f>'TTU w. Quar - Spike no Mit'!#REF!</f>
        <v>#REF!</v>
      </c>
      <c r="E179" s="86" t="e">
        <f>'TTU w. Quar - no change'!#REF!</f>
        <v>#REF!</v>
      </c>
    </row>
    <row r="180" spans="1:5" x14ac:dyDescent="0.25">
      <c r="A180" s="16">
        <f t="shared" si="3"/>
        <v>44244</v>
      </c>
      <c r="C180" s="86" t="e">
        <f>'TTU w. Quar - Mit'!#REF!</f>
        <v>#REF!</v>
      </c>
      <c r="D180" s="86" t="e">
        <f>'TTU w. Quar - Spike no Mit'!#REF!</f>
        <v>#REF!</v>
      </c>
      <c r="E180" s="86" t="e">
        <f>'TTU w. Quar - no change'!#REF!</f>
        <v>#REF!</v>
      </c>
    </row>
    <row r="181" spans="1:5" x14ac:dyDescent="0.25">
      <c r="A181" s="16">
        <f t="shared" si="3"/>
        <v>44245</v>
      </c>
      <c r="C181" s="86" t="e">
        <f>'TTU w. Quar - Mit'!#REF!</f>
        <v>#REF!</v>
      </c>
      <c r="D181" s="86" t="e">
        <f>'TTU w. Quar - Spike no Mit'!#REF!</f>
        <v>#REF!</v>
      </c>
      <c r="E181" s="86" t="e">
        <f>'TTU w. Quar - no change'!#REF!</f>
        <v>#REF!</v>
      </c>
    </row>
    <row r="182" spans="1:5" x14ac:dyDescent="0.25">
      <c r="A182" s="16">
        <f t="shared" si="3"/>
        <v>44246</v>
      </c>
      <c r="C182" s="86" t="e">
        <f>'TTU w. Quar - Mit'!#REF!</f>
        <v>#REF!</v>
      </c>
      <c r="D182" s="86" t="e">
        <f>'TTU w. Quar - Spike no Mit'!#REF!</f>
        <v>#REF!</v>
      </c>
      <c r="E182" s="86" t="e">
        <f>'TTU w. Quar - no change'!#REF!</f>
        <v>#REF!</v>
      </c>
    </row>
    <row r="183" spans="1:5" x14ac:dyDescent="0.25">
      <c r="A183" s="16">
        <f t="shared" si="3"/>
        <v>44247</v>
      </c>
      <c r="C183" s="86" t="e">
        <f>'TTU w. Quar - Mit'!#REF!</f>
        <v>#REF!</v>
      </c>
      <c r="D183" s="86" t="e">
        <f>'TTU w. Quar - Spike no Mit'!#REF!</f>
        <v>#REF!</v>
      </c>
      <c r="E183" s="86" t="e">
        <f>'TTU w. Quar - no change'!#REF!</f>
        <v>#REF!</v>
      </c>
    </row>
    <row r="184" spans="1:5" x14ac:dyDescent="0.25">
      <c r="A184" s="16">
        <f t="shared" si="3"/>
        <v>44248</v>
      </c>
      <c r="C184" s="86" t="e">
        <f>'TTU w. Quar - Mit'!#REF!</f>
        <v>#REF!</v>
      </c>
      <c r="D184" s="86" t="e">
        <f>'TTU w. Quar - Spike no Mit'!#REF!</f>
        <v>#REF!</v>
      </c>
      <c r="E184" s="86" t="e">
        <f>'TTU w. Quar - no change'!#REF!</f>
        <v>#REF!</v>
      </c>
    </row>
    <row r="185" spans="1:5" x14ac:dyDescent="0.25">
      <c r="A185" s="16">
        <f t="shared" si="3"/>
        <v>44249</v>
      </c>
      <c r="C185" s="86" t="e">
        <f>'TTU w. Quar - Mit'!#REF!</f>
        <v>#REF!</v>
      </c>
      <c r="D185" s="86" t="e">
        <f>'TTU w. Quar - Spike no Mit'!#REF!</f>
        <v>#REF!</v>
      </c>
      <c r="E185" s="86" t="e">
        <f>'TTU w. Quar - no change'!#REF!</f>
        <v>#REF!</v>
      </c>
    </row>
    <row r="186" spans="1:5" x14ac:dyDescent="0.25">
      <c r="A186" s="16">
        <f t="shared" si="3"/>
        <v>44250</v>
      </c>
      <c r="C186" s="86" t="e">
        <f>'TTU w. Quar - Mit'!#REF!</f>
        <v>#REF!</v>
      </c>
      <c r="D186" s="86" t="e">
        <f>'TTU w. Quar - Spike no Mit'!#REF!</f>
        <v>#REF!</v>
      </c>
      <c r="E186" s="86" t="e">
        <f>'TTU w. Quar - no change'!#REF!</f>
        <v>#REF!</v>
      </c>
    </row>
    <row r="187" spans="1:5" x14ac:dyDescent="0.25">
      <c r="A187" s="16">
        <f t="shared" si="3"/>
        <v>44251</v>
      </c>
      <c r="C187" s="86" t="e">
        <f>'TTU w. Quar - Mit'!#REF!</f>
        <v>#REF!</v>
      </c>
      <c r="D187" s="86" t="e">
        <f>'TTU w. Quar - Spike no Mit'!#REF!</f>
        <v>#REF!</v>
      </c>
      <c r="E187" s="86" t="e">
        <f>'TTU w. Quar - no change'!#REF!</f>
        <v>#REF!</v>
      </c>
    </row>
    <row r="188" spans="1:5" x14ac:dyDescent="0.25">
      <c r="A188" s="16">
        <f t="shared" si="3"/>
        <v>44252</v>
      </c>
      <c r="C188" s="86" t="e">
        <f>'TTU w. Quar - Mit'!#REF!</f>
        <v>#REF!</v>
      </c>
      <c r="D188" s="86" t="e">
        <f>'TTU w. Quar - Spike no Mit'!#REF!</f>
        <v>#REF!</v>
      </c>
      <c r="E188" s="86" t="e">
        <f>'TTU w. Quar - no change'!#REF!</f>
        <v>#REF!</v>
      </c>
    </row>
    <row r="189" spans="1:5" x14ac:dyDescent="0.25">
      <c r="A189" s="16">
        <f t="shared" si="3"/>
        <v>44253</v>
      </c>
      <c r="C189" s="86" t="e">
        <f>'TTU w. Quar - Mit'!#REF!</f>
        <v>#REF!</v>
      </c>
      <c r="D189" s="86" t="e">
        <f>'TTU w. Quar - Spike no Mit'!#REF!</f>
        <v>#REF!</v>
      </c>
      <c r="E189" s="86" t="e">
        <f>'TTU w. Quar - no change'!#REF!</f>
        <v>#REF!</v>
      </c>
    </row>
    <row r="190" spans="1:5" x14ac:dyDescent="0.25">
      <c r="A190" s="16">
        <f t="shared" si="3"/>
        <v>44254</v>
      </c>
      <c r="C190" s="86" t="e">
        <f>'TTU w. Quar - Mit'!#REF!</f>
        <v>#REF!</v>
      </c>
      <c r="D190" s="86" t="e">
        <f>'TTU w. Quar - Spike no Mit'!#REF!</f>
        <v>#REF!</v>
      </c>
      <c r="E190" s="86" t="e">
        <f>'TTU w. Quar - no change'!#REF!</f>
        <v>#REF!</v>
      </c>
    </row>
    <row r="191" spans="1:5" x14ac:dyDescent="0.25">
      <c r="A191" s="16">
        <f t="shared" si="3"/>
        <v>44255</v>
      </c>
      <c r="C191" s="86" t="e">
        <f>'TTU w. Quar - Mit'!#REF!</f>
        <v>#REF!</v>
      </c>
      <c r="D191" s="86" t="e">
        <f>'TTU w. Quar - Spike no Mit'!#REF!</f>
        <v>#REF!</v>
      </c>
      <c r="E191" s="86" t="e">
        <f>'TTU w. Quar - no change'!#REF!</f>
        <v>#REF!</v>
      </c>
    </row>
    <row r="192" spans="1:5" x14ac:dyDescent="0.25">
      <c r="A192" s="16">
        <f t="shared" si="3"/>
        <v>44256</v>
      </c>
      <c r="C192" s="86" t="e">
        <f>'TTU w. Quar - Mit'!#REF!</f>
        <v>#REF!</v>
      </c>
      <c r="D192" s="86" t="e">
        <f>'TTU w. Quar - Spike no Mit'!#REF!</f>
        <v>#REF!</v>
      </c>
      <c r="E192" s="86" t="e">
        <f>'TTU w. Quar - no change'!#REF!</f>
        <v>#REF!</v>
      </c>
    </row>
    <row r="193" spans="1:5" x14ac:dyDescent="0.25">
      <c r="A193" s="16">
        <f t="shared" si="3"/>
        <v>44257</v>
      </c>
      <c r="C193" s="86" t="e">
        <f>'TTU w. Quar - Mit'!#REF!</f>
        <v>#REF!</v>
      </c>
      <c r="D193" s="86" t="e">
        <f>'TTU w. Quar - Spike no Mit'!#REF!</f>
        <v>#REF!</v>
      </c>
      <c r="E193" s="86" t="e">
        <f>'TTU w. Quar - no change'!#REF!</f>
        <v>#REF!</v>
      </c>
    </row>
    <row r="194" spans="1:5" x14ac:dyDescent="0.25">
      <c r="A194" s="16">
        <f t="shared" si="3"/>
        <v>44258</v>
      </c>
      <c r="C194" s="86" t="e">
        <f>'TTU w. Quar - Mit'!#REF!</f>
        <v>#REF!</v>
      </c>
      <c r="D194" s="86" t="e">
        <f>'TTU w. Quar - Spike no Mit'!#REF!</f>
        <v>#REF!</v>
      </c>
      <c r="E194" s="86" t="e">
        <f>'TTU w. Quar - no change'!#REF!</f>
        <v>#REF!</v>
      </c>
    </row>
    <row r="195" spans="1:5" x14ac:dyDescent="0.25">
      <c r="A195" s="16">
        <f t="shared" ref="A195:A258" si="4">A194+1</f>
        <v>44259</v>
      </c>
      <c r="C195" s="86" t="e">
        <f>'TTU w. Quar - Mit'!#REF!</f>
        <v>#REF!</v>
      </c>
      <c r="D195" s="86" t="e">
        <f>'TTU w. Quar - Spike no Mit'!#REF!</f>
        <v>#REF!</v>
      </c>
      <c r="E195" s="86" t="e">
        <f>'TTU w. Quar - no change'!#REF!</f>
        <v>#REF!</v>
      </c>
    </row>
    <row r="196" spans="1:5" x14ac:dyDescent="0.25">
      <c r="A196" s="16">
        <f t="shared" si="4"/>
        <v>44260</v>
      </c>
      <c r="C196" s="86" t="e">
        <f>'TTU w. Quar - Mit'!#REF!</f>
        <v>#REF!</v>
      </c>
      <c r="D196" s="86" t="e">
        <f>'TTU w. Quar - Spike no Mit'!#REF!</f>
        <v>#REF!</v>
      </c>
      <c r="E196" s="86" t="e">
        <f>'TTU w. Quar - no change'!#REF!</f>
        <v>#REF!</v>
      </c>
    </row>
    <row r="197" spans="1:5" x14ac:dyDescent="0.25">
      <c r="A197" s="16">
        <f t="shared" si="4"/>
        <v>44261</v>
      </c>
      <c r="C197" s="86" t="e">
        <f>'TTU w. Quar - Mit'!#REF!</f>
        <v>#REF!</v>
      </c>
      <c r="D197" s="86" t="e">
        <f>'TTU w. Quar - Spike no Mit'!#REF!</f>
        <v>#REF!</v>
      </c>
      <c r="E197" s="86" t="e">
        <f>'TTU w. Quar - no change'!#REF!</f>
        <v>#REF!</v>
      </c>
    </row>
    <row r="198" spans="1:5" x14ac:dyDescent="0.25">
      <c r="A198" s="16">
        <f t="shared" si="4"/>
        <v>44262</v>
      </c>
      <c r="C198" s="86" t="e">
        <f>'TTU w. Quar - Mit'!#REF!</f>
        <v>#REF!</v>
      </c>
      <c r="D198" s="86" t="e">
        <f>'TTU w. Quar - Spike no Mit'!#REF!</f>
        <v>#REF!</v>
      </c>
      <c r="E198" s="86" t="e">
        <f>'TTU w. Quar - no change'!#REF!</f>
        <v>#REF!</v>
      </c>
    </row>
    <row r="199" spans="1:5" x14ac:dyDescent="0.25">
      <c r="A199" s="16">
        <f t="shared" si="4"/>
        <v>44263</v>
      </c>
      <c r="C199" s="86" t="e">
        <f>'TTU w. Quar - Mit'!#REF!</f>
        <v>#REF!</v>
      </c>
      <c r="D199" s="86" t="e">
        <f>'TTU w. Quar - Spike no Mit'!#REF!</f>
        <v>#REF!</v>
      </c>
      <c r="E199" s="86" t="e">
        <f>'TTU w. Quar - no change'!#REF!</f>
        <v>#REF!</v>
      </c>
    </row>
    <row r="200" spans="1:5" x14ac:dyDescent="0.25">
      <c r="A200" s="16">
        <f t="shared" si="4"/>
        <v>44264</v>
      </c>
      <c r="C200" s="86" t="e">
        <f>'TTU w. Quar - Mit'!#REF!</f>
        <v>#REF!</v>
      </c>
      <c r="D200" s="86" t="e">
        <f>'TTU w. Quar - Spike no Mit'!#REF!</f>
        <v>#REF!</v>
      </c>
      <c r="E200" s="86" t="e">
        <f>'TTU w. Quar - no change'!#REF!</f>
        <v>#REF!</v>
      </c>
    </row>
    <row r="201" spans="1:5" x14ac:dyDescent="0.25">
      <c r="A201" s="16">
        <f t="shared" si="4"/>
        <v>44265</v>
      </c>
      <c r="C201" s="86" t="e">
        <f>'TTU w. Quar - Mit'!#REF!</f>
        <v>#REF!</v>
      </c>
      <c r="D201" s="86" t="e">
        <f>'TTU w. Quar - Spike no Mit'!#REF!</f>
        <v>#REF!</v>
      </c>
      <c r="E201" s="86" t="e">
        <f>'TTU w. Quar - no change'!#REF!</f>
        <v>#REF!</v>
      </c>
    </row>
    <row r="202" spans="1:5" x14ac:dyDescent="0.25">
      <c r="A202" s="16">
        <f t="shared" si="4"/>
        <v>44266</v>
      </c>
      <c r="C202" s="86" t="e">
        <f>'TTU w. Quar - Mit'!#REF!</f>
        <v>#REF!</v>
      </c>
      <c r="D202" s="86" t="e">
        <f>'TTU w. Quar - Spike no Mit'!#REF!</f>
        <v>#REF!</v>
      </c>
      <c r="E202" s="86" t="e">
        <f>'TTU w. Quar - no change'!#REF!</f>
        <v>#REF!</v>
      </c>
    </row>
    <row r="203" spans="1:5" x14ac:dyDescent="0.25">
      <c r="A203" s="16">
        <f t="shared" si="4"/>
        <v>44267</v>
      </c>
      <c r="C203" s="86" t="e">
        <f>'TTU w. Quar - Mit'!#REF!</f>
        <v>#REF!</v>
      </c>
      <c r="D203" s="86" t="e">
        <f>'TTU w. Quar - Spike no Mit'!#REF!</f>
        <v>#REF!</v>
      </c>
      <c r="E203" s="86" t="e">
        <f>'TTU w. Quar - no change'!#REF!</f>
        <v>#REF!</v>
      </c>
    </row>
    <row r="204" spans="1:5" x14ac:dyDescent="0.25">
      <c r="A204" s="16">
        <f t="shared" si="4"/>
        <v>44268</v>
      </c>
      <c r="C204" s="86" t="e">
        <f>'TTU w. Quar - Mit'!#REF!</f>
        <v>#REF!</v>
      </c>
      <c r="D204" s="86" t="e">
        <f>'TTU w. Quar - Spike no Mit'!#REF!</f>
        <v>#REF!</v>
      </c>
      <c r="E204" s="86" t="e">
        <f>'TTU w. Quar - no change'!#REF!</f>
        <v>#REF!</v>
      </c>
    </row>
    <row r="205" spans="1:5" x14ac:dyDescent="0.25">
      <c r="A205" s="16">
        <f t="shared" si="4"/>
        <v>44269</v>
      </c>
      <c r="C205" s="86" t="e">
        <f>'TTU w. Quar - Mit'!#REF!</f>
        <v>#REF!</v>
      </c>
      <c r="D205" s="86" t="e">
        <f>'TTU w. Quar - Spike no Mit'!#REF!</f>
        <v>#REF!</v>
      </c>
      <c r="E205" s="86" t="e">
        <f>'TTU w. Quar - no change'!#REF!</f>
        <v>#REF!</v>
      </c>
    </row>
    <row r="206" spans="1:5" x14ac:dyDescent="0.25">
      <c r="A206" s="16">
        <f t="shared" si="4"/>
        <v>44270</v>
      </c>
      <c r="C206" s="86" t="e">
        <f>'TTU w. Quar - Mit'!#REF!</f>
        <v>#REF!</v>
      </c>
      <c r="D206" s="86" t="e">
        <f>'TTU w. Quar - Spike no Mit'!#REF!</f>
        <v>#REF!</v>
      </c>
      <c r="E206" s="86" t="e">
        <f>'TTU w. Quar - no change'!#REF!</f>
        <v>#REF!</v>
      </c>
    </row>
    <row r="207" spans="1:5" x14ac:dyDescent="0.25">
      <c r="A207" s="16">
        <f t="shared" si="4"/>
        <v>44271</v>
      </c>
      <c r="C207" s="86" t="e">
        <f>'TTU w. Quar - Mit'!#REF!</f>
        <v>#REF!</v>
      </c>
      <c r="D207" s="86" t="e">
        <f>'TTU w. Quar - Spike no Mit'!#REF!</f>
        <v>#REF!</v>
      </c>
      <c r="E207" s="86" t="e">
        <f>'TTU w. Quar - no change'!#REF!</f>
        <v>#REF!</v>
      </c>
    </row>
    <row r="208" spans="1:5" x14ac:dyDescent="0.25">
      <c r="A208" s="16">
        <f t="shared" si="4"/>
        <v>44272</v>
      </c>
      <c r="C208" s="86" t="e">
        <f>'TTU w. Quar - Mit'!#REF!</f>
        <v>#REF!</v>
      </c>
      <c r="D208" s="86" t="e">
        <f>'TTU w. Quar - Spike no Mit'!#REF!</f>
        <v>#REF!</v>
      </c>
      <c r="E208" s="86" t="e">
        <f>'TTU w. Quar - no change'!#REF!</f>
        <v>#REF!</v>
      </c>
    </row>
    <row r="209" spans="1:5" x14ac:dyDescent="0.25">
      <c r="A209" s="16">
        <f t="shared" si="4"/>
        <v>44273</v>
      </c>
      <c r="C209" s="86" t="e">
        <f>'TTU w. Quar - Mit'!#REF!</f>
        <v>#REF!</v>
      </c>
      <c r="D209" s="86" t="e">
        <f>'TTU w. Quar - Spike no Mit'!#REF!</f>
        <v>#REF!</v>
      </c>
      <c r="E209" s="86" t="e">
        <f>'TTU w. Quar - no change'!#REF!</f>
        <v>#REF!</v>
      </c>
    </row>
    <row r="210" spans="1:5" x14ac:dyDescent="0.25">
      <c r="A210" s="16">
        <f t="shared" si="4"/>
        <v>44274</v>
      </c>
      <c r="C210" s="86" t="e">
        <f>'TTU w. Quar - Mit'!#REF!</f>
        <v>#REF!</v>
      </c>
      <c r="D210" s="86" t="e">
        <f>'TTU w. Quar - Spike no Mit'!#REF!</f>
        <v>#REF!</v>
      </c>
      <c r="E210" s="86" t="e">
        <f>'TTU w. Quar - no change'!#REF!</f>
        <v>#REF!</v>
      </c>
    </row>
    <row r="211" spans="1:5" x14ac:dyDescent="0.25">
      <c r="A211" s="16">
        <f t="shared" si="4"/>
        <v>44275</v>
      </c>
      <c r="C211" s="86" t="e">
        <f>'TTU w. Quar - Mit'!#REF!</f>
        <v>#REF!</v>
      </c>
      <c r="D211" s="86" t="e">
        <f>'TTU w. Quar - Spike no Mit'!#REF!</f>
        <v>#REF!</v>
      </c>
      <c r="E211" s="86" t="e">
        <f>'TTU w. Quar - no change'!#REF!</f>
        <v>#REF!</v>
      </c>
    </row>
    <row r="212" spans="1:5" x14ac:dyDescent="0.25">
      <c r="A212" s="16">
        <f t="shared" si="4"/>
        <v>44276</v>
      </c>
      <c r="C212" s="86" t="e">
        <f>'TTU w. Quar - Mit'!#REF!</f>
        <v>#REF!</v>
      </c>
      <c r="D212" s="86" t="e">
        <f>'TTU w. Quar - Spike no Mit'!#REF!</f>
        <v>#REF!</v>
      </c>
      <c r="E212" s="86" t="e">
        <f>'TTU w. Quar - no change'!#REF!</f>
        <v>#REF!</v>
      </c>
    </row>
    <row r="213" spans="1:5" x14ac:dyDescent="0.25">
      <c r="A213" s="16">
        <f t="shared" si="4"/>
        <v>44277</v>
      </c>
      <c r="C213" s="86" t="e">
        <f>'TTU w. Quar - Mit'!#REF!</f>
        <v>#REF!</v>
      </c>
      <c r="D213" s="86" t="e">
        <f>'TTU w. Quar - Spike no Mit'!#REF!</f>
        <v>#REF!</v>
      </c>
      <c r="E213" s="86" t="e">
        <f>'TTU w. Quar - no change'!#REF!</f>
        <v>#REF!</v>
      </c>
    </row>
    <row r="214" spans="1:5" x14ac:dyDescent="0.25">
      <c r="A214" s="16">
        <f t="shared" si="4"/>
        <v>44278</v>
      </c>
      <c r="C214" s="86" t="e">
        <f>'TTU w. Quar - Mit'!#REF!</f>
        <v>#REF!</v>
      </c>
      <c r="D214" s="86" t="e">
        <f>'TTU w. Quar - Spike no Mit'!#REF!</f>
        <v>#REF!</v>
      </c>
      <c r="E214" s="86" t="e">
        <f>'TTU w. Quar - no change'!#REF!</f>
        <v>#REF!</v>
      </c>
    </row>
    <row r="215" spans="1:5" x14ac:dyDescent="0.25">
      <c r="A215" s="16">
        <f t="shared" si="4"/>
        <v>44279</v>
      </c>
      <c r="C215" s="86" t="e">
        <f>'TTU w. Quar - Mit'!#REF!</f>
        <v>#REF!</v>
      </c>
      <c r="D215" s="86" t="e">
        <f>'TTU w. Quar - Spike no Mit'!#REF!</f>
        <v>#REF!</v>
      </c>
      <c r="E215" s="86" t="e">
        <f>'TTU w. Quar - no change'!#REF!</f>
        <v>#REF!</v>
      </c>
    </row>
    <row r="216" spans="1:5" x14ac:dyDescent="0.25">
      <c r="A216" s="16">
        <f t="shared" si="4"/>
        <v>44280</v>
      </c>
      <c r="C216" s="86" t="e">
        <f>'TTU w. Quar - Mit'!#REF!</f>
        <v>#REF!</v>
      </c>
      <c r="D216" s="86" t="e">
        <f>'TTU w. Quar - Spike no Mit'!#REF!</f>
        <v>#REF!</v>
      </c>
      <c r="E216" s="86" t="e">
        <f>'TTU w. Quar - no change'!#REF!</f>
        <v>#REF!</v>
      </c>
    </row>
    <row r="217" spans="1:5" x14ac:dyDescent="0.25">
      <c r="A217" s="16">
        <f t="shared" si="4"/>
        <v>44281</v>
      </c>
      <c r="C217" s="86" t="e">
        <f>'TTU w. Quar - Mit'!#REF!</f>
        <v>#REF!</v>
      </c>
      <c r="D217" s="86" t="e">
        <f>'TTU w. Quar - Spike no Mit'!#REF!</f>
        <v>#REF!</v>
      </c>
      <c r="E217" s="86" t="e">
        <f>'TTU w. Quar - no change'!#REF!</f>
        <v>#REF!</v>
      </c>
    </row>
    <row r="218" spans="1:5" x14ac:dyDescent="0.25">
      <c r="A218" s="16">
        <f t="shared" si="4"/>
        <v>44282</v>
      </c>
      <c r="C218" s="86" t="e">
        <f>'TTU w. Quar - Mit'!#REF!</f>
        <v>#REF!</v>
      </c>
      <c r="D218" s="86" t="e">
        <f>'TTU w. Quar - Spike no Mit'!#REF!</f>
        <v>#REF!</v>
      </c>
      <c r="E218" s="86" t="e">
        <f>'TTU w. Quar - no change'!#REF!</f>
        <v>#REF!</v>
      </c>
    </row>
    <row r="219" spans="1:5" x14ac:dyDescent="0.25">
      <c r="A219" s="16">
        <f t="shared" si="4"/>
        <v>44283</v>
      </c>
      <c r="C219" s="86" t="e">
        <f>'TTU w. Quar - Mit'!#REF!</f>
        <v>#REF!</v>
      </c>
      <c r="D219" s="86" t="e">
        <f>'TTU w. Quar - Spike no Mit'!#REF!</f>
        <v>#REF!</v>
      </c>
      <c r="E219" s="86" t="e">
        <f>'TTU w. Quar - no change'!#REF!</f>
        <v>#REF!</v>
      </c>
    </row>
    <row r="220" spans="1:5" x14ac:dyDescent="0.25">
      <c r="A220" s="16">
        <f t="shared" si="4"/>
        <v>44284</v>
      </c>
      <c r="C220" s="86" t="e">
        <f>'TTU w. Quar - Mit'!#REF!</f>
        <v>#REF!</v>
      </c>
      <c r="D220" s="86" t="e">
        <f>'TTU w. Quar - Spike no Mit'!#REF!</f>
        <v>#REF!</v>
      </c>
      <c r="E220" s="86" t="e">
        <f>'TTU w. Quar - no change'!#REF!</f>
        <v>#REF!</v>
      </c>
    </row>
    <row r="221" spans="1:5" x14ac:dyDescent="0.25">
      <c r="A221" s="16">
        <f t="shared" si="4"/>
        <v>44285</v>
      </c>
      <c r="C221" s="86" t="e">
        <f>'TTU w. Quar - Mit'!#REF!</f>
        <v>#REF!</v>
      </c>
      <c r="D221" s="86" t="e">
        <f>'TTU w. Quar - Spike no Mit'!#REF!</f>
        <v>#REF!</v>
      </c>
      <c r="E221" s="86" t="e">
        <f>'TTU w. Quar - no change'!#REF!</f>
        <v>#REF!</v>
      </c>
    </row>
    <row r="222" spans="1:5" x14ac:dyDescent="0.25">
      <c r="A222" s="16">
        <f t="shared" si="4"/>
        <v>44286</v>
      </c>
      <c r="C222" s="86" t="e">
        <f>'TTU w. Quar - Mit'!#REF!</f>
        <v>#REF!</v>
      </c>
      <c r="D222" s="86" t="e">
        <f>'TTU w. Quar - Spike no Mit'!#REF!</f>
        <v>#REF!</v>
      </c>
      <c r="E222" s="86" t="e">
        <f>'TTU w. Quar - no change'!#REF!</f>
        <v>#REF!</v>
      </c>
    </row>
    <row r="223" spans="1:5" x14ac:dyDescent="0.25">
      <c r="A223" s="16">
        <f t="shared" si="4"/>
        <v>44287</v>
      </c>
      <c r="C223" s="86" t="e">
        <f>'TTU w. Quar - Mit'!#REF!</f>
        <v>#REF!</v>
      </c>
      <c r="D223" s="86" t="e">
        <f>'TTU w. Quar - Spike no Mit'!#REF!</f>
        <v>#REF!</v>
      </c>
      <c r="E223" s="86" t="e">
        <f>'TTU w. Quar - no change'!#REF!</f>
        <v>#REF!</v>
      </c>
    </row>
    <row r="224" spans="1:5" x14ac:dyDescent="0.25">
      <c r="A224" s="16">
        <f t="shared" si="4"/>
        <v>44288</v>
      </c>
      <c r="C224" s="86" t="e">
        <f>'TTU w. Quar - Mit'!#REF!</f>
        <v>#REF!</v>
      </c>
      <c r="D224" s="86" t="e">
        <f>'TTU w. Quar - Spike no Mit'!#REF!</f>
        <v>#REF!</v>
      </c>
      <c r="E224" s="86" t="e">
        <f>'TTU w. Quar - no change'!#REF!</f>
        <v>#REF!</v>
      </c>
    </row>
    <row r="225" spans="1:5" x14ac:dyDescent="0.25">
      <c r="A225" s="16">
        <f t="shared" si="4"/>
        <v>44289</v>
      </c>
      <c r="C225" s="86" t="e">
        <f>'TTU w. Quar - Mit'!#REF!</f>
        <v>#REF!</v>
      </c>
      <c r="D225" s="86" t="e">
        <f>'TTU w. Quar - Spike no Mit'!#REF!</f>
        <v>#REF!</v>
      </c>
      <c r="E225" s="86" t="e">
        <f>'TTU w. Quar - no change'!#REF!</f>
        <v>#REF!</v>
      </c>
    </row>
    <row r="226" spans="1:5" x14ac:dyDescent="0.25">
      <c r="A226" s="16">
        <f t="shared" si="4"/>
        <v>44290</v>
      </c>
      <c r="C226" s="86" t="e">
        <f>'TTU w. Quar - Mit'!#REF!</f>
        <v>#REF!</v>
      </c>
      <c r="D226" s="86" t="e">
        <f>'TTU w. Quar - Spike no Mit'!#REF!</f>
        <v>#REF!</v>
      </c>
      <c r="E226" s="86" t="e">
        <f>'TTU w. Quar - no change'!#REF!</f>
        <v>#REF!</v>
      </c>
    </row>
    <row r="227" spans="1:5" x14ac:dyDescent="0.25">
      <c r="A227" s="16">
        <f t="shared" si="4"/>
        <v>44291</v>
      </c>
      <c r="C227" s="86" t="e">
        <f>'TTU w. Quar - Mit'!#REF!</f>
        <v>#REF!</v>
      </c>
      <c r="D227" s="86" t="e">
        <f>'TTU w. Quar - Spike no Mit'!#REF!</f>
        <v>#REF!</v>
      </c>
      <c r="E227" s="86" t="e">
        <f>'TTU w. Quar - no change'!#REF!</f>
        <v>#REF!</v>
      </c>
    </row>
    <row r="228" spans="1:5" x14ac:dyDescent="0.25">
      <c r="A228" s="16">
        <f t="shared" si="4"/>
        <v>44292</v>
      </c>
      <c r="C228" s="86" t="e">
        <f>'TTU w. Quar - Mit'!#REF!</f>
        <v>#REF!</v>
      </c>
      <c r="D228" s="86" t="e">
        <f>'TTU w. Quar - Spike no Mit'!#REF!</f>
        <v>#REF!</v>
      </c>
      <c r="E228" s="86" t="e">
        <f>'TTU w. Quar - no change'!#REF!</f>
        <v>#REF!</v>
      </c>
    </row>
    <row r="229" spans="1:5" x14ac:dyDescent="0.25">
      <c r="A229" s="16">
        <f t="shared" si="4"/>
        <v>44293</v>
      </c>
      <c r="C229" s="86" t="e">
        <f>'TTU w. Quar - Mit'!#REF!</f>
        <v>#REF!</v>
      </c>
      <c r="D229" s="86" t="e">
        <f>'TTU w. Quar - Spike no Mit'!#REF!</f>
        <v>#REF!</v>
      </c>
      <c r="E229" s="86" t="e">
        <f>'TTU w. Quar - no change'!#REF!</f>
        <v>#REF!</v>
      </c>
    </row>
    <row r="230" spans="1:5" x14ac:dyDescent="0.25">
      <c r="A230" s="16">
        <f t="shared" si="4"/>
        <v>44294</v>
      </c>
      <c r="C230" s="86" t="e">
        <f>'TTU w. Quar - Mit'!#REF!</f>
        <v>#REF!</v>
      </c>
      <c r="D230" s="86" t="e">
        <f>'TTU w. Quar - Spike no Mit'!#REF!</f>
        <v>#REF!</v>
      </c>
      <c r="E230" s="86" t="e">
        <f>'TTU w. Quar - no change'!#REF!</f>
        <v>#REF!</v>
      </c>
    </row>
    <row r="231" spans="1:5" x14ac:dyDescent="0.25">
      <c r="A231" s="16">
        <f t="shared" si="4"/>
        <v>44295</v>
      </c>
      <c r="C231" s="86" t="e">
        <f>'TTU w. Quar - Mit'!#REF!</f>
        <v>#REF!</v>
      </c>
      <c r="D231" s="86" t="e">
        <f>'TTU w. Quar - Spike no Mit'!#REF!</f>
        <v>#REF!</v>
      </c>
      <c r="E231" s="86" t="e">
        <f>'TTU w. Quar - no change'!#REF!</f>
        <v>#REF!</v>
      </c>
    </row>
    <row r="232" spans="1:5" x14ac:dyDescent="0.25">
      <c r="A232" s="16">
        <f t="shared" si="4"/>
        <v>44296</v>
      </c>
      <c r="C232" s="86" t="e">
        <f>'TTU w. Quar - Mit'!#REF!</f>
        <v>#REF!</v>
      </c>
      <c r="D232" s="86" t="e">
        <f>'TTU w. Quar - Spike no Mit'!#REF!</f>
        <v>#REF!</v>
      </c>
      <c r="E232" s="86" t="e">
        <f>'TTU w. Quar - no change'!#REF!</f>
        <v>#REF!</v>
      </c>
    </row>
    <row r="233" spans="1:5" x14ac:dyDescent="0.25">
      <c r="A233" s="16">
        <f t="shared" si="4"/>
        <v>44297</v>
      </c>
      <c r="C233" s="86" t="e">
        <f>'TTU w. Quar - Mit'!#REF!</f>
        <v>#REF!</v>
      </c>
      <c r="D233" s="86" t="e">
        <f>'TTU w. Quar - Spike no Mit'!#REF!</f>
        <v>#REF!</v>
      </c>
      <c r="E233" s="86" t="e">
        <f>'TTU w. Quar - no change'!#REF!</f>
        <v>#REF!</v>
      </c>
    </row>
    <row r="234" spans="1:5" x14ac:dyDescent="0.25">
      <c r="A234" s="16">
        <f t="shared" si="4"/>
        <v>44298</v>
      </c>
      <c r="C234" s="86" t="e">
        <f>'TTU w. Quar - Mit'!#REF!</f>
        <v>#REF!</v>
      </c>
      <c r="D234" s="86" t="e">
        <f>'TTU w. Quar - Spike no Mit'!#REF!</f>
        <v>#REF!</v>
      </c>
      <c r="E234" s="86" t="e">
        <f>'TTU w. Quar - no change'!#REF!</f>
        <v>#REF!</v>
      </c>
    </row>
    <row r="235" spans="1:5" x14ac:dyDescent="0.25">
      <c r="A235" s="16">
        <f t="shared" si="4"/>
        <v>44299</v>
      </c>
      <c r="C235" s="86" t="e">
        <f>'TTU w. Quar - Mit'!#REF!</f>
        <v>#REF!</v>
      </c>
      <c r="D235" s="86" t="e">
        <f>'TTU w. Quar - Spike no Mit'!#REF!</f>
        <v>#REF!</v>
      </c>
      <c r="E235" s="86" t="e">
        <f>'TTU w. Quar - no change'!#REF!</f>
        <v>#REF!</v>
      </c>
    </row>
    <row r="236" spans="1:5" x14ac:dyDescent="0.25">
      <c r="A236" s="16">
        <f t="shared" si="4"/>
        <v>44300</v>
      </c>
      <c r="C236" s="86" t="e">
        <f>'TTU w. Quar - Mit'!#REF!</f>
        <v>#REF!</v>
      </c>
      <c r="D236" s="86" t="e">
        <f>'TTU w. Quar - Spike no Mit'!#REF!</f>
        <v>#REF!</v>
      </c>
      <c r="E236" s="86" t="e">
        <f>'TTU w. Quar - no change'!#REF!</f>
        <v>#REF!</v>
      </c>
    </row>
    <row r="237" spans="1:5" x14ac:dyDescent="0.25">
      <c r="A237" s="16">
        <f t="shared" si="4"/>
        <v>44301</v>
      </c>
      <c r="C237" s="86" t="e">
        <f>'TTU w. Quar - Mit'!#REF!</f>
        <v>#REF!</v>
      </c>
      <c r="D237" s="86" t="e">
        <f>'TTU w. Quar - Spike no Mit'!#REF!</f>
        <v>#REF!</v>
      </c>
      <c r="E237" s="86" t="e">
        <f>'TTU w. Quar - no change'!#REF!</f>
        <v>#REF!</v>
      </c>
    </row>
    <row r="238" spans="1:5" x14ac:dyDescent="0.25">
      <c r="A238" s="16">
        <f t="shared" si="4"/>
        <v>44302</v>
      </c>
      <c r="C238" s="86" t="e">
        <f>'TTU w. Quar - Mit'!#REF!</f>
        <v>#REF!</v>
      </c>
      <c r="D238" s="86" t="e">
        <f>'TTU w. Quar - Spike no Mit'!#REF!</f>
        <v>#REF!</v>
      </c>
      <c r="E238" s="86" t="e">
        <f>'TTU w. Quar - no change'!#REF!</f>
        <v>#REF!</v>
      </c>
    </row>
    <row r="239" spans="1:5" x14ac:dyDescent="0.25">
      <c r="A239" s="16">
        <f t="shared" si="4"/>
        <v>44303</v>
      </c>
      <c r="C239" s="86" t="e">
        <f>'TTU w. Quar - Mit'!#REF!</f>
        <v>#REF!</v>
      </c>
      <c r="D239" s="86" t="e">
        <f>'TTU w. Quar - Spike no Mit'!#REF!</f>
        <v>#REF!</v>
      </c>
      <c r="E239" s="86" t="e">
        <f>'TTU w. Quar - no change'!#REF!</f>
        <v>#REF!</v>
      </c>
    </row>
    <row r="240" spans="1:5" x14ac:dyDescent="0.25">
      <c r="A240" s="16">
        <f t="shared" si="4"/>
        <v>44304</v>
      </c>
      <c r="C240" s="86" t="e">
        <f>'TTU w. Quar - Mit'!#REF!</f>
        <v>#REF!</v>
      </c>
      <c r="D240" s="86" t="e">
        <f>'TTU w. Quar - Spike no Mit'!#REF!</f>
        <v>#REF!</v>
      </c>
      <c r="E240" s="86" t="e">
        <f>'TTU w. Quar - no change'!#REF!</f>
        <v>#REF!</v>
      </c>
    </row>
    <row r="241" spans="1:5" x14ac:dyDescent="0.25">
      <c r="A241" s="16">
        <f t="shared" si="4"/>
        <v>44305</v>
      </c>
      <c r="C241" s="86" t="e">
        <f>'TTU w. Quar - Mit'!#REF!</f>
        <v>#REF!</v>
      </c>
      <c r="D241" s="86" t="e">
        <f>'TTU w. Quar - Spike no Mit'!#REF!</f>
        <v>#REF!</v>
      </c>
      <c r="E241" s="86" t="e">
        <f>'TTU w. Quar - no change'!#REF!</f>
        <v>#REF!</v>
      </c>
    </row>
    <row r="242" spans="1:5" x14ac:dyDescent="0.25">
      <c r="A242" s="16">
        <f t="shared" si="4"/>
        <v>44306</v>
      </c>
      <c r="C242" s="86" t="e">
        <f>'TTU w. Quar - Mit'!#REF!</f>
        <v>#REF!</v>
      </c>
      <c r="D242" s="86" t="e">
        <f>'TTU w. Quar - Spike no Mit'!#REF!</f>
        <v>#REF!</v>
      </c>
      <c r="E242" s="86" t="e">
        <f>'TTU w. Quar - no change'!#REF!</f>
        <v>#REF!</v>
      </c>
    </row>
    <row r="243" spans="1:5" x14ac:dyDescent="0.25">
      <c r="A243" s="16">
        <f t="shared" si="4"/>
        <v>44307</v>
      </c>
      <c r="C243" s="86" t="e">
        <f>'TTU w. Quar - Mit'!#REF!</f>
        <v>#REF!</v>
      </c>
      <c r="D243" s="86" t="e">
        <f>'TTU w. Quar - Spike no Mit'!#REF!</f>
        <v>#REF!</v>
      </c>
      <c r="E243" s="86" t="e">
        <f>'TTU w. Quar - no change'!#REF!</f>
        <v>#REF!</v>
      </c>
    </row>
    <row r="244" spans="1:5" x14ac:dyDescent="0.25">
      <c r="A244" s="16">
        <f t="shared" si="4"/>
        <v>44308</v>
      </c>
      <c r="C244" s="86" t="e">
        <f>'TTU w. Quar - Mit'!#REF!</f>
        <v>#REF!</v>
      </c>
      <c r="D244" s="86" t="e">
        <f>'TTU w. Quar - Spike no Mit'!#REF!</f>
        <v>#REF!</v>
      </c>
      <c r="E244" s="86" t="e">
        <f>'TTU w. Quar - no change'!#REF!</f>
        <v>#REF!</v>
      </c>
    </row>
    <row r="245" spans="1:5" x14ac:dyDescent="0.25">
      <c r="A245" s="16">
        <f t="shared" si="4"/>
        <v>44309</v>
      </c>
      <c r="C245" s="86" t="e">
        <f>'TTU w. Quar - Mit'!#REF!</f>
        <v>#REF!</v>
      </c>
      <c r="D245" s="86" t="e">
        <f>'TTU w. Quar - Spike no Mit'!#REF!</f>
        <v>#REF!</v>
      </c>
      <c r="E245" s="86" t="e">
        <f>'TTU w. Quar - no change'!#REF!</f>
        <v>#REF!</v>
      </c>
    </row>
    <row r="246" spans="1:5" x14ac:dyDescent="0.25">
      <c r="A246" s="16">
        <f t="shared" si="4"/>
        <v>44310</v>
      </c>
      <c r="C246" s="86" t="e">
        <f>'TTU w. Quar - Mit'!#REF!</f>
        <v>#REF!</v>
      </c>
      <c r="D246" s="86" t="e">
        <f>'TTU w. Quar - Spike no Mit'!#REF!</f>
        <v>#REF!</v>
      </c>
      <c r="E246" s="86" t="e">
        <f>'TTU w. Quar - no change'!#REF!</f>
        <v>#REF!</v>
      </c>
    </row>
    <row r="247" spans="1:5" x14ac:dyDescent="0.25">
      <c r="A247" s="16">
        <f t="shared" si="4"/>
        <v>44311</v>
      </c>
      <c r="C247" s="86" t="e">
        <f>'TTU w. Quar - Mit'!#REF!</f>
        <v>#REF!</v>
      </c>
      <c r="D247" s="86" t="e">
        <f>'TTU w. Quar - Spike no Mit'!#REF!</f>
        <v>#REF!</v>
      </c>
      <c r="E247" s="86" t="e">
        <f>'TTU w. Quar - no change'!#REF!</f>
        <v>#REF!</v>
      </c>
    </row>
    <row r="248" spans="1:5" x14ac:dyDescent="0.25">
      <c r="A248" s="16">
        <f t="shared" si="4"/>
        <v>44312</v>
      </c>
      <c r="C248" s="86" t="e">
        <f>'TTU w. Quar - Mit'!#REF!</f>
        <v>#REF!</v>
      </c>
      <c r="D248" s="86" t="e">
        <f>'TTU w. Quar - Spike no Mit'!#REF!</f>
        <v>#REF!</v>
      </c>
      <c r="E248" s="86" t="e">
        <f>'TTU w. Quar - no change'!#REF!</f>
        <v>#REF!</v>
      </c>
    </row>
    <row r="249" spans="1:5" x14ac:dyDescent="0.25">
      <c r="A249" s="16">
        <f t="shared" si="4"/>
        <v>44313</v>
      </c>
      <c r="C249" s="86" t="e">
        <f>'TTU w. Quar - Mit'!#REF!</f>
        <v>#REF!</v>
      </c>
      <c r="D249" s="86" t="e">
        <f>'TTU w. Quar - Spike no Mit'!#REF!</f>
        <v>#REF!</v>
      </c>
      <c r="E249" s="86" t="e">
        <f>'TTU w. Quar - no change'!#REF!</f>
        <v>#REF!</v>
      </c>
    </row>
    <row r="250" spans="1:5" x14ac:dyDescent="0.25">
      <c r="A250" s="16">
        <f t="shared" si="4"/>
        <v>44314</v>
      </c>
      <c r="C250" s="86" t="e">
        <f>'TTU w. Quar - Mit'!#REF!</f>
        <v>#REF!</v>
      </c>
      <c r="D250" s="86" t="e">
        <f>'TTU w. Quar - Spike no Mit'!#REF!</f>
        <v>#REF!</v>
      </c>
      <c r="E250" s="86" t="e">
        <f>'TTU w. Quar - no change'!#REF!</f>
        <v>#REF!</v>
      </c>
    </row>
    <row r="251" spans="1:5" x14ac:dyDescent="0.25">
      <c r="A251" s="16">
        <f t="shared" si="4"/>
        <v>44315</v>
      </c>
      <c r="C251" s="86" t="e">
        <f>'TTU w. Quar - Mit'!#REF!</f>
        <v>#REF!</v>
      </c>
      <c r="D251" s="86" t="e">
        <f>'TTU w. Quar - Spike no Mit'!#REF!</f>
        <v>#REF!</v>
      </c>
      <c r="E251" s="86" t="e">
        <f>'TTU w. Quar - no change'!#REF!</f>
        <v>#REF!</v>
      </c>
    </row>
    <row r="252" spans="1:5" x14ac:dyDescent="0.25">
      <c r="A252" s="16">
        <f t="shared" si="4"/>
        <v>44316</v>
      </c>
      <c r="C252" s="86" t="e">
        <f>'TTU w. Quar - Mit'!#REF!</f>
        <v>#REF!</v>
      </c>
      <c r="D252" s="86" t="e">
        <f>'TTU w. Quar - Spike no Mit'!#REF!</f>
        <v>#REF!</v>
      </c>
      <c r="E252" s="86" t="e">
        <f>'TTU w. Quar - no change'!#REF!</f>
        <v>#REF!</v>
      </c>
    </row>
    <row r="253" spans="1:5" x14ac:dyDescent="0.25">
      <c r="A253" s="16">
        <f t="shared" si="4"/>
        <v>44317</v>
      </c>
      <c r="C253" s="86" t="e">
        <f>'TTU w. Quar - Mit'!#REF!</f>
        <v>#REF!</v>
      </c>
      <c r="D253" s="86" t="e">
        <f>'TTU w. Quar - Spike no Mit'!#REF!</f>
        <v>#REF!</v>
      </c>
      <c r="E253" s="86" t="e">
        <f>'TTU w. Quar - no change'!#REF!</f>
        <v>#REF!</v>
      </c>
    </row>
    <row r="254" spans="1:5" x14ac:dyDescent="0.25">
      <c r="A254" s="16">
        <f t="shared" si="4"/>
        <v>44318</v>
      </c>
      <c r="C254" s="86" t="e">
        <f>'TTU w. Quar - Mit'!#REF!</f>
        <v>#REF!</v>
      </c>
      <c r="D254" s="86" t="e">
        <f>'TTU w. Quar - Spike no Mit'!#REF!</f>
        <v>#REF!</v>
      </c>
      <c r="E254" s="86" t="e">
        <f>'TTU w. Quar - no change'!#REF!</f>
        <v>#REF!</v>
      </c>
    </row>
    <row r="255" spans="1:5" x14ac:dyDescent="0.25">
      <c r="A255" s="16">
        <f t="shared" si="4"/>
        <v>44319</v>
      </c>
      <c r="C255" s="86" t="e">
        <f>'TTU w. Quar - Mit'!#REF!</f>
        <v>#REF!</v>
      </c>
      <c r="D255" s="86" t="e">
        <f>'TTU w. Quar - Spike no Mit'!#REF!</f>
        <v>#REF!</v>
      </c>
      <c r="E255" s="86" t="e">
        <f>'TTU w. Quar - no change'!#REF!</f>
        <v>#REF!</v>
      </c>
    </row>
    <row r="256" spans="1:5" x14ac:dyDescent="0.25">
      <c r="A256" s="16">
        <f t="shared" si="4"/>
        <v>44320</v>
      </c>
      <c r="C256" s="86" t="e">
        <f>'TTU w. Quar - Mit'!#REF!</f>
        <v>#REF!</v>
      </c>
      <c r="D256" s="86" t="e">
        <f>'TTU w. Quar - Spike no Mit'!#REF!</f>
        <v>#REF!</v>
      </c>
      <c r="E256" s="86" t="e">
        <f>'TTU w. Quar - no change'!#REF!</f>
        <v>#REF!</v>
      </c>
    </row>
    <row r="257" spans="1:5" x14ac:dyDescent="0.25">
      <c r="A257" s="16">
        <f t="shared" si="4"/>
        <v>44321</v>
      </c>
      <c r="C257" s="86" t="e">
        <f>'TTU w. Quar - Mit'!#REF!</f>
        <v>#REF!</v>
      </c>
      <c r="D257" s="86" t="e">
        <f>'TTU w. Quar - Spike no Mit'!#REF!</f>
        <v>#REF!</v>
      </c>
      <c r="E257" s="86" t="e">
        <f>'TTU w. Quar - no change'!#REF!</f>
        <v>#REF!</v>
      </c>
    </row>
    <row r="258" spans="1:5" x14ac:dyDescent="0.25">
      <c r="A258" s="16">
        <f t="shared" si="4"/>
        <v>44322</v>
      </c>
      <c r="C258" s="86" t="e">
        <f>'TTU w. Quar - Mit'!#REF!</f>
        <v>#REF!</v>
      </c>
      <c r="D258" s="86" t="e">
        <f>'TTU w. Quar - Spike no Mit'!#REF!</f>
        <v>#REF!</v>
      </c>
      <c r="E258" s="86" t="e">
        <f>'TTU w. Quar - no change'!#REF!</f>
        <v>#REF!</v>
      </c>
    </row>
    <row r="259" spans="1:5" x14ac:dyDescent="0.25">
      <c r="A259" s="16">
        <f t="shared" ref="A259:A289" si="5">A258+1</f>
        <v>44323</v>
      </c>
      <c r="C259" s="86" t="e">
        <f>'TTU w. Quar - Mit'!#REF!</f>
        <v>#REF!</v>
      </c>
      <c r="D259" s="86" t="e">
        <f>'TTU w. Quar - Spike no Mit'!#REF!</f>
        <v>#REF!</v>
      </c>
      <c r="E259" s="86" t="e">
        <f>'TTU w. Quar - no change'!#REF!</f>
        <v>#REF!</v>
      </c>
    </row>
    <row r="260" spans="1:5" x14ac:dyDescent="0.25">
      <c r="A260" s="16">
        <f t="shared" si="5"/>
        <v>44324</v>
      </c>
      <c r="C260" s="86" t="e">
        <f>'TTU w. Quar - Mit'!#REF!</f>
        <v>#REF!</v>
      </c>
      <c r="D260" s="86" t="e">
        <f>'TTU w. Quar - Spike no Mit'!#REF!</f>
        <v>#REF!</v>
      </c>
      <c r="E260" s="86" t="e">
        <f>'TTU w. Quar - no change'!#REF!</f>
        <v>#REF!</v>
      </c>
    </row>
    <row r="261" spans="1:5" x14ac:dyDescent="0.25">
      <c r="A261" s="16">
        <f t="shared" si="5"/>
        <v>44325</v>
      </c>
      <c r="C261" s="86" t="e">
        <f>'TTU w. Quar - Mit'!#REF!</f>
        <v>#REF!</v>
      </c>
      <c r="D261" s="86" t="e">
        <f>'TTU w. Quar - Spike no Mit'!#REF!</f>
        <v>#REF!</v>
      </c>
      <c r="E261" s="86" t="e">
        <f>'TTU w. Quar - no change'!#REF!</f>
        <v>#REF!</v>
      </c>
    </row>
    <row r="262" spans="1:5" x14ac:dyDescent="0.25">
      <c r="A262" s="16">
        <f t="shared" si="5"/>
        <v>44326</v>
      </c>
      <c r="C262" s="86" t="e">
        <f>'TTU w. Quar - Mit'!#REF!</f>
        <v>#REF!</v>
      </c>
      <c r="D262" s="86" t="e">
        <f>'TTU w. Quar - Spike no Mit'!#REF!</f>
        <v>#REF!</v>
      </c>
      <c r="E262" s="86" t="e">
        <f>'TTU w. Quar - no change'!#REF!</f>
        <v>#REF!</v>
      </c>
    </row>
    <row r="263" spans="1:5" x14ac:dyDescent="0.25">
      <c r="A263" s="16">
        <f t="shared" si="5"/>
        <v>44327</v>
      </c>
      <c r="C263" s="86" t="e">
        <f>'TTU w. Quar - Mit'!#REF!</f>
        <v>#REF!</v>
      </c>
      <c r="D263" s="86" t="e">
        <f>'TTU w. Quar - Spike no Mit'!#REF!</f>
        <v>#REF!</v>
      </c>
      <c r="E263" s="86" t="e">
        <f>'TTU w. Quar - no change'!#REF!</f>
        <v>#REF!</v>
      </c>
    </row>
    <row r="264" spans="1:5" x14ac:dyDescent="0.25">
      <c r="A264" s="16">
        <f t="shared" si="5"/>
        <v>44328</v>
      </c>
      <c r="C264" s="86" t="e">
        <f>'TTU w. Quar - Mit'!#REF!</f>
        <v>#REF!</v>
      </c>
      <c r="D264" s="86" t="e">
        <f>'TTU w. Quar - Spike no Mit'!#REF!</f>
        <v>#REF!</v>
      </c>
      <c r="E264" s="86" t="e">
        <f>'TTU w. Quar - no change'!#REF!</f>
        <v>#REF!</v>
      </c>
    </row>
    <row r="265" spans="1:5" x14ac:dyDescent="0.25">
      <c r="A265" s="16">
        <f t="shared" si="5"/>
        <v>44329</v>
      </c>
      <c r="C265" s="86" t="e">
        <f>'TTU w. Quar - Mit'!#REF!</f>
        <v>#REF!</v>
      </c>
      <c r="D265" s="86" t="e">
        <f>'TTU w. Quar - Spike no Mit'!#REF!</f>
        <v>#REF!</v>
      </c>
      <c r="E265" s="86" t="e">
        <f>'TTU w. Quar - no change'!#REF!</f>
        <v>#REF!</v>
      </c>
    </row>
    <row r="266" spans="1:5" x14ac:dyDescent="0.25">
      <c r="A266" s="16">
        <f t="shared" si="5"/>
        <v>44330</v>
      </c>
      <c r="C266" s="86" t="e">
        <f>'TTU w. Quar - Mit'!#REF!</f>
        <v>#REF!</v>
      </c>
      <c r="D266" s="86" t="e">
        <f>'TTU w. Quar - Spike no Mit'!#REF!</f>
        <v>#REF!</v>
      </c>
      <c r="E266" s="86" t="e">
        <f>'TTU w. Quar - no change'!#REF!</f>
        <v>#REF!</v>
      </c>
    </row>
    <row r="267" spans="1:5" x14ac:dyDescent="0.25">
      <c r="A267" s="16">
        <f t="shared" si="5"/>
        <v>44331</v>
      </c>
      <c r="C267" s="86" t="e">
        <f>'TTU w. Quar - Mit'!#REF!</f>
        <v>#REF!</v>
      </c>
      <c r="D267" s="86" t="e">
        <f>'TTU w. Quar - Spike no Mit'!#REF!</f>
        <v>#REF!</v>
      </c>
      <c r="E267" s="86" t="e">
        <f>'TTU w. Quar - no change'!#REF!</f>
        <v>#REF!</v>
      </c>
    </row>
    <row r="268" spans="1:5" x14ac:dyDescent="0.25">
      <c r="A268" s="16">
        <f t="shared" si="5"/>
        <v>44332</v>
      </c>
      <c r="C268" s="86" t="e">
        <f>'TTU w. Quar - Mit'!#REF!</f>
        <v>#REF!</v>
      </c>
      <c r="D268" s="86" t="e">
        <f>'TTU w. Quar - Spike no Mit'!#REF!</f>
        <v>#REF!</v>
      </c>
      <c r="E268" s="86" t="e">
        <f>'TTU w. Quar - no change'!#REF!</f>
        <v>#REF!</v>
      </c>
    </row>
    <row r="269" spans="1:5" x14ac:dyDescent="0.25">
      <c r="A269" s="16">
        <f t="shared" si="5"/>
        <v>44333</v>
      </c>
      <c r="C269" s="86" t="e">
        <f>'TTU w. Quar - Mit'!#REF!</f>
        <v>#REF!</v>
      </c>
      <c r="D269" s="86" t="e">
        <f>'TTU w. Quar - Spike no Mit'!#REF!</f>
        <v>#REF!</v>
      </c>
      <c r="E269" s="86" t="e">
        <f>'TTU w. Quar - no change'!#REF!</f>
        <v>#REF!</v>
      </c>
    </row>
    <row r="270" spans="1:5" x14ac:dyDescent="0.25">
      <c r="A270" s="16">
        <f t="shared" si="5"/>
        <v>44334</v>
      </c>
      <c r="C270" s="86" t="e">
        <f>'TTU w. Quar - Mit'!#REF!</f>
        <v>#REF!</v>
      </c>
      <c r="D270" s="86" t="e">
        <f>'TTU w. Quar - Spike no Mit'!#REF!</f>
        <v>#REF!</v>
      </c>
      <c r="E270" s="86" t="e">
        <f>'TTU w. Quar - no change'!#REF!</f>
        <v>#REF!</v>
      </c>
    </row>
    <row r="271" spans="1:5" x14ac:dyDescent="0.25">
      <c r="A271" s="16">
        <f t="shared" si="5"/>
        <v>44335</v>
      </c>
      <c r="C271" s="86" t="e">
        <f>'TTU w. Quar - Mit'!#REF!</f>
        <v>#REF!</v>
      </c>
      <c r="D271" s="86" t="e">
        <f>'TTU w. Quar - Spike no Mit'!#REF!</f>
        <v>#REF!</v>
      </c>
      <c r="E271" s="86" t="e">
        <f>'TTU w. Quar - no change'!#REF!</f>
        <v>#REF!</v>
      </c>
    </row>
    <row r="272" spans="1:5" x14ac:dyDescent="0.25">
      <c r="A272" s="16">
        <f t="shared" si="5"/>
        <v>44336</v>
      </c>
      <c r="C272" s="86" t="e">
        <f>'TTU w. Quar - Mit'!#REF!</f>
        <v>#REF!</v>
      </c>
      <c r="D272" s="86" t="e">
        <f>'TTU w. Quar - Spike no Mit'!#REF!</f>
        <v>#REF!</v>
      </c>
      <c r="E272" s="86" t="e">
        <f>'TTU w. Quar - no change'!#REF!</f>
        <v>#REF!</v>
      </c>
    </row>
    <row r="273" spans="1:5" x14ac:dyDescent="0.25">
      <c r="A273" s="16">
        <f t="shared" si="5"/>
        <v>44337</v>
      </c>
      <c r="C273" s="86" t="e">
        <f>'TTU w. Quar - Mit'!#REF!</f>
        <v>#REF!</v>
      </c>
      <c r="D273" s="86" t="e">
        <f>'TTU w. Quar - Spike no Mit'!#REF!</f>
        <v>#REF!</v>
      </c>
      <c r="E273" s="86" t="e">
        <f>'TTU w. Quar - no change'!#REF!</f>
        <v>#REF!</v>
      </c>
    </row>
    <row r="274" spans="1:5" x14ac:dyDescent="0.25">
      <c r="A274" s="16">
        <f t="shared" si="5"/>
        <v>44338</v>
      </c>
      <c r="C274" s="86" t="e">
        <f>'TTU w. Quar - Mit'!#REF!</f>
        <v>#REF!</v>
      </c>
      <c r="D274" s="86" t="e">
        <f>'TTU w. Quar - Spike no Mit'!#REF!</f>
        <v>#REF!</v>
      </c>
      <c r="E274" s="86" t="e">
        <f>'TTU w. Quar - no change'!#REF!</f>
        <v>#REF!</v>
      </c>
    </row>
    <row r="275" spans="1:5" x14ac:dyDescent="0.25">
      <c r="A275" s="16">
        <f t="shared" si="5"/>
        <v>44339</v>
      </c>
      <c r="C275" s="86" t="e">
        <f>'TTU w. Quar - Mit'!#REF!</f>
        <v>#REF!</v>
      </c>
      <c r="D275" s="86" t="e">
        <f>'TTU w. Quar - Spike no Mit'!#REF!</f>
        <v>#REF!</v>
      </c>
      <c r="E275" s="86" t="e">
        <f>'TTU w. Quar - no change'!#REF!</f>
        <v>#REF!</v>
      </c>
    </row>
    <row r="276" spans="1:5" x14ac:dyDescent="0.25">
      <c r="A276" s="16">
        <f t="shared" si="5"/>
        <v>44340</v>
      </c>
      <c r="C276" s="86" t="e">
        <f>'TTU w. Quar - Mit'!#REF!</f>
        <v>#REF!</v>
      </c>
      <c r="D276" s="86" t="e">
        <f>'TTU w. Quar - Spike no Mit'!#REF!</f>
        <v>#REF!</v>
      </c>
      <c r="E276" s="86" t="e">
        <f>'TTU w. Quar - no change'!#REF!</f>
        <v>#REF!</v>
      </c>
    </row>
    <row r="277" spans="1:5" x14ac:dyDescent="0.25">
      <c r="A277" s="16">
        <f t="shared" si="5"/>
        <v>44341</v>
      </c>
      <c r="C277" s="86" t="e">
        <f>'TTU w. Quar - Mit'!#REF!</f>
        <v>#REF!</v>
      </c>
      <c r="D277" s="86" t="e">
        <f>'TTU w. Quar - Spike no Mit'!#REF!</f>
        <v>#REF!</v>
      </c>
      <c r="E277" s="86" t="e">
        <f>'TTU w. Quar - no change'!#REF!</f>
        <v>#REF!</v>
      </c>
    </row>
    <row r="278" spans="1:5" x14ac:dyDescent="0.25">
      <c r="A278" s="16">
        <f t="shared" si="5"/>
        <v>44342</v>
      </c>
      <c r="C278" s="86" t="e">
        <f>'TTU w. Quar - Mit'!#REF!</f>
        <v>#REF!</v>
      </c>
      <c r="D278" s="86" t="e">
        <f>'TTU w. Quar - Spike no Mit'!#REF!</f>
        <v>#REF!</v>
      </c>
      <c r="E278" s="86" t="e">
        <f>'TTU w. Quar - no change'!#REF!</f>
        <v>#REF!</v>
      </c>
    </row>
    <row r="279" spans="1:5" x14ac:dyDescent="0.25">
      <c r="A279" s="16">
        <f t="shared" si="5"/>
        <v>44343</v>
      </c>
      <c r="C279" s="86" t="e">
        <f>'TTU w. Quar - Mit'!#REF!</f>
        <v>#REF!</v>
      </c>
      <c r="D279" s="86" t="e">
        <f>'TTU w. Quar - Spike no Mit'!#REF!</f>
        <v>#REF!</v>
      </c>
      <c r="E279" s="86" t="e">
        <f>'TTU w. Quar - no change'!#REF!</f>
        <v>#REF!</v>
      </c>
    </row>
    <row r="280" spans="1:5" x14ac:dyDescent="0.25">
      <c r="A280" s="16">
        <f t="shared" si="5"/>
        <v>44344</v>
      </c>
      <c r="C280" s="86" t="e">
        <f>'TTU w. Quar - Mit'!#REF!</f>
        <v>#REF!</v>
      </c>
      <c r="D280" s="86" t="e">
        <f>'TTU w. Quar - Spike no Mit'!#REF!</f>
        <v>#REF!</v>
      </c>
      <c r="E280" s="86" t="e">
        <f>'TTU w. Quar - no change'!#REF!</f>
        <v>#REF!</v>
      </c>
    </row>
    <row r="281" spans="1:5" x14ac:dyDescent="0.25">
      <c r="A281" s="16">
        <f t="shared" si="5"/>
        <v>44345</v>
      </c>
      <c r="C281" s="86" t="e">
        <f>'TTU w. Quar - Mit'!#REF!</f>
        <v>#REF!</v>
      </c>
      <c r="D281" s="86" t="e">
        <f>'TTU w. Quar - Spike no Mit'!#REF!</f>
        <v>#REF!</v>
      </c>
      <c r="E281" s="86" t="e">
        <f>'TTU w. Quar - no change'!#REF!</f>
        <v>#REF!</v>
      </c>
    </row>
    <row r="282" spans="1:5" x14ac:dyDescent="0.25">
      <c r="A282" s="16">
        <f t="shared" si="5"/>
        <v>44346</v>
      </c>
      <c r="C282" s="86" t="e">
        <f>'TTU w. Quar - Mit'!#REF!</f>
        <v>#REF!</v>
      </c>
      <c r="D282" s="86" t="e">
        <f>'TTU w. Quar - Spike no Mit'!#REF!</f>
        <v>#REF!</v>
      </c>
      <c r="E282" s="86" t="e">
        <f>'TTU w. Quar - no change'!#REF!</f>
        <v>#REF!</v>
      </c>
    </row>
    <row r="283" spans="1:5" x14ac:dyDescent="0.25">
      <c r="A283" s="16">
        <f t="shared" si="5"/>
        <v>44347</v>
      </c>
      <c r="C283" s="86" t="e">
        <f>'TTU w. Quar - Mit'!#REF!</f>
        <v>#REF!</v>
      </c>
      <c r="D283" s="86" t="e">
        <f>'TTU w. Quar - Spike no Mit'!#REF!</f>
        <v>#REF!</v>
      </c>
      <c r="E283" s="86" t="e">
        <f>'TTU w. Quar - no change'!#REF!</f>
        <v>#REF!</v>
      </c>
    </row>
    <row r="284" spans="1:5" x14ac:dyDescent="0.25">
      <c r="A284" s="16">
        <f t="shared" si="5"/>
        <v>44348</v>
      </c>
      <c r="C284" s="86" t="e">
        <f>'TTU w. Quar - Mit'!#REF!</f>
        <v>#REF!</v>
      </c>
      <c r="D284" s="86" t="e">
        <f>'TTU w. Quar - Spike no Mit'!#REF!</f>
        <v>#REF!</v>
      </c>
      <c r="E284" s="86" t="e">
        <f>'TTU w. Quar - no change'!#REF!</f>
        <v>#REF!</v>
      </c>
    </row>
    <row r="285" spans="1:5" x14ac:dyDescent="0.25">
      <c r="A285" s="16">
        <f t="shared" si="5"/>
        <v>44349</v>
      </c>
      <c r="C285" s="86" t="e">
        <f>'TTU w. Quar - Mit'!#REF!</f>
        <v>#REF!</v>
      </c>
      <c r="D285" s="86" t="e">
        <f>'TTU w. Quar - Spike no Mit'!#REF!</f>
        <v>#REF!</v>
      </c>
      <c r="E285" s="86" t="e">
        <f>'TTU w. Quar - no change'!#REF!</f>
        <v>#REF!</v>
      </c>
    </row>
    <row r="286" spans="1:5" x14ac:dyDescent="0.25">
      <c r="A286" s="16">
        <f t="shared" si="5"/>
        <v>44350</v>
      </c>
      <c r="C286" s="86" t="e">
        <f>'TTU w. Quar - Mit'!#REF!</f>
        <v>#REF!</v>
      </c>
      <c r="D286" s="86" t="e">
        <f>'TTU w. Quar - Spike no Mit'!#REF!</f>
        <v>#REF!</v>
      </c>
      <c r="E286" s="86" t="e">
        <f>'TTU w. Quar - no change'!#REF!</f>
        <v>#REF!</v>
      </c>
    </row>
    <row r="287" spans="1:5" x14ac:dyDescent="0.25">
      <c r="A287" s="16">
        <f t="shared" si="5"/>
        <v>44351</v>
      </c>
      <c r="C287" s="86" t="e">
        <f>'TTU w. Quar - Mit'!#REF!</f>
        <v>#REF!</v>
      </c>
      <c r="D287" s="86" t="e">
        <f>'TTU w. Quar - Spike no Mit'!#REF!</f>
        <v>#REF!</v>
      </c>
      <c r="E287" s="86" t="e">
        <f>'TTU w. Quar - no change'!#REF!</f>
        <v>#REF!</v>
      </c>
    </row>
    <row r="288" spans="1:5" x14ac:dyDescent="0.25">
      <c r="A288" s="16">
        <f t="shared" si="5"/>
        <v>44352</v>
      </c>
      <c r="C288" s="86" t="e">
        <f>'TTU w. Quar - Mit'!#REF!</f>
        <v>#REF!</v>
      </c>
      <c r="D288" s="86" t="e">
        <f>'TTU w. Quar - Spike no Mit'!#REF!</f>
        <v>#REF!</v>
      </c>
      <c r="E288" s="86" t="e">
        <f>'TTU w. Quar - no change'!#REF!</f>
        <v>#REF!</v>
      </c>
    </row>
    <row r="289" spans="1:5" x14ac:dyDescent="0.25">
      <c r="A289" s="16">
        <f t="shared" si="5"/>
        <v>44353</v>
      </c>
      <c r="C289" s="86" t="e">
        <f>'TTU w. Quar - Mit'!#REF!</f>
        <v>#REF!</v>
      </c>
      <c r="D289" s="86" t="e">
        <f>'TTU w. Quar - Spike no Mit'!#REF!</f>
        <v>#REF!</v>
      </c>
      <c r="E289" s="86" t="e">
        <f>'TTU w. Quar - no change'!#REF!</f>
        <v>#REF!</v>
      </c>
    </row>
  </sheetData>
  <conditionalFormatting sqref="A1:A1048576">
    <cfRule type="timePeriod" dxfId="1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30E8-7C3F-452A-8149-3D734B55F062}">
  <sheetPr>
    <tabColor rgb="FFFFFF00"/>
  </sheetPr>
  <dimension ref="A1:BS115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1" sqref="AA1:AB1048576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9" width="10.42578125" style="91" customWidth="1"/>
    <col min="10" max="29" width="10.42578125" style="74" customWidth="1"/>
    <col min="30" max="30" width="8.7109375" style="17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8" customWidth="1"/>
    <col min="36" max="41" width="16.28515625" style="19" customWidth="1"/>
    <col min="42" max="47" width="21.5703125" style="66" customWidth="1"/>
    <col min="48" max="51" width="11.140625" style="66" customWidth="1"/>
    <col min="52" max="56" width="11.140625" style="21" customWidth="1"/>
    <col min="57" max="58" width="11" style="140" customWidth="1"/>
    <col min="59" max="59" width="17.85546875" bestFit="1" customWidth="1"/>
    <col min="60" max="60" width="78.42578125" bestFit="1" customWidth="1"/>
    <col min="61" max="61" width="12.140625" bestFit="1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207</v>
      </c>
      <c r="AB1" s="76" t="s">
        <v>208</v>
      </c>
      <c r="AC1" s="76" t="s">
        <v>111</v>
      </c>
      <c r="AD1" s="4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6" t="s">
        <v>8</v>
      </c>
      <c r="AJ1" s="70" t="s">
        <v>9</v>
      </c>
      <c r="AK1" s="71" t="s">
        <v>10</v>
      </c>
      <c r="AL1" s="67" t="s">
        <v>11</v>
      </c>
      <c r="AM1" s="68" t="s">
        <v>12</v>
      </c>
      <c r="AN1" s="68" t="s">
        <v>53</v>
      </c>
      <c r="AO1" s="69" t="s">
        <v>54</v>
      </c>
      <c r="AP1" s="8" t="s">
        <v>13</v>
      </c>
      <c r="AQ1" s="8" t="s">
        <v>173</v>
      </c>
      <c r="AR1" s="7" t="s">
        <v>14</v>
      </c>
      <c r="AS1" s="7" t="s">
        <v>15</v>
      </c>
      <c r="AT1" s="7" t="s">
        <v>16</v>
      </c>
      <c r="AU1" s="7" t="s">
        <v>17</v>
      </c>
      <c r="AV1" s="8" t="s">
        <v>55</v>
      </c>
      <c r="AW1" s="87" t="s">
        <v>113</v>
      </c>
      <c r="AX1" s="87" t="s">
        <v>114</v>
      </c>
      <c r="AY1" s="87" t="s">
        <v>112</v>
      </c>
      <c r="AZ1" s="10" t="s">
        <v>19</v>
      </c>
      <c r="BA1" s="10" t="s">
        <v>60</v>
      </c>
      <c r="BB1" s="10" t="s">
        <v>62</v>
      </c>
      <c r="BC1" s="10" t="s">
        <v>109</v>
      </c>
      <c r="BD1" s="82" t="s">
        <v>107</v>
      </c>
      <c r="BE1" s="139" t="s">
        <v>201</v>
      </c>
      <c r="BF1" s="139" t="s">
        <v>202</v>
      </c>
      <c r="BG1" s="11"/>
      <c r="BH1" s="12" t="s">
        <v>20</v>
      </c>
      <c r="BI1" s="12" t="s">
        <v>21</v>
      </c>
      <c r="BL1" s="13" t="s">
        <v>22</v>
      </c>
      <c r="BM1" s="13" t="s">
        <v>4</v>
      </c>
      <c r="BN1" s="14" t="s">
        <v>23</v>
      </c>
      <c r="BO1" s="15" t="s">
        <v>3</v>
      </c>
      <c r="BP1" s="15" t="s">
        <v>24</v>
      </c>
    </row>
    <row r="2" spans="1:71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5">
        <v>103</v>
      </c>
      <c r="K2" s="75"/>
      <c r="L2" s="75">
        <v>50</v>
      </c>
      <c r="M2" s="75">
        <v>53</v>
      </c>
      <c r="N2" s="75">
        <v>53</v>
      </c>
      <c r="O2" s="75"/>
      <c r="P2" s="75"/>
      <c r="Y2" s="74">
        <v>265</v>
      </c>
      <c r="Z2" s="74">
        <f>LN(J2)</f>
        <v>4.6347289882296359</v>
      </c>
      <c r="AC2" s="74">
        <f>LN(BC2)</f>
        <v>4.6347289882296359</v>
      </c>
      <c r="AD2" s="17">
        <f>AE2/AG2</f>
        <v>2.8888888888888893</v>
      </c>
      <c r="AE2">
        <f t="shared" ref="AE2:AE65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8">
        <f>BI2</f>
        <v>28310.699999999997</v>
      </c>
      <c r="AP2" s="20">
        <f>BI3*0.9</f>
        <v>47.7</v>
      </c>
      <c r="AQ2" s="20"/>
      <c r="AR2" s="20"/>
      <c r="AS2" s="20"/>
      <c r="AT2" s="20"/>
      <c r="AU2" s="20"/>
      <c r="AV2" s="20">
        <f>BI4+BI3*0.1</f>
        <v>55.3</v>
      </c>
      <c r="AW2" s="20"/>
      <c r="AX2" s="20"/>
      <c r="AY2" s="20"/>
      <c r="AZ2" s="20">
        <f t="shared" ref="AZ2:AZ65" si="2">AI2+AP2+AV2</f>
        <v>28413.699999999997</v>
      </c>
      <c r="BC2" s="20">
        <f>AP2+AV2</f>
        <v>103</v>
      </c>
      <c r="BD2" s="20">
        <f t="shared" ref="BD2:BD20" si="3">BC2-J2</f>
        <v>0</v>
      </c>
      <c r="BH2" s="22" t="s">
        <v>26</v>
      </c>
      <c r="BI2" s="23">
        <f>BI5-BI4-BI3</f>
        <v>28310.699999999997</v>
      </c>
      <c r="BL2" s="24">
        <v>0</v>
      </c>
      <c r="BM2" s="25">
        <f>'Model Fit'!B28</f>
        <v>0.13</v>
      </c>
      <c r="BN2" s="26">
        <f t="shared" ref="BN2:BN10" si="4">BM2-$BI$7</f>
        <v>8.5000000000000006E-2</v>
      </c>
      <c r="BO2" s="27">
        <f t="shared" ref="BO2:BO10" si="5">BM2/$BI$7</f>
        <v>2.8888888888888893</v>
      </c>
      <c r="BP2" s="26">
        <v>0</v>
      </c>
    </row>
    <row r="3" spans="1:71" x14ac:dyDescent="0.25">
      <c r="A3">
        <v>0</v>
      </c>
      <c r="C3" s="16">
        <f>C2+1</f>
        <v>44067</v>
      </c>
      <c r="D3" s="91">
        <v>2</v>
      </c>
      <c r="E3" s="91">
        <f t="shared" ref="E3:E66" si="6">IFERROR(LN(J3),"")</f>
        <v>4.836281906951478</v>
      </c>
      <c r="G3" s="142">
        <f>(J3-J2)/J2</f>
        <v>0.22330097087378642</v>
      </c>
      <c r="J3" s="151">
        <f>AVERAGE(J2,J4)</f>
        <v>126</v>
      </c>
      <c r="K3" s="151"/>
      <c r="L3" s="151">
        <f t="shared" ref="L3:N3" si="7">AVERAGE(L2,L4)</f>
        <v>56</v>
      </c>
      <c r="M3" s="151">
        <f t="shared" si="7"/>
        <v>38</v>
      </c>
      <c r="N3" s="151">
        <f t="shared" si="7"/>
        <v>70</v>
      </c>
      <c r="O3" s="151"/>
      <c r="P3" s="151"/>
      <c r="Q3" s="77"/>
      <c r="R3" s="77"/>
      <c r="S3" s="77"/>
      <c r="T3" s="77"/>
      <c r="U3" s="77"/>
      <c r="V3" s="77"/>
      <c r="W3" s="77"/>
      <c r="X3" s="77"/>
      <c r="Y3" s="84">
        <f>N3*5</f>
        <v>350</v>
      </c>
      <c r="Z3" s="74">
        <f t="shared" ref="Z3:Z20" si="8">LN(J3)</f>
        <v>4.836281906951478</v>
      </c>
      <c r="AC3" s="74">
        <f t="shared" ref="AC3:AC66" si="9">LN(BC3)</f>
        <v>4.8914821423664625</v>
      </c>
      <c r="AD3" s="17">
        <f t="shared" ref="AD3:AD66" si="10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1">AE3-AG3</f>
        <v>8.5000000000000006E-2</v>
      </c>
      <c r="AI3" s="28">
        <f>AI2+AJ3+AK3</f>
        <v>28280.549223719048</v>
      </c>
      <c r="AJ3" s="29">
        <f t="shared" ref="AJ3:AJ66" si="12">-((AI2/$BI$2)*(AE3*AP2))</f>
        <v>-6.2010000000000005</v>
      </c>
      <c r="AK3" s="29">
        <f t="shared" ref="AK3:AK66" si="13">-(AI2/$BI$2)*($BI$26*$BI$25)</f>
        <v>-23.949776280946228</v>
      </c>
      <c r="AL3" s="29">
        <f>(AK3+AJ3)*0.9</f>
        <v>-27.135698652851605</v>
      </c>
      <c r="AM3" s="29">
        <f>(AK3+AJ3)*0.1</f>
        <v>-3.0150776280946232</v>
      </c>
      <c r="AN3" s="29">
        <f>SUM(AL3:AM3)*0.3</f>
        <v>-9.0452328842838678</v>
      </c>
      <c r="AO3" s="29">
        <f>AL3-AN3</f>
        <v>-18.090465768567739</v>
      </c>
      <c r="AP3" s="20">
        <f>AP2-AL3-(AP2*AG3)</f>
        <v>72.689198652851601</v>
      </c>
      <c r="AQ3" s="20"/>
      <c r="AR3" s="20">
        <f t="shared" ref="AR3:AR66" si="14">0.9*((AI2/$BI$2)*(AE3*AP2))</f>
        <v>5.5809000000000006</v>
      </c>
      <c r="AS3" s="20">
        <f t="shared" ref="AS3:AS66" si="15">0.9*(-AK3)</f>
        <v>21.554798652851606</v>
      </c>
      <c r="AT3" s="20">
        <f t="shared" ref="AT3:AT66" si="16">-(AP2*AG3)</f>
        <v>-2.1465000000000001</v>
      </c>
      <c r="AU3" s="20">
        <f t="shared" ref="AU3:AU66" si="17">-(AP2*AG3)+AM3</f>
        <v>-5.1615776280946228</v>
      </c>
      <c r="AV3" s="20">
        <f>AV2+(AP2*AG3)-AM3</f>
        <v>60.461577628094624</v>
      </c>
      <c r="AW3" s="20">
        <f>(AP3-AP2)</f>
        <v>24.989198652851599</v>
      </c>
      <c r="AX3" s="20">
        <f>(AV3-AV2)</f>
        <v>5.1615776280946264</v>
      </c>
      <c r="AY3" s="20">
        <f t="shared" ref="AY3:AY66" si="18">(AP3-AP2)/(AV3-AV2)</f>
        <v>4.8413877409950432</v>
      </c>
      <c r="AZ3" s="21">
        <f t="shared" si="2"/>
        <v>28413.699999999993</v>
      </c>
      <c r="BA3" s="20">
        <f t="shared" ref="BA3:BA66" si="19">-SUM(AM3:AO3)</f>
        <v>30.150776280946232</v>
      </c>
      <c r="BB3" s="20"/>
      <c r="BC3" s="20">
        <f t="shared" ref="BC3:BC66" si="20">AP3+AV3</f>
        <v>133.15077628094622</v>
      </c>
      <c r="BD3" s="20">
        <f t="shared" si="3"/>
        <v>7.1507762809462179</v>
      </c>
      <c r="BE3" s="140">
        <f>(BC3-BC2)/BC2</f>
        <v>0.29272598331015748</v>
      </c>
      <c r="BG3" s="86"/>
      <c r="BH3" s="30" t="s">
        <v>27</v>
      </c>
      <c r="BI3" s="31">
        <v>53</v>
      </c>
      <c r="BL3" s="24">
        <v>1</v>
      </c>
      <c r="BM3" s="32">
        <f>BM2</f>
        <v>0.13</v>
      </c>
      <c r="BN3" s="26">
        <f t="shared" si="4"/>
        <v>8.5000000000000006E-2</v>
      </c>
      <c r="BO3" s="27">
        <f t="shared" si="5"/>
        <v>2.8888888888888893</v>
      </c>
      <c r="BP3" s="26">
        <f>(BM3-BM2)/BM2</f>
        <v>0</v>
      </c>
    </row>
    <row r="4" spans="1:71" x14ac:dyDescent="0.25">
      <c r="A4">
        <v>0</v>
      </c>
      <c r="C4" s="16">
        <f t="shared" ref="C4:C67" si="21">C3+1</f>
        <v>44068</v>
      </c>
      <c r="D4" s="91">
        <v>3</v>
      </c>
      <c r="E4" s="91">
        <f t="shared" si="6"/>
        <v>5.0039463059454592</v>
      </c>
      <c r="G4" s="142">
        <f t="shared" ref="G4:G20" si="22">(J4-J3)/J3</f>
        <v>0.18253968253968253</v>
      </c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81">
        <v>33</v>
      </c>
      <c r="R4" s="81">
        <v>9</v>
      </c>
      <c r="S4" s="81">
        <v>68</v>
      </c>
      <c r="T4" s="81">
        <v>48</v>
      </c>
      <c r="U4" s="81">
        <v>2</v>
      </c>
      <c r="V4" s="81">
        <v>29</v>
      </c>
      <c r="W4" s="81">
        <v>5</v>
      </c>
      <c r="X4" s="81">
        <v>19</v>
      </c>
      <c r="Y4" s="74">
        <f>N4*5</f>
        <v>435</v>
      </c>
      <c r="Z4" s="74">
        <f t="shared" si="8"/>
        <v>5.0039463059454592</v>
      </c>
      <c r="AA4" s="74">
        <f>AVERAGE(Z2:Z4)</f>
        <v>4.8249857337088571</v>
      </c>
      <c r="AC4" s="74">
        <f t="shared" si="9"/>
        <v>5.1150828623210751</v>
      </c>
      <c r="AD4" s="17">
        <f t="shared" si="10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1"/>
        <v>8.5000000000000006E-2</v>
      </c>
      <c r="AI4" s="28">
        <f>AI3+AJ4+AK4</f>
        <v>28247.185421803875</v>
      </c>
      <c r="AJ4" s="29">
        <f t="shared" si="12"/>
        <v>-9.4395320451103686</v>
      </c>
      <c r="AK4" s="29">
        <f t="shared" si="13"/>
        <v>-23.924269870061806</v>
      </c>
      <c r="AL4" s="29">
        <f t="shared" ref="AL4:AL67" si="23">(AK4+AJ4)*0.9</f>
        <v>-30.027421723654957</v>
      </c>
      <c r="AM4" s="29">
        <f t="shared" ref="AM4:AM67" si="24">(AK4+AJ4)*0.1</f>
        <v>-3.3363801915172178</v>
      </c>
      <c r="AN4" s="29">
        <f t="shared" ref="AN4:AN67" si="25">SUM(AL4:AM4)*0.3</f>
        <v>-10.009140574551653</v>
      </c>
      <c r="AO4" s="29">
        <f t="shared" ref="AO4:AO67" si="26">AL4-AN4</f>
        <v>-20.018281149103302</v>
      </c>
      <c r="AP4" s="20">
        <f>AP3-AL4-(AP3*AG4)</f>
        <v>99.445606437128234</v>
      </c>
      <c r="AQ4" s="20"/>
      <c r="AR4" s="20">
        <f t="shared" si="14"/>
        <v>8.4955788405993324</v>
      </c>
      <c r="AS4" s="20">
        <f t="shared" si="15"/>
        <v>21.531842883055628</v>
      </c>
      <c r="AT4" s="20">
        <f t="shared" si="16"/>
        <v>-3.2710139393783217</v>
      </c>
      <c r="AU4" s="20">
        <f t="shared" si="17"/>
        <v>-6.6073941308955391</v>
      </c>
      <c r="AV4" s="20">
        <f>AV3+(AP3*AG4)-AM4</f>
        <v>67.068971758990159</v>
      </c>
      <c r="AW4" s="20">
        <f t="shared" ref="AW4:AW67" si="27">(AP4-AP3)</f>
        <v>26.756407784276632</v>
      </c>
      <c r="AX4" s="20">
        <f t="shared" ref="AX4:AX67" si="28">(AV4-AV3)</f>
        <v>6.6073941308955355</v>
      </c>
      <c r="AY4" s="20">
        <f t="shared" si="18"/>
        <v>4.0494644718053463</v>
      </c>
      <c r="AZ4" s="21">
        <f t="shared" si="2"/>
        <v>28413.699999999993</v>
      </c>
      <c r="BA4" s="20">
        <f t="shared" si="19"/>
        <v>33.363801915172175</v>
      </c>
      <c r="BB4" s="20">
        <f>BA4+BA3</f>
        <v>63.514578196118407</v>
      </c>
      <c r="BC4" s="20">
        <f t="shared" si="20"/>
        <v>166.51457819611841</v>
      </c>
      <c r="BD4" s="20">
        <f t="shared" si="3"/>
        <v>17.514578196118407</v>
      </c>
      <c r="BE4" s="140">
        <f t="shared" ref="BE4:BE67" si="29">(BC4-BC3)/BC3</f>
        <v>0.25057159144739077</v>
      </c>
      <c r="BG4" s="86"/>
      <c r="BH4" s="33" t="s">
        <v>28</v>
      </c>
      <c r="BI4" s="34">
        <v>50</v>
      </c>
      <c r="BL4" s="24">
        <v>2</v>
      </c>
      <c r="BM4" s="32">
        <f>0.045*0.75</f>
        <v>3.3750000000000002E-2</v>
      </c>
      <c r="BN4" s="26">
        <f t="shared" si="4"/>
        <v>-1.1249999999999996E-2</v>
      </c>
      <c r="BO4" s="27">
        <f t="shared" si="5"/>
        <v>0.75000000000000011</v>
      </c>
      <c r="BP4" s="26">
        <f t="shared" ref="BP4:BP7" si="30">(BM4-BM3)/BM3</f>
        <v>-0.74038461538461542</v>
      </c>
    </row>
    <row r="5" spans="1:71" x14ac:dyDescent="0.25">
      <c r="A5">
        <v>0</v>
      </c>
      <c r="C5" s="16">
        <f t="shared" si="21"/>
        <v>44069</v>
      </c>
      <c r="D5" s="91">
        <v>4</v>
      </c>
      <c r="E5" s="91">
        <f t="shared" si="6"/>
        <v>5.3278761687895813</v>
      </c>
      <c r="G5" s="142">
        <f t="shared" si="22"/>
        <v>0.3825503355704698</v>
      </c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77"/>
      <c r="R5" s="77"/>
      <c r="S5" s="77"/>
      <c r="T5" s="77"/>
      <c r="U5" s="77"/>
      <c r="V5" s="77"/>
      <c r="W5" s="77"/>
      <c r="X5" s="77"/>
      <c r="Y5" s="74">
        <f>N5*5</f>
        <v>680</v>
      </c>
      <c r="Z5" s="74">
        <f t="shared" si="8"/>
        <v>5.3278761687895813</v>
      </c>
      <c r="AA5" s="74">
        <f t="shared" ref="AA5:AA20" si="32">AVERAGE(Z3:Z5)</f>
        <v>5.0560347938955061</v>
      </c>
      <c r="AB5" s="74">
        <f>AA5-AA4</f>
        <v>0.23104906018664906</v>
      </c>
      <c r="AC5" s="74">
        <f t="shared" si="9"/>
        <v>5.3147296885629363</v>
      </c>
      <c r="AD5" s="17">
        <f t="shared" si="10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1"/>
        <v>8.5000000000000006E-2</v>
      </c>
      <c r="AI5" s="28">
        <f t="shared" ref="AI5:AI68" si="33">AI4+AJ5+AK5</f>
        <v>28210.390451195861</v>
      </c>
      <c r="AJ5" s="29">
        <f t="shared" si="12"/>
        <v>-12.898925246416667</v>
      </c>
      <c r="AK5" s="29">
        <f t="shared" si="13"/>
        <v>-23.896045361598567</v>
      </c>
      <c r="AL5" s="29">
        <f t="shared" si="23"/>
        <v>-33.115473547213711</v>
      </c>
      <c r="AM5" s="29">
        <f t="shared" si="24"/>
        <v>-3.6794970608015234</v>
      </c>
      <c r="AN5" s="29">
        <f t="shared" si="25"/>
        <v>-11.03849118240457</v>
      </c>
      <c r="AO5" s="29">
        <f t="shared" si="26"/>
        <v>-22.07698236480914</v>
      </c>
      <c r="AP5" s="20">
        <f>AP4-AL5-(AP4*AG5)</f>
        <v>128.08602769467117</v>
      </c>
      <c r="AQ5" s="20"/>
      <c r="AR5" s="20">
        <f t="shared" si="14"/>
        <v>11.609032721775</v>
      </c>
      <c r="AS5" s="20">
        <f t="shared" si="15"/>
        <v>21.506440825438712</v>
      </c>
      <c r="AT5" s="20">
        <f t="shared" si="16"/>
        <v>-4.4750522896707707</v>
      </c>
      <c r="AU5" s="20">
        <f t="shared" si="17"/>
        <v>-8.1545493504722941</v>
      </c>
      <c r="AV5" s="20">
        <f>AV4+(AP4*AG5)-AM5</f>
        <v>75.223521109462453</v>
      </c>
      <c r="AW5" s="20">
        <f t="shared" si="27"/>
        <v>28.64042125754294</v>
      </c>
      <c r="AX5" s="20">
        <f t="shared" si="28"/>
        <v>8.1545493504722941</v>
      </c>
      <c r="AY5" s="20">
        <f t="shared" si="18"/>
        <v>3.5122015977356429</v>
      </c>
      <c r="AZ5" s="21">
        <f t="shared" si="2"/>
        <v>28413.699999999993</v>
      </c>
      <c r="BA5" s="20">
        <f t="shared" si="19"/>
        <v>36.794970608015234</v>
      </c>
      <c r="BB5" s="20">
        <f>BA5+BB4</f>
        <v>100.30954880413364</v>
      </c>
      <c r="BC5" s="20">
        <f t="shared" si="20"/>
        <v>203.30954880413361</v>
      </c>
      <c r="BD5" s="20">
        <f t="shared" si="3"/>
        <v>-2.6904511958663875</v>
      </c>
      <c r="BE5" s="140">
        <f t="shared" si="29"/>
        <v>0.22097146692272573</v>
      </c>
      <c r="BG5" s="86"/>
      <c r="BH5" s="35" t="s">
        <v>19</v>
      </c>
      <c r="BI5">
        <f>0.7*BI27</f>
        <v>28413.699999999997</v>
      </c>
      <c r="BL5" s="24"/>
      <c r="BM5" s="32">
        <f>BM2*1.25</f>
        <v>0.16250000000000001</v>
      </c>
      <c r="BN5" s="26">
        <f t="shared" si="4"/>
        <v>0.11750000000000001</v>
      </c>
      <c r="BO5" s="27">
        <f t="shared" si="5"/>
        <v>3.6111111111111112</v>
      </c>
      <c r="BP5" s="26">
        <f t="shared" si="30"/>
        <v>3.8148148148148149</v>
      </c>
    </row>
    <row r="6" spans="1:71" x14ac:dyDescent="0.25">
      <c r="A6">
        <v>0</v>
      </c>
      <c r="B6" t="s">
        <v>76</v>
      </c>
      <c r="C6" s="16">
        <f t="shared" si="21"/>
        <v>44070</v>
      </c>
      <c r="D6" s="91">
        <v>5</v>
      </c>
      <c r="E6" s="91">
        <f t="shared" si="6"/>
        <v>5.4510384535657002</v>
      </c>
      <c r="G6" s="142">
        <f t="shared" si="22"/>
        <v>0.13106796116504854</v>
      </c>
      <c r="J6" s="151">
        <f>AVERAGE(J5,J7)</f>
        <v>233</v>
      </c>
      <c r="K6" s="151"/>
      <c r="L6" s="151">
        <f t="shared" ref="L6:N6" si="34">AVERAGE(L5,L7)</f>
        <v>77</v>
      </c>
      <c r="M6" s="151">
        <f t="shared" si="34"/>
        <v>56.5</v>
      </c>
      <c r="N6" s="151">
        <f t="shared" si="34"/>
        <v>156</v>
      </c>
      <c r="O6" s="151"/>
      <c r="P6" s="151"/>
      <c r="Q6" s="77"/>
      <c r="R6" s="77"/>
      <c r="S6" s="77"/>
      <c r="T6" s="77"/>
      <c r="U6" s="77"/>
      <c r="V6" s="77"/>
      <c r="W6" s="77"/>
      <c r="X6" s="77"/>
      <c r="Y6" s="77">
        <f>N6*5</f>
        <v>780</v>
      </c>
      <c r="Z6" s="74">
        <f t="shared" si="8"/>
        <v>5.4510384535657002</v>
      </c>
      <c r="AA6" s="74">
        <f t="shared" si="32"/>
        <v>5.2609536427669141</v>
      </c>
      <c r="AB6" s="74">
        <f t="shared" ref="AB6:AB20" si="35">AA6-AA5</f>
        <v>0.20491884887140799</v>
      </c>
      <c r="AC6" s="74">
        <f t="shared" si="9"/>
        <v>5.4962114262670232</v>
      </c>
      <c r="AD6" s="17">
        <f t="shared" si="10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1"/>
        <v>8.5000000000000006E-2</v>
      </c>
      <c r="AI6" s="28">
        <f t="shared" si="33"/>
        <v>28169.93334731134</v>
      </c>
      <c r="AJ6" s="29">
        <f t="shared" si="12"/>
        <v>-16.59218566970145</v>
      </c>
      <c r="AK6" s="29">
        <f t="shared" si="13"/>
        <v>-23.864918214819227</v>
      </c>
      <c r="AL6" s="29">
        <f t="shared" si="23"/>
        <v>-36.411393496068612</v>
      </c>
      <c r="AM6" s="29">
        <f t="shared" si="24"/>
        <v>-4.0457103884520675</v>
      </c>
      <c r="AN6" s="29">
        <f t="shared" si="25"/>
        <v>-12.137131165356204</v>
      </c>
      <c r="AO6" s="29">
        <f t="shared" si="26"/>
        <v>-24.274262330712411</v>
      </c>
      <c r="AP6" s="20">
        <f>AP5-AL6-(AP5*AG6)</f>
        <v>158.73354994447956</v>
      </c>
      <c r="AQ6" s="20"/>
      <c r="AR6" s="20">
        <f t="shared" si="14"/>
        <v>14.932967102731306</v>
      </c>
      <c r="AS6" s="20">
        <f t="shared" si="15"/>
        <v>21.478426393337305</v>
      </c>
      <c r="AT6" s="20">
        <f t="shared" si="16"/>
        <v>-5.7638712462602024</v>
      </c>
      <c r="AU6" s="20">
        <f t="shared" si="17"/>
        <v>-9.80958163471227</v>
      </c>
      <c r="AV6" s="20">
        <f>AV5+(AP5*AG6)-AM6</f>
        <v>85.033102744174727</v>
      </c>
      <c r="AW6" s="20">
        <f t="shared" si="27"/>
        <v>30.647522249808389</v>
      </c>
      <c r="AX6" s="20">
        <f t="shared" si="28"/>
        <v>9.8095816347122735</v>
      </c>
      <c r="AY6" s="20">
        <f t="shared" si="18"/>
        <v>3.124243560128884</v>
      </c>
      <c r="AZ6" s="21">
        <f t="shared" si="2"/>
        <v>28413.699999999993</v>
      </c>
      <c r="BA6" s="20">
        <f t="shared" si="19"/>
        <v>40.457103884520677</v>
      </c>
      <c r="BB6" s="20">
        <f t="shared" ref="BB6:BB69" si="36">BA6+BB5</f>
        <v>140.76665268865432</v>
      </c>
      <c r="BC6" s="20">
        <f t="shared" si="20"/>
        <v>243.76665268865429</v>
      </c>
      <c r="BD6" s="20">
        <f t="shared" si="3"/>
        <v>10.76665268865429</v>
      </c>
      <c r="BE6" s="140">
        <f t="shared" si="29"/>
        <v>0.19899264015138141</v>
      </c>
      <c r="BG6" s="86"/>
      <c r="BH6" s="22" t="s">
        <v>29</v>
      </c>
      <c r="BI6" s="36">
        <v>0.13</v>
      </c>
      <c r="BL6" s="24"/>
      <c r="BM6" s="32">
        <v>0.06</v>
      </c>
      <c r="BN6" s="26">
        <f t="shared" si="4"/>
        <v>1.4999999999999999E-2</v>
      </c>
      <c r="BO6" s="27">
        <f t="shared" si="5"/>
        <v>1.3333333333333333</v>
      </c>
      <c r="BP6" s="26">
        <f t="shared" si="30"/>
        <v>-0.63076923076923075</v>
      </c>
    </row>
    <row r="7" spans="1:71" x14ac:dyDescent="0.25">
      <c r="A7">
        <v>0</v>
      </c>
      <c r="C7" s="16">
        <f t="shared" si="21"/>
        <v>44071</v>
      </c>
      <c r="D7" s="91">
        <v>6</v>
      </c>
      <c r="E7" s="91">
        <f t="shared" si="6"/>
        <v>5.5606816310155276</v>
      </c>
      <c r="G7" s="142">
        <f t="shared" si="22"/>
        <v>0.11587982832618025</v>
      </c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Y7" s="74">
        <f>N7*5</f>
        <v>880</v>
      </c>
      <c r="Z7" s="74">
        <f t="shared" si="8"/>
        <v>5.5606816310155276</v>
      </c>
      <c r="AA7" s="74">
        <f t="shared" si="32"/>
        <v>5.446532084456936</v>
      </c>
      <c r="AB7" s="74">
        <f t="shared" si="35"/>
        <v>0.18557844169002191</v>
      </c>
      <c r="AC7" s="74">
        <f t="shared" si="9"/>
        <v>5.6634121279224798</v>
      </c>
      <c r="AD7" s="17">
        <f t="shared" si="10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1"/>
        <v>8.5000000000000006E-2</v>
      </c>
      <c r="AI7" s="28">
        <f t="shared" si="33"/>
        <v>28125.569896059107</v>
      </c>
      <c r="AJ7" s="29">
        <f t="shared" si="12"/>
        <v>-20.532758209770645</v>
      </c>
      <c r="AK7" s="29">
        <f t="shared" si="13"/>
        <v>-23.830693042463569</v>
      </c>
      <c r="AL7" s="29">
        <f t="shared" si="23"/>
        <v>-39.927106127010795</v>
      </c>
      <c r="AM7" s="29">
        <f t="shared" si="24"/>
        <v>-4.4363451252234212</v>
      </c>
      <c r="AN7" s="29">
        <f t="shared" si="25"/>
        <v>-13.309035375670264</v>
      </c>
      <c r="AO7" s="29">
        <f t="shared" si="26"/>
        <v>-26.618070751340532</v>
      </c>
      <c r="AP7" s="20">
        <f t="shared" ref="AP7:AP70" si="37">AP6-AL7-(AP6*AG7)+AQ7</f>
        <v>191.5176463239888</v>
      </c>
      <c r="AQ7" s="20"/>
      <c r="AR7" s="20">
        <f t="shared" si="14"/>
        <v>18.479482388793581</v>
      </c>
      <c r="AS7" s="20">
        <f t="shared" si="15"/>
        <v>21.447623738217214</v>
      </c>
      <c r="AT7" s="20">
        <f t="shared" si="16"/>
        <v>-7.1430097475015799</v>
      </c>
      <c r="AU7" s="20">
        <f t="shared" si="17"/>
        <v>-11.579354872725002</v>
      </c>
      <c r="AV7" s="20">
        <f t="shared" ref="AV7:AV70" si="38">AV6+(AP6*AG7)-AM7-AQ7</f>
        <v>96.612457616899732</v>
      </c>
      <c r="AW7" s="20">
        <f t="shared" si="27"/>
        <v>32.784096379509236</v>
      </c>
      <c r="AX7" s="20">
        <f t="shared" si="28"/>
        <v>11.579354872725006</v>
      </c>
      <c r="AY7" s="20">
        <f t="shared" si="18"/>
        <v>2.8312541363363581</v>
      </c>
      <c r="AZ7" s="21">
        <f t="shared" si="2"/>
        <v>28413.699999999993</v>
      </c>
      <c r="BA7" s="20">
        <f t="shared" si="19"/>
        <v>44.363451252234213</v>
      </c>
      <c r="BB7" s="20">
        <f t="shared" si="36"/>
        <v>185.13010394088855</v>
      </c>
      <c r="BC7" s="20">
        <f t="shared" si="20"/>
        <v>288.13010394088855</v>
      </c>
      <c r="BD7" s="20">
        <f t="shared" si="3"/>
        <v>28.130103940888546</v>
      </c>
      <c r="BE7" s="140">
        <f t="shared" si="29"/>
        <v>0.18199146914855707</v>
      </c>
      <c r="BG7" s="86"/>
      <c r="BH7" s="30" t="s">
        <v>30</v>
      </c>
      <c r="BI7" s="37">
        <v>4.4999999999999998E-2</v>
      </c>
      <c r="BL7" s="24"/>
      <c r="BM7" s="32">
        <v>0.03</v>
      </c>
      <c r="BN7" s="26">
        <f t="shared" si="4"/>
        <v>-1.4999999999999999E-2</v>
      </c>
      <c r="BO7" s="27">
        <f t="shared" si="5"/>
        <v>0.66666666666666663</v>
      </c>
      <c r="BP7" s="26">
        <f t="shared" si="30"/>
        <v>-0.5</v>
      </c>
    </row>
    <row r="8" spans="1:71" x14ac:dyDescent="0.25">
      <c r="A8">
        <v>0</v>
      </c>
      <c r="C8" s="16">
        <f t="shared" si="21"/>
        <v>44072</v>
      </c>
      <c r="D8" s="91">
        <v>7</v>
      </c>
      <c r="E8" s="91">
        <f t="shared" si="6"/>
        <v>5.7651911027848444</v>
      </c>
      <c r="F8" s="91">
        <f>LN(2)/SLOPE(E2:E8,D2:D8)</f>
        <v>3.6707207901821852</v>
      </c>
      <c r="G8" s="142">
        <f t="shared" si="22"/>
        <v>0.22692307692307692</v>
      </c>
      <c r="J8" s="151">
        <f>AVERAGE(J7,J10)</f>
        <v>319</v>
      </c>
      <c r="K8" s="151"/>
      <c r="L8" s="151">
        <f t="shared" ref="L8:M8" si="39">AVERAGE(L7,L10)</f>
        <v>97</v>
      </c>
      <c r="M8" s="151">
        <f t="shared" si="39"/>
        <v>86</v>
      </c>
      <c r="N8" s="151">
        <f>AVERAGE(N7,N10)</f>
        <v>222</v>
      </c>
      <c r="O8" s="75"/>
      <c r="P8" s="75"/>
      <c r="Y8" s="84">
        <f t="shared" ref="Y8:Y12" si="40">N8*5</f>
        <v>1110</v>
      </c>
      <c r="Z8" s="74">
        <f t="shared" si="8"/>
        <v>5.7651911027848444</v>
      </c>
      <c r="AA8" s="74">
        <f t="shared" si="32"/>
        <v>5.5923037291220234</v>
      </c>
      <c r="AB8" s="74">
        <f t="shared" si="35"/>
        <v>0.14577164466508741</v>
      </c>
      <c r="AC8" s="74">
        <f t="shared" si="9"/>
        <v>5.819066842040912</v>
      </c>
      <c r="AD8" s="17">
        <f t="shared" si="10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1"/>
        <v>8.5000000000000006E-2</v>
      </c>
      <c r="AI8" s="28">
        <f t="shared" si="33"/>
        <v>28077.042247854486</v>
      </c>
      <c r="AJ8" s="29">
        <f t="shared" si="12"/>
        <v>-24.734484955929375</v>
      </c>
      <c r="AK8" s="29">
        <f t="shared" si="13"/>
        <v>-23.793163248691545</v>
      </c>
      <c r="AL8" s="29">
        <f t="shared" si="23"/>
        <v>-43.674883384158825</v>
      </c>
      <c r="AM8" s="29">
        <f t="shared" si="24"/>
        <v>-4.8527648204620917</v>
      </c>
      <c r="AN8" s="29">
        <f t="shared" si="25"/>
        <v>-14.558294461386275</v>
      </c>
      <c r="AO8" s="29">
        <f t="shared" si="26"/>
        <v>-29.11658892277255</v>
      </c>
      <c r="AP8" s="20">
        <f t="shared" si="37"/>
        <v>226.57423562356811</v>
      </c>
      <c r="AQ8" s="20"/>
      <c r="AR8" s="20">
        <f t="shared" si="14"/>
        <v>22.261036460336438</v>
      </c>
      <c r="AS8" s="20">
        <f t="shared" si="15"/>
        <v>21.413846923822391</v>
      </c>
      <c r="AT8" s="20">
        <f t="shared" si="16"/>
        <v>-8.618294084579496</v>
      </c>
      <c r="AU8" s="20">
        <f t="shared" si="17"/>
        <v>-13.471058905041588</v>
      </c>
      <c r="AV8" s="20">
        <f>AV7+(AP7*AG8)-AM8-AQ8</f>
        <v>110.08351652194131</v>
      </c>
      <c r="AW8" s="20">
        <f t="shared" si="27"/>
        <v>35.056589299579315</v>
      </c>
      <c r="AX8" s="20">
        <f t="shared" si="28"/>
        <v>13.471058905041573</v>
      </c>
      <c r="AY8" s="20">
        <f t="shared" si="18"/>
        <v>2.6023632994774677</v>
      </c>
      <c r="AZ8" s="21">
        <f t="shared" si="2"/>
        <v>28413.699999999993</v>
      </c>
      <c r="BA8" s="20">
        <f t="shared" si="19"/>
        <v>48.527648204620917</v>
      </c>
      <c r="BB8" s="20">
        <f t="shared" si="36"/>
        <v>233.65775214550945</v>
      </c>
      <c r="BC8" s="20">
        <f t="shared" si="20"/>
        <v>336.65775214550945</v>
      </c>
      <c r="BD8" s="20">
        <f t="shared" si="3"/>
        <v>17.657752145509448</v>
      </c>
      <c r="BE8" s="140">
        <f t="shared" si="29"/>
        <v>0.16842269357101475</v>
      </c>
      <c r="BG8" s="86"/>
      <c r="BH8" s="33" t="s">
        <v>3</v>
      </c>
      <c r="BI8" s="38">
        <f>BO2</f>
        <v>2.8888888888888893</v>
      </c>
      <c r="BL8" s="24"/>
      <c r="BM8" s="32">
        <v>0.02</v>
      </c>
      <c r="BN8" s="26">
        <f t="shared" si="4"/>
        <v>-2.4999999999999998E-2</v>
      </c>
      <c r="BO8" s="27">
        <f t="shared" si="5"/>
        <v>0.44444444444444448</v>
      </c>
      <c r="BP8" s="26">
        <f>(BM8-BM7)/BM7</f>
        <v>-0.33333333333333331</v>
      </c>
      <c r="BR8" s="39"/>
      <c r="BS8" s="40" t="s">
        <v>31</v>
      </c>
    </row>
    <row r="9" spans="1:71" x14ac:dyDescent="0.25">
      <c r="A9">
        <v>0</v>
      </c>
      <c r="C9" s="73">
        <f t="shared" si="21"/>
        <v>44073</v>
      </c>
      <c r="D9" s="91">
        <v>8</v>
      </c>
      <c r="E9" s="91">
        <f t="shared" si="6"/>
        <v>5.7651911027848444</v>
      </c>
      <c r="F9" s="91">
        <f t="shared" ref="F9:F20" si="41">LN(2)/SLOPE(E3:E9,D3:D9)</f>
        <v>4.2730128357813832</v>
      </c>
      <c r="G9" s="142">
        <f>(J9-J8)/J8</f>
        <v>0</v>
      </c>
      <c r="H9" s="142">
        <f>AVERAGE(G3:G9)</f>
        <v>0.18032312219974922</v>
      </c>
      <c r="I9" s="142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84">
        <f t="shared" si="40"/>
        <v>1110</v>
      </c>
      <c r="Z9" s="74">
        <f t="shared" si="8"/>
        <v>5.7651911027848444</v>
      </c>
      <c r="AA9" s="74">
        <f t="shared" si="32"/>
        <v>5.6970212788617394</v>
      </c>
      <c r="AB9" s="74">
        <f t="shared" si="35"/>
        <v>0.10471754973971592</v>
      </c>
      <c r="AC9" s="74">
        <f t="shared" si="9"/>
        <v>5.9651755351365541</v>
      </c>
      <c r="AD9" s="17">
        <f t="shared" si="10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1"/>
        <v>8.5000000000000006E-2</v>
      </c>
      <c r="AI9" s="28">
        <f t="shared" si="33"/>
        <v>28024.078585683259</v>
      </c>
      <c r="AJ9" s="29">
        <f t="shared" si="12"/>
        <v>-29.211551468673459</v>
      </c>
      <c r="AK9" s="29">
        <f t="shared" si="13"/>
        <v>-23.752110702553825</v>
      </c>
      <c r="AL9" s="29">
        <f t="shared" si="23"/>
        <v>-47.66729595410456</v>
      </c>
      <c r="AM9" s="29">
        <f t="shared" si="24"/>
        <v>-5.2963662171227286</v>
      </c>
      <c r="AN9" s="29">
        <f t="shared" si="25"/>
        <v>-15.889098651368187</v>
      </c>
      <c r="AO9" s="29">
        <f t="shared" si="26"/>
        <v>-31.778197302736373</v>
      </c>
      <c r="AP9" s="20">
        <f t="shared" si="37"/>
        <v>264.04569097461211</v>
      </c>
      <c r="AQ9" s="20"/>
      <c r="AR9" s="20">
        <f t="shared" si="14"/>
        <v>26.290396321806114</v>
      </c>
      <c r="AS9" s="20">
        <f t="shared" si="15"/>
        <v>21.376899632298443</v>
      </c>
      <c r="AT9" s="20">
        <f t="shared" si="16"/>
        <v>-10.195840603060565</v>
      </c>
      <c r="AU9" s="20">
        <f t="shared" si="17"/>
        <v>-15.492206820183295</v>
      </c>
      <c r="AV9" s="20">
        <f t="shared" si="38"/>
        <v>125.57572334212459</v>
      </c>
      <c r="AW9" s="20">
        <f t="shared" si="27"/>
        <v>37.471455351044</v>
      </c>
      <c r="AX9" s="20">
        <f t="shared" si="28"/>
        <v>15.492206820183284</v>
      </c>
      <c r="AY9" s="20">
        <f t="shared" si="18"/>
        <v>2.4187293512132886</v>
      </c>
      <c r="AZ9" s="21">
        <f t="shared" si="2"/>
        <v>28413.699999999997</v>
      </c>
      <c r="BA9" s="20">
        <f t="shared" si="19"/>
        <v>52.963662171227284</v>
      </c>
      <c r="BB9" s="20">
        <f t="shared" si="36"/>
        <v>286.62141431673672</v>
      </c>
      <c r="BC9" s="20">
        <f t="shared" si="20"/>
        <v>389.62141431673672</v>
      </c>
      <c r="BD9" s="20">
        <f t="shared" si="3"/>
        <v>70.621414316736718</v>
      </c>
      <c r="BE9" s="140">
        <f t="shared" si="29"/>
        <v>0.15732197412265569</v>
      </c>
      <c r="BG9" s="86"/>
      <c r="BH9" s="22" t="s">
        <v>196</v>
      </c>
      <c r="BI9" s="41">
        <v>0.125</v>
      </c>
      <c r="BL9" s="42"/>
      <c r="BM9" s="32">
        <v>1.4999999999999999E-2</v>
      </c>
      <c r="BN9" s="43">
        <f t="shared" si="4"/>
        <v>-0.03</v>
      </c>
      <c r="BO9" s="44">
        <f t="shared" si="5"/>
        <v>0.33333333333333331</v>
      </c>
      <c r="BP9" s="26">
        <f>(BM9-BM8)/BM8</f>
        <v>-0.25000000000000006</v>
      </c>
    </row>
    <row r="10" spans="1:71" x14ac:dyDescent="0.25">
      <c r="A10">
        <v>0</v>
      </c>
      <c r="C10" s="16">
        <f t="shared" si="21"/>
        <v>44074</v>
      </c>
      <c r="D10" s="91">
        <v>9</v>
      </c>
      <c r="E10" s="91">
        <f t="shared" si="6"/>
        <v>5.934894195619588</v>
      </c>
      <c r="F10" s="91">
        <f t="shared" si="41"/>
        <v>4.874420688408474</v>
      </c>
      <c r="G10" s="142">
        <f t="shared" si="22"/>
        <v>0.18495297805642633</v>
      </c>
      <c r="H10" s="142">
        <f t="shared" ref="H10:H20" si="42">AVERAGE(G4:G10)</f>
        <v>0.17484483751155491</v>
      </c>
      <c r="I10" s="142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4">
        <v>73</v>
      </c>
      <c r="R10" s="74">
        <v>110</v>
      </c>
      <c r="S10" s="74">
        <v>239</v>
      </c>
      <c r="T10" s="74">
        <v>66</v>
      </c>
      <c r="U10" s="74">
        <v>4</v>
      </c>
      <c r="V10" s="74">
        <v>37</v>
      </c>
      <c r="W10" s="74">
        <v>6</v>
      </c>
      <c r="X10" s="74">
        <v>29</v>
      </c>
      <c r="Y10" s="74">
        <f t="shared" si="40"/>
        <v>1340</v>
      </c>
      <c r="Z10" s="74">
        <f t="shared" si="8"/>
        <v>5.934894195619588</v>
      </c>
      <c r="AA10" s="74">
        <f t="shared" si="32"/>
        <v>5.8217588003964265</v>
      </c>
      <c r="AB10" s="74">
        <f t="shared" si="35"/>
        <v>0.12473752153468709</v>
      </c>
      <c r="AC10" s="74">
        <f t="shared" si="9"/>
        <v>6.1032454706787762</v>
      </c>
      <c r="AD10" s="17">
        <f t="shared" si="10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1"/>
        <v>8.5000000000000006E-2</v>
      </c>
      <c r="AI10" s="28">
        <f t="shared" si="33"/>
        <v>27966.392860927688</v>
      </c>
      <c r="AJ10" s="29">
        <f t="shared" si="12"/>
        <v>-33.978419298387671</v>
      </c>
      <c r="AK10" s="29">
        <f t="shared" si="13"/>
        <v>-23.707305457186511</v>
      </c>
      <c r="AL10" s="29">
        <f t="shared" si="23"/>
        <v>-51.917152280016765</v>
      </c>
      <c r="AM10" s="29">
        <f t="shared" si="24"/>
        <v>-5.768572475557419</v>
      </c>
      <c r="AN10" s="29">
        <f t="shared" si="25"/>
        <v>-17.305717426672256</v>
      </c>
      <c r="AO10" s="29">
        <f t="shared" si="26"/>
        <v>-34.611434853344505</v>
      </c>
      <c r="AP10" s="20">
        <f t="shared" si="37"/>
        <v>285.99032139220355</v>
      </c>
      <c r="AQ10" s="20">
        <f>AO3</f>
        <v>-18.090465768567739</v>
      </c>
      <c r="AR10" s="20">
        <f t="shared" si="14"/>
        <v>30.580577368548905</v>
      </c>
      <c r="AS10" s="20">
        <f t="shared" si="15"/>
        <v>21.33657491146786</v>
      </c>
      <c r="AT10" s="20">
        <f t="shared" si="16"/>
        <v>-11.882056093857544</v>
      </c>
      <c r="AU10" s="20">
        <f t="shared" si="17"/>
        <v>-17.650628569414962</v>
      </c>
      <c r="AV10" s="20">
        <f>AV9+(AP9*AG10)-AM10-AQ10</f>
        <v>161.31681768010731</v>
      </c>
      <c r="AW10" s="20">
        <f t="shared" si="27"/>
        <v>21.944630417591441</v>
      </c>
      <c r="AX10" s="20">
        <f t="shared" si="28"/>
        <v>35.741094337982716</v>
      </c>
      <c r="AY10" s="20">
        <f t="shared" si="18"/>
        <v>0.6139887662664677</v>
      </c>
      <c r="AZ10" s="21">
        <f t="shared" si="2"/>
        <v>28413.7</v>
      </c>
      <c r="BA10" s="20">
        <f t="shared" si="19"/>
        <v>57.685724755574185</v>
      </c>
      <c r="BB10" s="20">
        <f>BA10+BB9</f>
        <v>344.30713907231092</v>
      </c>
      <c r="BC10" s="20">
        <f t="shared" si="20"/>
        <v>447.30713907231086</v>
      </c>
      <c r="BD10" s="20">
        <f t="shared" si="3"/>
        <v>69.307139072310861</v>
      </c>
      <c r="BE10" s="140">
        <f t="shared" si="29"/>
        <v>0.14805583737417324</v>
      </c>
      <c r="BF10" s="140">
        <f>AVERAGE(BE3:BE10)</f>
        <v>0.20238170700600699</v>
      </c>
      <c r="BG10" s="86"/>
      <c r="BH10" s="33" t="s">
        <v>58</v>
      </c>
      <c r="BI10" s="34">
        <v>0.125</v>
      </c>
      <c r="BL10" s="46"/>
      <c r="BM10" s="47">
        <v>0.115</v>
      </c>
      <c r="BN10" s="48">
        <f t="shared" si="4"/>
        <v>7.0000000000000007E-2</v>
      </c>
      <c r="BO10" s="49">
        <f t="shared" si="5"/>
        <v>2.5555555555555558</v>
      </c>
      <c r="BP10" s="48">
        <f>(BM10-BM9)/BM9</f>
        <v>6.666666666666667</v>
      </c>
      <c r="BS10" s="50" t="s">
        <v>33</v>
      </c>
    </row>
    <row r="11" spans="1:71" x14ac:dyDescent="0.25">
      <c r="A11">
        <v>0</v>
      </c>
      <c r="C11" s="16">
        <f t="shared" si="21"/>
        <v>44075</v>
      </c>
      <c r="D11" s="91">
        <v>10</v>
      </c>
      <c r="E11" s="91">
        <f t="shared" si="6"/>
        <v>6.3117348091529148</v>
      </c>
      <c r="F11" s="91">
        <f t="shared" si="41"/>
        <v>4.706371733312058</v>
      </c>
      <c r="G11" s="142">
        <f t="shared" si="22"/>
        <v>0.45767195767195767</v>
      </c>
      <c r="H11" s="142">
        <f t="shared" si="42"/>
        <v>0.21414944824473706</v>
      </c>
      <c r="I11" s="142"/>
      <c r="J11" s="152">
        <v>551</v>
      </c>
      <c r="K11" s="152"/>
      <c r="L11" s="152">
        <f>J11-N11</f>
        <v>133</v>
      </c>
      <c r="M11" s="152"/>
      <c r="N11" s="152">
        <v>418</v>
      </c>
      <c r="O11" s="152"/>
      <c r="P11" s="152"/>
      <c r="Q11" s="81"/>
      <c r="R11" s="81"/>
      <c r="S11" s="81"/>
      <c r="T11" s="81"/>
      <c r="U11" s="81"/>
      <c r="V11" s="81"/>
      <c r="W11" s="81"/>
      <c r="X11" s="81"/>
      <c r="Y11" s="81">
        <f t="shared" si="40"/>
        <v>2090</v>
      </c>
      <c r="Z11" s="74">
        <f t="shared" si="8"/>
        <v>6.3117348091529148</v>
      </c>
      <c r="AA11" s="74">
        <f t="shared" si="32"/>
        <v>6.0039400358524491</v>
      </c>
      <c r="AB11" s="74">
        <f t="shared" si="35"/>
        <v>0.18218123545602261</v>
      </c>
      <c r="AC11" s="74">
        <f t="shared" si="9"/>
        <v>6.2298754145587854</v>
      </c>
      <c r="AD11" s="17">
        <f t="shared" si="10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1"/>
        <v>8.5000000000000006E-2</v>
      </c>
      <c r="AI11" s="28">
        <f t="shared" si="33"/>
        <v>27906.007771504737</v>
      </c>
      <c r="AJ11" s="29">
        <f t="shared" si="12"/>
        <v>-36.726583896620497</v>
      </c>
      <c r="AK11" s="29">
        <f t="shared" si="13"/>
        <v>-23.658505526329972</v>
      </c>
      <c r="AL11" s="29">
        <f t="shared" si="23"/>
        <v>-54.346580480655426</v>
      </c>
      <c r="AM11" s="29">
        <f t="shared" si="24"/>
        <v>-6.0385089422950475</v>
      </c>
      <c r="AN11" s="29">
        <f t="shared" si="25"/>
        <v>-18.115526826885141</v>
      </c>
      <c r="AO11" s="29">
        <f t="shared" si="26"/>
        <v>-36.231053653770289</v>
      </c>
      <c r="AP11" s="20">
        <f t="shared" si="37"/>
        <v>307.44905626110648</v>
      </c>
      <c r="AQ11" s="20">
        <f t="shared" ref="AQ11:AQ74" si="43">AO4</f>
        <v>-20.018281149103302</v>
      </c>
      <c r="AR11" s="20">
        <f t="shared" si="14"/>
        <v>33.05392550695845</v>
      </c>
      <c r="AS11" s="20">
        <f t="shared" si="15"/>
        <v>21.292654973696976</v>
      </c>
      <c r="AT11" s="20">
        <f t="shared" si="16"/>
        <v>-12.86956446264916</v>
      </c>
      <c r="AU11" s="20">
        <f t="shared" si="17"/>
        <v>-18.908073404944208</v>
      </c>
      <c r="AV11" s="20">
        <f>AV10+(AP10*AG11)-AM11-AQ11</f>
        <v>200.2431722341548</v>
      </c>
      <c r="AW11" s="20">
        <f t="shared" si="27"/>
        <v>21.458734868902923</v>
      </c>
      <c r="AX11" s="20">
        <f t="shared" si="28"/>
        <v>38.926354554047492</v>
      </c>
      <c r="AY11" s="20">
        <f t="shared" si="18"/>
        <v>0.55126494928027325</v>
      </c>
      <c r="AZ11" s="21">
        <f t="shared" si="2"/>
        <v>28413.699999999997</v>
      </c>
      <c r="BA11" s="20">
        <f t="shared" si="19"/>
        <v>60.385089422950479</v>
      </c>
      <c r="BB11" s="20">
        <f t="shared" si="36"/>
        <v>404.69222849526142</v>
      </c>
      <c r="BC11" s="20">
        <f t="shared" si="20"/>
        <v>507.69222849526125</v>
      </c>
      <c r="BD11" s="20">
        <f t="shared" si="3"/>
        <v>-43.307771504738753</v>
      </c>
      <c r="BE11" s="140">
        <f t="shared" si="29"/>
        <v>0.13499692749859876</v>
      </c>
      <c r="BF11" s="140">
        <f t="shared" ref="BF11:BF74" si="44">AVERAGE(BE4:BE11)</f>
        <v>0.18266557502956215</v>
      </c>
      <c r="BG11" s="86"/>
      <c r="BH11" t="s">
        <v>64</v>
      </c>
      <c r="BI11" s="51">
        <f>BI10+BI9</f>
        <v>0.25</v>
      </c>
      <c r="BR11" t="s">
        <v>34</v>
      </c>
      <c r="BS11" s="52">
        <v>0.4</v>
      </c>
    </row>
    <row r="12" spans="1:71" x14ac:dyDescent="0.25">
      <c r="A12">
        <v>0</v>
      </c>
      <c r="C12" s="16">
        <f t="shared" si="21"/>
        <v>44076</v>
      </c>
      <c r="D12" s="91">
        <v>11</v>
      </c>
      <c r="E12" s="91">
        <f t="shared" si="6"/>
        <v>6.4361503683694279</v>
      </c>
      <c r="F12" s="91">
        <f t="shared" si="41"/>
        <v>4.1944050259877885</v>
      </c>
      <c r="G12" s="142">
        <f t="shared" si="22"/>
        <v>0.13248638838475499</v>
      </c>
      <c r="H12" s="142">
        <f t="shared" si="42"/>
        <v>0.17842602721820636</v>
      </c>
      <c r="I12" s="142"/>
      <c r="J12" s="152">
        <v>624</v>
      </c>
      <c r="K12" s="152"/>
      <c r="L12" s="152">
        <f>J12-N12</f>
        <v>171</v>
      </c>
      <c r="M12" s="152"/>
      <c r="N12" s="152">
        <v>453</v>
      </c>
      <c r="O12" s="152">
        <v>547</v>
      </c>
      <c r="P12" s="152">
        <v>36</v>
      </c>
      <c r="Q12" s="81">
        <v>124</v>
      </c>
      <c r="R12" s="81">
        <v>52</v>
      </c>
      <c r="S12" s="81">
        <v>423</v>
      </c>
      <c r="T12" s="81">
        <v>77</v>
      </c>
      <c r="U12" s="81">
        <v>3</v>
      </c>
      <c r="V12" s="81">
        <v>47</v>
      </c>
      <c r="W12" s="81">
        <v>2</v>
      </c>
      <c r="X12" s="81">
        <v>30</v>
      </c>
      <c r="Y12" s="81">
        <f t="shared" si="40"/>
        <v>2265</v>
      </c>
      <c r="Z12" s="74">
        <f t="shared" si="8"/>
        <v>6.4361503683694279</v>
      </c>
      <c r="AA12" s="74">
        <f t="shared" si="32"/>
        <v>6.2275931243806433</v>
      </c>
      <c r="AB12" s="74">
        <f t="shared" si="35"/>
        <v>0.22365308852819421</v>
      </c>
      <c r="AC12" s="74">
        <f t="shared" si="9"/>
        <v>6.3468578827456605</v>
      </c>
      <c r="AD12" s="17">
        <f t="shared" si="10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1"/>
        <v>8.5000000000000006E-2</v>
      </c>
      <c r="AI12" s="28">
        <f t="shared" si="33"/>
        <v>27843.003307081068</v>
      </c>
      <c r="AJ12" s="29">
        <f t="shared" si="12"/>
        <v>-39.397042388120056</v>
      </c>
      <c r="AK12" s="29">
        <f t="shared" si="13"/>
        <v>-23.607422035551412</v>
      </c>
      <c r="AL12" s="29">
        <f t="shared" si="23"/>
        <v>-56.704017981304318</v>
      </c>
      <c r="AM12" s="29">
        <f t="shared" si="24"/>
        <v>-6.3004464423671465</v>
      </c>
      <c r="AN12" s="29">
        <f t="shared" si="25"/>
        <v>-18.901339327101439</v>
      </c>
      <c r="AO12" s="29">
        <f t="shared" si="26"/>
        <v>-37.802678654202879</v>
      </c>
      <c r="AP12" s="20">
        <f t="shared" si="37"/>
        <v>328.2408843458519</v>
      </c>
      <c r="AQ12" s="20">
        <f t="shared" si="43"/>
        <v>-22.07698236480914</v>
      </c>
      <c r="AR12" s="20">
        <f t="shared" si="14"/>
        <v>35.45733814930805</v>
      </c>
      <c r="AS12" s="20">
        <f t="shared" si="15"/>
        <v>21.246679831996271</v>
      </c>
      <c r="AT12" s="20">
        <f t="shared" si="16"/>
        <v>-13.835207531749791</v>
      </c>
      <c r="AU12" s="20">
        <f t="shared" si="17"/>
        <v>-20.135653974116938</v>
      </c>
      <c r="AV12" s="20">
        <f t="shared" si="38"/>
        <v>242.45580857308087</v>
      </c>
      <c r="AW12" s="20">
        <f t="shared" si="27"/>
        <v>20.791828084745418</v>
      </c>
      <c r="AX12" s="20">
        <f t="shared" si="28"/>
        <v>42.212636338926075</v>
      </c>
      <c r="AY12" s="20">
        <f t="shared" si="18"/>
        <v>0.49254985918925859</v>
      </c>
      <c r="AZ12" s="21">
        <f t="shared" si="2"/>
        <v>28413.7</v>
      </c>
      <c r="BA12" s="20">
        <f t="shared" si="19"/>
        <v>63.004464423671465</v>
      </c>
      <c r="BB12" s="20">
        <f t="shared" si="36"/>
        <v>467.69669291893285</v>
      </c>
      <c r="BC12" s="20">
        <f t="shared" si="20"/>
        <v>570.69669291893274</v>
      </c>
      <c r="BD12" s="20">
        <f t="shared" si="3"/>
        <v>-53.30330708106726</v>
      </c>
      <c r="BE12" s="140">
        <f t="shared" si="29"/>
        <v>0.12409972201152095</v>
      </c>
      <c r="BF12" s="140">
        <f t="shared" si="44"/>
        <v>0.16685659135007844</v>
      </c>
      <c r="BG12" s="86"/>
      <c r="BH12" t="s">
        <v>63</v>
      </c>
      <c r="BI12" s="53">
        <f>BI11*BI2</f>
        <v>7077.6749999999993</v>
      </c>
      <c r="BR12" t="s">
        <v>35</v>
      </c>
      <c r="BS12" s="52">
        <v>0.6</v>
      </c>
    </row>
    <row r="13" spans="1:71" x14ac:dyDescent="0.25">
      <c r="A13">
        <v>0</v>
      </c>
      <c r="C13" s="16">
        <f t="shared" si="21"/>
        <v>44077</v>
      </c>
      <c r="D13" s="91">
        <v>12</v>
      </c>
      <c r="E13" s="91">
        <f t="shared" si="6"/>
        <v>6.508769136971682</v>
      </c>
      <c r="F13" s="91">
        <f t="shared" si="41"/>
        <v>4.1008345210675063</v>
      </c>
      <c r="G13" s="142">
        <f t="shared" si="22"/>
        <v>7.5320512820512817E-2</v>
      </c>
      <c r="H13" s="142">
        <f t="shared" si="42"/>
        <v>0.17046210602612982</v>
      </c>
      <c r="I13" s="142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4">
        <v>146</v>
      </c>
      <c r="R13" s="74">
        <v>44</v>
      </c>
      <c r="S13" s="74">
        <v>445</v>
      </c>
      <c r="T13" s="74">
        <v>80</v>
      </c>
      <c r="U13" s="74">
        <v>1</v>
      </c>
      <c r="V13" s="74">
        <v>48</v>
      </c>
      <c r="W13" s="74">
        <v>3</v>
      </c>
      <c r="X13" s="74">
        <v>32</v>
      </c>
      <c r="Y13" s="74">
        <f>N13*5</f>
        <v>2385</v>
      </c>
      <c r="Z13" s="74">
        <f t="shared" si="8"/>
        <v>6.508769136971682</v>
      </c>
      <c r="AA13" s="74">
        <f t="shared" si="32"/>
        <v>6.418884771498008</v>
      </c>
      <c r="AB13" s="74">
        <f t="shared" si="35"/>
        <v>0.19129164711736468</v>
      </c>
      <c r="AC13" s="74">
        <f t="shared" si="9"/>
        <v>6.4555400058153962</v>
      </c>
      <c r="AD13" s="17">
        <f t="shared" si="10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1"/>
        <v>8.5000000000000006E-2</v>
      </c>
      <c r="AI13" s="28">
        <f t="shared" si="33"/>
        <v>27777.482805508123</v>
      </c>
      <c r="AJ13" s="29">
        <f t="shared" si="12"/>
        <v>-41.96637891987482</v>
      </c>
      <c r="AK13" s="29">
        <f t="shared" si="13"/>
        <v>-23.554122653068898</v>
      </c>
      <c r="AL13" s="29">
        <f t="shared" si="23"/>
        <v>-58.968451415649348</v>
      </c>
      <c r="AM13" s="29">
        <f t="shared" si="24"/>
        <v>-6.5520501572943717</v>
      </c>
      <c r="AN13" s="29">
        <f t="shared" si="25"/>
        <v>-19.656150471883112</v>
      </c>
      <c r="AO13" s="29">
        <f t="shared" si="26"/>
        <v>-39.312300943766232</v>
      </c>
      <c r="AP13" s="20">
        <f t="shared" si="37"/>
        <v>348.16423363522546</v>
      </c>
      <c r="AQ13" s="20">
        <f t="shared" si="43"/>
        <v>-24.274262330712411</v>
      </c>
      <c r="AR13" s="20">
        <f t="shared" si="14"/>
        <v>37.769741027887342</v>
      </c>
      <c r="AS13" s="20">
        <f t="shared" si="15"/>
        <v>21.198710387762009</v>
      </c>
      <c r="AT13" s="20">
        <f t="shared" si="16"/>
        <v>-14.770839795563335</v>
      </c>
      <c r="AU13" s="20">
        <f t="shared" si="17"/>
        <v>-21.322889952857707</v>
      </c>
      <c r="AV13" s="20">
        <f t="shared" si="38"/>
        <v>288.052960856651</v>
      </c>
      <c r="AW13" s="20">
        <f t="shared" si="27"/>
        <v>19.923349289373562</v>
      </c>
      <c r="AX13" s="20">
        <f t="shared" si="28"/>
        <v>45.597152283570125</v>
      </c>
      <c r="AY13" s="20">
        <f t="shared" si="18"/>
        <v>0.43694284163777652</v>
      </c>
      <c r="AZ13" s="21">
        <f t="shared" si="2"/>
        <v>28413.7</v>
      </c>
      <c r="BA13" s="20">
        <f t="shared" si="19"/>
        <v>65.520501572943715</v>
      </c>
      <c r="BB13" s="20">
        <f t="shared" si="36"/>
        <v>533.21719449187663</v>
      </c>
      <c r="BC13" s="20">
        <f t="shared" si="20"/>
        <v>636.2171944918764</v>
      </c>
      <c r="BD13" s="20">
        <f t="shared" si="3"/>
        <v>-34.782805508123602</v>
      </c>
      <c r="BE13" s="140">
        <f t="shared" si="29"/>
        <v>0.11480792229200953</v>
      </c>
      <c r="BF13" s="140">
        <f t="shared" si="44"/>
        <v>0.15358614827123893</v>
      </c>
      <c r="BG13" s="86"/>
      <c r="BI13" s="54"/>
      <c r="BK13" s="55"/>
      <c r="BR13" t="s">
        <v>56</v>
      </c>
      <c r="BS13" s="52">
        <v>0.75</v>
      </c>
    </row>
    <row r="14" spans="1:71" x14ac:dyDescent="0.25">
      <c r="A14">
        <v>0</v>
      </c>
      <c r="C14" s="16">
        <f t="shared" si="21"/>
        <v>44078</v>
      </c>
      <c r="D14" s="91">
        <v>13</v>
      </c>
      <c r="E14" s="91">
        <f t="shared" si="6"/>
        <v>6.5750758405996201</v>
      </c>
      <c r="F14" s="91">
        <f t="shared" si="41"/>
        <v>4.3928993045390694</v>
      </c>
      <c r="G14" s="142">
        <f t="shared" si="22"/>
        <v>6.8554396423248884E-2</v>
      </c>
      <c r="H14" s="142">
        <f t="shared" si="42"/>
        <v>0.16370133003999679</v>
      </c>
      <c r="I14" s="142"/>
      <c r="J14" s="75">
        <v>717</v>
      </c>
      <c r="K14" s="75"/>
      <c r="L14" s="75">
        <f>J14-N14</f>
        <v>227</v>
      </c>
      <c r="M14" s="75"/>
      <c r="N14" s="75">
        <v>490</v>
      </c>
      <c r="O14" s="75"/>
      <c r="P14" s="75"/>
      <c r="Y14" s="74">
        <f>N14*5</f>
        <v>2450</v>
      </c>
      <c r="Z14" s="74">
        <f t="shared" si="8"/>
        <v>6.5750758405996201</v>
      </c>
      <c r="AA14" s="74">
        <f t="shared" si="32"/>
        <v>6.5066651153135764</v>
      </c>
      <c r="AB14" s="74">
        <f t="shared" si="35"/>
        <v>8.7780343815568429E-2</v>
      </c>
      <c r="AC14" s="74">
        <f t="shared" si="9"/>
        <v>6.5569555646804414</v>
      </c>
      <c r="AD14" s="17">
        <f t="shared" si="10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1"/>
        <v>8.5000000000000006E-2</v>
      </c>
      <c r="AI14" s="28">
        <f t="shared" si="33"/>
        <v>27709.57523414577</v>
      </c>
      <c r="AJ14" s="29">
        <f t="shared" si="12"/>
        <v>-44.408876563574921</v>
      </c>
      <c r="AK14" s="29">
        <f t="shared" si="13"/>
        <v>-23.4986947987775</v>
      </c>
      <c r="AL14" s="29">
        <f t="shared" si="23"/>
        <v>-61.116814226117185</v>
      </c>
      <c r="AM14" s="29">
        <f t="shared" si="24"/>
        <v>-6.7907571362352428</v>
      </c>
      <c r="AN14" s="29">
        <f t="shared" si="25"/>
        <v>-20.372271408705728</v>
      </c>
      <c r="AO14" s="29">
        <f t="shared" si="26"/>
        <v>-40.744542817411457</v>
      </c>
      <c r="AP14" s="20">
        <f t="shared" si="37"/>
        <v>366.99558659641696</v>
      </c>
      <c r="AQ14" s="20">
        <f t="shared" si="43"/>
        <v>-26.618070751340532</v>
      </c>
      <c r="AR14" s="20">
        <f t="shared" si="14"/>
        <v>39.967988907217432</v>
      </c>
      <c r="AS14" s="20">
        <f t="shared" si="15"/>
        <v>21.14882531889975</v>
      </c>
      <c r="AT14" s="20">
        <f t="shared" si="16"/>
        <v>-15.667390513585145</v>
      </c>
      <c r="AU14" s="20">
        <f t="shared" si="17"/>
        <v>-22.45814764982039</v>
      </c>
      <c r="AV14" s="20">
        <f t="shared" si="38"/>
        <v>337.12917925781193</v>
      </c>
      <c r="AW14" s="20">
        <f t="shared" si="27"/>
        <v>18.831352961191499</v>
      </c>
      <c r="AX14" s="20">
        <f t="shared" si="28"/>
        <v>49.076218401160929</v>
      </c>
      <c r="AY14" s="20">
        <f t="shared" si="18"/>
        <v>0.3837164633847589</v>
      </c>
      <c r="AZ14" s="21">
        <f t="shared" si="2"/>
        <v>28413.7</v>
      </c>
      <c r="BA14" s="20">
        <f t="shared" si="19"/>
        <v>67.907571362352428</v>
      </c>
      <c r="BB14" s="20">
        <f t="shared" si="36"/>
        <v>601.12476585422905</v>
      </c>
      <c r="BC14" s="20">
        <f t="shared" si="20"/>
        <v>704.12476585422883</v>
      </c>
      <c r="BD14" s="20">
        <f t="shared" si="3"/>
        <v>-12.875234145771174</v>
      </c>
      <c r="BE14" s="140">
        <f t="shared" si="29"/>
        <v>0.10673646036333197</v>
      </c>
      <c r="BF14" s="140">
        <f t="shared" si="44"/>
        <v>0.14205412579773277</v>
      </c>
      <c r="BG14" s="86"/>
      <c r="BH14" t="s">
        <v>70</v>
      </c>
      <c r="BI14" s="56">
        <v>1475</v>
      </c>
      <c r="BJ14" s="55"/>
      <c r="BR14" t="s">
        <v>36</v>
      </c>
      <c r="BS14" s="52">
        <v>0.5</v>
      </c>
    </row>
    <row r="15" spans="1:71" x14ac:dyDescent="0.25">
      <c r="A15">
        <v>0</v>
      </c>
      <c r="B15" t="s">
        <v>116</v>
      </c>
      <c r="C15" s="16">
        <f t="shared" si="21"/>
        <v>44079</v>
      </c>
      <c r="D15" s="91">
        <v>14</v>
      </c>
      <c r="E15" s="91">
        <f t="shared" si="6"/>
        <v>6.7226297948554485</v>
      </c>
      <c r="F15" s="91">
        <f t="shared" si="41"/>
        <v>4.4619306972989499</v>
      </c>
      <c r="G15" s="142">
        <f t="shared" si="22"/>
        <v>0.15899581589958159</v>
      </c>
      <c r="H15" s="142">
        <f t="shared" si="42"/>
        <v>0.15399743560806889</v>
      </c>
      <c r="I15" s="142">
        <f>H15-H9</f>
        <v>-2.6325686591680331E-2</v>
      </c>
      <c r="J15" s="151">
        <f>AVERAGE(J14,J17)</f>
        <v>831</v>
      </c>
      <c r="K15" s="75"/>
      <c r="L15" s="75">
        <f>J15-N15</f>
        <v>273</v>
      </c>
      <c r="M15" s="75"/>
      <c r="N15" s="151">
        <v>558</v>
      </c>
      <c r="O15" s="75"/>
      <c r="P15" s="75"/>
      <c r="Y15" s="84">
        <f t="shared" ref="Y15:Y20" si="45">N15*5</f>
        <v>2790</v>
      </c>
      <c r="Z15" s="74">
        <f t="shared" si="8"/>
        <v>6.7226297948554485</v>
      </c>
      <c r="AA15" s="74">
        <f t="shared" si="32"/>
        <v>6.6021582574755842</v>
      </c>
      <c r="AB15" s="74">
        <f t="shared" si="35"/>
        <v>9.5493142162007771E-2</v>
      </c>
      <c r="AC15" s="74">
        <f t="shared" si="9"/>
        <v>6.6519108590848131</v>
      </c>
      <c r="AD15" s="17">
        <f t="shared" si="10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1"/>
        <v>8.5000000000000006E-2</v>
      </c>
      <c r="AI15" s="28">
        <f t="shared" si="33"/>
        <v>27639.437580751157</v>
      </c>
      <c r="AJ15" s="29">
        <f t="shared" si="12"/>
        <v>-46.696405820452121</v>
      </c>
      <c r="AK15" s="29">
        <f t="shared" si="13"/>
        <v>-23.4412475741624</v>
      </c>
      <c r="AL15" s="29">
        <f t="shared" si="23"/>
        <v>-63.123888055153067</v>
      </c>
      <c r="AM15" s="29">
        <f t="shared" si="24"/>
        <v>-7.0137653394614521</v>
      </c>
      <c r="AN15" s="29">
        <f t="shared" si="25"/>
        <v>-21.041296018384354</v>
      </c>
      <c r="AO15" s="29">
        <f t="shared" si="26"/>
        <v>-42.082592036768716</v>
      </c>
      <c r="AP15" s="20">
        <f t="shared" si="37"/>
        <v>384.4880843319587</v>
      </c>
      <c r="AQ15" s="20">
        <f t="shared" si="43"/>
        <v>-29.11658892277255</v>
      </c>
      <c r="AR15" s="20">
        <f t="shared" si="14"/>
        <v>42.026765238406909</v>
      </c>
      <c r="AS15" s="20">
        <f t="shared" si="15"/>
        <v>21.097122816746161</v>
      </c>
      <c r="AT15" s="20">
        <f t="shared" si="16"/>
        <v>-16.514801396838763</v>
      </c>
      <c r="AU15" s="20">
        <f t="shared" si="17"/>
        <v>-23.528566736300213</v>
      </c>
      <c r="AV15" s="20">
        <f t="shared" si="38"/>
        <v>389.7743349168847</v>
      </c>
      <c r="AW15" s="20">
        <f t="shared" si="27"/>
        <v>17.492497735541747</v>
      </c>
      <c r="AX15" s="20">
        <f t="shared" si="28"/>
        <v>52.645155659072771</v>
      </c>
      <c r="AY15" s="20">
        <f t="shared" si="18"/>
        <v>0.33227174497920059</v>
      </c>
      <c r="AZ15" s="21">
        <f t="shared" si="2"/>
        <v>28413.7</v>
      </c>
      <c r="BA15" s="20">
        <f t="shared" si="19"/>
        <v>70.137653394614517</v>
      </c>
      <c r="BB15" s="20">
        <f t="shared" si="36"/>
        <v>671.26241924884357</v>
      </c>
      <c r="BC15" s="20">
        <f t="shared" si="20"/>
        <v>774.26241924884334</v>
      </c>
      <c r="BD15" s="83">
        <f t="shared" si="3"/>
        <v>-56.737580751156656</v>
      </c>
      <c r="BE15" s="140">
        <f t="shared" si="29"/>
        <v>9.9609695320864111E-2</v>
      </c>
      <c r="BF15" s="140">
        <f t="shared" si="44"/>
        <v>0.13175640406927114</v>
      </c>
      <c r="BH15" t="s">
        <v>197</v>
      </c>
      <c r="BI15" s="72">
        <v>1475</v>
      </c>
      <c r="BK15" s="55"/>
      <c r="BR15" t="s">
        <v>37</v>
      </c>
      <c r="BS15" s="57">
        <v>2.5</v>
      </c>
    </row>
    <row r="16" spans="1:71" x14ac:dyDescent="0.25">
      <c r="A16">
        <v>0</v>
      </c>
      <c r="B16" t="s">
        <v>116</v>
      </c>
      <c r="C16" s="16">
        <f t="shared" si="21"/>
        <v>44080</v>
      </c>
      <c r="D16" s="91">
        <v>15</v>
      </c>
      <c r="E16" s="91">
        <f t="shared" si="6"/>
        <v>6.7226297948554485</v>
      </c>
      <c r="F16" s="91">
        <f t="shared" si="41"/>
        <v>5.8389215049259766</v>
      </c>
      <c r="G16" s="142">
        <f t="shared" si="22"/>
        <v>0</v>
      </c>
      <c r="H16" s="142">
        <f t="shared" si="42"/>
        <v>0.15399743560806889</v>
      </c>
      <c r="I16" s="142"/>
      <c r="J16" s="151">
        <v>831</v>
      </c>
      <c r="K16" s="75"/>
      <c r="L16" s="75">
        <f>J16-N16</f>
        <v>273</v>
      </c>
      <c r="M16" s="75"/>
      <c r="N16" s="151">
        <f>AVERAGE(N14,N17)</f>
        <v>558</v>
      </c>
      <c r="O16" s="75"/>
      <c r="P16" s="75"/>
      <c r="Y16" s="84">
        <f t="shared" si="45"/>
        <v>2790</v>
      </c>
      <c r="Z16" s="74">
        <f t="shared" si="8"/>
        <v>6.7226297948554485</v>
      </c>
      <c r="AA16" s="74">
        <f t="shared" si="32"/>
        <v>6.6734451434368394</v>
      </c>
      <c r="AB16" s="74">
        <f t="shared" si="35"/>
        <v>7.1286885961255209E-2</v>
      </c>
      <c r="AC16" s="74">
        <f t="shared" si="9"/>
        <v>6.7410424480865103</v>
      </c>
      <c r="AD16" s="17">
        <f t="shared" si="10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1"/>
        <v>8.5000000000000006E-2</v>
      </c>
      <c r="AI16" s="28">
        <f t="shared" si="33"/>
        <v>27567.257351383574</v>
      </c>
      <c r="AJ16" s="29">
        <f t="shared" si="12"/>
        <v>-48.798315582682477</v>
      </c>
      <c r="AK16" s="29">
        <f t="shared" si="13"/>
        <v>-23.381913784899982</v>
      </c>
      <c r="AL16" s="29">
        <f t="shared" si="23"/>
        <v>-64.96220643082421</v>
      </c>
      <c r="AM16" s="29">
        <f t="shared" si="24"/>
        <v>-7.2180229367582456</v>
      </c>
      <c r="AN16" s="29">
        <f t="shared" si="25"/>
        <v>-21.654068810274737</v>
      </c>
      <c r="AO16" s="29">
        <f t="shared" si="26"/>
        <v>-43.308137620549473</v>
      </c>
      <c r="AP16" s="20">
        <f t="shared" si="37"/>
        <v>400.37012966510838</v>
      </c>
      <c r="AQ16" s="20">
        <f t="shared" si="43"/>
        <v>-31.778197302736373</v>
      </c>
      <c r="AR16" s="20">
        <f t="shared" si="14"/>
        <v>43.918484024414234</v>
      </c>
      <c r="AS16" s="20">
        <f t="shared" si="15"/>
        <v>21.043722406409984</v>
      </c>
      <c r="AT16" s="20">
        <f t="shared" si="16"/>
        <v>-17.301963794938143</v>
      </c>
      <c r="AU16" s="20">
        <f t="shared" si="17"/>
        <v>-24.519986731696388</v>
      </c>
      <c r="AV16" s="20">
        <f t="shared" si="38"/>
        <v>446.07251895131748</v>
      </c>
      <c r="AW16" s="20">
        <f t="shared" si="27"/>
        <v>15.882045333149676</v>
      </c>
      <c r="AX16" s="20">
        <f t="shared" si="28"/>
        <v>56.298184034432779</v>
      </c>
      <c r="AY16" s="20">
        <f t="shared" si="18"/>
        <v>0.28210581931800838</v>
      </c>
      <c r="AZ16" s="21">
        <f t="shared" si="2"/>
        <v>28413.7</v>
      </c>
      <c r="BA16" s="20">
        <f t="shared" si="19"/>
        <v>72.180229367582456</v>
      </c>
      <c r="BB16" s="20">
        <f t="shared" si="36"/>
        <v>743.44264861642603</v>
      </c>
      <c r="BC16" s="20">
        <f t="shared" si="20"/>
        <v>846.44264861642591</v>
      </c>
      <c r="BD16" s="83">
        <f t="shared" si="3"/>
        <v>15.442648616425913</v>
      </c>
      <c r="BE16" s="140">
        <f t="shared" si="29"/>
        <v>9.3224503182795279E-2</v>
      </c>
      <c r="BF16" s="140">
        <f t="shared" si="44"/>
        <v>0.12235663027074369</v>
      </c>
      <c r="BH16" t="s">
        <v>72</v>
      </c>
      <c r="BI16">
        <f>BI14*5</f>
        <v>7375</v>
      </c>
      <c r="BJ16" s="55"/>
      <c r="BK16" s="55"/>
      <c r="BS16" s="57"/>
    </row>
    <row r="17" spans="1:65" x14ac:dyDescent="0.25">
      <c r="A17">
        <v>0</v>
      </c>
      <c r="B17" t="s">
        <v>116</v>
      </c>
      <c r="C17" s="16">
        <f t="shared" si="21"/>
        <v>44081</v>
      </c>
      <c r="D17" s="91">
        <v>16</v>
      </c>
      <c r="E17" s="91">
        <f t="shared" si="6"/>
        <v>6.8511849274937431</v>
      </c>
      <c r="F17" s="91">
        <f t="shared" si="41"/>
        <v>8.0693348652907861</v>
      </c>
      <c r="G17" s="142">
        <f t="shared" si="22"/>
        <v>0.13718411552346571</v>
      </c>
      <c r="H17" s="142">
        <f t="shared" si="42"/>
        <v>0.14717331238907452</v>
      </c>
      <c r="I17" s="142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4">
        <v>262</v>
      </c>
      <c r="R17" s="74">
        <v>215</v>
      </c>
      <c r="S17" s="74">
        <v>589</v>
      </c>
      <c r="T17" s="74">
        <v>94</v>
      </c>
      <c r="U17" s="74">
        <v>3</v>
      </c>
      <c r="V17" s="74">
        <v>57</v>
      </c>
      <c r="W17" s="74">
        <v>13</v>
      </c>
      <c r="X17" s="74">
        <v>37</v>
      </c>
      <c r="Y17" s="74">
        <f t="shared" si="45"/>
        <v>3130</v>
      </c>
      <c r="Z17" s="74">
        <f t="shared" si="8"/>
        <v>6.8511849274937431</v>
      </c>
      <c r="AA17" s="74">
        <f t="shared" si="32"/>
        <v>6.7654815057348801</v>
      </c>
      <c r="AB17" s="74">
        <f t="shared" si="35"/>
        <v>9.2036362298040686E-2</v>
      </c>
      <c r="AC17" s="74">
        <f t="shared" si="9"/>
        <v>6.8248570610574504</v>
      </c>
      <c r="AD17" s="17">
        <f t="shared" si="10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1"/>
        <v>8.5000000000000006E-2</v>
      </c>
      <c r="AI17" s="28">
        <f t="shared" si="33"/>
        <v>27493.2551727627</v>
      </c>
      <c r="AJ17" s="29">
        <f t="shared" si="12"/>
        <v>-50.681326566882177</v>
      </c>
      <c r="AK17" s="29">
        <f t="shared" si="13"/>
        <v>-23.320852053990432</v>
      </c>
      <c r="AL17" s="29">
        <f t="shared" si="23"/>
        <v>-66.601960758785353</v>
      </c>
      <c r="AM17" s="29">
        <f t="shared" si="24"/>
        <v>-7.4002178620872616</v>
      </c>
      <c r="AN17" s="29">
        <f t="shared" si="25"/>
        <v>-22.200653586261783</v>
      </c>
      <c r="AO17" s="29">
        <f t="shared" si="26"/>
        <v>-44.401307172523573</v>
      </c>
      <c r="AP17" s="20">
        <f t="shared" si="37"/>
        <v>414.34399973561938</v>
      </c>
      <c r="AQ17" s="20">
        <f t="shared" si="43"/>
        <v>-34.611434853344505</v>
      </c>
      <c r="AR17" s="20">
        <f t="shared" si="14"/>
        <v>45.613193910193964</v>
      </c>
      <c r="AS17" s="20">
        <f t="shared" si="15"/>
        <v>20.988766848591389</v>
      </c>
      <c r="AT17" s="20">
        <f t="shared" si="16"/>
        <v>-18.016655834929875</v>
      </c>
      <c r="AU17" s="20">
        <f t="shared" si="17"/>
        <v>-25.416873697017138</v>
      </c>
      <c r="AV17" s="20">
        <f t="shared" si="38"/>
        <v>506.10082750167913</v>
      </c>
      <c r="AW17" s="20">
        <f t="shared" si="27"/>
        <v>13.973870070510998</v>
      </c>
      <c r="AX17" s="20">
        <f t="shared" si="28"/>
        <v>60.028308550361658</v>
      </c>
      <c r="AY17" s="20">
        <f t="shared" si="18"/>
        <v>0.23278800299341115</v>
      </c>
      <c r="AZ17" s="21">
        <f t="shared" si="2"/>
        <v>28413.699999999997</v>
      </c>
      <c r="BA17" s="20">
        <f t="shared" si="19"/>
        <v>74.002178620872627</v>
      </c>
      <c r="BB17" s="20">
        <f t="shared" si="36"/>
        <v>817.44482723729868</v>
      </c>
      <c r="BC17" s="20">
        <f t="shared" si="20"/>
        <v>920.44482723729857</v>
      </c>
      <c r="BD17" s="20">
        <f t="shared" si="3"/>
        <v>-24.555172762701432</v>
      </c>
      <c r="BE17" s="140">
        <f t="shared" si="29"/>
        <v>8.7427280208333985E-2</v>
      </c>
      <c r="BF17" s="140">
        <f t="shared" si="44"/>
        <v>0.11361979353145348</v>
      </c>
      <c r="BH17" t="s">
        <v>73</v>
      </c>
      <c r="BI17">
        <f>BI14*10</f>
        <v>14750</v>
      </c>
      <c r="BJ17" s="55"/>
    </row>
    <row r="18" spans="1:65" x14ac:dyDescent="0.25">
      <c r="A18">
        <v>0</v>
      </c>
      <c r="C18" s="16">
        <f t="shared" si="21"/>
        <v>44082</v>
      </c>
      <c r="D18" s="91">
        <v>17</v>
      </c>
      <c r="E18" s="91">
        <f t="shared" si="6"/>
        <v>6.9275579062783166</v>
      </c>
      <c r="F18" s="91">
        <f t="shared" si="41"/>
        <v>8.4141387707611504</v>
      </c>
      <c r="G18" s="142">
        <f t="shared" si="22"/>
        <v>7.9365079365079361E-2</v>
      </c>
      <c r="H18" s="142">
        <f t="shared" si="42"/>
        <v>9.3129472630949034E-2</v>
      </c>
      <c r="I18" s="142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4">
        <v>311</v>
      </c>
      <c r="R18" s="74">
        <v>67</v>
      </c>
      <c r="S18" s="74">
        <v>607</v>
      </c>
      <c r="T18" s="74">
        <v>102</v>
      </c>
      <c r="U18" s="74">
        <v>2</v>
      </c>
      <c r="V18" s="74">
        <v>59</v>
      </c>
      <c r="W18" s="74">
        <v>8</v>
      </c>
      <c r="X18" s="74">
        <v>43</v>
      </c>
      <c r="Y18" s="74">
        <f t="shared" si="45"/>
        <v>3250</v>
      </c>
      <c r="Z18" s="74">
        <f t="shared" si="8"/>
        <v>6.9275579062783166</v>
      </c>
      <c r="AA18" s="74">
        <f t="shared" si="32"/>
        <v>6.8337908762091688</v>
      </c>
      <c r="AB18" s="74">
        <f t="shared" si="35"/>
        <v>6.8309370474288755E-2</v>
      </c>
      <c r="AC18" s="74">
        <f t="shared" si="9"/>
        <v>6.9037598108332778</v>
      </c>
      <c r="AD18" s="17">
        <f t="shared" si="10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1"/>
        <v>8.5000000000000006E-2</v>
      </c>
      <c r="AI18" s="28">
        <f t="shared" si="33"/>
        <v>27417.687496885839</v>
      </c>
      <c r="AJ18" s="29">
        <f t="shared" si="12"/>
        <v>-52.309426853609615</v>
      </c>
      <c r="AK18" s="29">
        <f t="shared" si="13"/>
        <v>-23.258249023253907</v>
      </c>
      <c r="AL18" s="29">
        <f t="shared" si="23"/>
        <v>-68.010908289177166</v>
      </c>
      <c r="AM18" s="29">
        <f t="shared" si="24"/>
        <v>-7.5567675876863518</v>
      </c>
      <c r="AN18" s="29">
        <f t="shared" si="25"/>
        <v>-22.670302763059055</v>
      </c>
      <c r="AO18" s="29">
        <f t="shared" si="26"/>
        <v>-45.340605526118111</v>
      </c>
      <c r="AP18" s="20">
        <f t="shared" si="37"/>
        <v>427.47837438292339</v>
      </c>
      <c r="AQ18" s="20">
        <f t="shared" si="43"/>
        <v>-36.231053653770289</v>
      </c>
      <c r="AR18" s="20">
        <f t="shared" si="14"/>
        <v>47.078484168248657</v>
      </c>
      <c r="AS18" s="20">
        <f t="shared" si="15"/>
        <v>20.932424120928516</v>
      </c>
      <c r="AT18" s="20">
        <f t="shared" si="16"/>
        <v>-18.645479988102871</v>
      </c>
      <c r="AU18" s="20">
        <f t="shared" si="17"/>
        <v>-26.202247575789222</v>
      </c>
      <c r="AV18" s="20">
        <f t="shared" si="38"/>
        <v>568.53412873123852</v>
      </c>
      <c r="AW18" s="20">
        <f t="shared" si="27"/>
        <v>13.134374647304014</v>
      </c>
      <c r="AX18" s="20">
        <f t="shared" si="28"/>
        <v>62.43330122955939</v>
      </c>
      <c r="AY18" s="20">
        <f t="shared" si="18"/>
        <v>0.21037450188659049</v>
      </c>
      <c r="AZ18" s="21">
        <f t="shared" si="2"/>
        <v>28413.700000000004</v>
      </c>
      <c r="BA18" s="20">
        <f t="shared" si="19"/>
        <v>75.567675876863518</v>
      </c>
      <c r="BB18" s="20">
        <f t="shared" si="36"/>
        <v>893.0125031141622</v>
      </c>
      <c r="BC18" s="20">
        <f t="shared" si="20"/>
        <v>996.01250311416197</v>
      </c>
      <c r="BD18" s="20">
        <f t="shared" si="3"/>
        <v>-23.987496885838027</v>
      </c>
      <c r="BE18" s="140">
        <f t="shared" si="29"/>
        <v>8.2099082574757537E-2</v>
      </c>
      <c r="BF18" s="140">
        <f t="shared" si="44"/>
        <v>0.10537519918152652</v>
      </c>
      <c r="BH18" t="s">
        <v>74</v>
      </c>
      <c r="BI18">
        <v>6918</v>
      </c>
    </row>
    <row r="19" spans="1:65" x14ac:dyDescent="0.25">
      <c r="A19">
        <v>0</v>
      </c>
      <c r="C19" s="16">
        <f t="shared" si="21"/>
        <v>44083</v>
      </c>
      <c r="D19" s="91">
        <v>18</v>
      </c>
      <c r="E19" s="91">
        <f t="shared" si="6"/>
        <v>6.9612960459101672</v>
      </c>
      <c r="F19" s="91">
        <f t="shared" si="41"/>
        <v>8.8577066939302949</v>
      </c>
      <c r="G19" s="142">
        <f t="shared" si="22"/>
        <v>3.4313725490196081E-2</v>
      </c>
      <c r="H19" s="142">
        <f t="shared" si="42"/>
        <v>7.9104806503154906E-2</v>
      </c>
      <c r="I19" s="142"/>
      <c r="J19" s="75">
        <v>1055</v>
      </c>
      <c r="K19" s="75">
        <v>73</v>
      </c>
      <c r="L19" s="75">
        <v>443</v>
      </c>
      <c r="M19" s="75">
        <v>35</v>
      </c>
      <c r="N19" s="75">
        <v>612</v>
      </c>
      <c r="O19" s="75">
        <v>951</v>
      </c>
      <c r="P19" s="75">
        <v>69</v>
      </c>
      <c r="Q19" s="74">
        <v>380</v>
      </c>
      <c r="R19" s="74">
        <v>33</v>
      </c>
      <c r="S19" s="74">
        <v>571</v>
      </c>
      <c r="T19" s="74">
        <v>104</v>
      </c>
      <c r="U19" s="74">
        <v>4</v>
      </c>
      <c r="V19" s="74">
        <v>63</v>
      </c>
      <c r="W19" s="74">
        <v>2</v>
      </c>
      <c r="X19" s="74">
        <v>41</v>
      </c>
      <c r="Y19" s="74">
        <f t="shared" si="45"/>
        <v>3060</v>
      </c>
      <c r="Z19" s="74">
        <f t="shared" si="8"/>
        <v>6.9612960459101672</v>
      </c>
      <c r="AA19" s="74">
        <f t="shared" si="32"/>
        <v>6.9133462932274092</v>
      </c>
      <c r="AB19" s="74">
        <f t="shared" si="35"/>
        <v>7.9555417018240426E-2</v>
      </c>
      <c r="AC19" s="74">
        <f t="shared" si="9"/>
        <v>6.9782380517406057</v>
      </c>
      <c r="AD19" s="17">
        <f t="shared" si="10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1"/>
        <v>8.5000000000000006E-2</v>
      </c>
      <c r="AI19" s="28">
        <f t="shared" si="33"/>
        <v>27340.673916008032</v>
      </c>
      <c r="AJ19" s="29">
        <f t="shared" si="12"/>
        <v>-53.81925923647276</v>
      </c>
      <c r="AK19" s="29">
        <f t="shared" si="13"/>
        <v>-23.194321641333932</v>
      </c>
      <c r="AL19" s="29">
        <f t="shared" si="23"/>
        <v>-69.312222790026027</v>
      </c>
      <c r="AM19" s="29">
        <f t="shared" si="24"/>
        <v>-7.7013580877806689</v>
      </c>
      <c r="AN19" s="29">
        <f t="shared" si="25"/>
        <v>-23.10407426334201</v>
      </c>
      <c r="AO19" s="29">
        <f t="shared" si="26"/>
        <v>-46.208148526684013</v>
      </c>
      <c r="AP19" s="20">
        <f t="shared" si="37"/>
        <v>439.75139167151497</v>
      </c>
      <c r="AQ19" s="20">
        <f t="shared" si="43"/>
        <v>-37.802678654202879</v>
      </c>
      <c r="AR19" s="20">
        <f t="shared" si="14"/>
        <v>48.437333312825487</v>
      </c>
      <c r="AS19" s="20">
        <f t="shared" si="15"/>
        <v>20.87488947720054</v>
      </c>
      <c r="AT19" s="20">
        <f t="shared" si="16"/>
        <v>-19.236526847231552</v>
      </c>
      <c r="AU19" s="20">
        <f t="shared" si="17"/>
        <v>-26.937884935012221</v>
      </c>
      <c r="AV19" s="20">
        <f t="shared" si="38"/>
        <v>633.2746923204536</v>
      </c>
      <c r="AW19" s="20">
        <f t="shared" si="27"/>
        <v>12.273017288591575</v>
      </c>
      <c r="AX19" s="20">
        <f t="shared" si="28"/>
        <v>64.740563589215071</v>
      </c>
      <c r="AY19" s="20">
        <f t="shared" si="18"/>
        <v>0.18957229607182627</v>
      </c>
      <c r="AZ19" s="21">
        <f t="shared" si="2"/>
        <v>28413.7</v>
      </c>
      <c r="BA19" s="20">
        <f t="shared" si="19"/>
        <v>77.013580877806689</v>
      </c>
      <c r="BB19" s="20">
        <f t="shared" si="36"/>
        <v>970.0260839919689</v>
      </c>
      <c r="BC19" s="20">
        <f t="shared" si="20"/>
        <v>1073.0260839919686</v>
      </c>
      <c r="BD19" s="20">
        <f t="shared" si="3"/>
        <v>18.026083991968562</v>
      </c>
      <c r="BE19" s="140">
        <f t="shared" si="29"/>
        <v>7.7321901720122654E-2</v>
      </c>
      <c r="BF19" s="140">
        <f t="shared" si="44"/>
        <v>9.8165820959216998E-2</v>
      </c>
      <c r="BH19" t="s">
        <v>38</v>
      </c>
      <c r="BI19" s="56">
        <f>BI18-BI14-BI20</f>
        <v>5349</v>
      </c>
    </row>
    <row r="20" spans="1:65" x14ac:dyDescent="0.25">
      <c r="A20">
        <v>0</v>
      </c>
      <c r="C20" s="16">
        <f t="shared" si="21"/>
        <v>44084</v>
      </c>
      <c r="D20" s="91">
        <v>19</v>
      </c>
      <c r="E20" s="91">
        <f t="shared" si="6"/>
        <v>6.9697906699015899</v>
      </c>
      <c r="F20" s="91">
        <f t="shared" si="41"/>
        <v>10.398664813294261</v>
      </c>
      <c r="G20" s="142">
        <f t="shared" si="22"/>
        <v>8.5308056872037911E-3</v>
      </c>
      <c r="H20" s="142">
        <f t="shared" si="42"/>
        <v>6.9563419769825052E-2</v>
      </c>
      <c r="I20" s="142"/>
      <c r="J20" s="75">
        <v>1064</v>
      </c>
      <c r="K20" s="75">
        <v>78</v>
      </c>
      <c r="L20" s="75">
        <v>521</v>
      </c>
      <c r="M20" s="75">
        <v>9</v>
      </c>
      <c r="N20" s="75">
        <v>543</v>
      </c>
      <c r="O20" s="75">
        <v>959</v>
      </c>
      <c r="P20" s="75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5"/>
        <v>2715</v>
      </c>
      <c r="Z20" s="74">
        <f t="shared" si="8"/>
        <v>6.9697906699015899</v>
      </c>
      <c r="AA20" s="74">
        <f t="shared" si="32"/>
        <v>6.9528815406966915</v>
      </c>
      <c r="AB20" s="74">
        <f t="shared" si="35"/>
        <v>3.9535247469282275E-2</v>
      </c>
      <c r="AC20" s="74">
        <f t="shared" si="9"/>
        <v>7.0487027498859653</v>
      </c>
      <c r="AD20" s="17">
        <f t="shared" si="10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1"/>
        <v>8.5000000000000006E-2</v>
      </c>
      <c r="AI20" s="28">
        <f t="shared" si="33"/>
        <v>27262.335833722787</v>
      </c>
      <c r="AJ20" s="29">
        <f t="shared" si="12"/>
        <v>-55.208911206512418</v>
      </c>
      <c r="AK20" s="29">
        <f t="shared" si="13"/>
        <v>-23.12917107873329</v>
      </c>
      <c r="AL20" s="29">
        <f t="shared" si="23"/>
        <v>-70.50427405672113</v>
      </c>
      <c r="AM20" s="29">
        <f t="shared" si="24"/>
        <v>-7.8338082285245711</v>
      </c>
      <c r="AN20" s="29">
        <f t="shared" si="25"/>
        <v>-23.50142468557371</v>
      </c>
      <c r="AO20" s="29">
        <f t="shared" si="26"/>
        <v>-47.00284937114742</v>
      </c>
      <c r="AP20" s="20">
        <f t="shared" si="37"/>
        <v>451.15455215925169</v>
      </c>
      <c r="AQ20" s="20">
        <f t="shared" si="43"/>
        <v>-39.312300943766232</v>
      </c>
      <c r="AR20" s="20">
        <f t="shared" si="14"/>
        <v>49.688020085861176</v>
      </c>
      <c r="AS20" s="20">
        <f t="shared" si="15"/>
        <v>20.816253970859961</v>
      </c>
      <c r="AT20" s="20">
        <f t="shared" si="16"/>
        <v>-19.788812625218174</v>
      </c>
      <c r="AU20" s="20">
        <f t="shared" si="17"/>
        <v>-27.622620853742745</v>
      </c>
      <c r="AV20" s="20">
        <f t="shared" si="38"/>
        <v>700.20961411796259</v>
      </c>
      <c r="AW20" s="20">
        <f t="shared" si="27"/>
        <v>11.403160487736727</v>
      </c>
      <c r="AX20" s="20">
        <f t="shared" si="28"/>
        <v>66.934921797508991</v>
      </c>
      <c r="AY20" s="20">
        <f t="shared" si="18"/>
        <v>0.17036190050738359</v>
      </c>
      <c r="AZ20" s="21">
        <f t="shared" si="2"/>
        <v>28413.7</v>
      </c>
      <c r="BA20" s="20">
        <f t="shared" si="19"/>
        <v>78.338082285245704</v>
      </c>
      <c r="BB20" s="20">
        <f t="shared" si="36"/>
        <v>1048.3641662772145</v>
      </c>
      <c r="BC20" s="20">
        <f t="shared" si="20"/>
        <v>1151.3641662772143</v>
      </c>
      <c r="BD20" s="20">
        <f t="shared" si="3"/>
        <v>87.364166277214281</v>
      </c>
      <c r="BE20" s="140">
        <f t="shared" si="29"/>
        <v>7.3006689635917624E-2</v>
      </c>
      <c r="BF20" s="140">
        <f t="shared" si="44"/>
        <v>9.1779191912266578E-2</v>
      </c>
      <c r="BH20" t="s">
        <v>75</v>
      </c>
      <c r="BI20">
        <v>94</v>
      </c>
    </row>
    <row r="21" spans="1:65" x14ac:dyDescent="0.25">
      <c r="A21">
        <v>1</v>
      </c>
      <c r="C21" s="16">
        <f t="shared" si="21"/>
        <v>44085</v>
      </c>
      <c r="D21" s="91">
        <v>20</v>
      </c>
      <c r="J21" s="75"/>
      <c r="K21" s="75"/>
      <c r="L21" s="75"/>
      <c r="M21" s="75"/>
      <c r="N21" s="75"/>
      <c r="O21" s="75"/>
      <c r="P21" s="75"/>
      <c r="AC21" s="74">
        <f t="shared" si="9"/>
        <v>7.1155051987328575</v>
      </c>
      <c r="AD21" s="17">
        <f t="shared" si="10"/>
        <v>2.8888888888888893</v>
      </c>
      <c r="AE21">
        <f t="shared" si="0"/>
        <v>0.13</v>
      </c>
      <c r="AF21">
        <v>22.22</v>
      </c>
      <c r="AG21">
        <f t="shared" si="1"/>
        <v>4.4999999999999998E-2</v>
      </c>
      <c r="AH21">
        <f t="shared" si="11"/>
        <v>8.5000000000000006E-2</v>
      </c>
      <c r="AI21" s="28">
        <f t="shared" si="33"/>
        <v>27182.794694050583</v>
      </c>
      <c r="AJ21" s="29">
        <f t="shared" si="12"/>
        <v>-56.478239633925774</v>
      </c>
      <c r="AK21" s="29">
        <f t="shared" si="13"/>
        <v>-23.062900038278265</v>
      </c>
      <c r="AL21" s="29">
        <f t="shared" si="23"/>
        <v>-71.587025704983631</v>
      </c>
      <c r="AM21" s="29">
        <f t="shared" si="24"/>
        <v>-7.9541139672204046</v>
      </c>
      <c r="AN21" s="29">
        <f t="shared" si="25"/>
        <v>-23.86234190166121</v>
      </c>
      <c r="AO21" s="29">
        <f t="shared" si="26"/>
        <v>-47.724683803322421</v>
      </c>
      <c r="AP21" s="20">
        <f t="shared" si="37"/>
        <v>461.69508019965753</v>
      </c>
      <c r="AQ21" s="20">
        <f t="shared" si="43"/>
        <v>-40.744542817411457</v>
      </c>
      <c r="AR21" s="20">
        <f t="shared" si="14"/>
        <v>50.830415670533199</v>
      </c>
      <c r="AS21" s="20">
        <f t="shared" si="15"/>
        <v>20.756610034450439</v>
      </c>
      <c r="AT21" s="20">
        <f t="shared" si="16"/>
        <v>-20.301954847166325</v>
      </c>
      <c r="AU21" s="20">
        <f t="shared" si="17"/>
        <v>-28.25606881438673</v>
      </c>
      <c r="AV21" s="20">
        <f t="shared" si="38"/>
        <v>769.21022574976087</v>
      </c>
      <c r="AW21" s="20">
        <f t="shared" si="27"/>
        <v>10.540528040405832</v>
      </c>
      <c r="AX21" s="20">
        <f t="shared" si="28"/>
        <v>69.000611631798279</v>
      </c>
      <c r="AY21" s="20">
        <f t="shared" si="18"/>
        <v>0.15275992184898735</v>
      </c>
      <c r="AZ21" s="21">
        <f t="shared" si="2"/>
        <v>28413.7</v>
      </c>
      <c r="BA21" s="20">
        <f t="shared" si="19"/>
        <v>79.541139672204039</v>
      </c>
      <c r="BB21" s="20">
        <f t="shared" si="36"/>
        <v>1127.9053059494186</v>
      </c>
      <c r="BC21" s="20">
        <f t="shared" si="20"/>
        <v>1230.9053059494183</v>
      </c>
      <c r="BD21" s="20">
        <f>BC21-J21</f>
        <v>1230.9053059494183</v>
      </c>
      <c r="BE21" s="140">
        <f t="shared" si="29"/>
        <v>6.9084258483907784E-2</v>
      </c>
      <c r="BF21" s="140">
        <f t="shared" si="44"/>
        <v>8.6063733936253856E-2</v>
      </c>
      <c r="BH21" t="s">
        <v>39</v>
      </c>
      <c r="BI21" s="56">
        <f>BI33-BI18</f>
        <v>303651</v>
      </c>
    </row>
    <row r="22" spans="1:65" x14ac:dyDescent="0.25">
      <c r="A22">
        <v>1</v>
      </c>
      <c r="B22" t="s">
        <v>115</v>
      </c>
      <c r="C22" s="16">
        <f t="shared" si="21"/>
        <v>44086</v>
      </c>
      <c r="D22" s="91">
        <v>21</v>
      </c>
      <c r="J22" s="75"/>
      <c r="K22" s="75"/>
      <c r="L22" s="75"/>
      <c r="M22" s="75"/>
      <c r="N22" s="75"/>
      <c r="O22" s="75"/>
      <c r="P22" s="75"/>
      <c r="AC22" s="74">
        <f t="shared" si="9"/>
        <v>7.1789497129556024</v>
      </c>
      <c r="AD22" s="17">
        <f t="shared" si="10"/>
        <v>2.8888888888888893</v>
      </c>
      <c r="AE22">
        <f t="shared" si="0"/>
        <v>0.13</v>
      </c>
      <c r="AF22">
        <v>22.22</v>
      </c>
      <c r="AG22">
        <f t="shared" si="1"/>
        <v>4.4999999999999998E-2</v>
      </c>
      <c r="AH22">
        <f t="shared" si="11"/>
        <v>8.5000000000000006E-2</v>
      </c>
      <c r="AI22" s="28">
        <f t="shared" si="33"/>
        <v>27102.16994840547</v>
      </c>
      <c r="AJ22" s="29">
        <f t="shared" si="12"/>
        <v>-57.629134388117087</v>
      </c>
      <c r="AK22" s="29">
        <f t="shared" si="13"/>
        <v>-22.995611256994835</v>
      </c>
      <c r="AL22" s="29">
        <f t="shared" si="23"/>
        <v>-72.562271080600723</v>
      </c>
      <c r="AM22" s="29">
        <f t="shared" si="24"/>
        <v>-8.0624745645111915</v>
      </c>
      <c r="AN22" s="29">
        <f t="shared" si="25"/>
        <v>-24.187423693533574</v>
      </c>
      <c r="AO22" s="29">
        <f t="shared" si="26"/>
        <v>-48.374847387067149</v>
      </c>
      <c r="AP22" s="20">
        <f t="shared" si="37"/>
        <v>471.39848063450495</v>
      </c>
      <c r="AQ22" s="20">
        <f t="shared" si="43"/>
        <v>-42.082592036768716</v>
      </c>
      <c r="AR22" s="20">
        <f t="shared" si="14"/>
        <v>51.866220949305379</v>
      </c>
      <c r="AS22" s="20">
        <f t="shared" si="15"/>
        <v>20.696050131295351</v>
      </c>
      <c r="AT22" s="20">
        <f t="shared" si="16"/>
        <v>-20.776278608984587</v>
      </c>
      <c r="AU22" s="20">
        <f t="shared" si="17"/>
        <v>-28.838753173495778</v>
      </c>
      <c r="AV22" s="20">
        <f t="shared" si="38"/>
        <v>840.13157096002533</v>
      </c>
      <c r="AW22" s="20">
        <f t="shared" si="27"/>
        <v>9.7034004348474241</v>
      </c>
      <c r="AX22" s="20">
        <f t="shared" si="28"/>
        <v>70.921345210264462</v>
      </c>
      <c r="AY22" s="20">
        <f t="shared" si="18"/>
        <v>0.13681918195543546</v>
      </c>
      <c r="AZ22" s="21">
        <f t="shared" si="2"/>
        <v>28413.699999999997</v>
      </c>
      <c r="BA22" s="20">
        <f t="shared" si="19"/>
        <v>80.624745645111915</v>
      </c>
      <c r="BB22" s="20">
        <f t="shared" si="36"/>
        <v>1208.5300515945305</v>
      </c>
      <c r="BC22" s="20">
        <f t="shared" si="20"/>
        <v>1311.5300515945303</v>
      </c>
      <c r="BD22" s="20"/>
      <c r="BE22" s="140">
        <f t="shared" si="29"/>
        <v>6.5500364045408599E-2</v>
      </c>
      <c r="BF22" s="140">
        <f t="shared" si="44"/>
        <v>8.0909221896513436E-2</v>
      </c>
      <c r="BH22" t="s">
        <v>40</v>
      </c>
      <c r="BI22" s="55">
        <f>BI15/(BI21+BI15)</f>
        <v>4.834068548730688E-3</v>
      </c>
      <c r="BM22" s="55"/>
    </row>
    <row r="23" spans="1:65" x14ac:dyDescent="0.25">
      <c r="A23">
        <v>1</v>
      </c>
      <c r="C23" s="16">
        <f t="shared" si="21"/>
        <v>44087</v>
      </c>
      <c r="D23" s="91">
        <v>22</v>
      </c>
      <c r="J23" s="75"/>
      <c r="K23" s="75"/>
      <c r="L23" s="75"/>
      <c r="M23" s="75"/>
      <c r="N23" s="75"/>
      <c r="O23" s="75"/>
      <c r="P23" s="75"/>
      <c r="AC23" s="74">
        <f t="shared" si="9"/>
        <v>7.2393034522941484</v>
      </c>
      <c r="AD23" s="17">
        <f t="shared" si="10"/>
        <v>2.8888888888888893</v>
      </c>
      <c r="AE23">
        <f t="shared" si="0"/>
        <v>0.13</v>
      </c>
      <c r="AF23">
        <v>22.22</v>
      </c>
      <c r="AG23">
        <f t="shared" si="1"/>
        <v>4.4999999999999998E-2</v>
      </c>
      <c r="AH23">
        <f t="shared" si="11"/>
        <v>8.5000000000000006E-2</v>
      </c>
      <c r="AI23" s="28">
        <f t="shared" si="33"/>
        <v>27020.576743976846</v>
      </c>
      <c r="AJ23" s="29">
        <f t="shared" si="12"/>
        <v>-58.665798642384054</v>
      </c>
      <c r="AK23" s="29">
        <f t="shared" si="13"/>
        <v>-22.927405786239657</v>
      </c>
      <c r="AL23" s="29">
        <f t="shared" si="23"/>
        <v>-73.433883985761341</v>
      </c>
      <c r="AM23" s="29">
        <f t="shared" si="24"/>
        <v>-8.1593204428623718</v>
      </c>
      <c r="AN23" s="29">
        <f t="shared" si="25"/>
        <v>-24.47796132858711</v>
      </c>
      <c r="AO23" s="29">
        <f t="shared" si="26"/>
        <v>-48.955922657174227</v>
      </c>
      <c r="AP23" s="20">
        <f t="shared" si="37"/>
        <v>480.31129537116408</v>
      </c>
      <c r="AQ23" s="20">
        <f t="shared" si="43"/>
        <v>-43.308137620549473</v>
      </c>
      <c r="AR23" s="20">
        <f t="shared" si="14"/>
        <v>52.799218778145651</v>
      </c>
      <c r="AS23" s="20">
        <f t="shared" si="15"/>
        <v>20.63466520761569</v>
      </c>
      <c r="AT23" s="20">
        <f t="shared" si="16"/>
        <v>-21.21293162855272</v>
      </c>
      <c r="AU23" s="20">
        <f t="shared" si="17"/>
        <v>-29.37225207141509</v>
      </c>
      <c r="AV23" s="20">
        <f t="shared" si="38"/>
        <v>912.81196065198992</v>
      </c>
      <c r="AW23" s="20">
        <f t="shared" si="27"/>
        <v>8.9128147366591293</v>
      </c>
      <c r="AX23" s="20">
        <f t="shared" si="28"/>
        <v>72.680389691964592</v>
      </c>
      <c r="AY23" s="20">
        <f t="shared" si="18"/>
        <v>0.12263025520960455</v>
      </c>
      <c r="AZ23" s="21">
        <f t="shared" si="2"/>
        <v>28413.7</v>
      </c>
      <c r="BA23" s="20">
        <f t="shared" si="19"/>
        <v>81.593204428623707</v>
      </c>
      <c r="BB23" s="20">
        <f t="shared" si="36"/>
        <v>1290.1232560231542</v>
      </c>
      <c r="BC23" s="20">
        <f t="shared" si="20"/>
        <v>1393.123256023154</v>
      </c>
      <c r="BD23" s="20"/>
      <c r="BE23" s="140">
        <f t="shared" si="29"/>
        <v>6.221222634542338E-2</v>
      </c>
      <c r="BF23" s="140">
        <f t="shared" si="44"/>
        <v>7.6234538274583347E-2</v>
      </c>
    </row>
    <row r="24" spans="1:65" x14ac:dyDescent="0.25">
      <c r="A24">
        <v>1</v>
      </c>
      <c r="C24" s="16">
        <f t="shared" si="21"/>
        <v>44088</v>
      </c>
      <c r="D24" s="91">
        <v>23</v>
      </c>
      <c r="AC24" s="74">
        <f t="shared" si="9"/>
        <v>7.2968041639179431</v>
      </c>
      <c r="AD24" s="17">
        <f t="shared" si="10"/>
        <v>2.8888888888888893</v>
      </c>
      <c r="AE24">
        <f t="shared" si="0"/>
        <v>0.13</v>
      </c>
      <c r="AF24">
        <v>22.22</v>
      </c>
      <c r="AG24">
        <f t="shared" si="1"/>
        <v>4.4999999999999998E-2</v>
      </c>
      <c r="AH24">
        <f t="shared" si="11"/>
        <v>8.5000000000000006E-2</v>
      </c>
      <c r="AI24" s="28">
        <f t="shared" si="33"/>
        <v>26938.123316958608</v>
      </c>
      <c r="AJ24" s="29">
        <f t="shared" si="12"/>
        <v>-59.595045982077849</v>
      </c>
      <c r="AK24" s="29">
        <f t="shared" si="13"/>
        <v>-22.85838103615891</v>
      </c>
      <c r="AL24" s="29">
        <f t="shared" si="23"/>
        <v>-74.208084316413093</v>
      </c>
      <c r="AM24" s="29">
        <f t="shared" si="24"/>
        <v>-8.2453427018236773</v>
      </c>
      <c r="AN24" s="29">
        <f t="shared" si="25"/>
        <v>-24.736028105471028</v>
      </c>
      <c r="AO24" s="29">
        <f t="shared" si="26"/>
        <v>-49.472056210942064</v>
      </c>
      <c r="AP24" s="20">
        <f t="shared" si="37"/>
        <v>488.50406422335124</v>
      </c>
      <c r="AQ24" s="20">
        <f t="shared" si="43"/>
        <v>-44.401307172523573</v>
      </c>
      <c r="AR24" s="20">
        <f t="shared" si="14"/>
        <v>53.635541383870063</v>
      </c>
      <c r="AS24" s="20">
        <f t="shared" si="15"/>
        <v>20.572542932543019</v>
      </c>
      <c r="AT24" s="20">
        <f t="shared" si="16"/>
        <v>-21.614008291702383</v>
      </c>
      <c r="AU24" s="20">
        <f t="shared" si="17"/>
        <v>-29.859350993526061</v>
      </c>
      <c r="AV24" s="20">
        <f t="shared" si="38"/>
        <v>987.07261881803959</v>
      </c>
      <c r="AW24" s="20">
        <f t="shared" si="27"/>
        <v>8.1927688521871573</v>
      </c>
      <c r="AX24" s="20">
        <f t="shared" si="28"/>
        <v>74.260658166049666</v>
      </c>
      <c r="AY24" s="20">
        <f t="shared" si="18"/>
        <v>0.11032448478799924</v>
      </c>
      <c r="AZ24" s="21">
        <f t="shared" si="2"/>
        <v>28413.699999999997</v>
      </c>
      <c r="BA24" s="20">
        <f t="shared" si="19"/>
        <v>82.453427018236766</v>
      </c>
      <c r="BB24" s="20">
        <f t="shared" si="36"/>
        <v>1372.5766830413909</v>
      </c>
      <c r="BC24" s="20">
        <f t="shared" si="20"/>
        <v>1475.5766830413909</v>
      </c>
      <c r="BD24" s="20"/>
      <c r="BE24" s="140">
        <f t="shared" si="29"/>
        <v>5.9186024396441834E-2</v>
      </c>
      <c r="BF24" s="140">
        <f t="shared" si="44"/>
        <v>7.1979728426289163E-2</v>
      </c>
      <c r="BH24" t="s">
        <v>57</v>
      </c>
      <c r="BI24" s="53">
        <f>BI21-BI2</f>
        <v>275340.3</v>
      </c>
    </row>
    <row r="25" spans="1:65" x14ac:dyDescent="0.25">
      <c r="A25">
        <v>1</v>
      </c>
      <c r="C25" s="16">
        <f t="shared" si="21"/>
        <v>44089</v>
      </c>
      <c r="D25" s="91">
        <v>24</v>
      </c>
      <c r="AC25" s="74">
        <f t="shared" si="9"/>
        <v>7.3516663938714775</v>
      </c>
      <c r="AD25" s="17">
        <f t="shared" si="10"/>
        <v>2.8888888888888893</v>
      </c>
      <c r="AE25">
        <f t="shared" si="0"/>
        <v>0.13</v>
      </c>
      <c r="AF25">
        <v>22.22</v>
      </c>
      <c r="AG25">
        <f t="shared" si="1"/>
        <v>4.4999999999999998E-2</v>
      </c>
      <c r="AH25">
        <f t="shared" si="11"/>
        <v>8.5000000000000006E-2</v>
      </c>
      <c r="AI25" s="28">
        <f t="shared" si="33"/>
        <v>26854.908073928778</v>
      </c>
      <c r="AJ25" s="29">
        <f t="shared" si="12"/>
        <v>-60.426614459371677</v>
      </c>
      <c r="AK25" s="29">
        <f t="shared" si="13"/>
        <v>-22.788628570459224</v>
      </c>
      <c r="AL25" s="29">
        <f t="shared" si="23"/>
        <v>-74.893718726847808</v>
      </c>
      <c r="AM25" s="29">
        <f t="shared" si="24"/>
        <v>-8.3215243029830912</v>
      </c>
      <c r="AN25" s="29">
        <f t="shared" si="25"/>
        <v>-24.964572908949268</v>
      </c>
      <c r="AO25" s="29">
        <f t="shared" si="26"/>
        <v>-49.929145817898544</v>
      </c>
      <c r="AP25" s="20">
        <f t="shared" si="37"/>
        <v>496.07449453403012</v>
      </c>
      <c r="AQ25" s="20">
        <f t="shared" si="43"/>
        <v>-45.340605526118111</v>
      </c>
      <c r="AR25" s="20">
        <f t="shared" si="14"/>
        <v>54.383953013434514</v>
      </c>
      <c r="AS25" s="20">
        <f t="shared" si="15"/>
        <v>20.509765713413302</v>
      </c>
      <c r="AT25" s="20">
        <f t="shared" si="16"/>
        <v>-21.982682890050803</v>
      </c>
      <c r="AU25" s="20">
        <f t="shared" si="17"/>
        <v>-30.304207193033896</v>
      </c>
      <c r="AV25" s="20">
        <f t="shared" si="38"/>
        <v>1062.7174315371917</v>
      </c>
      <c r="AW25" s="20">
        <f t="shared" si="27"/>
        <v>7.5704303106788871</v>
      </c>
      <c r="AX25" s="20">
        <f t="shared" si="28"/>
        <v>75.644812719152128</v>
      </c>
      <c r="AY25" s="20">
        <f t="shared" si="18"/>
        <v>0.10007864437163407</v>
      </c>
      <c r="AZ25" s="21">
        <f t="shared" si="2"/>
        <v>28413.7</v>
      </c>
      <c r="BA25" s="20">
        <f t="shared" si="19"/>
        <v>83.215243029830901</v>
      </c>
      <c r="BB25" s="20">
        <f t="shared" si="36"/>
        <v>1455.7919260712217</v>
      </c>
      <c r="BC25" s="20">
        <f t="shared" si="20"/>
        <v>1558.791926071222</v>
      </c>
      <c r="BD25" s="20"/>
      <c r="BE25" s="140">
        <f t="shared" si="29"/>
        <v>5.6395065052337122E-2</v>
      </c>
      <c r="BF25" s="140">
        <f t="shared" si="44"/>
        <v>6.810070153178957E-2</v>
      </c>
      <c r="BH25" t="s">
        <v>41</v>
      </c>
      <c r="BI25" s="58">
        <f>BI22*BI12</f>
        <v>34.213966115637469</v>
      </c>
    </row>
    <row r="26" spans="1:65" x14ac:dyDescent="0.25">
      <c r="A26">
        <v>1</v>
      </c>
      <c r="C26" s="16">
        <f t="shared" si="21"/>
        <v>44090</v>
      </c>
      <c r="D26" s="91">
        <v>25</v>
      </c>
      <c r="AC26" s="74">
        <f t="shared" si="9"/>
        <v>7.404086558706644</v>
      </c>
      <c r="AD26" s="17">
        <f t="shared" si="10"/>
        <v>2.8888888888888893</v>
      </c>
      <c r="AE26">
        <f t="shared" si="0"/>
        <v>0.13</v>
      </c>
      <c r="AF26">
        <v>22.22</v>
      </c>
      <c r="AG26">
        <f t="shared" si="1"/>
        <v>4.4999999999999998E-2</v>
      </c>
      <c r="AH26">
        <f t="shared" si="11"/>
        <v>8.5000000000000006E-2</v>
      </c>
      <c r="AI26" s="28">
        <f t="shared" si="33"/>
        <v>26771.016344521693</v>
      </c>
      <c r="AJ26" s="29">
        <f t="shared" si="12"/>
        <v>-61.173497769718466</v>
      </c>
      <c r="AK26" s="29">
        <f t="shared" si="13"/>
        <v>-22.718231637365761</v>
      </c>
      <c r="AL26" s="29">
        <f t="shared" si="23"/>
        <v>-75.502556466375808</v>
      </c>
      <c r="AM26" s="29">
        <f t="shared" si="24"/>
        <v>-8.3891729407084235</v>
      </c>
      <c r="AN26" s="29">
        <f t="shared" si="25"/>
        <v>-25.167518822125267</v>
      </c>
      <c r="AO26" s="29">
        <f t="shared" si="26"/>
        <v>-50.335037644250541</v>
      </c>
      <c r="AP26" s="20">
        <f t="shared" si="37"/>
        <v>503.04555021969065</v>
      </c>
      <c r="AQ26" s="20">
        <f t="shared" si="43"/>
        <v>-46.208148526684013</v>
      </c>
      <c r="AR26" s="20">
        <f t="shared" si="14"/>
        <v>55.056147992746624</v>
      </c>
      <c r="AS26" s="20">
        <f t="shared" si="15"/>
        <v>20.446408473629187</v>
      </c>
      <c r="AT26" s="20">
        <f t="shared" si="16"/>
        <v>-22.323352254031356</v>
      </c>
      <c r="AU26" s="20">
        <f t="shared" si="17"/>
        <v>-30.712525194739779</v>
      </c>
      <c r="AV26" s="20">
        <f t="shared" si="38"/>
        <v>1139.6381052586155</v>
      </c>
      <c r="AW26" s="20">
        <f t="shared" si="27"/>
        <v>6.9710556856605308</v>
      </c>
      <c r="AX26" s="20">
        <f t="shared" si="28"/>
        <v>76.920673721423782</v>
      </c>
      <c r="AY26" s="20">
        <f t="shared" si="18"/>
        <v>9.0626555234122538E-2</v>
      </c>
      <c r="AZ26" s="21">
        <f t="shared" si="2"/>
        <v>28413.699999999997</v>
      </c>
      <c r="BA26" s="20">
        <f t="shared" si="19"/>
        <v>83.891729407084227</v>
      </c>
      <c r="BB26" s="20">
        <f t="shared" si="36"/>
        <v>1539.683655478306</v>
      </c>
      <c r="BC26" s="20">
        <f t="shared" si="20"/>
        <v>1642.6836554783063</v>
      </c>
      <c r="BD26" s="20"/>
      <c r="BE26" s="140">
        <f t="shared" si="29"/>
        <v>5.3818426952290527E-2</v>
      </c>
      <c r="BF26" s="140">
        <f t="shared" si="44"/>
        <v>6.4565619578981187E-2</v>
      </c>
      <c r="BH26" t="s">
        <v>61</v>
      </c>
      <c r="BI26">
        <f>'Model Fit'!B29</f>
        <v>0.7</v>
      </c>
    </row>
    <row r="27" spans="1:65" x14ac:dyDescent="0.25">
      <c r="A27">
        <v>1</v>
      </c>
      <c r="C27" s="16">
        <f t="shared" si="21"/>
        <v>44091</v>
      </c>
      <c r="D27" s="91">
        <v>26</v>
      </c>
      <c r="AC27" s="74">
        <f t="shared" si="9"/>
        <v>7.4542396649673988</v>
      </c>
      <c r="AD27" s="17">
        <f t="shared" si="10"/>
        <v>2.8888888888888893</v>
      </c>
      <c r="AE27">
        <f t="shared" si="0"/>
        <v>0.13</v>
      </c>
      <c r="AF27">
        <v>22.22</v>
      </c>
      <c r="AG27">
        <f t="shared" si="1"/>
        <v>4.4999999999999998E-2</v>
      </c>
      <c r="AH27">
        <f t="shared" si="11"/>
        <v>8.5000000000000006E-2</v>
      </c>
      <c r="AI27" s="28">
        <f t="shared" si="33"/>
        <v>26686.529732167674</v>
      </c>
      <c r="AJ27" s="29">
        <f t="shared" si="12"/>
        <v>-61.839349931514661</v>
      </c>
      <c r="AK27" s="29">
        <f t="shared" si="13"/>
        <v>-22.647262422506312</v>
      </c>
      <c r="AL27" s="29">
        <f t="shared" si="23"/>
        <v>-76.037951118618878</v>
      </c>
      <c r="AM27" s="29">
        <f t="shared" si="24"/>
        <v>-8.4486612354020973</v>
      </c>
      <c r="AN27" s="29">
        <f t="shared" si="25"/>
        <v>-25.345983706206294</v>
      </c>
      <c r="AO27" s="29">
        <f t="shared" si="26"/>
        <v>-50.691967412412581</v>
      </c>
      <c r="AP27" s="20">
        <f t="shared" si="37"/>
        <v>509.44360220727611</v>
      </c>
      <c r="AQ27" s="20">
        <f t="shared" si="43"/>
        <v>-47.00284937114742</v>
      </c>
      <c r="AR27" s="20">
        <f t="shared" si="14"/>
        <v>55.655414938363194</v>
      </c>
      <c r="AS27" s="20">
        <f t="shared" si="15"/>
        <v>20.382536180255681</v>
      </c>
      <c r="AT27" s="20">
        <f t="shared" si="16"/>
        <v>-22.637049759886079</v>
      </c>
      <c r="AU27" s="20">
        <f t="shared" si="17"/>
        <v>-31.085710995288174</v>
      </c>
      <c r="AV27" s="20">
        <f t="shared" si="38"/>
        <v>1217.7266656250513</v>
      </c>
      <c r="AW27" s="20">
        <f t="shared" si="27"/>
        <v>6.3980519875854611</v>
      </c>
      <c r="AX27" s="20">
        <f t="shared" si="28"/>
        <v>78.088560366435786</v>
      </c>
      <c r="AY27" s="20">
        <f t="shared" si="18"/>
        <v>8.1933281361087656E-2</v>
      </c>
      <c r="AZ27" s="21">
        <f t="shared" si="2"/>
        <v>28413.7</v>
      </c>
      <c r="BA27" s="20">
        <f t="shared" si="19"/>
        <v>84.486612354020963</v>
      </c>
      <c r="BB27" s="20">
        <f t="shared" si="36"/>
        <v>1624.170267832327</v>
      </c>
      <c r="BC27" s="20">
        <f t="shared" si="20"/>
        <v>1727.1702678323275</v>
      </c>
      <c r="BD27" s="20"/>
      <c r="BE27" s="140">
        <f t="shared" si="29"/>
        <v>5.1432064884958578E-2</v>
      </c>
      <c r="BF27" s="140">
        <f t="shared" si="44"/>
        <v>6.1329389974585674E-2</v>
      </c>
      <c r="BH27" t="s">
        <v>69</v>
      </c>
      <c r="BI27">
        <f>38803+1788</f>
        <v>40591</v>
      </c>
      <c r="BL27" s="55"/>
    </row>
    <row r="28" spans="1:65" x14ac:dyDescent="0.25">
      <c r="A28">
        <v>1</v>
      </c>
      <c r="C28" s="16">
        <f t="shared" si="21"/>
        <v>44092</v>
      </c>
      <c r="D28" s="91">
        <v>27</v>
      </c>
      <c r="AC28" s="74">
        <f t="shared" si="9"/>
        <v>7.5022826623764969</v>
      </c>
      <c r="AD28" s="17">
        <f t="shared" si="10"/>
        <v>2.8888888888888893</v>
      </c>
      <c r="AE28">
        <f t="shared" si="0"/>
        <v>0.13</v>
      </c>
      <c r="AF28">
        <v>22.22</v>
      </c>
      <c r="AG28">
        <f t="shared" si="1"/>
        <v>4.4999999999999998E-2</v>
      </c>
      <c r="AH28">
        <f t="shared" si="11"/>
        <v>8.5000000000000006E-2</v>
      </c>
      <c r="AI28" s="28">
        <f t="shared" si="33"/>
        <v>26601.525721117716</v>
      </c>
      <c r="AJ28" s="29">
        <f t="shared" si="12"/>
        <v>-62.428221090673141</v>
      </c>
      <c r="AK28" s="29">
        <f t="shared" si="13"/>
        <v>-22.575789959281675</v>
      </c>
      <c r="AL28" s="29">
        <f t="shared" si="23"/>
        <v>-76.503609944959337</v>
      </c>
      <c r="AM28" s="29">
        <f t="shared" si="24"/>
        <v>-8.5004011049954808</v>
      </c>
      <c r="AN28" s="29">
        <f t="shared" si="25"/>
        <v>-25.501203314986444</v>
      </c>
      <c r="AO28" s="29">
        <f t="shared" si="26"/>
        <v>-51.002406629972896</v>
      </c>
      <c r="AP28" s="20">
        <f t="shared" si="37"/>
        <v>515.29756624958554</v>
      </c>
      <c r="AQ28" s="20">
        <f t="shared" si="43"/>
        <v>-47.724683803322421</v>
      </c>
      <c r="AR28" s="20">
        <f t="shared" si="14"/>
        <v>56.185398981605829</v>
      </c>
      <c r="AS28" s="20">
        <f t="shared" si="15"/>
        <v>20.318210963353508</v>
      </c>
      <c r="AT28" s="20">
        <f t="shared" si="16"/>
        <v>-22.924962099327423</v>
      </c>
      <c r="AU28" s="20">
        <f t="shared" si="17"/>
        <v>-31.425363204322906</v>
      </c>
      <c r="AV28" s="20">
        <f t="shared" si="38"/>
        <v>1296.8767126326966</v>
      </c>
      <c r="AW28" s="20">
        <f t="shared" si="27"/>
        <v>5.8539640423094284</v>
      </c>
      <c r="AX28" s="20">
        <f t="shared" si="28"/>
        <v>79.150047007645298</v>
      </c>
      <c r="AY28" s="20">
        <f t="shared" si="18"/>
        <v>7.3960335636237579E-2</v>
      </c>
      <c r="AZ28" s="21">
        <f t="shared" si="2"/>
        <v>28413.699999999997</v>
      </c>
      <c r="BA28" s="20">
        <f t="shared" si="19"/>
        <v>85.004011049954812</v>
      </c>
      <c r="BB28" s="20">
        <f t="shared" si="36"/>
        <v>1709.1742788822819</v>
      </c>
      <c r="BC28" s="20">
        <f t="shared" si="20"/>
        <v>1812.1742788822821</v>
      </c>
      <c r="BD28" s="20"/>
      <c r="BE28" s="140">
        <f t="shared" si="29"/>
        <v>4.9215767914207058E-2</v>
      </c>
      <c r="BF28" s="140">
        <f t="shared" si="44"/>
        <v>5.8355524759371856E-2</v>
      </c>
      <c r="BH28" t="s">
        <v>42</v>
      </c>
      <c r="BI28" s="59">
        <f>BI2/BI27</f>
        <v>0.69746249168534891</v>
      </c>
    </row>
    <row r="29" spans="1:65" x14ac:dyDescent="0.25">
      <c r="A29">
        <v>1</v>
      </c>
      <c r="C29" s="16">
        <f t="shared" si="21"/>
        <v>44093</v>
      </c>
      <c r="D29" s="91">
        <v>28</v>
      </c>
      <c r="AC29" s="74">
        <f t="shared" si="9"/>
        <v>7.5483571184243896</v>
      </c>
      <c r="AD29" s="17">
        <f t="shared" si="10"/>
        <v>2.8888888888888893</v>
      </c>
      <c r="AE29">
        <f t="shared" si="0"/>
        <v>0.13</v>
      </c>
      <c r="AF29">
        <v>22.22</v>
      </c>
      <c r="AG29">
        <f t="shared" si="1"/>
        <v>4.4999999999999998E-2</v>
      </c>
      <c r="AH29">
        <f t="shared" si="11"/>
        <v>8.5000000000000006E-2</v>
      </c>
      <c r="AI29" s="28">
        <f t="shared" si="33"/>
        <v>26516.077400168644</v>
      </c>
      <c r="AJ29" s="29">
        <f t="shared" si="12"/>
        <v>-62.944441152649091</v>
      </c>
      <c r="AK29" s="29">
        <f t="shared" si="13"/>
        <v>-22.503879796423476</v>
      </c>
      <c r="AL29" s="29">
        <f t="shared" si="23"/>
        <v>-76.903488854165317</v>
      </c>
      <c r="AM29" s="29">
        <f t="shared" si="24"/>
        <v>-8.5448320949072567</v>
      </c>
      <c r="AN29" s="29">
        <f t="shared" si="25"/>
        <v>-25.634496284721774</v>
      </c>
      <c r="AO29" s="29">
        <f t="shared" si="26"/>
        <v>-51.26899256944354</v>
      </c>
      <c r="AP29" s="20">
        <f t="shared" si="37"/>
        <v>520.63781723545242</v>
      </c>
      <c r="AQ29" s="20">
        <f t="shared" si="43"/>
        <v>-48.374847387067149</v>
      </c>
      <c r="AR29" s="20">
        <f t="shared" si="14"/>
        <v>56.649997037384182</v>
      </c>
      <c r="AS29" s="20">
        <f t="shared" si="15"/>
        <v>20.253491816781128</v>
      </c>
      <c r="AT29" s="20">
        <f t="shared" si="16"/>
        <v>-23.188390481231348</v>
      </c>
      <c r="AU29" s="20">
        <f t="shared" si="17"/>
        <v>-31.733222576138605</v>
      </c>
      <c r="AV29" s="20">
        <f t="shared" si="38"/>
        <v>1376.9847825959023</v>
      </c>
      <c r="AW29" s="20">
        <f t="shared" si="27"/>
        <v>5.3402509858668736</v>
      </c>
      <c r="AX29" s="20">
        <f t="shared" si="28"/>
        <v>80.108069963205708</v>
      </c>
      <c r="AY29" s="20">
        <f t="shared" si="18"/>
        <v>6.6663083860586017E-2</v>
      </c>
      <c r="AZ29" s="21">
        <f t="shared" si="2"/>
        <v>28413.699999999997</v>
      </c>
      <c r="BA29" s="20">
        <f t="shared" si="19"/>
        <v>85.448320949072567</v>
      </c>
      <c r="BB29" s="20">
        <f t="shared" si="36"/>
        <v>1794.6225998313544</v>
      </c>
      <c r="BC29" s="20">
        <f t="shared" si="20"/>
        <v>1897.6225998313548</v>
      </c>
      <c r="BD29" s="20"/>
      <c r="BE29" s="140">
        <f t="shared" si="29"/>
        <v>4.7152374881832972E-2</v>
      </c>
      <c r="BF29" s="140">
        <f t="shared" si="44"/>
        <v>5.561403930911251E-2</v>
      </c>
      <c r="BH29" s="60" t="s">
        <v>43</v>
      </c>
      <c r="BI29" s="61">
        <f>MAX(AP1:AP110)</f>
        <v>554.73423509490181</v>
      </c>
    </row>
    <row r="30" spans="1:65" x14ac:dyDescent="0.25">
      <c r="A30">
        <v>1</v>
      </c>
      <c r="C30" s="16">
        <f t="shared" si="21"/>
        <v>44094</v>
      </c>
      <c r="D30" s="91">
        <v>29</v>
      </c>
      <c r="AC30" s="74">
        <f t="shared" si="9"/>
        <v>7.5925913539157994</v>
      </c>
      <c r="AD30" s="17">
        <f t="shared" si="10"/>
        <v>2.8888888888888893</v>
      </c>
      <c r="AE30">
        <f t="shared" si="0"/>
        <v>0.13</v>
      </c>
      <c r="AF30">
        <v>22.22</v>
      </c>
      <c r="AG30">
        <f t="shared" si="1"/>
        <v>4.4999999999999998E-2</v>
      </c>
      <c r="AH30">
        <f t="shared" si="11"/>
        <v>8.5000000000000006E-2</v>
      </c>
      <c r="AI30" s="28">
        <f t="shared" si="33"/>
        <v>26430.253327740644</v>
      </c>
      <c r="AJ30" s="29">
        <f t="shared" si="12"/>
        <v>-63.392478663724852</v>
      </c>
      <c r="AK30" s="29">
        <f t="shared" si="13"/>
        <v>-22.431593764276172</v>
      </c>
      <c r="AL30" s="29">
        <f t="shared" si="23"/>
        <v>-77.241665185200915</v>
      </c>
      <c r="AM30" s="29">
        <f t="shared" si="24"/>
        <v>-8.5824072428001017</v>
      </c>
      <c r="AN30" s="29">
        <f t="shared" si="25"/>
        <v>-25.747221728400305</v>
      </c>
      <c r="AO30" s="29">
        <f t="shared" si="26"/>
        <v>-51.49444345680061</v>
      </c>
      <c r="AP30" s="20">
        <f t="shared" si="37"/>
        <v>525.49485798788362</v>
      </c>
      <c r="AQ30" s="20">
        <f t="shared" si="43"/>
        <v>-48.955922657174227</v>
      </c>
      <c r="AR30" s="20">
        <f t="shared" si="14"/>
        <v>57.05323079735237</v>
      </c>
      <c r="AS30" s="20">
        <f t="shared" si="15"/>
        <v>20.188434387848556</v>
      </c>
      <c r="AT30" s="20">
        <f t="shared" si="16"/>
        <v>-23.428701775595357</v>
      </c>
      <c r="AU30" s="20">
        <f t="shared" si="17"/>
        <v>-32.011109018395459</v>
      </c>
      <c r="AV30" s="20">
        <f t="shared" si="38"/>
        <v>1457.9518142714719</v>
      </c>
      <c r="AW30" s="20">
        <f t="shared" si="27"/>
        <v>4.8570407524312031</v>
      </c>
      <c r="AX30" s="20">
        <f t="shared" si="28"/>
        <v>80.967031675569615</v>
      </c>
      <c r="AY30" s="20">
        <f t="shared" si="18"/>
        <v>5.9987882128285187E-2</v>
      </c>
      <c r="AZ30" s="21">
        <f t="shared" si="2"/>
        <v>28413.7</v>
      </c>
      <c r="BA30" s="20">
        <f t="shared" si="19"/>
        <v>85.824072428001017</v>
      </c>
      <c r="BB30" s="20">
        <f t="shared" si="36"/>
        <v>1880.4466722593554</v>
      </c>
      <c r="BC30" s="20">
        <f t="shared" si="20"/>
        <v>1983.4466722593556</v>
      </c>
      <c r="BD30" s="20"/>
      <c r="BE30" s="140">
        <f t="shared" si="29"/>
        <v>4.5227155513234384E-2</v>
      </c>
      <c r="BF30" s="140">
        <f t="shared" si="44"/>
        <v>5.3079888242590731E-2</v>
      </c>
      <c r="BH30" s="60" t="s">
        <v>44</v>
      </c>
      <c r="BI30" s="62">
        <f>INDEX(C:C,MATCH(BI29,AP:AP,0))</f>
        <v>44108</v>
      </c>
    </row>
    <row r="31" spans="1:65" x14ac:dyDescent="0.25">
      <c r="A31">
        <v>1</v>
      </c>
      <c r="C31" s="16">
        <f t="shared" si="21"/>
        <v>44095</v>
      </c>
      <c r="D31" s="91">
        <v>30</v>
      </c>
      <c r="E31" s="91" t="str">
        <f t="shared" si="6"/>
        <v/>
      </c>
      <c r="AC31" s="74">
        <f t="shared" si="9"/>
        <v>7.6351021437653728</v>
      </c>
      <c r="AD31" s="17">
        <f t="shared" si="10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1"/>
        <v>8.5000000000000006E-2</v>
      </c>
      <c r="AI31" s="28">
        <f t="shared" si="33"/>
        <v>26344.117564840963</v>
      </c>
      <c r="AJ31" s="29">
        <f t="shared" si="12"/>
        <v>-63.776773039021698</v>
      </c>
      <c r="AK31" s="29">
        <f t="shared" si="13"/>
        <v>-22.35898986065774</v>
      </c>
      <c r="AL31" s="29">
        <f t="shared" si="23"/>
        <v>-77.522186609711497</v>
      </c>
      <c r="AM31" s="29">
        <f t="shared" si="24"/>
        <v>-8.6135762899679431</v>
      </c>
      <c r="AN31" s="29">
        <f t="shared" si="25"/>
        <v>-25.840728869903831</v>
      </c>
      <c r="AO31" s="29">
        <f t="shared" si="26"/>
        <v>-51.681457739807669</v>
      </c>
      <c r="AP31" s="20">
        <f t="shared" si="37"/>
        <v>529.8977197771984</v>
      </c>
      <c r="AQ31" s="20">
        <f t="shared" si="43"/>
        <v>-49.472056210942064</v>
      </c>
      <c r="AR31" s="20">
        <f t="shared" si="14"/>
        <v>57.399095735119531</v>
      </c>
      <c r="AS31" s="20">
        <f t="shared" si="15"/>
        <v>20.123090874591966</v>
      </c>
      <c r="AT31" s="20">
        <f t="shared" si="16"/>
        <v>-23.647268609454763</v>
      </c>
      <c r="AU31" s="20">
        <f t="shared" si="17"/>
        <v>-32.260844899422707</v>
      </c>
      <c r="AV31" s="20">
        <f t="shared" si="38"/>
        <v>1539.6847153818369</v>
      </c>
      <c r="AW31" s="20">
        <f t="shared" si="27"/>
        <v>4.4028617893147839</v>
      </c>
      <c r="AX31" s="20">
        <f t="shared" si="28"/>
        <v>81.732901110364992</v>
      </c>
      <c r="AY31" s="20">
        <f t="shared" si="18"/>
        <v>5.3868903825762197E-2</v>
      </c>
      <c r="AZ31" s="21">
        <f t="shared" si="2"/>
        <v>28413.7</v>
      </c>
      <c r="BA31" s="20">
        <f t="shared" si="19"/>
        <v>86.135762899679435</v>
      </c>
      <c r="BB31" s="20">
        <f t="shared" si="36"/>
        <v>1966.582435159035</v>
      </c>
      <c r="BC31" s="20">
        <f t="shared" si="20"/>
        <v>2069.5824351590354</v>
      </c>
      <c r="BD31" s="20"/>
      <c r="BE31" s="140">
        <f t="shared" si="29"/>
        <v>4.3427314736706295E-2</v>
      </c>
      <c r="BF31" s="140">
        <f t="shared" si="44"/>
        <v>5.0731774291501094E-2</v>
      </c>
      <c r="BH31" t="s">
        <v>172</v>
      </c>
      <c r="BI31" s="86">
        <f>BC110</f>
        <v>7136.4330791865223</v>
      </c>
    </row>
    <row r="32" spans="1:65" x14ac:dyDescent="0.25">
      <c r="A32">
        <v>1</v>
      </c>
      <c r="C32" s="16">
        <f t="shared" si="21"/>
        <v>44096</v>
      </c>
      <c r="D32" s="91">
        <v>31</v>
      </c>
      <c r="E32" s="91" t="str">
        <f t="shared" si="6"/>
        <v/>
      </c>
      <c r="AC32" s="74">
        <f t="shared" si="9"/>
        <v>7.6759960616349989</v>
      </c>
      <c r="AD32" s="17">
        <f t="shared" si="10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1"/>
        <v>8.5000000000000006E-2</v>
      </c>
      <c r="AI32" s="28">
        <f t="shared" si="33"/>
        <v>26257.72990436183</v>
      </c>
      <c r="AJ32" s="29">
        <f t="shared" si="12"/>
        <v>-64.101538200387736</v>
      </c>
      <c r="AK32" s="29">
        <f t="shared" si="13"/>
        <v>-22.28612227874574</v>
      </c>
      <c r="AL32" s="29">
        <f t="shared" si="23"/>
        <v>-77.748894431220123</v>
      </c>
      <c r="AM32" s="29">
        <f t="shared" si="24"/>
        <v>-8.6387660479133483</v>
      </c>
      <c r="AN32" s="29">
        <f t="shared" si="25"/>
        <v>-25.91629814374004</v>
      </c>
      <c r="AO32" s="29">
        <f t="shared" si="26"/>
        <v>-51.832596287480087</v>
      </c>
      <c r="AP32" s="20">
        <f t="shared" si="37"/>
        <v>533.87207100054604</v>
      </c>
      <c r="AQ32" s="20">
        <f t="shared" si="43"/>
        <v>-49.929145817898544</v>
      </c>
      <c r="AR32" s="20">
        <f t="shared" si="14"/>
        <v>57.691384380348964</v>
      </c>
      <c r="AS32" s="20">
        <f t="shared" si="15"/>
        <v>20.057510050871166</v>
      </c>
      <c r="AT32" s="20">
        <f t="shared" si="16"/>
        <v>-23.845397389973929</v>
      </c>
      <c r="AU32" s="20">
        <f t="shared" si="17"/>
        <v>-32.484163437887275</v>
      </c>
      <c r="AV32" s="20">
        <f t="shared" si="38"/>
        <v>1622.0980246376228</v>
      </c>
      <c r="AW32" s="20">
        <f t="shared" si="27"/>
        <v>3.9743512233476395</v>
      </c>
      <c r="AX32" s="20">
        <f t="shared" si="28"/>
        <v>82.413309255785862</v>
      </c>
      <c r="AY32" s="20">
        <f t="shared" si="18"/>
        <v>4.8224628512519276E-2</v>
      </c>
      <c r="AZ32" s="21">
        <f t="shared" si="2"/>
        <v>28413.7</v>
      </c>
      <c r="BA32" s="20">
        <f t="shared" si="19"/>
        <v>86.387660479133473</v>
      </c>
      <c r="BB32" s="20">
        <f t="shared" si="36"/>
        <v>2052.9700956381685</v>
      </c>
      <c r="BC32" s="20">
        <f t="shared" si="20"/>
        <v>2155.9700956381689</v>
      </c>
      <c r="BD32" s="20"/>
      <c r="BE32" s="140">
        <f t="shared" si="29"/>
        <v>4.1741589516580482E-2</v>
      </c>
      <c r="BF32" s="140">
        <f t="shared" si="44"/>
        <v>4.8551219931518425E-2</v>
      </c>
    </row>
    <row r="33" spans="1:61" x14ac:dyDescent="0.25">
      <c r="A33">
        <v>1</v>
      </c>
      <c r="C33" s="16">
        <f t="shared" si="21"/>
        <v>44097</v>
      </c>
      <c r="D33" s="91">
        <v>32</v>
      </c>
      <c r="E33" s="91" t="str">
        <f t="shared" si="6"/>
        <v/>
      </c>
      <c r="AC33" s="74">
        <f t="shared" si="9"/>
        <v>7.7153705280463836</v>
      </c>
      <c r="AD33" s="17">
        <f t="shared" si="10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1"/>
        <v>8.5000000000000006E-2</v>
      </c>
      <c r="AI33" s="28">
        <f t="shared" si="33"/>
        <v>26171.146327108323</v>
      </c>
      <c r="AJ33" s="29">
        <f t="shared" si="12"/>
        <v>-64.370535652453</v>
      </c>
      <c r="AK33" s="29">
        <f t="shared" si="13"/>
        <v>-22.213041601054638</v>
      </c>
      <c r="AL33" s="29">
        <f t="shared" si="23"/>
        <v>-77.925219528156873</v>
      </c>
      <c r="AM33" s="29">
        <f t="shared" si="24"/>
        <v>-8.6583577253507649</v>
      </c>
      <c r="AN33" s="29">
        <f t="shared" si="25"/>
        <v>-25.975073176052291</v>
      </c>
      <c r="AO33" s="29">
        <f t="shared" si="26"/>
        <v>-51.950146352104582</v>
      </c>
      <c r="AP33" s="20">
        <f t="shared" si="37"/>
        <v>537.43800968942776</v>
      </c>
      <c r="AQ33" s="20">
        <f t="shared" si="43"/>
        <v>-50.335037644250541</v>
      </c>
      <c r="AR33" s="20">
        <f t="shared" si="14"/>
        <v>57.9334820872077</v>
      </c>
      <c r="AS33" s="20">
        <f t="shared" si="15"/>
        <v>19.991737440949173</v>
      </c>
      <c r="AT33" s="20">
        <f t="shared" si="16"/>
        <v>-24.024243195024571</v>
      </c>
      <c r="AU33" s="20">
        <f t="shared" si="17"/>
        <v>-32.682600920375336</v>
      </c>
      <c r="AV33" s="20">
        <f t="shared" si="38"/>
        <v>1705.1156632022487</v>
      </c>
      <c r="AW33" s="20">
        <f t="shared" si="27"/>
        <v>3.5659386888817153</v>
      </c>
      <c r="AX33" s="20">
        <f t="shared" si="28"/>
        <v>83.01763856462594</v>
      </c>
      <c r="AY33" s="20">
        <f t="shared" si="18"/>
        <v>4.2953988460003874E-2</v>
      </c>
      <c r="AZ33" s="21">
        <f t="shared" si="2"/>
        <v>28413.7</v>
      </c>
      <c r="BA33" s="20">
        <f t="shared" si="19"/>
        <v>86.583577253507642</v>
      </c>
      <c r="BB33" s="20">
        <f t="shared" si="36"/>
        <v>2139.5536728916759</v>
      </c>
      <c r="BC33" s="20">
        <f t="shared" si="20"/>
        <v>2242.5536728916763</v>
      </c>
      <c r="BD33" s="20"/>
      <c r="BE33" s="140">
        <f t="shared" si="29"/>
        <v>4.0159915681891041E-2</v>
      </c>
      <c r="BF33" s="140">
        <f t="shared" si="44"/>
        <v>4.6521826260212666E-2</v>
      </c>
      <c r="BH33" t="s">
        <v>49</v>
      </c>
      <c r="BI33" s="51">
        <v>310569</v>
      </c>
    </row>
    <row r="34" spans="1:61" x14ac:dyDescent="0.25">
      <c r="A34">
        <v>1</v>
      </c>
      <c r="C34" s="16">
        <f t="shared" si="21"/>
        <v>44098</v>
      </c>
      <c r="D34" s="91">
        <v>33</v>
      </c>
      <c r="E34" s="91" t="str">
        <f t="shared" si="6"/>
        <v/>
      </c>
      <c r="AC34" s="74">
        <f t="shared" si="9"/>
        <v>7.7533146074553114</v>
      </c>
      <c r="AD34" s="17">
        <f t="shared" si="10"/>
        <v>2.8888888888888893</v>
      </c>
      <c r="AE34">
        <f t="shared" si="0"/>
        <v>0.13</v>
      </c>
      <c r="AF34">
        <v>22.22</v>
      </c>
      <c r="AG34">
        <f t="shared" si="1"/>
        <v>4.4999999999999998E-2</v>
      </c>
      <c r="AH34">
        <f t="shared" si="11"/>
        <v>8.5000000000000006E-2</v>
      </c>
      <c r="AI34" s="28">
        <f t="shared" si="33"/>
        <v>26084.419716933255</v>
      </c>
      <c r="AJ34" s="29">
        <f t="shared" si="12"/>
        <v>-64.586814989849913</v>
      </c>
      <c r="AK34" s="29">
        <f t="shared" si="13"/>
        <v>-22.139795185218027</v>
      </c>
      <c r="AL34" s="29">
        <f t="shared" si="23"/>
        <v>-78.053949157561149</v>
      </c>
      <c r="AM34" s="29">
        <f t="shared" si="24"/>
        <v>-8.6726610175067957</v>
      </c>
      <c r="AN34" s="29">
        <f t="shared" si="25"/>
        <v>-26.017983052520382</v>
      </c>
      <c r="AO34" s="29">
        <f t="shared" si="26"/>
        <v>-52.035966105040771</v>
      </c>
      <c r="AP34" s="20">
        <f t="shared" si="37"/>
        <v>540.61528099855207</v>
      </c>
      <c r="AQ34" s="20">
        <f t="shared" si="43"/>
        <v>-50.691967412412581</v>
      </c>
      <c r="AR34" s="20">
        <f t="shared" si="14"/>
        <v>58.128133490864926</v>
      </c>
      <c r="AS34" s="20">
        <f t="shared" si="15"/>
        <v>19.925815666696224</v>
      </c>
      <c r="AT34" s="20">
        <f t="shared" si="16"/>
        <v>-24.184710436024247</v>
      </c>
      <c r="AU34" s="20">
        <f t="shared" si="17"/>
        <v>-32.857371453531044</v>
      </c>
      <c r="AV34" s="20">
        <f t="shared" si="38"/>
        <v>1788.6650020681923</v>
      </c>
      <c r="AW34" s="20">
        <f t="shared" si="27"/>
        <v>3.1772713091243077</v>
      </c>
      <c r="AX34" s="20">
        <f t="shared" si="28"/>
        <v>83.549338865943582</v>
      </c>
      <c r="AY34" s="20">
        <f t="shared" si="18"/>
        <v>3.8028682838798962E-2</v>
      </c>
      <c r="AZ34" s="21">
        <f t="shared" si="2"/>
        <v>28413.699999999997</v>
      </c>
      <c r="BA34" s="20">
        <f t="shared" si="19"/>
        <v>86.726610175067947</v>
      </c>
      <c r="BB34" s="20">
        <f t="shared" si="36"/>
        <v>2226.2802830667438</v>
      </c>
      <c r="BC34" s="20">
        <f t="shared" si="20"/>
        <v>2329.2802830667442</v>
      </c>
      <c r="BD34" s="20"/>
      <c r="BE34" s="140">
        <f t="shared" si="29"/>
        <v>3.8673148038074673E-2</v>
      </c>
      <c r="BF34" s="140">
        <f t="shared" si="44"/>
        <v>4.4628666395935684E-2</v>
      </c>
      <c r="BI34" s="54"/>
    </row>
    <row r="35" spans="1:61" x14ac:dyDescent="0.25">
      <c r="A35">
        <v>1</v>
      </c>
      <c r="C35" s="16">
        <f t="shared" si="21"/>
        <v>44099</v>
      </c>
      <c r="D35" s="91">
        <v>34</v>
      </c>
      <c r="E35" s="91" t="str">
        <f t="shared" si="6"/>
        <v/>
      </c>
      <c r="AC35" s="74">
        <f t="shared" si="9"/>
        <v>7.7899099741132067</v>
      </c>
      <c r="AD35" s="17">
        <f t="shared" si="10"/>
        <v>2.8888888888888893</v>
      </c>
      <c r="AE35">
        <f t="shared" si="0"/>
        <v>0.13</v>
      </c>
      <c r="AF35">
        <v>22.22</v>
      </c>
      <c r="AG35">
        <f t="shared" si="1"/>
        <v>4.4999999999999998E-2</v>
      </c>
      <c r="AH35">
        <f t="shared" si="11"/>
        <v>8.5000000000000006E-2</v>
      </c>
      <c r="AI35" s="28">
        <f t="shared" si="33"/>
        <v>25997.599939146665</v>
      </c>
      <c r="AJ35" s="29">
        <f t="shared" si="12"/>
        <v>-64.753350017626758</v>
      </c>
      <c r="AK35" s="29">
        <f t="shared" si="13"/>
        <v>-22.066427768965593</v>
      </c>
      <c r="AL35" s="29">
        <f t="shared" si="23"/>
        <v>-78.137800007933123</v>
      </c>
      <c r="AM35" s="29">
        <f t="shared" si="24"/>
        <v>-8.6819777786592365</v>
      </c>
      <c r="AN35" s="29">
        <f t="shared" si="25"/>
        <v>-26.045933335977704</v>
      </c>
      <c r="AO35" s="29">
        <f t="shared" si="26"/>
        <v>-52.091866671955415</v>
      </c>
      <c r="AP35" s="20">
        <f t="shared" si="37"/>
        <v>543.42298673157745</v>
      </c>
      <c r="AQ35" s="20">
        <f t="shared" si="43"/>
        <v>-51.002406629972896</v>
      </c>
      <c r="AR35" s="20">
        <f t="shared" si="14"/>
        <v>58.278015015864085</v>
      </c>
      <c r="AS35" s="20">
        <f t="shared" si="15"/>
        <v>19.859784992069034</v>
      </c>
      <c r="AT35" s="20">
        <f t="shared" si="16"/>
        <v>-24.327687644934841</v>
      </c>
      <c r="AU35" s="20">
        <f t="shared" si="17"/>
        <v>-33.009665423594079</v>
      </c>
      <c r="AV35" s="20">
        <f t="shared" si="38"/>
        <v>1872.6770741217595</v>
      </c>
      <c r="AW35" s="20">
        <f t="shared" si="27"/>
        <v>2.8077057330253865</v>
      </c>
      <c r="AX35" s="20">
        <f t="shared" si="28"/>
        <v>84.012072053567181</v>
      </c>
      <c r="AY35" s="20">
        <f t="shared" si="18"/>
        <v>3.3420265259439821E-2</v>
      </c>
      <c r="AZ35" s="21">
        <f t="shared" si="2"/>
        <v>28413.7</v>
      </c>
      <c r="BA35" s="20">
        <f t="shared" si="19"/>
        <v>86.819777786592354</v>
      </c>
      <c r="BB35" s="20">
        <f t="shared" si="36"/>
        <v>2313.1000608533363</v>
      </c>
      <c r="BC35" s="20">
        <f t="shared" si="20"/>
        <v>2416.1000608533368</v>
      </c>
      <c r="BD35" s="20"/>
      <c r="BE35" s="140">
        <f t="shared" si="29"/>
        <v>3.7273220581374229E-2</v>
      </c>
      <c r="BF35" s="140">
        <f t="shared" si="44"/>
        <v>4.2858810857987643E-2</v>
      </c>
      <c r="BI35" s="54"/>
    </row>
    <row r="36" spans="1:61" x14ac:dyDescent="0.25">
      <c r="A36">
        <v>1</v>
      </c>
      <c r="C36" s="16">
        <f t="shared" si="21"/>
        <v>44100</v>
      </c>
      <c r="D36" s="91">
        <v>35</v>
      </c>
      <c r="E36" s="91" t="str">
        <f t="shared" si="6"/>
        <v/>
      </c>
      <c r="AC36" s="74">
        <f t="shared" si="9"/>
        <v>7.8252317260121433</v>
      </c>
      <c r="AD36" s="17">
        <f t="shared" si="10"/>
        <v>2.8888888888888893</v>
      </c>
      <c r="AE36">
        <f t="shared" si="0"/>
        <v>0.13</v>
      </c>
      <c r="AF36">
        <v>22.22</v>
      </c>
      <c r="AG36">
        <f t="shared" si="1"/>
        <v>4.4999999999999998E-2</v>
      </c>
      <c r="AH36">
        <f t="shared" si="11"/>
        <v>8.5000000000000006E-2</v>
      </c>
      <c r="AI36" s="28">
        <f t="shared" si="33"/>
        <v>25910.733954015035</v>
      </c>
      <c r="AJ36" s="29">
        <f t="shared" si="12"/>
        <v>-64.87300359517387</v>
      </c>
      <c r="AK36" s="29">
        <f t="shared" si="13"/>
        <v>-21.992981536454554</v>
      </c>
      <c r="AL36" s="29">
        <f t="shared" si="23"/>
        <v>-78.179386618465585</v>
      </c>
      <c r="AM36" s="29">
        <f t="shared" si="24"/>
        <v>-8.686598513162842</v>
      </c>
      <c r="AN36" s="29">
        <f t="shared" si="25"/>
        <v>-26.05979553948853</v>
      </c>
      <c r="AO36" s="29">
        <f t="shared" si="26"/>
        <v>-52.119591078977052</v>
      </c>
      <c r="AP36" s="20">
        <f t="shared" si="37"/>
        <v>545.87934637767853</v>
      </c>
      <c r="AQ36" s="20">
        <f t="shared" si="43"/>
        <v>-51.26899256944354</v>
      </c>
      <c r="AR36" s="20">
        <f t="shared" si="14"/>
        <v>58.385703235656486</v>
      </c>
      <c r="AS36" s="20">
        <f t="shared" si="15"/>
        <v>19.7936833828091</v>
      </c>
      <c r="AT36" s="20">
        <f t="shared" si="16"/>
        <v>-24.454034402920986</v>
      </c>
      <c r="AU36" s="20">
        <f t="shared" si="17"/>
        <v>-33.140632916083831</v>
      </c>
      <c r="AV36" s="20">
        <f t="shared" si="38"/>
        <v>1957.0866996072868</v>
      </c>
      <c r="AW36" s="20">
        <f t="shared" si="27"/>
        <v>2.4563596461010775</v>
      </c>
      <c r="AX36" s="20">
        <f t="shared" si="28"/>
        <v>84.409625485527386</v>
      </c>
      <c r="AY36" s="20">
        <f t="shared" si="18"/>
        <v>2.9100468482972208E-2</v>
      </c>
      <c r="AZ36" s="21">
        <f t="shared" si="2"/>
        <v>28413.7</v>
      </c>
      <c r="BA36" s="20">
        <f t="shared" si="19"/>
        <v>86.86598513162842</v>
      </c>
      <c r="BB36" s="20">
        <f t="shared" si="36"/>
        <v>2399.9660459849647</v>
      </c>
      <c r="BC36" s="20">
        <f t="shared" si="20"/>
        <v>2502.9660459849656</v>
      </c>
      <c r="BD36" s="20"/>
      <c r="BE36" s="140">
        <f t="shared" si="29"/>
        <v>3.5952975019150825E-2</v>
      </c>
      <c r="BF36" s="140">
        <f t="shared" si="44"/>
        <v>4.1200961746105609E-2</v>
      </c>
    </row>
    <row r="37" spans="1:61" x14ac:dyDescent="0.25">
      <c r="A37">
        <v>1</v>
      </c>
      <c r="C37" s="16">
        <f t="shared" si="21"/>
        <v>44101</v>
      </c>
      <c r="D37" s="91">
        <v>36</v>
      </c>
      <c r="E37" s="91" t="str">
        <f t="shared" si="6"/>
        <v/>
      </c>
      <c r="AC37" s="74">
        <f t="shared" si="9"/>
        <v>7.8593490761059641</v>
      </c>
      <c r="AD37" s="17">
        <f t="shared" si="10"/>
        <v>2.8888888888888893</v>
      </c>
      <c r="AE37">
        <f t="shared" si="0"/>
        <v>0.13</v>
      </c>
      <c r="AF37">
        <v>22.22</v>
      </c>
      <c r="AG37">
        <f t="shared" si="1"/>
        <v>4.4999999999999998E-2</v>
      </c>
      <c r="AH37">
        <f t="shared" si="11"/>
        <v>8.5000000000000006E-2</v>
      </c>
      <c r="AI37" s="28">
        <f t="shared" si="33"/>
        <v>25823.865958224691</v>
      </c>
      <c r="AJ37" s="29">
        <f t="shared" si="12"/>
        <v>-64.948499576056918</v>
      </c>
      <c r="AK37" s="29">
        <f t="shared" si="13"/>
        <v>-21.919496214285672</v>
      </c>
      <c r="AL37" s="29">
        <f t="shared" si="23"/>
        <v>-78.181196211308333</v>
      </c>
      <c r="AM37" s="29">
        <f t="shared" si="24"/>
        <v>-8.6867995790342594</v>
      </c>
      <c r="AN37" s="29">
        <f t="shared" si="25"/>
        <v>-26.060398737102776</v>
      </c>
      <c r="AO37" s="29">
        <f t="shared" si="26"/>
        <v>-52.12079747420556</v>
      </c>
      <c r="AP37" s="20">
        <f t="shared" si="37"/>
        <v>548.00152854519081</v>
      </c>
      <c r="AQ37" s="20">
        <f t="shared" si="43"/>
        <v>-51.49444345680061</v>
      </c>
      <c r="AR37" s="20">
        <f t="shared" si="14"/>
        <v>58.45364961845123</v>
      </c>
      <c r="AS37" s="20">
        <f t="shared" si="15"/>
        <v>19.727546592857106</v>
      </c>
      <c r="AT37" s="20">
        <f t="shared" si="16"/>
        <v>-24.564570586995533</v>
      </c>
      <c r="AU37" s="20">
        <f t="shared" si="17"/>
        <v>-33.251370166029794</v>
      </c>
      <c r="AV37" s="20">
        <f t="shared" si="38"/>
        <v>2041.8325132301172</v>
      </c>
      <c r="AW37" s="20">
        <f t="shared" si="27"/>
        <v>2.1221821675122783</v>
      </c>
      <c r="AX37" s="20">
        <f t="shared" si="28"/>
        <v>84.745813622830383</v>
      </c>
      <c r="AY37" s="20">
        <f t="shared" si="18"/>
        <v>2.5041734532837926E-2</v>
      </c>
      <c r="AZ37" s="21">
        <f t="shared" si="2"/>
        <v>28413.7</v>
      </c>
      <c r="BA37" s="20">
        <f t="shared" si="19"/>
        <v>86.867995790342604</v>
      </c>
      <c r="BB37" s="20">
        <f t="shared" si="36"/>
        <v>2486.8340417753075</v>
      </c>
      <c r="BC37" s="20">
        <f t="shared" si="20"/>
        <v>2589.8340417753079</v>
      </c>
      <c r="BD37" s="20"/>
      <c r="BE37" s="140">
        <f t="shared" si="29"/>
        <v>3.4706022452716923E-2</v>
      </c>
      <c r="BF37" s="140">
        <f t="shared" si="44"/>
        <v>3.9645167692466107E-2</v>
      </c>
    </row>
    <row r="38" spans="1:61" x14ac:dyDescent="0.25">
      <c r="A38">
        <v>1</v>
      </c>
      <c r="C38" s="16">
        <f t="shared" si="21"/>
        <v>44102</v>
      </c>
      <c r="D38" s="91">
        <v>37</v>
      </c>
      <c r="E38" s="91" t="str">
        <f t="shared" si="6"/>
        <v/>
      </c>
      <c r="AC38" s="74">
        <f t="shared" si="9"/>
        <v>7.8923259447504748</v>
      </c>
      <c r="AD38" s="17">
        <f t="shared" si="10"/>
        <v>2.8888888888888893</v>
      </c>
      <c r="AE38">
        <f t="shared" si="0"/>
        <v>0.13</v>
      </c>
      <c r="AF38">
        <v>22.22</v>
      </c>
      <c r="AG38">
        <f t="shared" si="1"/>
        <v>4.4999999999999998E-2</v>
      </c>
      <c r="AH38">
        <f t="shared" si="11"/>
        <v>8.5000000000000006E-2</v>
      </c>
      <c r="AI38" s="28">
        <f t="shared" si="33"/>
        <v>25737.037545124502</v>
      </c>
      <c r="AJ38" s="29">
        <f t="shared" si="12"/>
        <v>-64.982403909013996</v>
      </c>
      <c r="AK38" s="29">
        <f t="shared" si="13"/>
        <v>-21.846009191175934</v>
      </c>
      <c r="AL38" s="29">
        <f t="shared" si="23"/>
        <v>-78.145571790170948</v>
      </c>
      <c r="AM38" s="29">
        <f t="shared" si="24"/>
        <v>-8.6828413100189934</v>
      </c>
      <c r="AN38" s="29">
        <f t="shared" si="25"/>
        <v>-26.048523930056984</v>
      </c>
      <c r="AO38" s="29">
        <f t="shared" si="26"/>
        <v>-52.09704786011396</v>
      </c>
      <c r="AP38" s="20">
        <f t="shared" si="37"/>
        <v>549.80557381102051</v>
      </c>
      <c r="AQ38" s="20">
        <f t="shared" si="43"/>
        <v>-51.681457739807669</v>
      </c>
      <c r="AR38" s="20">
        <f t="shared" si="14"/>
        <v>58.484163518112595</v>
      </c>
      <c r="AS38" s="20">
        <f t="shared" si="15"/>
        <v>19.661408272058342</v>
      </c>
      <c r="AT38" s="20">
        <f t="shared" si="16"/>
        <v>-24.660068784533586</v>
      </c>
      <c r="AU38" s="20">
        <f t="shared" si="17"/>
        <v>-33.342910094552579</v>
      </c>
      <c r="AV38" s="20">
        <f t="shared" si="38"/>
        <v>2126.8568810644774</v>
      </c>
      <c r="AW38" s="20">
        <f t="shared" si="27"/>
        <v>1.8040452658296999</v>
      </c>
      <c r="AX38" s="20">
        <f t="shared" si="28"/>
        <v>85.024367834360191</v>
      </c>
      <c r="AY38" s="20">
        <f t="shared" si="18"/>
        <v>2.1217979172091488E-2</v>
      </c>
      <c r="AZ38" s="21">
        <f t="shared" si="2"/>
        <v>28413.699999999997</v>
      </c>
      <c r="BA38" s="20">
        <f t="shared" si="19"/>
        <v>86.828413100189934</v>
      </c>
      <c r="BB38" s="20">
        <f t="shared" si="36"/>
        <v>2573.6624548754976</v>
      </c>
      <c r="BC38" s="20">
        <f t="shared" si="20"/>
        <v>2676.662454875498</v>
      </c>
      <c r="BD38" s="20"/>
      <c r="BE38" s="140">
        <f t="shared" si="29"/>
        <v>3.352663209286956E-2</v>
      </c>
      <c r="BF38" s="140">
        <f t="shared" si="44"/>
        <v>3.8182602264920498E-2</v>
      </c>
      <c r="BI38" s="56"/>
    </row>
    <row r="39" spans="1:61" x14ac:dyDescent="0.25">
      <c r="A39">
        <v>1</v>
      </c>
      <c r="C39" s="16">
        <f t="shared" si="21"/>
        <v>44103</v>
      </c>
      <c r="D39" s="91">
        <v>38</v>
      </c>
      <c r="E39" s="91" t="str">
        <f t="shared" si="6"/>
        <v/>
      </c>
      <c r="AC39" s="74">
        <f t="shared" si="9"/>
        <v>7.9242214732924472</v>
      </c>
      <c r="AD39" s="17">
        <f t="shared" si="10"/>
        <v>2.8888888888888893</v>
      </c>
      <c r="AE39">
        <f t="shared" si="0"/>
        <v>0.13</v>
      </c>
      <c r="AF39">
        <v>22.22</v>
      </c>
      <c r="AG39">
        <f t="shared" si="1"/>
        <v>4.4999999999999998E-2</v>
      </c>
      <c r="AH39">
        <f t="shared" si="11"/>
        <v>8.5000000000000006E-2</v>
      </c>
      <c r="AI39" s="28">
        <f t="shared" si="33"/>
        <v>25650.287872323046</v>
      </c>
      <c r="AJ39" s="29">
        <f t="shared" si="12"/>
        <v>-64.977117147936454</v>
      </c>
      <c r="AK39" s="29">
        <f t="shared" si="13"/>
        <v>-21.772555653517767</v>
      </c>
      <c r="AL39" s="29">
        <f t="shared" si="23"/>
        <v>-78.0747055213088</v>
      </c>
      <c r="AM39" s="29">
        <f t="shared" si="24"/>
        <v>-8.6749672801454221</v>
      </c>
      <c r="AN39" s="29">
        <f t="shared" si="25"/>
        <v>-26.024901840436268</v>
      </c>
      <c r="AO39" s="29">
        <f t="shared" si="26"/>
        <v>-52.049803680872529</v>
      </c>
      <c r="AP39" s="20">
        <f t="shared" si="37"/>
        <v>551.30643222335334</v>
      </c>
      <c r="AQ39" s="20">
        <f t="shared" si="43"/>
        <v>-51.832596287480087</v>
      </c>
      <c r="AR39" s="20">
        <f t="shared" si="14"/>
        <v>58.479405433142809</v>
      </c>
      <c r="AS39" s="20">
        <f t="shared" si="15"/>
        <v>19.595300088165992</v>
      </c>
      <c r="AT39" s="20">
        <f t="shared" si="16"/>
        <v>-24.741250821495921</v>
      </c>
      <c r="AU39" s="20">
        <f t="shared" si="17"/>
        <v>-33.416218101641341</v>
      </c>
      <c r="AV39" s="20">
        <f t="shared" si="38"/>
        <v>2212.1056954535989</v>
      </c>
      <c r="AW39" s="20">
        <f t="shared" si="27"/>
        <v>1.5008584123328319</v>
      </c>
      <c r="AX39" s="20">
        <f t="shared" si="28"/>
        <v>85.248814389121435</v>
      </c>
      <c r="AY39" s="20">
        <f t="shared" si="18"/>
        <v>1.7605622120233918E-2</v>
      </c>
      <c r="AZ39" s="21">
        <f t="shared" si="2"/>
        <v>28413.7</v>
      </c>
      <c r="BA39" s="20">
        <f t="shared" si="19"/>
        <v>86.74967280145421</v>
      </c>
      <c r="BB39" s="20">
        <f t="shared" si="36"/>
        <v>2660.412127676952</v>
      </c>
      <c r="BC39" s="20">
        <f t="shared" si="20"/>
        <v>2763.412127676952</v>
      </c>
      <c r="BD39" s="20"/>
      <c r="BE39" s="140">
        <f t="shared" si="29"/>
        <v>3.2409642330298603E-2</v>
      </c>
      <c r="BF39" s="140">
        <f t="shared" si="44"/>
        <v>3.680539321411954E-2</v>
      </c>
      <c r="BI39" s="54"/>
    </row>
    <row r="40" spans="1:61" x14ac:dyDescent="0.25">
      <c r="A40">
        <v>1</v>
      </c>
      <c r="C40" s="16">
        <f t="shared" si="21"/>
        <v>44104</v>
      </c>
      <c r="D40" s="91">
        <v>39</v>
      </c>
      <c r="E40" s="91" t="str">
        <f t="shared" si="6"/>
        <v/>
      </c>
      <c r="AC40" s="74">
        <f t="shared" si="9"/>
        <v>7.9550904756610104</v>
      </c>
      <c r="AD40" s="17">
        <f t="shared" si="10"/>
        <v>2.8888888888888893</v>
      </c>
      <c r="AE40">
        <f t="shared" si="0"/>
        <v>0.13</v>
      </c>
      <c r="AF40">
        <v>22.22</v>
      </c>
      <c r="AG40">
        <f t="shared" si="1"/>
        <v>4.4999999999999998E-2</v>
      </c>
      <c r="AH40">
        <f t="shared" si="11"/>
        <v>8.5000000000000006E-2</v>
      </c>
      <c r="AI40" s="28">
        <f t="shared" si="33"/>
        <v>25563.653822790715</v>
      </c>
      <c r="AJ40" s="29">
        <f t="shared" si="12"/>
        <v>-64.934880805172881</v>
      </c>
      <c r="AK40" s="29">
        <f t="shared" si="13"/>
        <v>-21.699168727159883</v>
      </c>
      <c r="AL40" s="29">
        <f t="shared" si="23"/>
        <v>-77.970644579099499</v>
      </c>
      <c r="AM40" s="29">
        <f t="shared" si="24"/>
        <v>-8.6634049532332771</v>
      </c>
      <c r="AN40" s="29">
        <f t="shared" si="25"/>
        <v>-25.990214859699833</v>
      </c>
      <c r="AO40" s="29">
        <f t="shared" si="26"/>
        <v>-51.980429719399666</v>
      </c>
      <c r="AP40" s="20">
        <f t="shared" si="37"/>
        <v>552.51814100029742</v>
      </c>
      <c r="AQ40" s="20">
        <f t="shared" si="43"/>
        <v>-51.950146352104582</v>
      </c>
      <c r="AR40" s="20">
        <f t="shared" si="14"/>
        <v>58.441392724655593</v>
      </c>
      <c r="AS40" s="20">
        <f t="shared" si="15"/>
        <v>19.529251854443896</v>
      </c>
      <c r="AT40" s="20">
        <f t="shared" si="16"/>
        <v>-24.808789450050899</v>
      </c>
      <c r="AU40" s="20">
        <f t="shared" si="17"/>
        <v>-33.472194403284178</v>
      </c>
      <c r="AV40" s="20">
        <f t="shared" si="38"/>
        <v>2297.5280362089875</v>
      </c>
      <c r="AW40" s="20">
        <f t="shared" si="27"/>
        <v>1.2117087769440786</v>
      </c>
      <c r="AX40" s="20">
        <f t="shared" si="28"/>
        <v>85.422340755388632</v>
      </c>
      <c r="AY40" s="20">
        <f t="shared" si="18"/>
        <v>1.4184916571343678E-2</v>
      </c>
      <c r="AZ40" s="21">
        <f t="shared" si="2"/>
        <v>28413.7</v>
      </c>
      <c r="BA40" s="20">
        <f t="shared" si="19"/>
        <v>86.634049532332767</v>
      </c>
      <c r="BB40" s="20">
        <f t="shared" si="36"/>
        <v>2747.0461772092849</v>
      </c>
      <c r="BC40" s="20">
        <f t="shared" si="20"/>
        <v>2850.0461772092849</v>
      </c>
      <c r="BD40" s="20"/>
      <c r="BE40" s="140">
        <f t="shared" si="29"/>
        <v>3.1350390578607397E-2</v>
      </c>
      <c r="BF40" s="140">
        <f t="shared" si="44"/>
        <v>3.5506493346872899E-2</v>
      </c>
      <c r="BI40" s="56"/>
    </row>
    <row r="41" spans="1:61" x14ac:dyDescent="0.25">
      <c r="A41">
        <v>0</v>
      </c>
      <c r="C41" s="16">
        <f t="shared" si="21"/>
        <v>44105</v>
      </c>
      <c r="D41" s="91">
        <v>40</v>
      </c>
      <c r="E41" s="91" t="str">
        <f t="shared" si="6"/>
        <v/>
      </c>
      <c r="AC41" s="74">
        <f t="shared" si="9"/>
        <v>7.9849838424558772</v>
      </c>
      <c r="AD41" s="17">
        <f t="shared" si="10"/>
        <v>2.8888888888888893</v>
      </c>
      <c r="AE41">
        <f t="shared" si="0"/>
        <v>0.13</v>
      </c>
      <c r="AF41">
        <v>22.22</v>
      </c>
      <c r="AG41">
        <f t="shared" si="1"/>
        <v>4.4999999999999998E-2</v>
      </c>
      <c r="AH41">
        <f t="shared" si="11"/>
        <v>8.5000000000000006E-2</v>
      </c>
      <c r="AI41" s="28">
        <f t="shared" si="33"/>
        <v>25477.170143004132</v>
      </c>
      <c r="AJ41" s="29">
        <f t="shared" si="12"/>
        <v>-64.857800172890521</v>
      </c>
      <c r="AK41" s="29">
        <f t="shared" si="13"/>
        <v>-21.625879613693531</v>
      </c>
      <c r="AL41" s="29">
        <f t="shared" si="23"/>
        <v>-77.835311807925649</v>
      </c>
      <c r="AM41" s="29">
        <f t="shared" si="24"/>
        <v>-8.6483679786584045</v>
      </c>
      <c r="AN41" s="29">
        <f t="shared" si="25"/>
        <v>-25.945103935975215</v>
      </c>
      <c r="AO41" s="29">
        <f t="shared" si="26"/>
        <v>-51.890207871950437</v>
      </c>
      <c r="AP41" s="20">
        <f t="shared" si="37"/>
        <v>553.45417035816899</v>
      </c>
      <c r="AQ41" s="20">
        <f t="shared" si="43"/>
        <v>-52.035966105040771</v>
      </c>
      <c r="AR41" s="20">
        <f t="shared" si="14"/>
        <v>58.372020155601469</v>
      </c>
      <c r="AS41" s="20">
        <f t="shared" si="15"/>
        <v>19.463291652324177</v>
      </c>
      <c r="AT41" s="20">
        <f t="shared" si="16"/>
        <v>-24.863316345013384</v>
      </c>
      <c r="AU41" s="20">
        <f t="shared" si="17"/>
        <v>-33.511684323671787</v>
      </c>
      <c r="AV41" s="20">
        <f t="shared" si="38"/>
        <v>2383.0756866377001</v>
      </c>
      <c r="AW41" s="20">
        <f>(AP41-AP40)</f>
        <v>0.93602935787157548</v>
      </c>
      <c r="AX41" s="20">
        <f t="shared" si="28"/>
        <v>85.547650428712586</v>
      </c>
      <c r="AY41" s="20">
        <f t="shared" si="18"/>
        <v>1.094161386292631E-2</v>
      </c>
      <c r="AZ41" s="21">
        <f t="shared" si="2"/>
        <v>28413.7</v>
      </c>
      <c r="BA41" s="20">
        <f t="shared" si="19"/>
        <v>86.483679786584048</v>
      </c>
      <c r="BB41" s="20">
        <f t="shared" si="36"/>
        <v>2833.5298569958691</v>
      </c>
      <c r="BC41" s="20">
        <f t="shared" si="20"/>
        <v>2936.5298569958691</v>
      </c>
      <c r="BD41" s="20"/>
      <c r="BE41" s="140">
        <f t="shared" si="29"/>
        <v>3.0344659142073082E-2</v>
      </c>
      <c r="BF41" s="140">
        <f t="shared" si="44"/>
        <v>3.427958627939566E-2</v>
      </c>
    </row>
    <row r="42" spans="1:61" x14ac:dyDescent="0.25">
      <c r="A42">
        <v>0</v>
      </c>
      <c r="C42" s="16">
        <f t="shared" si="21"/>
        <v>44106</v>
      </c>
      <c r="D42" s="91">
        <v>41</v>
      </c>
      <c r="E42" s="91" t="str">
        <f t="shared" si="6"/>
        <v/>
      </c>
      <c r="AC42" s="74">
        <f t="shared" si="9"/>
        <v>8.0139489102211758</v>
      </c>
      <c r="AD42" s="17">
        <f t="shared" si="10"/>
        <v>2.8888888888888893</v>
      </c>
      <c r="AE42">
        <f t="shared" si="0"/>
        <v>0.13</v>
      </c>
      <c r="AF42">
        <v>22.22</v>
      </c>
      <c r="AG42">
        <f t="shared" si="1"/>
        <v>4.4999999999999998E-2</v>
      </c>
      <c r="AH42">
        <f t="shared" si="11"/>
        <v>8.5000000000000006E-2</v>
      </c>
      <c r="AI42" s="28">
        <f t="shared" si="33"/>
        <v>25390.86953886539</v>
      </c>
      <c r="AJ42" s="29">
        <f t="shared" si="12"/>
        <v>-64.747886431424675</v>
      </c>
      <c r="AK42" s="29">
        <f t="shared" si="13"/>
        <v>-21.552717707317441</v>
      </c>
      <c r="AL42" s="29">
        <f t="shared" si="23"/>
        <v>-77.670543724867912</v>
      </c>
      <c r="AM42" s="29">
        <f t="shared" si="24"/>
        <v>-8.6300604138742116</v>
      </c>
      <c r="AN42" s="29">
        <f t="shared" si="25"/>
        <v>-25.890181241622638</v>
      </c>
      <c r="AO42" s="29">
        <f t="shared" si="26"/>
        <v>-51.78036248324527</v>
      </c>
      <c r="AP42" s="20">
        <f t="shared" si="37"/>
        <v>554.12740974496387</v>
      </c>
      <c r="AQ42" s="20">
        <f t="shared" si="43"/>
        <v>-52.091866671955415</v>
      </c>
      <c r="AR42" s="20">
        <f t="shared" si="14"/>
        <v>58.273097788282207</v>
      </c>
      <c r="AS42" s="20">
        <f t="shared" si="15"/>
        <v>19.397445936585697</v>
      </c>
      <c r="AT42" s="20">
        <f t="shared" si="16"/>
        <v>-24.905437666117603</v>
      </c>
      <c r="AU42" s="20">
        <f t="shared" si="17"/>
        <v>-33.535498079991811</v>
      </c>
      <c r="AV42" s="20">
        <f t="shared" si="38"/>
        <v>2468.703051389647</v>
      </c>
      <c r="AW42" s="20">
        <f t="shared" si="27"/>
        <v>0.67323938679487583</v>
      </c>
      <c r="AX42" s="20">
        <f t="shared" si="28"/>
        <v>85.627364751946971</v>
      </c>
      <c r="AY42" s="20">
        <f t="shared" si="18"/>
        <v>7.862432631731411E-3</v>
      </c>
      <c r="AZ42" s="21">
        <f t="shared" si="2"/>
        <v>28413.7</v>
      </c>
      <c r="BA42" s="20">
        <f t="shared" si="19"/>
        <v>86.300604138742116</v>
      </c>
      <c r="BB42" s="20">
        <f t="shared" si="36"/>
        <v>2919.8304611346111</v>
      </c>
      <c r="BC42" s="20">
        <f t="shared" si="20"/>
        <v>3022.8304611346111</v>
      </c>
      <c r="BD42" s="20"/>
      <c r="BE42" s="140">
        <f t="shared" si="29"/>
        <v>2.9388635001664644E-2</v>
      </c>
      <c r="BF42" s="140">
        <f t="shared" si="44"/>
        <v>3.3119022149844406E-2</v>
      </c>
    </row>
    <row r="43" spans="1:61" x14ac:dyDescent="0.25">
      <c r="A43">
        <v>0</v>
      </c>
      <c r="C43" s="16">
        <f t="shared" si="21"/>
        <v>44107</v>
      </c>
      <c r="D43" s="91">
        <v>42</v>
      </c>
      <c r="E43" s="91" t="str">
        <f t="shared" si="6"/>
        <v/>
      </c>
      <c r="AC43" s="74">
        <f t="shared" si="9"/>
        <v>8.0420297862877437</v>
      </c>
      <c r="AD43" s="17">
        <f t="shared" si="10"/>
        <v>2.8888888888888893</v>
      </c>
      <c r="AE43">
        <f t="shared" si="0"/>
        <v>0.13</v>
      </c>
      <c r="AF43">
        <v>22.22</v>
      </c>
      <c r="AG43">
        <f t="shared" si="1"/>
        <v>4.4999999999999998E-2</v>
      </c>
      <c r="AH43">
        <f t="shared" si="11"/>
        <v>8.5000000000000006E-2</v>
      </c>
      <c r="AI43" s="28">
        <f t="shared" si="33"/>
        <v>25304.782772202212</v>
      </c>
      <c r="AJ43" s="29">
        <f t="shared" si="12"/>
        <v>-64.60705598719538</v>
      </c>
      <c r="AK43" s="29">
        <f t="shared" si="13"/>
        <v>-21.479710675981821</v>
      </c>
      <c r="AL43" s="29">
        <f t="shared" si="23"/>
        <v>-77.478089996859481</v>
      </c>
      <c r="AM43" s="29">
        <f t="shared" si="24"/>
        <v>-8.6086766663177201</v>
      </c>
      <c r="AN43" s="29">
        <f t="shared" si="25"/>
        <v>-25.82602999895316</v>
      </c>
      <c r="AO43" s="29">
        <f t="shared" si="26"/>
        <v>-51.652059997906321</v>
      </c>
      <c r="AP43" s="20">
        <f t="shared" si="37"/>
        <v>554.55017522432297</v>
      </c>
      <c r="AQ43" s="20">
        <f t="shared" si="43"/>
        <v>-52.119591078977052</v>
      </c>
      <c r="AR43" s="20">
        <f t="shared" si="14"/>
        <v>58.146350388475845</v>
      </c>
      <c r="AS43" s="20">
        <f t="shared" si="15"/>
        <v>19.331739608383639</v>
      </c>
      <c r="AT43" s="20">
        <f t="shared" si="16"/>
        <v>-24.935733438523375</v>
      </c>
      <c r="AU43" s="20">
        <f t="shared" si="17"/>
        <v>-33.544410104841091</v>
      </c>
      <c r="AV43" s="20">
        <f t="shared" si="38"/>
        <v>2554.3670525734656</v>
      </c>
      <c r="AW43" s="20">
        <f t="shared" si="27"/>
        <v>0.42276547935910003</v>
      </c>
      <c r="AX43" s="20">
        <f t="shared" si="28"/>
        <v>85.664001183818527</v>
      </c>
      <c r="AY43" s="20">
        <f t="shared" si="18"/>
        <v>4.9351591510642416E-3</v>
      </c>
      <c r="AZ43" s="21">
        <f t="shared" si="2"/>
        <v>28413.7</v>
      </c>
      <c r="BA43" s="20">
        <f t="shared" si="19"/>
        <v>86.086766663177201</v>
      </c>
      <c r="BB43" s="20">
        <f t="shared" si="36"/>
        <v>3005.9172277977882</v>
      </c>
      <c r="BC43" s="20">
        <f t="shared" si="20"/>
        <v>3108.9172277977887</v>
      </c>
      <c r="BD43" s="20"/>
      <c r="BE43" s="140">
        <f t="shared" si="29"/>
        <v>2.8478860382684209E-2</v>
      </c>
      <c r="BF43" s="140">
        <f t="shared" si="44"/>
        <v>3.2019727125008147E-2</v>
      </c>
    </row>
    <row r="44" spans="1:61" x14ac:dyDescent="0.25">
      <c r="A44">
        <v>0</v>
      </c>
      <c r="C44" s="16">
        <f t="shared" si="21"/>
        <v>44108</v>
      </c>
      <c r="D44" s="91">
        <v>43</v>
      </c>
      <c r="E44" s="91" t="str">
        <f t="shared" si="6"/>
        <v/>
      </c>
      <c r="AC44" s="74">
        <f t="shared" si="9"/>
        <v>8.0692676362321691</v>
      </c>
      <c r="AD44" s="17">
        <f t="shared" si="10"/>
        <v>2.8888888888888893</v>
      </c>
      <c r="AE44">
        <f t="shared" si="0"/>
        <v>0.13</v>
      </c>
      <c r="AF44">
        <v>22.22</v>
      </c>
      <c r="AG44">
        <f t="shared" si="1"/>
        <v>4.4999999999999998E-2</v>
      </c>
      <c r="AH44">
        <f t="shared" si="11"/>
        <v>8.5000000000000006E-2</v>
      </c>
      <c r="AI44" s="28">
        <f t="shared" si="33"/>
        <v>25218.938755280124</v>
      </c>
      <c r="AJ44" s="29">
        <f t="shared" si="12"/>
        <v>-64.437132379063812</v>
      </c>
      <c r="AK44" s="29">
        <f t="shared" si="13"/>
        <v>-21.406884543023853</v>
      </c>
      <c r="AL44" s="29">
        <f t="shared" si="23"/>
        <v>-77.259615229878904</v>
      </c>
      <c r="AM44" s="29">
        <f t="shared" si="24"/>
        <v>-8.5844016922087665</v>
      </c>
      <c r="AN44" s="29">
        <f t="shared" si="25"/>
        <v>-25.753205076626301</v>
      </c>
      <c r="AO44" s="29">
        <f t="shared" si="26"/>
        <v>-51.506410153252602</v>
      </c>
      <c r="AP44" s="20">
        <f t="shared" si="37"/>
        <v>554.73423509490181</v>
      </c>
      <c r="AQ44" s="20">
        <f t="shared" si="43"/>
        <v>-52.12079747420556</v>
      </c>
      <c r="AR44" s="20">
        <f t="shared" si="14"/>
        <v>57.993419141157432</v>
      </c>
      <c r="AS44" s="20">
        <f t="shared" si="15"/>
        <v>19.266196088721468</v>
      </c>
      <c r="AT44" s="20">
        <f t="shared" si="16"/>
        <v>-24.954757885094534</v>
      </c>
      <c r="AU44" s="20">
        <f t="shared" si="17"/>
        <v>-33.539159577303302</v>
      </c>
      <c r="AV44" s="20">
        <f t="shared" si="38"/>
        <v>2640.0270096249747</v>
      </c>
      <c r="AW44" s="20">
        <f t="shared" si="27"/>
        <v>0.18405987057883522</v>
      </c>
      <c r="AX44" s="20">
        <f t="shared" si="28"/>
        <v>85.659957051509082</v>
      </c>
      <c r="AY44" s="20">
        <f t="shared" si="18"/>
        <v>2.1487270938993848E-3</v>
      </c>
      <c r="AZ44" s="21">
        <f t="shared" si="2"/>
        <v>28413.699999999997</v>
      </c>
      <c r="BA44" s="20">
        <f t="shared" si="19"/>
        <v>85.844016922087661</v>
      </c>
      <c r="BB44" s="20">
        <f t="shared" si="36"/>
        <v>3091.7612447198758</v>
      </c>
      <c r="BC44" s="20">
        <f t="shared" si="20"/>
        <v>3194.7612447198762</v>
      </c>
      <c r="BD44" s="20"/>
      <c r="BE44" s="140">
        <f t="shared" si="29"/>
        <v>2.7612191201016777E-2</v>
      </c>
      <c r="BF44" s="140">
        <f t="shared" si="44"/>
        <v>3.0977129147741395E-2</v>
      </c>
    </row>
    <row r="45" spans="1:61" x14ac:dyDescent="0.25">
      <c r="A45">
        <v>0</v>
      </c>
      <c r="C45" s="16">
        <f t="shared" si="21"/>
        <v>44109</v>
      </c>
      <c r="D45" s="91">
        <v>44</v>
      </c>
      <c r="E45" s="91" t="str">
        <f t="shared" si="6"/>
        <v/>
      </c>
      <c r="AC45" s="74">
        <f t="shared" si="9"/>
        <v>8.0957009396967106</v>
      </c>
      <c r="AD45" s="17">
        <f t="shared" si="10"/>
        <v>2.8888888888888893</v>
      </c>
      <c r="AE45">
        <f t="shared" si="0"/>
        <v>0.13</v>
      </c>
      <c r="AF45">
        <v>22.22</v>
      </c>
      <c r="AG45">
        <f t="shared" si="1"/>
        <v>4.4999999999999998E-2</v>
      </c>
      <c r="AH45">
        <f t="shared" si="11"/>
        <v>8.5000000000000006E-2</v>
      </c>
      <c r="AI45" s="28">
        <f t="shared" si="33"/>
        <v>25133.36464117228</v>
      </c>
      <c r="AJ45" s="29">
        <f t="shared" si="12"/>
        <v>-64.239850340719741</v>
      </c>
      <c r="AK45" s="29">
        <f t="shared" si="13"/>
        <v>-21.334263767121392</v>
      </c>
      <c r="AL45" s="29">
        <f t="shared" si="23"/>
        <v>-77.016702697057013</v>
      </c>
      <c r="AM45" s="29">
        <f t="shared" si="24"/>
        <v>-8.5574114107841126</v>
      </c>
      <c r="AN45" s="29">
        <f t="shared" si="25"/>
        <v>-25.672234232352338</v>
      </c>
      <c r="AO45" s="29">
        <f t="shared" si="26"/>
        <v>-51.344468464704676</v>
      </c>
      <c r="AP45" s="20">
        <f t="shared" si="37"/>
        <v>554.69084935257422</v>
      </c>
      <c r="AQ45" s="20">
        <f t="shared" si="43"/>
        <v>-52.09704786011396</v>
      </c>
      <c r="AR45" s="20">
        <f t="shared" si="14"/>
        <v>57.815865306647765</v>
      </c>
      <c r="AS45" s="20">
        <f t="shared" si="15"/>
        <v>19.200837390409255</v>
      </c>
      <c r="AT45" s="20">
        <f t="shared" si="16"/>
        <v>-24.963040579270579</v>
      </c>
      <c r="AU45" s="20">
        <f t="shared" si="17"/>
        <v>-33.520451990054696</v>
      </c>
      <c r="AV45" s="20">
        <f t="shared" si="38"/>
        <v>2725.644509475143</v>
      </c>
      <c r="AW45" s="20">
        <f t="shared" si="27"/>
        <v>-4.338574232758674E-2</v>
      </c>
      <c r="AX45" s="20">
        <f t="shared" si="28"/>
        <v>85.617499850168315</v>
      </c>
      <c r="AY45" s="20">
        <f t="shared" si="18"/>
        <v>-5.0673918770709637E-4</v>
      </c>
      <c r="AZ45" s="21">
        <f t="shared" si="2"/>
        <v>28413.699999999997</v>
      </c>
      <c r="BA45" s="20">
        <f t="shared" si="19"/>
        <v>85.574114107841126</v>
      </c>
      <c r="BB45" s="20">
        <f t="shared" si="36"/>
        <v>3177.3353588277168</v>
      </c>
      <c r="BC45" s="20">
        <f t="shared" si="20"/>
        <v>3280.3353588277173</v>
      </c>
      <c r="BD45" s="20"/>
      <c r="BE45" s="140">
        <f t="shared" si="29"/>
        <v>2.6785761924861585E-2</v>
      </c>
      <c r="BF45" s="140">
        <f t="shared" si="44"/>
        <v>2.9987096581759479E-2</v>
      </c>
    </row>
    <row r="46" spans="1:61" x14ac:dyDescent="0.25">
      <c r="A46">
        <v>0</v>
      </c>
      <c r="C46" s="16">
        <f t="shared" si="21"/>
        <v>44110</v>
      </c>
      <c r="D46" s="91">
        <v>45</v>
      </c>
      <c r="E46" s="91" t="str">
        <f t="shared" si="6"/>
        <v/>
      </c>
      <c r="AC46" s="74">
        <f t="shared" si="9"/>
        <v>8.1213657192161275</v>
      </c>
      <c r="AD46" s="17">
        <f t="shared" si="10"/>
        <v>2.8888888888888893</v>
      </c>
      <c r="AE46">
        <f t="shared" si="0"/>
        <v>0.13</v>
      </c>
      <c r="AF46">
        <v>22.22</v>
      </c>
      <c r="AG46">
        <f t="shared" si="1"/>
        <v>4.4999999999999998E-2</v>
      </c>
      <c r="AH46">
        <f t="shared" si="11"/>
        <v>8.5000000000000006E-2</v>
      </c>
      <c r="AI46" s="28">
        <f t="shared" si="33"/>
        <v>25048.08590840585</v>
      </c>
      <c r="AJ46" s="29">
        <f t="shared" si="12"/>
        <v>-64.016861447684988</v>
      </c>
      <c r="AK46" s="29">
        <f t="shared" si="13"/>
        <v>-21.261871318742404</v>
      </c>
      <c r="AL46" s="29">
        <f t="shared" si="23"/>
        <v>-76.750859489784659</v>
      </c>
      <c r="AM46" s="29">
        <f t="shared" si="24"/>
        <v>-8.5278732766427403</v>
      </c>
      <c r="AN46" s="29">
        <f t="shared" si="25"/>
        <v>-25.583619829928217</v>
      </c>
      <c r="AO46" s="29">
        <f t="shared" si="26"/>
        <v>-51.167239659856442</v>
      </c>
      <c r="AP46" s="20">
        <f t="shared" si="37"/>
        <v>554.4308169406205</v>
      </c>
      <c r="AQ46" s="20">
        <f t="shared" si="43"/>
        <v>-52.049803680872529</v>
      </c>
      <c r="AR46" s="20">
        <f t="shared" si="14"/>
        <v>57.615175302916491</v>
      </c>
      <c r="AS46" s="20">
        <f t="shared" si="15"/>
        <v>19.135684186868165</v>
      </c>
      <c r="AT46" s="20">
        <f t="shared" si="16"/>
        <v>-24.96108822086584</v>
      </c>
      <c r="AU46" s="20">
        <f t="shared" si="17"/>
        <v>-33.488961497508583</v>
      </c>
      <c r="AV46" s="20">
        <f t="shared" si="38"/>
        <v>2811.1832746535242</v>
      </c>
      <c r="AW46" s="20">
        <f t="shared" si="27"/>
        <v>-0.26003241195371629</v>
      </c>
      <c r="AX46" s="20">
        <f t="shared" si="28"/>
        <v>85.538765178381254</v>
      </c>
      <c r="AY46" s="20">
        <f t="shared" si="18"/>
        <v>-3.0399364710426741E-3</v>
      </c>
      <c r="AZ46" s="21">
        <f t="shared" si="2"/>
        <v>28413.699999999997</v>
      </c>
      <c r="BA46" s="20">
        <f t="shared" si="19"/>
        <v>85.278732766427396</v>
      </c>
      <c r="BB46" s="20">
        <f t="shared" si="36"/>
        <v>3262.6140915941442</v>
      </c>
      <c r="BC46" s="20">
        <f t="shared" si="20"/>
        <v>3365.6140915941446</v>
      </c>
      <c r="BD46" s="20"/>
      <c r="BE46" s="140">
        <f t="shared" si="29"/>
        <v>2.5996955627397528E-2</v>
      </c>
      <c r="BF46" s="140">
        <f t="shared" si="44"/>
        <v>2.9045887023575481E-2</v>
      </c>
    </row>
    <row r="47" spans="1:61" x14ac:dyDescent="0.25">
      <c r="A47">
        <v>0</v>
      </c>
      <c r="C47" s="16">
        <f t="shared" si="21"/>
        <v>44111</v>
      </c>
      <c r="D47" s="91">
        <v>46</v>
      </c>
      <c r="E47" s="91" t="str">
        <f t="shared" si="6"/>
        <v/>
      </c>
      <c r="AC47" s="74">
        <f t="shared" si="9"/>
        <v>8.1462957457578877</v>
      </c>
      <c r="AD47" s="17">
        <f t="shared" si="10"/>
        <v>2.8888888888888893</v>
      </c>
      <c r="AE47">
        <f t="shared" si="0"/>
        <v>0.13</v>
      </c>
      <c r="AF47">
        <v>22.22</v>
      </c>
      <c r="AG47">
        <f t="shared" si="1"/>
        <v>4.4999999999999998E-2</v>
      </c>
      <c r="AH47">
        <f t="shared" si="11"/>
        <v>8.5000000000000006E-2</v>
      </c>
      <c r="AI47" s="28">
        <f t="shared" si="33"/>
        <v>24963.126439051091</v>
      </c>
      <c r="AJ47" s="29">
        <f t="shared" si="12"/>
        <v>-63.769740603005907</v>
      </c>
      <c r="AK47" s="29">
        <f t="shared" si="13"/>
        <v>-21.189728751752586</v>
      </c>
      <c r="AL47" s="29">
        <f t="shared" si="23"/>
        <v>-76.463522419282654</v>
      </c>
      <c r="AM47" s="29">
        <f t="shared" si="24"/>
        <v>-8.4959469354758497</v>
      </c>
      <c r="AN47" s="29">
        <f t="shared" si="25"/>
        <v>-25.487840806427553</v>
      </c>
      <c r="AO47" s="29">
        <f t="shared" si="26"/>
        <v>-50.975681612855098</v>
      </c>
      <c r="AP47" s="20">
        <f t="shared" si="37"/>
        <v>553.96452287817556</v>
      </c>
      <c r="AQ47" s="20">
        <f t="shared" si="43"/>
        <v>-51.980429719399666</v>
      </c>
      <c r="AR47" s="20">
        <f t="shared" si="14"/>
        <v>57.392766542705317</v>
      </c>
      <c r="AS47" s="20">
        <f t="shared" si="15"/>
        <v>19.070755876577326</v>
      </c>
      <c r="AT47" s="20">
        <f t="shared" si="16"/>
        <v>-24.949386762327922</v>
      </c>
      <c r="AU47" s="20">
        <f t="shared" si="17"/>
        <v>-33.445333697803775</v>
      </c>
      <c r="AV47" s="20">
        <f t="shared" si="38"/>
        <v>2896.6090380707274</v>
      </c>
      <c r="AW47" s="20">
        <f t="shared" si="27"/>
        <v>-0.46629406244494476</v>
      </c>
      <c r="AX47" s="20">
        <f t="shared" si="28"/>
        <v>85.425763417203143</v>
      </c>
      <c r="AY47" s="20">
        <f t="shared" si="18"/>
        <v>-5.4584711191593737E-3</v>
      </c>
      <c r="AZ47" s="21">
        <f t="shared" si="2"/>
        <v>28413.699999999993</v>
      </c>
      <c r="BA47" s="20">
        <f t="shared" si="19"/>
        <v>84.959469354758497</v>
      </c>
      <c r="BB47" s="20">
        <f t="shared" si="36"/>
        <v>3347.5735609489025</v>
      </c>
      <c r="BC47" s="20">
        <f t="shared" si="20"/>
        <v>3450.5735609489029</v>
      </c>
      <c r="BD47" s="20"/>
      <c r="BE47" s="140">
        <f t="shared" si="29"/>
        <v>2.5243378189718928E-2</v>
      </c>
      <c r="BF47" s="140">
        <f t="shared" si="44"/>
        <v>2.815010400600302E-2</v>
      </c>
    </row>
    <row r="48" spans="1:61" x14ac:dyDescent="0.25">
      <c r="A48">
        <v>0</v>
      </c>
      <c r="C48" s="16">
        <f t="shared" si="21"/>
        <v>44112</v>
      </c>
      <c r="D48" s="91">
        <v>47</v>
      </c>
      <c r="E48" s="91" t="str">
        <f t="shared" si="6"/>
        <v/>
      </c>
      <c r="AC48" s="74">
        <f t="shared" si="9"/>
        <v>8.1705227238644174</v>
      </c>
      <c r="AD48" s="17">
        <f t="shared" si="10"/>
        <v>2.8888888888888893</v>
      </c>
      <c r="AE48">
        <f t="shared" si="0"/>
        <v>0.13</v>
      </c>
      <c r="AF48">
        <v>22.22</v>
      </c>
      <c r="AG48">
        <f t="shared" si="1"/>
        <v>4.4999999999999998E-2</v>
      </c>
      <c r="AH48">
        <f t="shared" si="11"/>
        <v>8.5000000000000006E-2</v>
      </c>
      <c r="AI48" s="28">
        <f t="shared" si="33"/>
        <v>24878.508590356265</v>
      </c>
      <c r="AJ48" s="29">
        <f t="shared" si="12"/>
        <v>-63.499992425349646</v>
      </c>
      <c r="AK48" s="29">
        <f t="shared" si="13"/>
        <v>-21.117856269475766</v>
      </c>
      <c r="AL48" s="29">
        <f t="shared" si="23"/>
        <v>-76.156063825342869</v>
      </c>
      <c r="AM48" s="29">
        <f t="shared" si="24"/>
        <v>-8.4617848694825408</v>
      </c>
      <c r="AN48" s="29">
        <f t="shared" si="25"/>
        <v>-25.385354608447624</v>
      </c>
      <c r="AO48" s="29">
        <f t="shared" si="26"/>
        <v>-50.770709216895241</v>
      </c>
      <c r="AP48" s="20">
        <f t="shared" si="37"/>
        <v>553.3019753020501</v>
      </c>
      <c r="AQ48" s="20">
        <f t="shared" si="43"/>
        <v>-51.890207871950437</v>
      </c>
      <c r="AR48" s="20">
        <f t="shared" si="14"/>
        <v>57.149993182814683</v>
      </c>
      <c r="AS48" s="20">
        <f t="shared" si="15"/>
        <v>19.00607064252819</v>
      </c>
      <c r="AT48" s="20">
        <f t="shared" si="16"/>
        <v>-24.928403529517901</v>
      </c>
      <c r="AU48" s="20">
        <f t="shared" si="17"/>
        <v>-33.390188399000444</v>
      </c>
      <c r="AV48" s="20">
        <f t="shared" si="38"/>
        <v>2981.8894343416778</v>
      </c>
      <c r="AW48" s="20">
        <f t="shared" si="27"/>
        <v>-0.662547576125462</v>
      </c>
      <c r="AX48" s="20">
        <f t="shared" si="28"/>
        <v>85.280396270950405</v>
      </c>
      <c r="AY48" s="20">
        <f t="shared" si="18"/>
        <v>-7.7690489854249159E-3</v>
      </c>
      <c r="AZ48" s="21">
        <f t="shared" si="2"/>
        <v>28413.69999999999</v>
      </c>
      <c r="BA48" s="20">
        <f t="shared" si="19"/>
        <v>84.617848694825398</v>
      </c>
      <c r="BB48" s="20">
        <f t="shared" si="36"/>
        <v>3432.1914096437276</v>
      </c>
      <c r="BC48" s="20">
        <f t="shared" si="20"/>
        <v>3535.1914096437276</v>
      </c>
      <c r="BD48" s="20"/>
      <c r="BE48" s="140">
        <f t="shared" si="29"/>
        <v>2.452283575474766E-2</v>
      </c>
      <c r="BF48" s="140">
        <f t="shared" si="44"/>
        <v>2.7296659653020555E-2</v>
      </c>
    </row>
    <row r="49" spans="1:58" x14ac:dyDescent="0.25">
      <c r="A49">
        <v>0</v>
      </c>
      <c r="C49" s="16">
        <f t="shared" si="21"/>
        <v>44113</v>
      </c>
      <c r="D49" s="91">
        <v>48</v>
      </c>
      <c r="E49" s="91" t="str">
        <f t="shared" si="6"/>
        <v/>
      </c>
      <c r="AC49" s="74">
        <f t="shared" si="9"/>
        <v>8.1940764585608896</v>
      </c>
      <c r="AD49" s="17">
        <f t="shared" si="10"/>
        <v>2.8888888888888893</v>
      </c>
      <c r="AE49">
        <f t="shared" si="0"/>
        <v>0.13</v>
      </c>
      <c r="AF49">
        <v>22.22</v>
      </c>
      <c r="AG49">
        <f t="shared" si="1"/>
        <v>4.4999999999999998E-2</v>
      </c>
      <c r="AH49">
        <f t="shared" si="11"/>
        <v>8.5000000000000006E-2</v>
      </c>
      <c r="AI49" s="28">
        <f t="shared" si="33"/>
        <v>24794.253261174283</v>
      </c>
      <c r="AJ49" s="29">
        <f t="shared" si="12"/>
        <v>-63.209056396687785</v>
      </c>
      <c r="AK49" s="29">
        <f t="shared" si="13"/>
        <v>-21.046272785294306</v>
      </c>
      <c r="AL49" s="29">
        <f t="shared" si="23"/>
        <v>-75.829796263783891</v>
      </c>
      <c r="AM49" s="29">
        <f t="shared" si="24"/>
        <v>-8.4255329181982095</v>
      </c>
      <c r="AN49" s="29">
        <f t="shared" si="25"/>
        <v>-25.27659875459463</v>
      </c>
      <c r="AO49" s="29">
        <f t="shared" si="26"/>
        <v>-50.55319750918926</v>
      </c>
      <c r="AP49" s="20">
        <f t="shared" si="37"/>
        <v>552.45282019399644</v>
      </c>
      <c r="AQ49" s="20">
        <f t="shared" si="43"/>
        <v>-51.78036248324527</v>
      </c>
      <c r="AR49" s="20">
        <f t="shared" si="14"/>
        <v>56.888150757019005</v>
      </c>
      <c r="AS49" s="20">
        <f t="shared" si="15"/>
        <v>18.941645506764875</v>
      </c>
      <c r="AT49" s="20">
        <f t="shared" si="16"/>
        <v>-24.898588888592254</v>
      </c>
      <c r="AU49" s="20">
        <f t="shared" si="17"/>
        <v>-33.324121806790465</v>
      </c>
      <c r="AV49" s="20">
        <f t="shared" si="38"/>
        <v>3066.9939186317138</v>
      </c>
      <c r="AW49" s="20">
        <f t="shared" si="27"/>
        <v>-0.84915510805365102</v>
      </c>
      <c r="AX49" s="20">
        <f t="shared" si="28"/>
        <v>85.104484290035998</v>
      </c>
      <c r="AY49" s="20">
        <f t="shared" si="18"/>
        <v>-9.9777951201693582E-3</v>
      </c>
      <c r="AZ49" s="21">
        <f t="shared" si="2"/>
        <v>28413.699999999993</v>
      </c>
      <c r="BA49" s="20">
        <f t="shared" si="19"/>
        <v>84.255329181982091</v>
      </c>
      <c r="BB49" s="20">
        <f t="shared" si="36"/>
        <v>3516.4467388257099</v>
      </c>
      <c r="BC49" s="20">
        <f t="shared" si="20"/>
        <v>3619.4467388257103</v>
      </c>
      <c r="BD49" s="20"/>
      <c r="BE49" s="140">
        <f t="shared" si="29"/>
        <v>2.383331464093873E-2</v>
      </c>
      <c r="BF49" s="140">
        <f t="shared" si="44"/>
        <v>2.6482741590378757E-2</v>
      </c>
    </row>
    <row r="50" spans="1:58" x14ac:dyDescent="0.25">
      <c r="A50">
        <v>0</v>
      </c>
      <c r="C50" s="16">
        <f t="shared" si="21"/>
        <v>44114</v>
      </c>
      <c r="D50" s="91">
        <v>49</v>
      </c>
      <c r="E50" s="91" t="str">
        <f t="shared" si="6"/>
        <v/>
      </c>
      <c r="AC50" s="74">
        <f t="shared" si="9"/>
        <v>8.2169850055365217</v>
      </c>
      <c r="AD50" s="17">
        <f t="shared" si="10"/>
        <v>2.8888888888888893</v>
      </c>
      <c r="AE50">
        <f t="shared" si="0"/>
        <v>0.13</v>
      </c>
      <c r="AF50">
        <v>22.22</v>
      </c>
      <c r="AG50">
        <f t="shared" si="1"/>
        <v>4.4999999999999998E-2</v>
      </c>
      <c r="AH50">
        <f t="shared" si="11"/>
        <v>8.5000000000000006E-2</v>
      </c>
      <c r="AI50" s="28">
        <f t="shared" si="33"/>
        <v>24710.379955791708</v>
      </c>
      <c r="AJ50" s="29">
        <f t="shared" si="12"/>
        <v>-62.898309403730416</v>
      </c>
      <c r="AK50" s="29">
        <f t="shared" si="13"/>
        <v>-20.974995978843531</v>
      </c>
      <c r="AL50" s="29">
        <f t="shared" si="23"/>
        <v>-75.485974844316559</v>
      </c>
      <c r="AM50" s="29">
        <f t="shared" si="24"/>
        <v>-8.3873305382573946</v>
      </c>
      <c r="AN50" s="29">
        <f t="shared" si="25"/>
        <v>-25.161991614772187</v>
      </c>
      <c r="AO50" s="29">
        <f t="shared" si="26"/>
        <v>-50.323983229544368</v>
      </c>
      <c r="AP50" s="20">
        <f t="shared" si="37"/>
        <v>551.42635813167681</v>
      </c>
      <c r="AQ50" s="20">
        <f t="shared" si="43"/>
        <v>-51.652059997906321</v>
      </c>
      <c r="AR50" s="20">
        <f t="shared" si="14"/>
        <v>56.608478463357372</v>
      </c>
      <c r="AS50" s="20">
        <f t="shared" si="15"/>
        <v>18.87749638095918</v>
      </c>
      <c r="AT50" s="20">
        <f t="shared" si="16"/>
        <v>-24.86037690872984</v>
      </c>
      <c r="AU50" s="20">
        <f t="shared" si="17"/>
        <v>-33.247707446987235</v>
      </c>
      <c r="AV50" s="20">
        <f t="shared" si="38"/>
        <v>3151.8936860766071</v>
      </c>
      <c r="AW50" s="20">
        <f t="shared" si="27"/>
        <v>-1.0264620623196379</v>
      </c>
      <c r="AX50" s="20">
        <f t="shared" si="28"/>
        <v>84.899767444893314</v>
      </c>
      <c r="AY50" s="20">
        <f t="shared" si="18"/>
        <v>-1.2090281201133951E-2</v>
      </c>
      <c r="AZ50" s="21">
        <f t="shared" si="2"/>
        <v>28413.699999999993</v>
      </c>
      <c r="BA50" s="20">
        <f t="shared" si="19"/>
        <v>83.873305382573946</v>
      </c>
      <c r="BB50" s="20">
        <f t="shared" si="36"/>
        <v>3600.3200442082839</v>
      </c>
      <c r="BC50" s="20">
        <f t="shared" si="20"/>
        <v>3703.3200442082839</v>
      </c>
      <c r="BD50" s="20"/>
      <c r="BE50" s="140">
        <f t="shared" si="29"/>
        <v>2.3172963006435988E-2</v>
      </c>
      <c r="BF50" s="140">
        <f t="shared" si="44"/>
        <v>2.5705782590975178E-2</v>
      </c>
    </row>
    <row r="51" spans="1:58" x14ac:dyDescent="0.25">
      <c r="A51">
        <v>0</v>
      </c>
      <c r="C51" s="16">
        <f t="shared" si="21"/>
        <v>44115</v>
      </c>
      <c r="D51" s="91">
        <v>50</v>
      </c>
      <c r="E51" s="91" t="str">
        <f t="shared" si="6"/>
        <v/>
      </c>
      <c r="AC51" s="74">
        <f t="shared" si="9"/>
        <v>8.2392748066730999</v>
      </c>
      <c r="AD51" s="17">
        <f t="shared" si="10"/>
        <v>2.8888888888888893</v>
      </c>
      <c r="AE51">
        <f t="shared" si="0"/>
        <v>0.13</v>
      </c>
      <c r="AF51">
        <v>22.22</v>
      </c>
      <c r="AG51">
        <f t="shared" si="1"/>
        <v>4.4999999999999998E-2</v>
      </c>
      <c r="AH51">
        <f t="shared" si="11"/>
        <v>8.5000000000000006E-2</v>
      </c>
      <c r="AI51" s="28">
        <f t="shared" si="33"/>
        <v>24626.906844943944</v>
      </c>
      <c r="AJ51" s="29">
        <f t="shared" si="12"/>
        <v>-62.569068497754813</v>
      </c>
      <c r="AK51" s="29">
        <f t="shared" si="13"/>
        <v>-20.904042350008634</v>
      </c>
      <c r="AL51" s="29">
        <f t="shared" si="23"/>
        <v>-75.125799762987114</v>
      </c>
      <c r="AM51" s="29">
        <f t="shared" si="24"/>
        <v>-8.3473110847763454</v>
      </c>
      <c r="AN51" s="29">
        <f t="shared" si="25"/>
        <v>-25.041933254329038</v>
      </c>
      <c r="AO51" s="29">
        <f t="shared" si="26"/>
        <v>-50.083866508658076</v>
      </c>
      <c r="AP51" s="20">
        <f t="shared" si="37"/>
        <v>550.23156162548571</v>
      </c>
      <c r="AQ51" s="20">
        <f t="shared" si="43"/>
        <v>-51.506410153252602</v>
      </c>
      <c r="AR51" s="20">
        <f t="shared" si="14"/>
        <v>56.31216164797933</v>
      </c>
      <c r="AS51" s="20">
        <f t="shared" si="15"/>
        <v>18.81363811500777</v>
      </c>
      <c r="AT51" s="20">
        <f t="shared" si="16"/>
        <v>-24.814186115925455</v>
      </c>
      <c r="AU51" s="20">
        <f t="shared" si="17"/>
        <v>-33.161497200701803</v>
      </c>
      <c r="AV51" s="20">
        <f t="shared" si="38"/>
        <v>3236.5615934305615</v>
      </c>
      <c r="AW51" s="20">
        <f t="shared" si="27"/>
        <v>-1.1947965061910963</v>
      </c>
      <c r="AX51" s="20">
        <f t="shared" si="28"/>
        <v>84.667907353954433</v>
      </c>
      <c r="AY51" s="20">
        <f t="shared" si="18"/>
        <v>-1.4111562970326478E-2</v>
      </c>
      <c r="AZ51" s="21">
        <f t="shared" si="2"/>
        <v>28413.69999999999</v>
      </c>
      <c r="BA51" s="20">
        <f t="shared" si="19"/>
        <v>83.473110847763451</v>
      </c>
      <c r="BB51" s="20">
        <f t="shared" si="36"/>
        <v>3683.7931550560475</v>
      </c>
      <c r="BC51" s="20">
        <f t="shared" si="20"/>
        <v>3786.793155056047</v>
      </c>
      <c r="BD51" s="20"/>
      <c r="BE51" s="140">
        <f t="shared" si="29"/>
        <v>2.2540074811602855E-2</v>
      </c>
      <c r="BF51" s="140">
        <f t="shared" si="44"/>
        <v>2.496343439459001E-2</v>
      </c>
    </row>
    <row r="52" spans="1:58" x14ac:dyDescent="0.25">
      <c r="A52">
        <v>0</v>
      </c>
      <c r="C52" s="16">
        <f t="shared" si="21"/>
        <v>44116</v>
      </c>
      <c r="D52" s="91">
        <v>51</v>
      </c>
      <c r="E52" s="91" t="str">
        <f t="shared" si="6"/>
        <v/>
      </c>
      <c r="AC52" s="74">
        <f t="shared" si="9"/>
        <v>8.2609708126614851</v>
      </c>
      <c r="AD52" s="17">
        <f t="shared" si="10"/>
        <v>2.8888888888888893</v>
      </c>
      <c r="AE52">
        <f t="shared" si="0"/>
        <v>0.13</v>
      </c>
      <c r="AF52">
        <v>22.22</v>
      </c>
      <c r="AG52">
        <f t="shared" si="1"/>
        <v>4.4999999999999998E-2</v>
      </c>
      <c r="AH52">
        <f t="shared" si="11"/>
        <v>8.5000000000000006E-2</v>
      </c>
      <c r="AI52" s="28">
        <f t="shared" si="33"/>
        <v>24543.850823973182</v>
      </c>
      <c r="AJ52" s="29">
        <f t="shared" si="12"/>
        <v>-62.222593700221239</v>
      </c>
      <c r="AK52" s="29">
        <f t="shared" si="13"/>
        <v>-20.833427270541204</v>
      </c>
      <c r="AL52" s="29">
        <f t="shared" si="23"/>
        <v>-74.750418873686201</v>
      </c>
      <c r="AM52" s="29">
        <f t="shared" si="24"/>
        <v>-8.3056020970762443</v>
      </c>
      <c r="AN52" s="29">
        <f t="shared" si="25"/>
        <v>-24.916806291228735</v>
      </c>
      <c r="AO52" s="29">
        <f t="shared" si="26"/>
        <v>-49.833612582457462</v>
      </c>
      <c r="AP52" s="20">
        <f t="shared" si="37"/>
        <v>548.87709176132034</v>
      </c>
      <c r="AQ52" s="20">
        <f t="shared" si="43"/>
        <v>-51.344468464704676</v>
      </c>
      <c r="AR52" s="20">
        <f t="shared" si="14"/>
        <v>56.000334330199117</v>
      </c>
      <c r="AS52" s="20">
        <f t="shared" si="15"/>
        <v>18.750084543487084</v>
      </c>
      <c r="AT52" s="20">
        <f t="shared" si="16"/>
        <v>-24.760420273146856</v>
      </c>
      <c r="AU52" s="20">
        <f t="shared" si="17"/>
        <v>-33.066022370223102</v>
      </c>
      <c r="AV52" s="20">
        <f t="shared" si="38"/>
        <v>3320.9720842654892</v>
      </c>
      <c r="AW52" s="20">
        <f t="shared" si="27"/>
        <v>-1.3544698641653667</v>
      </c>
      <c r="AX52" s="20">
        <f t="shared" si="28"/>
        <v>84.410490834927714</v>
      </c>
      <c r="AY52" s="20">
        <f t="shared" si="18"/>
        <v>-1.604622660960655E-2</v>
      </c>
      <c r="AZ52" s="21">
        <f t="shared" si="2"/>
        <v>28413.699999999993</v>
      </c>
      <c r="BA52" s="20">
        <f t="shared" si="19"/>
        <v>83.056020970762432</v>
      </c>
      <c r="BB52" s="20">
        <f t="shared" si="36"/>
        <v>3766.8491760268098</v>
      </c>
      <c r="BC52" s="20">
        <f t="shared" si="20"/>
        <v>3869.8491760268098</v>
      </c>
      <c r="BD52" s="20"/>
      <c r="BE52" s="140">
        <f t="shared" si="29"/>
        <v>2.1933075710741722E-2</v>
      </c>
      <c r="BF52" s="140">
        <f t="shared" si="44"/>
        <v>2.4253544958305624E-2</v>
      </c>
    </row>
    <row r="53" spans="1:58" x14ac:dyDescent="0.25">
      <c r="A53">
        <v>0</v>
      </c>
      <c r="C53" s="16">
        <f t="shared" si="21"/>
        <v>44117</v>
      </c>
      <c r="D53" s="91">
        <v>52</v>
      </c>
      <c r="E53" s="91" t="str">
        <f t="shared" si="6"/>
        <v/>
      </c>
      <c r="AC53" s="74">
        <f t="shared" si="9"/>
        <v>8.2820965941737423</v>
      </c>
      <c r="AD53" s="17">
        <f t="shared" si="10"/>
        <v>2.8888888888888893</v>
      </c>
      <c r="AE53">
        <f t="shared" si="0"/>
        <v>0.13</v>
      </c>
      <c r="AF53">
        <v>22.22</v>
      </c>
      <c r="AG53">
        <f t="shared" si="1"/>
        <v>4.4999999999999998E-2</v>
      </c>
      <c r="AH53">
        <f t="shared" si="11"/>
        <v>8.5000000000000006E-2</v>
      </c>
      <c r="AI53" s="28">
        <f t="shared" si="33"/>
        <v>24461.227568235165</v>
      </c>
      <c r="AJ53" s="29">
        <f t="shared" si="12"/>
        <v>-61.860090704757965</v>
      </c>
      <c r="AK53" s="29">
        <f t="shared" si="13"/>
        <v>-20.763165033258645</v>
      </c>
      <c r="AL53" s="29">
        <f t="shared" si="23"/>
        <v>-74.360930164214949</v>
      </c>
      <c r="AM53" s="29">
        <f t="shared" si="24"/>
        <v>-8.262325573801661</v>
      </c>
      <c r="AN53" s="29">
        <f t="shared" si="25"/>
        <v>-24.786976721404983</v>
      </c>
      <c r="AO53" s="29">
        <f t="shared" si="26"/>
        <v>-49.573953442809966</v>
      </c>
      <c r="AP53" s="20">
        <f t="shared" si="37"/>
        <v>547.37131313641942</v>
      </c>
      <c r="AQ53" s="20">
        <f t="shared" si="43"/>
        <v>-51.167239659856442</v>
      </c>
      <c r="AR53" s="20">
        <f t="shared" si="14"/>
        <v>55.674081634282167</v>
      </c>
      <c r="AS53" s="20">
        <f t="shared" si="15"/>
        <v>18.686848529932782</v>
      </c>
      <c r="AT53" s="20">
        <f t="shared" si="16"/>
        <v>-24.699469129259416</v>
      </c>
      <c r="AU53" s="20">
        <f t="shared" si="17"/>
        <v>-32.961794703061074</v>
      </c>
      <c r="AV53" s="20">
        <f t="shared" si="38"/>
        <v>3405.1011186284068</v>
      </c>
      <c r="AW53" s="20">
        <f t="shared" si="27"/>
        <v>-1.5057786249009268</v>
      </c>
      <c r="AX53" s="20">
        <f t="shared" si="28"/>
        <v>84.129034362917537</v>
      </c>
      <c r="AY53" s="20">
        <f t="shared" si="18"/>
        <v>-1.7898441796030468E-2</v>
      </c>
      <c r="AZ53" s="21">
        <f t="shared" si="2"/>
        <v>28413.69999999999</v>
      </c>
      <c r="BA53" s="20">
        <f t="shared" si="19"/>
        <v>82.62325573801661</v>
      </c>
      <c r="BB53" s="20">
        <f t="shared" si="36"/>
        <v>3849.4724317648265</v>
      </c>
      <c r="BC53" s="20">
        <f t="shared" si="20"/>
        <v>3952.4724317648261</v>
      </c>
      <c r="BD53" s="20"/>
      <c r="BE53" s="140">
        <f t="shared" si="29"/>
        <v>2.1350510570245507E-2</v>
      </c>
      <c r="BF53" s="140">
        <f t="shared" si="44"/>
        <v>2.3574138538978613E-2</v>
      </c>
    </row>
    <row r="54" spans="1:58" x14ac:dyDescent="0.25">
      <c r="A54">
        <v>0</v>
      </c>
      <c r="C54" s="16">
        <f t="shared" si="21"/>
        <v>44118</v>
      </c>
      <c r="D54" s="91">
        <v>53</v>
      </c>
      <c r="E54" s="91" t="str">
        <f t="shared" si="6"/>
        <v/>
      </c>
      <c r="AC54" s="74">
        <f t="shared" si="9"/>
        <v>8.3026744428369135</v>
      </c>
      <c r="AD54" s="17">
        <f t="shared" si="10"/>
        <v>2.8888888888888893</v>
      </c>
      <c r="AE54">
        <f t="shared" si="0"/>
        <v>0.13</v>
      </c>
      <c r="AF54">
        <v>22.22</v>
      </c>
      <c r="AG54">
        <f t="shared" si="1"/>
        <v>4.4999999999999998E-2</v>
      </c>
      <c r="AH54">
        <f t="shared" si="11"/>
        <v>8.5000000000000006E-2</v>
      </c>
      <c r="AI54" s="28">
        <f t="shared" si="33"/>
        <v>24379.051585975438</v>
      </c>
      <c r="AJ54" s="29">
        <f t="shared" si="12"/>
        <v>-61.482713360813293</v>
      </c>
      <c r="AK54" s="29">
        <f t="shared" si="13"/>
        <v>-20.693268898916191</v>
      </c>
      <c r="AL54" s="29">
        <f t="shared" si="23"/>
        <v>-73.958384033756531</v>
      </c>
      <c r="AM54" s="29">
        <f t="shared" si="24"/>
        <v>-8.2175982259729476</v>
      </c>
      <c r="AN54" s="29">
        <f t="shared" si="25"/>
        <v>-24.652794677918845</v>
      </c>
      <c r="AO54" s="29">
        <f t="shared" si="26"/>
        <v>-49.305589355837682</v>
      </c>
      <c r="AP54" s="20">
        <f t="shared" si="37"/>
        <v>545.72230646618198</v>
      </c>
      <c r="AQ54" s="20">
        <f t="shared" si="43"/>
        <v>-50.975681612855098</v>
      </c>
      <c r="AR54" s="20">
        <f t="shared" si="14"/>
        <v>55.334442024731963</v>
      </c>
      <c r="AS54" s="20">
        <f t="shared" si="15"/>
        <v>18.623942009024571</v>
      </c>
      <c r="AT54" s="20">
        <f t="shared" si="16"/>
        <v>-24.631709091138873</v>
      </c>
      <c r="AU54" s="20">
        <f t="shared" si="17"/>
        <v>-32.849307317111823</v>
      </c>
      <c r="AV54" s="20">
        <f t="shared" si="38"/>
        <v>3488.9261075583736</v>
      </c>
      <c r="AW54" s="20">
        <f t="shared" si="27"/>
        <v>-1.6490066702374406</v>
      </c>
      <c r="AX54" s="20">
        <f t="shared" si="28"/>
        <v>83.824988929966821</v>
      </c>
      <c r="AY54" s="20">
        <f t="shared" si="18"/>
        <v>-1.9672017751354964E-2</v>
      </c>
      <c r="AZ54" s="21">
        <f t="shared" si="2"/>
        <v>28413.699999999993</v>
      </c>
      <c r="BA54" s="20">
        <f t="shared" si="19"/>
        <v>82.175982259729466</v>
      </c>
      <c r="BB54" s="20">
        <f t="shared" si="36"/>
        <v>3931.6484140245561</v>
      </c>
      <c r="BC54" s="20">
        <f t="shared" si="20"/>
        <v>4034.6484140245557</v>
      </c>
      <c r="BD54" s="20"/>
      <c r="BE54" s="140">
        <f t="shared" si="29"/>
        <v>2.0791032367311682E-2</v>
      </c>
      <c r="BF54" s="140">
        <f t="shared" si="44"/>
        <v>2.2923398131467883E-2</v>
      </c>
    </row>
    <row r="55" spans="1:58" x14ac:dyDescent="0.25">
      <c r="A55">
        <v>0</v>
      </c>
      <c r="C55" s="16">
        <f t="shared" si="21"/>
        <v>44119</v>
      </c>
      <c r="D55" s="91">
        <v>54</v>
      </c>
      <c r="E55" s="91" t="str">
        <f t="shared" si="6"/>
        <v/>
      </c>
      <c r="AC55" s="74">
        <f t="shared" si="9"/>
        <v>8.3227254630780152</v>
      </c>
      <c r="AD55" s="17">
        <f t="shared" si="10"/>
        <v>2.8888888888888893</v>
      </c>
      <c r="AE55">
        <f t="shared" si="0"/>
        <v>0.13</v>
      </c>
      <c r="AF55">
        <v>22.22</v>
      </c>
      <c r="AG55">
        <f t="shared" si="1"/>
        <v>4.4999999999999998E-2</v>
      </c>
      <c r="AH55">
        <f t="shared" si="11"/>
        <v>8.5000000000000006E-2</v>
      </c>
      <c r="AI55" s="28">
        <f t="shared" si="33"/>
        <v>24297.336268962787</v>
      </c>
      <c r="AJ55" s="29">
        <f t="shared" si="12"/>
        <v>-61.091565871714636</v>
      </c>
      <c r="AK55" s="29">
        <f t="shared" si="13"/>
        <v>-20.6237511409382</v>
      </c>
      <c r="AL55" s="29">
        <f t="shared" si="23"/>
        <v>-73.543785311387552</v>
      </c>
      <c r="AM55" s="29">
        <f t="shared" si="24"/>
        <v>-8.1715317012652839</v>
      </c>
      <c r="AN55" s="29">
        <f t="shared" si="25"/>
        <v>-24.514595103795848</v>
      </c>
      <c r="AO55" s="29">
        <f t="shared" si="26"/>
        <v>-49.029190207591704</v>
      </c>
      <c r="AP55" s="20">
        <f t="shared" si="37"/>
        <v>543.937878769696</v>
      </c>
      <c r="AQ55" s="20">
        <f t="shared" si="43"/>
        <v>-50.770709216895241</v>
      </c>
      <c r="AR55" s="20">
        <f t="shared" si="14"/>
        <v>54.982409284543174</v>
      </c>
      <c r="AS55" s="20">
        <f t="shared" si="15"/>
        <v>18.561376026844382</v>
      </c>
      <c r="AT55" s="20">
        <f t="shared" si="16"/>
        <v>-24.557503790978188</v>
      </c>
      <c r="AU55" s="20">
        <f t="shared" si="17"/>
        <v>-32.729035492243469</v>
      </c>
      <c r="AV55" s="20">
        <f t="shared" si="38"/>
        <v>3572.4258522675123</v>
      </c>
      <c r="AW55" s="20">
        <f t="shared" si="27"/>
        <v>-1.7844276964859773</v>
      </c>
      <c r="AX55" s="20">
        <f t="shared" si="28"/>
        <v>83.499744709138668</v>
      </c>
      <c r="AY55" s="20">
        <f t="shared" si="18"/>
        <v>-2.1370456912195562E-2</v>
      </c>
      <c r="AZ55" s="21">
        <f t="shared" si="2"/>
        <v>28413.699999999993</v>
      </c>
      <c r="BA55" s="20">
        <f t="shared" si="19"/>
        <v>81.715317012652832</v>
      </c>
      <c r="BB55" s="20">
        <f t="shared" si="36"/>
        <v>4013.3637310372092</v>
      </c>
      <c r="BC55" s="20">
        <f t="shared" si="20"/>
        <v>4116.3637310372087</v>
      </c>
      <c r="BD55" s="20"/>
      <c r="BE55" s="140">
        <f t="shared" si="29"/>
        <v>2.0253392272944579E-2</v>
      </c>
      <c r="BF55" s="140">
        <f t="shared" si="44"/>
        <v>2.2299649891871089E-2</v>
      </c>
    </row>
    <row r="56" spans="1:58" x14ac:dyDescent="0.25">
      <c r="A56">
        <v>0</v>
      </c>
      <c r="C56" s="16">
        <f t="shared" si="21"/>
        <v>44120</v>
      </c>
      <c r="D56" s="91">
        <v>55</v>
      </c>
      <c r="E56" s="91" t="str">
        <f t="shared" si="6"/>
        <v/>
      </c>
      <c r="AC56" s="74">
        <f t="shared" si="9"/>
        <v>8.3422696557740537</v>
      </c>
      <c r="AD56" s="17">
        <f t="shared" si="10"/>
        <v>2.8888888888888893</v>
      </c>
      <c r="AE56">
        <f t="shared" si="0"/>
        <v>0.13</v>
      </c>
      <c r="AF56">
        <v>22.22</v>
      </c>
      <c r="AG56">
        <f t="shared" si="1"/>
        <v>4.4999999999999998E-2</v>
      </c>
      <c r="AH56">
        <f t="shared" si="11"/>
        <v>8.5000000000000006E-2</v>
      </c>
      <c r="AI56" s="28">
        <f t="shared" si="33"/>
        <v>24216.093941173265</v>
      </c>
      <c r="AJ56" s="29">
        <f t="shared" si="12"/>
        <v>-60.687704701267386</v>
      </c>
      <c r="AK56" s="29">
        <f t="shared" si="13"/>
        <v>-20.554623088252129</v>
      </c>
      <c r="AL56" s="29">
        <f t="shared" si="23"/>
        <v>-73.118095010567572</v>
      </c>
      <c r="AM56" s="29">
        <f t="shared" si="24"/>
        <v>-8.1242327789519528</v>
      </c>
      <c r="AN56" s="29">
        <f t="shared" si="25"/>
        <v>-24.372698336855855</v>
      </c>
      <c r="AO56" s="29">
        <f t="shared" si="26"/>
        <v>-48.745396673711717</v>
      </c>
      <c r="AP56" s="20">
        <f t="shared" si="37"/>
        <v>542.0255717264381</v>
      </c>
      <c r="AQ56" s="20">
        <f t="shared" si="43"/>
        <v>-50.55319750918926</v>
      </c>
      <c r="AR56" s="20">
        <f t="shared" si="14"/>
        <v>54.618934231140649</v>
      </c>
      <c r="AS56" s="20">
        <f t="shared" si="15"/>
        <v>18.499160779426916</v>
      </c>
      <c r="AT56" s="20">
        <f t="shared" si="16"/>
        <v>-24.477204544636319</v>
      </c>
      <c r="AU56" s="20">
        <f t="shared" si="17"/>
        <v>-32.601437323588272</v>
      </c>
      <c r="AV56" s="20">
        <f t="shared" si="38"/>
        <v>3655.5804871002897</v>
      </c>
      <c r="AW56" s="20">
        <f t="shared" si="27"/>
        <v>-1.912307043257897</v>
      </c>
      <c r="AX56" s="20">
        <f t="shared" si="28"/>
        <v>83.154634832777447</v>
      </c>
      <c r="AY56" s="20">
        <f t="shared" si="18"/>
        <v>-2.2996998869678327E-2</v>
      </c>
      <c r="AZ56" s="21">
        <f t="shared" si="2"/>
        <v>28413.699999999993</v>
      </c>
      <c r="BA56" s="20">
        <f t="shared" si="19"/>
        <v>81.242327789519521</v>
      </c>
      <c r="BB56" s="20">
        <f t="shared" si="36"/>
        <v>4094.6060588267287</v>
      </c>
      <c r="BC56" s="20">
        <f t="shared" si="20"/>
        <v>4197.6060588267283</v>
      </c>
      <c r="BD56" s="20"/>
      <c r="BE56" s="140">
        <f t="shared" si="29"/>
        <v>1.9736430767027663E-2</v>
      </c>
      <c r="BF56" s="140">
        <f t="shared" si="44"/>
        <v>2.1701349268406094E-2</v>
      </c>
    </row>
    <row r="57" spans="1:58" x14ac:dyDescent="0.25">
      <c r="A57">
        <v>0</v>
      </c>
      <c r="C57" s="16">
        <f t="shared" si="21"/>
        <v>44121</v>
      </c>
      <c r="D57" s="91">
        <v>56</v>
      </c>
      <c r="E57" s="91" t="str">
        <f t="shared" si="6"/>
        <v/>
      </c>
      <c r="AC57" s="74">
        <f t="shared" si="9"/>
        <v>8.3613259945418221</v>
      </c>
      <c r="AD57" s="17">
        <f t="shared" si="10"/>
        <v>2.8888888888888893</v>
      </c>
      <c r="AE57">
        <f t="shared" si="0"/>
        <v>0.13</v>
      </c>
      <c r="AF57">
        <v>22.22</v>
      </c>
      <c r="AG57">
        <f t="shared" si="1"/>
        <v>4.4999999999999998E-2</v>
      </c>
      <c r="AH57">
        <f t="shared" si="11"/>
        <v>8.5000000000000006E-2</v>
      </c>
      <c r="AI57" s="28">
        <f t="shared" si="33"/>
        <v>24135.335905747175</v>
      </c>
      <c r="AJ57" s="29">
        <f t="shared" si="12"/>
        <v>-60.272140259616492</v>
      </c>
      <c r="AK57" s="29">
        <f t="shared" si="13"/>
        <v>-20.485895166473355</v>
      </c>
      <c r="AL57" s="29">
        <f t="shared" si="23"/>
        <v>-72.682231883480867</v>
      </c>
      <c r="AM57" s="29">
        <f t="shared" si="24"/>
        <v>-8.0758035426089858</v>
      </c>
      <c r="AN57" s="29">
        <f t="shared" si="25"/>
        <v>-24.227410627826952</v>
      </c>
      <c r="AO57" s="29">
        <f t="shared" si="26"/>
        <v>-48.454821255653911</v>
      </c>
      <c r="AP57" s="20">
        <f t="shared" si="37"/>
        <v>539.99266965268487</v>
      </c>
      <c r="AQ57" s="20">
        <f t="shared" si="43"/>
        <v>-50.323983229544368</v>
      </c>
      <c r="AR57" s="20">
        <f t="shared" si="14"/>
        <v>54.244926233654844</v>
      </c>
      <c r="AS57" s="20">
        <f t="shared" si="15"/>
        <v>18.437305649826019</v>
      </c>
      <c r="AT57" s="20">
        <f t="shared" si="16"/>
        <v>-24.391150727689713</v>
      </c>
      <c r="AU57" s="20">
        <f t="shared" si="17"/>
        <v>-32.4669542702987</v>
      </c>
      <c r="AV57" s="20">
        <f t="shared" si="38"/>
        <v>3738.3714246001327</v>
      </c>
      <c r="AW57" s="20">
        <f t="shared" si="27"/>
        <v>-2.0329020737532346</v>
      </c>
      <c r="AX57" s="20">
        <f t="shared" si="28"/>
        <v>82.790937499843039</v>
      </c>
      <c r="AY57" s="20">
        <f t="shared" si="18"/>
        <v>-2.4554644930274993E-2</v>
      </c>
      <c r="AZ57" s="21">
        <f t="shared" si="2"/>
        <v>28413.699999999993</v>
      </c>
      <c r="BA57" s="20">
        <f t="shared" si="19"/>
        <v>80.758035426089847</v>
      </c>
      <c r="BB57" s="20">
        <f t="shared" si="36"/>
        <v>4175.3640942528182</v>
      </c>
      <c r="BC57" s="20">
        <f t="shared" si="20"/>
        <v>4278.3640942528173</v>
      </c>
      <c r="BD57" s="20"/>
      <c r="BE57" s="140">
        <f t="shared" si="29"/>
        <v>1.9239069673122604E-2</v>
      </c>
      <c r="BF57" s="140">
        <f t="shared" si="44"/>
        <v>2.1127068647429078E-2</v>
      </c>
    </row>
    <row r="58" spans="1:58" x14ac:dyDescent="0.25">
      <c r="A58">
        <v>0</v>
      </c>
      <c r="C58" s="16">
        <f t="shared" si="21"/>
        <v>44122</v>
      </c>
      <c r="D58" s="91">
        <v>57</v>
      </c>
      <c r="E58" s="91" t="str">
        <f t="shared" si="6"/>
        <v/>
      </c>
      <c r="AC58" s="74">
        <f t="shared" si="9"/>
        <v>8.3799124954378552</v>
      </c>
      <c r="AD58" s="17">
        <f t="shared" si="10"/>
        <v>2.8888888888888893</v>
      </c>
      <c r="AE58">
        <f t="shared" si="0"/>
        <v>0.13</v>
      </c>
      <c r="AF58">
        <v>22.22</v>
      </c>
      <c r="AG58">
        <f t="shared" si="1"/>
        <v>4.4999999999999998E-2</v>
      </c>
      <c r="AH58">
        <f t="shared" si="11"/>
        <v>8.5000000000000006E-2</v>
      </c>
      <c r="AI58" s="28">
        <f t="shared" si="33"/>
        <v>24055.072490277395</v>
      </c>
      <c r="AJ58" s="29">
        <f t="shared" si="12"/>
        <v>-59.845838532149806</v>
      </c>
      <c r="AK58" s="29">
        <f t="shared" si="13"/>
        <v>-20.417576937629008</v>
      </c>
      <c r="AL58" s="29">
        <f t="shared" si="23"/>
        <v>-72.237073922800931</v>
      </c>
      <c r="AM58" s="29">
        <f t="shared" si="24"/>
        <v>-8.0263415469778803</v>
      </c>
      <c r="AN58" s="29">
        <f t="shared" si="25"/>
        <v>-24.079024640933643</v>
      </c>
      <c r="AO58" s="29">
        <f t="shared" si="26"/>
        <v>-48.158049281867292</v>
      </c>
      <c r="AP58" s="20">
        <f t="shared" si="37"/>
        <v>537.84620693245699</v>
      </c>
      <c r="AQ58" s="20">
        <f t="shared" si="43"/>
        <v>-50.083866508658076</v>
      </c>
      <c r="AR58" s="20">
        <f t="shared" si="14"/>
        <v>53.861254678934827</v>
      </c>
      <c r="AS58" s="20">
        <f t="shared" si="15"/>
        <v>18.375819243866108</v>
      </c>
      <c r="AT58" s="20">
        <f t="shared" si="16"/>
        <v>-24.299670134370817</v>
      </c>
      <c r="AU58" s="20">
        <f t="shared" si="17"/>
        <v>-32.326011681348696</v>
      </c>
      <c r="AV58" s="20">
        <f t="shared" si="38"/>
        <v>3820.7813027901398</v>
      </c>
      <c r="AW58" s="20">
        <f t="shared" si="27"/>
        <v>-2.1464627202278734</v>
      </c>
      <c r="AX58" s="20">
        <f t="shared" si="28"/>
        <v>82.409878190007021</v>
      </c>
      <c r="AY58" s="20">
        <f t="shared" si="18"/>
        <v>-2.6046182416128754E-2</v>
      </c>
      <c r="AZ58" s="21">
        <f t="shared" si="2"/>
        <v>28413.69999999999</v>
      </c>
      <c r="BA58" s="20">
        <f t="shared" si="19"/>
        <v>80.263415469778806</v>
      </c>
      <c r="BB58" s="20">
        <f t="shared" si="36"/>
        <v>4255.6275097225971</v>
      </c>
      <c r="BC58" s="20">
        <f t="shared" si="20"/>
        <v>4358.6275097225971</v>
      </c>
      <c r="BD58" s="20"/>
      <c r="BE58" s="140">
        <f t="shared" si="29"/>
        <v>1.8760305037525613E-2</v>
      </c>
      <c r="BF58" s="140">
        <f t="shared" si="44"/>
        <v>2.0575486401315277E-2</v>
      </c>
    </row>
    <row r="59" spans="1:58" x14ac:dyDescent="0.25">
      <c r="A59">
        <v>0</v>
      </c>
      <c r="C59" s="16">
        <f t="shared" si="21"/>
        <v>44123</v>
      </c>
      <c r="D59" s="91">
        <v>58</v>
      </c>
      <c r="E59" s="91" t="str">
        <f t="shared" si="6"/>
        <v/>
      </c>
      <c r="AC59" s="74">
        <f t="shared" si="9"/>
        <v>8.3980462807410472</v>
      </c>
      <c r="AD59" s="17">
        <f t="shared" si="10"/>
        <v>2.8888888888888893</v>
      </c>
      <c r="AE59">
        <f t="shared" si="0"/>
        <v>0.13</v>
      </c>
      <c r="AF59">
        <v>22.22</v>
      </c>
      <c r="AG59">
        <f t="shared" si="1"/>
        <v>4.4999999999999998E-2</v>
      </c>
      <c r="AH59">
        <f t="shared" si="11"/>
        <v>8.5000000000000006E-2</v>
      </c>
      <c r="AI59" s="28">
        <f t="shared" si="33"/>
        <v>23975.313090506508</v>
      </c>
      <c r="AJ59" s="29">
        <f t="shared" si="12"/>
        <v>-59.409722632415615</v>
      </c>
      <c r="AK59" s="29">
        <f t="shared" si="13"/>
        <v>-20.349677138470181</v>
      </c>
      <c r="AL59" s="29">
        <f t="shared" si="23"/>
        <v>-71.783459793797221</v>
      </c>
      <c r="AM59" s="29">
        <f t="shared" si="24"/>
        <v>-7.9759399770885793</v>
      </c>
      <c r="AN59" s="29">
        <f t="shared" si="25"/>
        <v>-23.927819931265741</v>
      </c>
      <c r="AO59" s="29">
        <f t="shared" si="26"/>
        <v>-47.855639862531476</v>
      </c>
      <c r="AP59" s="20">
        <f t="shared" si="37"/>
        <v>535.59297483183616</v>
      </c>
      <c r="AQ59" s="20">
        <f t="shared" si="43"/>
        <v>-49.833612582457462</v>
      </c>
      <c r="AR59" s="20">
        <f t="shared" si="14"/>
        <v>53.468750369174053</v>
      </c>
      <c r="AS59" s="20">
        <f t="shared" si="15"/>
        <v>18.314709424623164</v>
      </c>
      <c r="AT59" s="20">
        <f t="shared" si="16"/>
        <v>-24.203079311960565</v>
      </c>
      <c r="AU59" s="20">
        <f t="shared" si="17"/>
        <v>-32.179019289049144</v>
      </c>
      <c r="AV59" s="20">
        <f t="shared" si="38"/>
        <v>3902.7939346616467</v>
      </c>
      <c r="AW59" s="20">
        <f t="shared" si="27"/>
        <v>-2.2532321006208349</v>
      </c>
      <c r="AX59" s="20">
        <f t="shared" si="28"/>
        <v>82.012631871506983</v>
      </c>
      <c r="AY59" s="20">
        <f t="shared" si="18"/>
        <v>-2.7474207926299437E-2</v>
      </c>
      <c r="AZ59" s="21">
        <f t="shared" si="2"/>
        <v>28413.699999999993</v>
      </c>
      <c r="BA59" s="20">
        <f t="shared" si="19"/>
        <v>79.759399770885793</v>
      </c>
      <c r="BB59" s="20">
        <f t="shared" si="36"/>
        <v>4335.3869094934826</v>
      </c>
      <c r="BC59" s="20">
        <f t="shared" si="20"/>
        <v>4438.3869094934826</v>
      </c>
      <c r="BD59" s="20"/>
      <c r="BE59" s="140">
        <f t="shared" si="29"/>
        <v>1.8299200744493468E-2</v>
      </c>
      <c r="BF59" s="140">
        <f t="shared" si="44"/>
        <v>2.0045377142926604E-2</v>
      </c>
    </row>
    <row r="60" spans="1:58" x14ac:dyDescent="0.25">
      <c r="A60">
        <v>0</v>
      </c>
      <c r="C60" s="16">
        <f t="shared" si="21"/>
        <v>44124</v>
      </c>
      <c r="D60" s="91">
        <v>59</v>
      </c>
      <c r="E60" s="91" t="str">
        <f t="shared" si="6"/>
        <v/>
      </c>
      <c r="AC60" s="74">
        <f t="shared" si="9"/>
        <v>8.4157436374084931</v>
      </c>
      <c r="AD60" s="17">
        <f t="shared" si="10"/>
        <v>2.8888888888888893</v>
      </c>
      <c r="AE60">
        <f t="shared" si="0"/>
        <v>0.13</v>
      </c>
      <c r="AF60">
        <v>22.22</v>
      </c>
      <c r="AG60">
        <f t="shared" si="1"/>
        <v>4.4999999999999998E-2</v>
      </c>
      <c r="AH60">
        <f t="shared" si="11"/>
        <v>8.5000000000000006E-2</v>
      </c>
      <c r="AI60" s="28">
        <f t="shared" si="33"/>
        <v>23896.066212517966</v>
      </c>
      <c r="AJ60" s="29">
        <f t="shared" si="12"/>
        <v>-58.964674271105132</v>
      </c>
      <c r="AK60" s="29">
        <f t="shared" si="13"/>
        <v>-20.282203717438016</v>
      </c>
      <c r="AL60" s="29">
        <f t="shared" si="23"/>
        <v>-71.32219018968884</v>
      </c>
      <c r="AM60" s="29">
        <f t="shared" si="24"/>
        <v>-7.9246877988543147</v>
      </c>
      <c r="AN60" s="29">
        <f t="shared" si="25"/>
        <v>-23.774063396562948</v>
      </c>
      <c r="AO60" s="29">
        <f t="shared" si="26"/>
        <v>-47.548126793125888</v>
      </c>
      <c r="AP60" s="20">
        <f t="shared" si="37"/>
        <v>533.23952771128245</v>
      </c>
      <c r="AQ60" s="20">
        <f t="shared" si="43"/>
        <v>-49.573953442809966</v>
      </c>
      <c r="AR60" s="20">
        <f t="shared" si="14"/>
        <v>53.068206843994616</v>
      </c>
      <c r="AS60" s="20">
        <f t="shared" si="15"/>
        <v>18.253983345694216</v>
      </c>
      <c r="AT60" s="20">
        <f t="shared" si="16"/>
        <v>-24.101683867432627</v>
      </c>
      <c r="AU60" s="20">
        <f t="shared" si="17"/>
        <v>-32.026371666286941</v>
      </c>
      <c r="AV60" s="20">
        <f t="shared" si="38"/>
        <v>3984.3942597707437</v>
      </c>
      <c r="AW60" s="20">
        <f t="shared" si="27"/>
        <v>-2.3534471205537102</v>
      </c>
      <c r="AX60" s="20">
        <f t="shared" si="28"/>
        <v>81.600325109096957</v>
      </c>
      <c r="AY60" s="20">
        <f t="shared" si="18"/>
        <v>-2.8841148823944372E-2</v>
      </c>
      <c r="AZ60" s="21">
        <f t="shared" si="2"/>
        <v>28413.69999999999</v>
      </c>
      <c r="BA60" s="20">
        <f t="shared" si="19"/>
        <v>79.246877988543147</v>
      </c>
      <c r="BB60" s="20">
        <f t="shared" si="36"/>
        <v>4414.6337874820256</v>
      </c>
      <c r="BC60" s="20">
        <f t="shared" si="20"/>
        <v>4517.6337874820265</v>
      </c>
      <c r="BD60" s="20"/>
      <c r="BE60" s="140">
        <f t="shared" si="29"/>
        <v>1.7854882777127636E-2</v>
      </c>
      <c r="BF60" s="140">
        <f t="shared" si="44"/>
        <v>1.9535603026224844E-2</v>
      </c>
    </row>
    <row r="61" spans="1:58" x14ac:dyDescent="0.25">
      <c r="A61">
        <v>0</v>
      </c>
      <c r="C61" s="16">
        <f t="shared" si="21"/>
        <v>44125</v>
      </c>
      <c r="D61" s="91">
        <v>60</v>
      </c>
      <c r="E61" s="91" t="str">
        <f t="shared" si="6"/>
        <v/>
      </c>
      <c r="AC61" s="74">
        <f t="shared" si="9"/>
        <v>8.4330200707264193</v>
      </c>
      <c r="AD61" s="17">
        <f t="shared" si="10"/>
        <v>2.8888888888888893</v>
      </c>
      <c r="AE61">
        <f t="shared" si="0"/>
        <v>0.13</v>
      </c>
      <c r="AF61">
        <v>22.22</v>
      </c>
      <c r="AG61">
        <f t="shared" si="1"/>
        <v>4.4999999999999998E-2</v>
      </c>
      <c r="AH61">
        <f t="shared" si="11"/>
        <v>8.5000000000000006E-2</v>
      </c>
      <c r="AI61" s="28">
        <f t="shared" si="33"/>
        <v>23817.339513504656</v>
      </c>
      <c r="AJ61" s="29">
        <f t="shared" si="12"/>
        <v>-58.511535142955843</v>
      </c>
      <c r="AK61" s="29">
        <f t="shared" si="13"/>
        <v>-20.215163870355852</v>
      </c>
      <c r="AL61" s="29">
        <f t="shared" si="23"/>
        <v>-70.854029111980537</v>
      </c>
      <c r="AM61" s="29">
        <f t="shared" si="24"/>
        <v>-7.8726699013311707</v>
      </c>
      <c r="AN61" s="29">
        <f t="shared" si="25"/>
        <v>-23.618009703993511</v>
      </c>
      <c r="AO61" s="29">
        <f t="shared" si="26"/>
        <v>-47.23601940798703</v>
      </c>
      <c r="AP61" s="20">
        <f t="shared" si="37"/>
        <v>530.79218872041758</v>
      </c>
      <c r="AQ61" s="20">
        <f t="shared" si="43"/>
        <v>-49.305589355837682</v>
      </c>
      <c r="AR61" s="20">
        <f t="shared" si="14"/>
        <v>52.660381628660261</v>
      </c>
      <c r="AS61" s="20">
        <f t="shared" si="15"/>
        <v>18.193647483320266</v>
      </c>
      <c r="AT61" s="20">
        <f t="shared" si="16"/>
        <v>-23.995778747007709</v>
      </c>
      <c r="AU61" s="20">
        <f t="shared" si="17"/>
        <v>-31.86844864833888</v>
      </c>
      <c r="AV61" s="20">
        <f t="shared" si="38"/>
        <v>4065.5682977749202</v>
      </c>
      <c r="AW61" s="20">
        <f t="shared" si="27"/>
        <v>-2.4473389908648642</v>
      </c>
      <c r="AX61" s="20">
        <f t="shared" si="28"/>
        <v>81.174038004176509</v>
      </c>
      <c r="AY61" s="20">
        <f t="shared" si="18"/>
        <v>-3.014928234491606E-2</v>
      </c>
      <c r="AZ61" s="21">
        <f t="shared" si="2"/>
        <v>28413.699999999993</v>
      </c>
      <c r="BA61" s="20">
        <f t="shared" si="19"/>
        <v>78.726699013311716</v>
      </c>
      <c r="BB61" s="20">
        <f t="shared" si="36"/>
        <v>4493.3604864953377</v>
      </c>
      <c r="BC61" s="20">
        <f t="shared" si="20"/>
        <v>4596.3604864953377</v>
      </c>
      <c r="BD61" s="20"/>
      <c r="BE61" s="140">
        <f t="shared" si="29"/>
        <v>1.7426534047858433E-2</v>
      </c>
      <c r="BF61" s="140">
        <f t="shared" si="44"/>
        <v>1.904510596092646E-2</v>
      </c>
    </row>
    <row r="62" spans="1:58" x14ac:dyDescent="0.25">
      <c r="A62">
        <v>0</v>
      </c>
      <c r="C62" s="16">
        <f t="shared" si="21"/>
        <v>44126</v>
      </c>
      <c r="D62" s="91">
        <v>61</v>
      </c>
      <c r="E62" s="91" t="str">
        <f t="shared" si="6"/>
        <v/>
      </c>
      <c r="AC62" s="74">
        <f t="shared" si="9"/>
        <v>8.4498903536199386</v>
      </c>
      <c r="AD62" s="17">
        <f t="shared" si="10"/>
        <v>2.8888888888888893</v>
      </c>
      <c r="AE62">
        <f t="shared" si="0"/>
        <v>0.13</v>
      </c>
      <c r="AF62">
        <v>22.22</v>
      </c>
      <c r="AG62">
        <f t="shared" si="1"/>
        <v>4.4999999999999998E-2</v>
      </c>
      <c r="AH62">
        <f t="shared" si="11"/>
        <v>8.5000000000000006E-2</v>
      </c>
      <c r="AI62" s="28">
        <f t="shared" si="33"/>
        <v>23739.139841188575</v>
      </c>
      <c r="AJ62" s="29">
        <f t="shared" si="12"/>
        <v>-58.051108241165181</v>
      </c>
      <c r="AK62" s="29">
        <f t="shared" si="13"/>
        <v>-20.148564074917868</v>
      </c>
      <c r="AL62" s="29">
        <f t="shared" si="23"/>
        <v>-70.37970508447475</v>
      </c>
      <c r="AM62" s="29">
        <f t="shared" si="24"/>
        <v>-7.819967231608306</v>
      </c>
      <c r="AN62" s="29">
        <f t="shared" si="25"/>
        <v>-23.459901694824914</v>
      </c>
      <c r="AO62" s="29">
        <f t="shared" si="26"/>
        <v>-46.919803389649836</v>
      </c>
      <c r="AP62" s="20">
        <f t="shared" si="37"/>
        <v>528.25705510488183</v>
      </c>
      <c r="AQ62" s="20">
        <f t="shared" si="43"/>
        <v>-49.029190207591704</v>
      </c>
      <c r="AR62" s="20">
        <f t="shared" si="14"/>
        <v>52.245997417048663</v>
      </c>
      <c r="AS62" s="20">
        <f t="shared" si="15"/>
        <v>18.13370766742608</v>
      </c>
      <c r="AT62" s="20">
        <f t="shared" si="16"/>
        <v>-23.885648492418792</v>
      </c>
      <c r="AU62" s="20">
        <f t="shared" si="17"/>
        <v>-31.705615724027098</v>
      </c>
      <c r="AV62" s="20">
        <f t="shared" si="38"/>
        <v>4146.3031037065384</v>
      </c>
      <c r="AW62" s="20">
        <f t="shared" si="27"/>
        <v>-2.5351336155357558</v>
      </c>
      <c r="AX62" s="20">
        <f t="shared" si="28"/>
        <v>80.734805931618212</v>
      </c>
      <c r="AY62" s="20">
        <f t="shared" si="18"/>
        <v>-3.1400751959235466E-2</v>
      </c>
      <c r="AZ62" s="21">
        <f t="shared" si="2"/>
        <v>28413.699999999993</v>
      </c>
      <c r="BA62" s="20">
        <f t="shared" si="19"/>
        <v>78.199672316083053</v>
      </c>
      <c r="BB62" s="20">
        <f t="shared" si="36"/>
        <v>4571.5601588114205</v>
      </c>
      <c r="BC62" s="20">
        <f t="shared" si="20"/>
        <v>4674.5601588114205</v>
      </c>
      <c r="BD62" s="20"/>
      <c r="BE62" s="140">
        <f t="shared" si="29"/>
        <v>1.7013389734300187E-2</v>
      </c>
      <c r="BF62" s="140">
        <f t="shared" si="44"/>
        <v>1.8572900631800025E-2</v>
      </c>
    </row>
    <row r="63" spans="1:58" x14ac:dyDescent="0.25">
      <c r="A63">
        <v>0</v>
      </c>
      <c r="C63" s="16">
        <f t="shared" si="21"/>
        <v>44127</v>
      </c>
      <c r="D63" s="91">
        <v>62</v>
      </c>
      <c r="E63" s="91" t="str">
        <f t="shared" si="6"/>
        <v/>
      </c>
      <c r="AC63" s="74">
        <f t="shared" si="9"/>
        <v>8.4663685720358473</v>
      </c>
      <c r="AD63" s="17">
        <f t="shared" si="10"/>
        <v>2.8888888888888893</v>
      </c>
      <c r="AE63">
        <f t="shared" si="0"/>
        <v>0.13</v>
      </c>
      <c r="AF63">
        <v>22.22</v>
      </c>
      <c r="AG63">
        <f t="shared" si="1"/>
        <v>4.4999999999999998E-2</v>
      </c>
      <c r="AH63">
        <f t="shared" si="11"/>
        <v>8.5000000000000006E-2</v>
      </c>
      <c r="AI63" s="28">
        <f t="shared" si="33"/>
        <v>23661.473271950854</v>
      </c>
      <c r="AJ63" s="29">
        <f t="shared" si="12"/>
        <v>-57.584159113685018</v>
      </c>
      <c r="AK63" s="29">
        <f t="shared" si="13"/>
        <v>-20.082410124036628</v>
      </c>
      <c r="AL63" s="29">
        <f t="shared" si="23"/>
        <v>-69.899912313949486</v>
      </c>
      <c r="AM63" s="29">
        <f t="shared" si="24"/>
        <v>-7.7666569237721648</v>
      </c>
      <c r="AN63" s="29">
        <f t="shared" si="25"/>
        <v>-23.299970771316492</v>
      </c>
      <c r="AO63" s="29">
        <f t="shared" si="26"/>
        <v>-46.59994154263299</v>
      </c>
      <c r="AP63" s="20">
        <f t="shared" si="37"/>
        <v>525.64000326539986</v>
      </c>
      <c r="AQ63" s="20">
        <f t="shared" si="43"/>
        <v>-48.745396673711717</v>
      </c>
      <c r="AR63" s="20">
        <f t="shared" si="14"/>
        <v>51.825743202316517</v>
      </c>
      <c r="AS63" s="20">
        <f t="shared" si="15"/>
        <v>18.074169111632965</v>
      </c>
      <c r="AT63" s="20">
        <f t="shared" si="16"/>
        <v>-23.771567479719682</v>
      </c>
      <c r="AU63" s="20">
        <f t="shared" si="17"/>
        <v>-31.538224403491846</v>
      </c>
      <c r="AV63" s="20">
        <f t="shared" si="38"/>
        <v>4226.5867247837423</v>
      </c>
      <c r="AW63" s="20">
        <f t="shared" si="27"/>
        <v>-2.6170518394819737</v>
      </c>
      <c r="AX63" s="20">
        <f t="shared" si="28"/>
        <v>80.283621077203861</v>
      </c>
      <c r="AY63" s="20">
        <f t="shared" si="18"/>
        <v>-3.259758098062511E-2</v>
      </c>
      <c r="AZ63" s="21">
        <f t="shared" si="2"/>
        <v>28413.699999999993</v>
      </c>
      <c r="BA63" s="20">
        <f t="shared" si="19"/>
        <v>77.666569237721646</v>
      </c>
      <c r="BB63" s="20">
        <f t="shared" si="36"/>
        <v>4649.2267280491424</v>
      </c>
      <c r="BC63" s="20">
        <f t="shared" si="20"/>
        <v>4752.2267280491424</v>
      </c>
      <c r="BD63" s="20"/>
      <c r="BE63" s="140">
        <f t="shared" si="29"/>
        <v>1.6614733065596018E-2</v>
      </c>
      <c r="BF63" s="140">
        <f t="shared" si="44"/>
        <v>1.8118068230881454E-2</v>
      </c>
    </row>
    <row r="64" spans="1:58" x14ac:dyDescent="0.25">
      <c r="A64">
        <v>0</v>
      </c>
      <c r="C64" s="16">
        <f t="shared" si="21"/>
        <v>44128</v>
      </c>
      <c r="D64" s="91">
        <v>63</v>
      </c>
      <c r="E64" s="91" t="str">
        <f t="shared" si="6"/>
        <v/>
      </c>
      <c r="AC64" s="74">
        <f t="shared" si="9"/>
        <v>8.4824681667695021</v>
      </c>
      <c r="AD64" s="17">
        <f t="shared" si="10"/>
        <v>2.8888888888888893</v>
      </c>
      <c r="AE64">
        <f t="shared" si="0"/>
        <v>0.13</v>
      </c>
      <c r="AF64">
        <v>22.22</v>
      </c>
      <c r="AG64">
        <f t="shared" si="1"/>
        <v>4.4999999999999998E-2</v>
      </c>
      <c r="AH64">
        <f t="shared" si="11"/>
        <v>8.5000000000000006E-2</v>
      </c>
      <c r="AI64" s="28">
        <f t="shared" si="33"/>
        <v>23584.345147716129</v>
      </c>
      <c r="AJ64" s="29">
        <f t="shared" si="12"/>
        <v>-57.111417076625251</v>
      </c>
      <c r="AK64" s="29">
        <f t="shared" si="13"/>
        <v>-20.016707158099649</v>
      </c>
      <c r="AL64" s="29">
        <f t="shared" si="23"/>
        <v>-69.415311811252423</v>
      </c>
      <c r="AM64" s="29">
        <f t="shared" si="24"/>
        <v>-7.7128124234724913</v>
      </c>
      <c r="AN64" s="29">
        <f t="shared" si="25"/>
        <v>-23.138437270417473</v>
      </c>
      <c r="AO64" s="29">
        <f t="shared" si="26"/>
        <v>-46.276874540834953</v>
      </c>
      <c r="AP64" s="20">
        <f t="shared" si="37"/>
        <v>522.94669367405538</v>
      </c>
      <c r="AQ64" s="20">
        <f t="shared" si="43"/>
        <v>-48.454821255653911</v>
      </c>
      <c r="AR64" s="20">
        <f t="shared" si="14"/>
        <v>51.400275368962724</v>
      </c>
      <c r="AS64" s="20">
        <f t="shared" si="15"/>
        <v>18.015036442289684</v>
      </c>
      <c r="AT64" s="20">
        <f t="shared" si="16"/>
        <v>-23.653800146942991</v>
      </c>
      <c r="AU64" s="20">
        <f t="shared" si="17"/>
        <v>-31.366612570415484</v>
      </c>
      <c r="AV64" s="20">
        <f t="shared" si="38"/>
        <v>4306.4081586098109</v>
      </c>
      <c r="AW64" s="20">
        <f t="shared" si="27"/>
        <v>-2.6933095913444731</v>
      </c>
      <c r="AX64" s="20">
        <f t="shared" si="28"/>
        <v>79.821433826068642</v>
      </c>
      <c r="AY64" s="20">
        <f t="shared" si="18"/>
        <v>-3.3741683934332849E-2</v>
      </c>
      <c r="AZ64" s="21">
        <f t="shared" si="2"/>
        <v>28413.699999999993</v>
      </c>
      <c r="BA64" s="20">
        <f t="shared" si="19"/>
        <v>77.128124234724922</v>
      </c>
      <c r="BB64" s="20">
        <f t="shared" si="36"/>
        <v>4726.3548522838673</v>
      </c>
      <c r="BC64" s="20">
        <f t="shared" si="20"/>
        <v>4829.3548522838664</v>
      </c>
      <c r="BD64" s="20"/>
      <c r="BE64" s="140">
        <f t="shared" si="29"/>
        <v>1.6229891511591717E-2</v>
      </c>
      <c r="BF64" s="140">
        <f t="shared" si="44"/>
        <v>1.767975082395196E-2</v>
      </c>
    </row>
    <row r="65" spans="1:58" x14ac:dyDescent="0.25">
      <c r="A65">
        <v>0</v>
      </c>
      <c r="C65" s="16">
        <f t="shared" si="21"/>
        <v>44129</v>
      </c>
      <c r="D65" s="91">
        <v>64</v>
      </c>
      <c r="E65" s="91" t="str">
        <f t="shared" si="6"/>
        <v/>
      </c>
      <c r="AC65" s="74">
        <f t="shared" si="9"/>
        <v>8.4982019720682604</v>
      </c>
      <c r="AD65" s="17">
        <f t="shared" si="10"/>
        <v>2.8888888888888893</v>
      </c>
      <c r="AE65">
        <f t="shared" si="0"/>
        <v>0.13</v>
      </c>
      <c r="AF65">
        <v>22.22</v>
      </c>
      <c r="AG65">
        <f t="shared" si="1"/>
        <v>4.4999999999999998E-2</v>
      </c>
      <c r="AH65">
        <f t="shared" si="11"/>
        <v>8.5000000000000006E-2</v>
      </c>
      <c r="AI65" s="28">
        <f t="shared" si="33"/>
        <v>23507.760111624088</v>
      </c>
      <c r="AJ65" s="29">
        <f t="shared" si="12"/>
        <v>-56.633576395870364</v>
      </c>
      <c r="AK65" s="29">
        <f t="shared" si="13"/>
        <v>-19.951459696172154</v>
      </c>
      <c r="AL65" s="29">
        <f t="shared" si="23"/>
        <v>-68.926532482838269</v>
      </c>
      <c r="AM65" s="29">
        <f t="shared" si="24"/>
        <v>-7.658503609204252</v>
      </c>
      <c r="AN65" s="29">
        <f t="shared" si="25"/>
        <v>-22.975510827612755</v>
      </c>
      <c r="AO65" s="29">
        <f t="shared" si="26"/>
        <v>-45.951021655225517</v>
      </c>
      <c r="AP65" s="20">
        <f t="shared" si="37"/>
        <v>520.18257565969384</v>
      </c>
      <c r="AQ65" s="20">
        <f t="shared" si="43"/>
        <v>-48.158049281867292</v>
      </c>
      <c r="AR65" s="20">
        <f t="shared" si="14"/>
        <v>50.97021875628333</v>
      </c>
      <c r="AS65" s="20">
        <f t="shared" si="15"/>
        <v>17.956313726554939</v>
      </c>
      <c r="AT65" s="20">
        <f t="shared" si="16"/>
        <v>-23.532601215332491</v>
      </c>
      <c r="AU65" s="20">
        <f t="shared" si="17"/>
        <v>-31.191104824536744</v>
      </c>
      <c r="AV65" s="20">
        <f t="shared" si="38"/>
        <v>4385.7573127162159</v>
      </c>
      <c r="AW65" s="20">
        <f t="shared" si="27"/>
        <v>-2.7641180143615429</v>
      </c>
      <c r="AX65" s="20">
        <f t="shared" si="28"/>
        <v>79.349154106404967</v>
      </c>
      <c r="AY65" s="20">
        <f t="shared" si="18"/>
        <v>-3.4834876886714369E-2</v>
      </c>
      <c r="AZ65" s="21">
        <f t="shared" si="2"/>
        <v>28413.699999999997</v>
      </c>
      <c r="BA65" s="20">
        <f t="shared" si="19"/>
        <v>76.585036092042529</v>
      </c>
      <c r="BB65" s="20">
        <f t="shared" si="36"/>
        <v>4802.9398883759095</v>
      </c>
      <c r="BC65" s="20">
        <f t="shared" si="20"/>
        <v>4905.9398883759095</v>
      </c>
      <c r="BD65" s="20"/>
      <c r="BE65" s="140">
        <f t="shared" si="29"/>
        <v>1.5858233332310422E-2</v>
      </c>
      <c r="BF65" s="140">
        <f t="shared" si="44"/>
        <v>1.7257146281350437E-2</v>
      </c>
    </row>
    <row r="66" spans="1:58" x14ac:dyDescent="0.25">
      <c r="A66">
        <v>0</v>
      </c>
      <c r="C66" s="16">
        <f t="shared" si="21"/>
        <v>44130</v>
      </c>
      <c r="D66" s="91">
        <v>65</v>
      </c>
      <c r="E66" s="91" t="str">
        <f t="shared" si="6"/>
        <v/>
      </c>
      <c r="AC66" s="74">
        <f t="shared" si="9"/>
        <v>8.5135822513080015</v>
      </c>
      <c r="AD66" s="17">
        <f t="shared" si="10"/>
        <v>2.8888888888888893</v>
      </c>
      <c r="AE66">
        <f>IF(A66=0,$BM$2,IF(A66=1,$BM$3,IF(A66=2,$BM$4,IF(A66=3,$BM$5,IF(A66=4,$BM$6,IF(A66=5,$BM$7,IF(A66=6,$BM$8,IF(A66=7,$BM$9,IF(A66=8,$BM$10,"")))))))))</f>
        <v>0.13</v>
      </c>
      <c r="AF66">
        <v>22.22</v>
      </c>
      <c r="AG66">
        <f>$BI$7</f>
        <v>4.4999999999999998E-2</v>
      </c>
      <c r="AH66">
        <f t="shared" si="11"/>
        <v>8.5000000000000006E-2</v>
      </c>
      <c r="AI66" s="28">
        <f t="shared" si="33"/>
        <v>23431.722142520157</v>
      </c>
      <c r="AJ66" s="29">
        <f t="shared" si="12"/>
        <v>-56.151297437757741</v>
      </c>
      <c r="AK66" s="29">
        <f t="shared" si="13"/>
        <v>-19.886671666173868</v>
      </c>
      <c r="AL66" s="29">
        <f t="shared" si="23"/>
        <v>-68.434172193538444</v>
      </c>
      <c r="AM66" s="29">
        <f t="shared" si="24"/>
        <v>-7.6037969103931609</v>
      </c>
      <c r="AN66" s="29">
        <f t="shared" si="25"/>
        <v>-22.811390731179479</v>
      </c>
      <c r="AO66" s="29">
        <f t="shared" si="26"/>
        <v>-45.622781462358965</v>
      </c>
      <c r="AP66" s="20">
        <f t="shared" si="37"/>
        <v>517.35289208601455</v>
      </c>
      <c r="AQ66" s="20">
        <f t="shared" si="43"/>
        <v>-47.855639862531476</v>
      </c>
      <c r="AR66" s="20">
        <f t="shared" si="14"/>
        <v>50.536167693981966</v>
      </c>
      <c r="AS66" s="20">
        <f t="shared" si="15"/>
        <v>17.898004499556482</v>
      </c>
      <c r="AT66" s="20">
        <f t="shared" si="16"/>
        <v>-23.408215904686223</v>
      </c>
      <c r="AU66" s="20">
        <f t="shared" si="17"/>
        <v>-31.012012815079384</v>
      </c>
      <c r="AV66" s="20">
        <f t="shared" si="38"/>
        <v>4464.6249653938276</v>
      </c>
      <c r="AW66" s="20">
        <f t="shared" si="27"/>
        <v>-2.82968357367929</v>
      </c>
      <c r="AX66" s="20">
        <f t="shared" si="28"/>
        <v>78.867652677611659</v>
      </c>
      <c r="AY66" s="20">
        <f t="shared" si="18"/>
        <v>-3.5878886686867999E-2</v>
      </c>
      <c r="AZ66" s="21">
        <f t="shared" ref="AZ66:AZ110" si="46">AI66+AP66+AV66</f>
        <v>28413.7</v>
      </c>
      <c r="BA66" s="20">
        <f t="shared" si="19"/>
        <v>76.037969103931601</v>
      </c>
      <c r="BB66" s="20">
        <f t="shared" si="36"/>
        <v>4878.9778574798411</v>
      </c>
      <c r="BC66" s="20">
        <f t="shared" si="20"/>
        <v>4981.977857479842</v>
      </c>
      <c r="BD66" s="20"/>
      <c r="BE66" s="140">
        <f t="shared" si="29"/>
        <v>1.5499164448405937E-2</v>
      </c>
      <c r="BF66" s="140">
        <f t="shared" si="44"/>
        <v>1.6849503707710479E-2</v>
      </c>
    </row>
    <row r="67" spans="1:58" x14ac:dyDescent="0.25">
      <c r="A67">
        <v>0</v>
      </c>
      <c r="C67" s="16">
        <f t="shared" si="21"/>
        <v>44131</v>
      </c>
      <c r="D67" s="91">
        <v>66</v>
      </c>
      <c r="E67" s="91" t="str">
        <f t="shared" ref="E67:E110" si="47">IFERROR(LN(J67),"")</f>
        <v/>
      </c>
      <c r="AC67" s="74">
        <f t="shared" ref="AC67:AC110" si="48">LN(BC67)</f>
        <v>8.5286207300081127</v>
      </c>
      <c r="AD67" s="17">
        <f t="shared" ref="AD67:AD110" si="49">AE67/AG67</f>
        <v>2.8888888888888893</v>
      </c>
      <c r="AE67">
        <f>IF(A67=0,$BM$2,IF(A67=1,$BM$3,IF(A67=2,$BM$4,IF(A67=3,$BM$5,IF(A67=4,$BM$6,IF(A67=5,$BM$7,IF(A67=6,$BM$8,IF(A67=7,$BM$9,IF(A67=8,$BM$10,"")))))))))</f>
        <v>0.13</v>
      </c>
      <c r="AF67">
        <v>22.22</v>
      </c>
      <c r="AG67">
        <f>$BI$7</f>
        <v>4.4999999999999998E-2</v>
      </c>
      <c r="AH67">
        <f t="shared" ref="AH67:AH110" si="50">AE67-AG67</f>
        <v>8.5000000000000006E-2</v>
      </c>
      <c r="AI67" s="28">
        <f t="shared" si="33"/>
        <v>23356.234588295105</v>
      </c>
      <c r="AJ67" s="29">
        <f>-((AI66/$BI$2)*(AE67*AP66))</f>
        <v>-55.665207790995353</v>
      </c>
      <c r="AK67" s="29">
        <f>-(AI66/$BI$2)*($BI$26*$BI$25)</f>
        <v>-19.822346434056797</v>
      </c>
      <c r="AL67" s="29">
        <f t="shared" si="23"/>
        <v>-67.938798802546941</v>
      </c>
      <c r="AM67" s="29">
        <f t="shared" si="24"/>
        <v>-7.5487554225052156</v>
      </c>
      <c r="AN67" s="29">
        <f t="shared" si="25"/>
        <v>-22.646266267515646</v>
      </c>
      <c r="AO67" s="29">
        <f t="shared" si="26"/>
        <v>-45.292532535031299</v>
      </c>
      <c r="AP67" s="20">
        <f t="shared" si="37"/>
        <v>514.46268395156494</v>
      </c>
      <c r="AQ67" s="20">
        <f t="shared" si="43"/>
        <v>-47.548126793125888</v>
      </c>
      <c r="AR67" s="20">
        <f>0.9*((AI66/$BI$2)*(AE67*AP66))</f>
        <v>50.098687011895819</v>
      </c>
      <c r="AS67" s="20">
        <f t="shared" ref="AS67:AS110" si="51">0.9*(-AK67)</f>
        <v>17.840111790651118</v>
      </c>
      <c r="AT67" s="20">
        <f t="shared" ref="AT67:AT110" si="52">-(AP66*AG67)</f>
        <v>-23.280880143870654</v>
      </c>
      <c r="AU67" s="20">
        <f t="shared" ref="AU67:AU110" si="53">-(AP66*AG67)+AM67</f>
        <v>-30.82963556637587</v>
      </c>
      <c r="AV67" s="20">
        <f t="shared" si="38"/>
        <v>4543.0027277533291</v>
      </c>
      <c r="AW67" s="20">
        <f t="shared" si="27"/>
        <v>-2.8902081344496082</v>
      </c>
      <c r="AX67" s="20">
        <f t="shared" si="28"/>
        <v>78.377762359501503</v>
      </c>
      <c r="AY67" s="20">
        <f t="shared" ref="AY67:AY110" si="54">(AP67-AP66)/(AV67-AV66)</f>
        <v>-3.6875359125371064E-2</v>
      </c>
      <c r="AZ67" s="21">
        <f t="shared" si="46"/>
        <v>28413.7</v>
      </c>
      <c r="BA67" s="20">
        <f t="shared" ref="BA67:BA110" si="55">-SUM(AM67:AO67)</f>
        <v>75.487554225052165</v>
      </c>
      <c r="BB67" s="20">
        <f t="shared" si="36"/>
        <v>4954.4654117048931</v>
      </c>
      <c r="BC67" s="20">
        <f t="shared" ref="BC67:BC110" si="56">AP67+AV67</f>
        <v>5057.465411704894</v>
      </c>
      <c r="BD67" s="20"/>
      <c r="BE67" s="140">
        <f t="shared" si="29"/>
        <v>1.5152125598413993E-2</v>
      </c>
      <c r="BF67" s="140">
        <f t="shared" si="44"/>
        <v>1.6456119314450544E-2</v>
      </c>
    </row>
    <row r="68" spans="1:58" x14ac:dyDescent="0.25">
      <c r="A68">
        <v>0</v>
      </c>
      <c r="C68" s="16">
        <f t="shared" ref="C68:C110" si="57">C67+1</f>
        <v>44132</v>
      </c>
      <c r="D68" s="91">
        <v>67</v>
      </c>
      <c r="E68" s="91" t="str">
        <f t="shared" si="47"/>
        <v/>
      </c>
      <c r="AC68" s="74">
        <f t="shared" si="48"/>
        <v>8.5433286264228467</v>
      </c>
      <c r="AD68" s="17">
        <f t="shared" si="49"/>
        <v>2.8888888888888893</v>
      </c>
      <c r="AE68">
        <f>IF(A68=0,$BM$2,IF(A68=1,$BM$3,IF(A68=2,$BM$4,IF(A68=3,$BM$5,IF(A68=4,$BM$6,IF(A68=5,$BM$7,IF(A68=6,$BM$8,IF(A68=7,$BM$9,IF(A68=8,$BM$10,"")))))))))</f>
        <v>0.13</v>
      </c>
      <c r="AF68">
        <v>22.22</v>
      </c>
      <c r="AG68">
        <f>$BI$7</f>
        <v>4.4999999999999998E-2</v>
      </c>
      <c r="AH68">
        <f t="shared" si="50"/>
        <v>8.5000000000000006E-2</v>
      </c>
      <c r="AI68" s="28">
        <f t="shared" si="33"/>
        <v>23281.30019810046</v>
      </c>
      <c r="AJ68" s="29">
        <f>-((AI67/$BI$2)*(AE68*AP67))</f>
        <v>-55.175903362635616</v>
      </c>
      <c r="AK68" s="29">
        <f>-(AI67/$BI$2)*($BI$26*$BI$25)</f>
        <v>-19.758486832009314</v>
      </c>
      <c r="AL68" s="29">
        <f t="shared" ref="AL68:AL110" si="58">(AK68+AJ68)*0.9</f>
        <v>-67.440951175180444</v>
      </c>
      <c r="AM68" s="29">
        <f t="shared" ref="AM68:AM110" si="59">(AK68+AJ68)*0.1</f>
        <v>-7.4934390194644935</v>
      </c>
      <c r="AN68" s="29">
        <f t="shared" ref="AN68:AN110" si="60">SUM(AL68:AM68)*0.3</f>
        <v>-22.480317058393478</v>
      </c>
      <c r="AO68" s="29">
        <f t="shared" ref="AO68:AO110" si="61">AL68-AN68</f>
        <v>-44.960634116786963</v>
      </c>
      <c r="AP68" s="20">
        <f t="shared" si="37"/>
        <v>511.51679494093793</v>
      </c>
      <c r="AQ68" s="20">
        <f t="shared" si="43"/>
        <v>-47.23601940798703</v>
      </c>
      <c r="AR68" s="20">
        <f>0.9*((AI67/$BI$2)*(AE68*AP67))</f>
        <v>49.658313026372056</v>
      </c>
      <c r="AS68" s="20">
        <f t="shared" si="51"/>
        <v>17.782638148808385</v>
      </c>
      <c r="AT68" s="20">
        <f t="shared" si="52"/>
        <v>-23.150820777820421</v>
      </c>
      <c r="AU68" s="20">
        <f t="shared" si="53"/>
        <v>-30.644259797284914</v>
      </c>
      <c r="AV68" s="20">
        <f t="shared" si="38"/>
        <v>4620.883006958602</v>
      </c>
      <c r="AW68" s="20">
        <f t="shared" ref="AW68:AW110" si="62">(AP68-AP67)</f>
        <v>-2.9458890106270132</v>
      </c>
      <c r="AX68" s="20">
        <f t="shared" ref="AX68:AX110" si="63">(AV68-AV67)</f>
        <v>77.880279205272927</v>
      </c>
      <c r="AY68" s="20">
        <f t="shared" si="54"/>
        <v>-3.7825866068897714E-2</v>
      </c>
      <c r="AZ68" s="21">
        <f t="shared" si="46"/>
        <v>28413.699999999997</v>
      </c>
      <c r="BA68" s="20">
        <f t="shared" si="55"/>
        <v>74.934390194644934</v>
      </c>
      <c r="BB68" s="20">
        <f t="shared" si="36"/>
        <v>5029.399801899538</v>
      </c>
      <c r="BC68" s="20">
        <f t="shared" si="56"/>
        <v>5132.3998018995399</v>
      </c>
      <c r="BD68" s="20"/>
      <c r="BE68" s="140">
        <f t="shared" ref="BE68:BE110" si="64">(BC68-BC67)/BC67</f>
        <v>1.4816589752886741E-2</v>
      </c>
      <c r="BF68" s="140">
        <f t="shared" si="44"/>
        <v>1.607633268642043E-2</v>
      </c>
    </row>
    <row r="69" spans="1:58" x14ac:dyDescent="0.25">
      <c r="A69">
        <v>0</v>
      </c>
      <c r="C69" s="16">
        <f t="shared" si="57"/>
        <v>44133</v>
      </c>
      <c r="D69" s="91">
        <v>68</v>
      </c>
      <c r="E69" s="91" t="str">
        <f t="shared" si="47"/>
        <v/>
      </c>
      <c r="AC69" s="74">
        <f t="shared" si="48"/>
        <v>8.5577166799229527</v>
      </c>
      <c r="AD69" s="17">
        <f t="shared" si="49"/>
        <v>2.8888888888888893</v>
      </c>
      <c r="AE69">
        <f>IF(A69=0,$BM$2,IF(A69=1,$BM$3,IF(A69=2,$BM$4,IF(A69=3,$BM$5,IF(A69=4,$BM$6,IF(A69=5,$BM$7,IF(A69=6,$BM$8,IF(A69=7,$BM$9,IF(A69=8,$BM$10,"")))))))))</f>
        <v>0.13</v>
      </c>
      <c r="AF69">
        <v>22.22</v>
      </c>
      <c r="AG69">
        <f>$BI$7</f>
        <v>4.4999999999999998E-2</v>
      </c>
      <c r="AH69">
        <f t="shared" si="50"/>
        <v>8.5000000000000006E-2</v>
      </c>
      <c r="AI69" s="28">
        <f t="shared" ref="AI69:AI110" si="65">AI68+AJ69+AK69</f>
        <v>23206.921153463809</v>
      </c>
      <c r="AJ69" s="29">
        <f>-((AI68/$BI$2)*(AE69*AP68))</f>
        <v>-54.683949450939835</v>
      </c>
      <c r="AK69" s="29">
        <f>-(AI68/$BI$2)*($BI$26*$BI$25)</f>
        <v>-19.695095185709121</v>
      </c>
      <c r="AL69" s="29">
        <f t="shared" si="58"/>
        <v>-66.941140172984063</v>
      </c>
      <c r="AM69" s="29">
        <f t="shared" si="59"/>
        <v>-7.4379044636648963</v>
      </c>
      <c r="AN69" s="29">
        <f t="shared" si="60"/>
        <v>-22.313713390994685</v>
      </c>
      <c r="AO69" s="29">
        <f t="shared" si="61"/>
        <v>-44.627426781989378</v>
      </c>
      <c r="AP69" s="20">
        <f t="shared" si="37"/>
        <v>508.51987595192998</v>
      </c>
      <c r="AQ69" s="20">
        <f t="shared" si="43"/>
        <v>-46.919803389649836</v>
      </c>
      <c r="AR69" s="20">
        <f>0.9*((AI68/$BI$2)*(AE69*AP68))</f>
        <v>49.215554505845851</v>
      </c>
      <c r="AS69" s="20">
        <f t="shared" si="51"/>
        <v>17.725585667138208</v>
      </c>
      <c r="AT69" s="20">
        <f t="shared" si="52"/>
        <v>-23.018255772342204</v>
      </c>
      <c r="AU69" s="20">
        <f t="shared" si="53"/>
        <v>-30.456160236007101</v>
      </c>
      <c r="AV69" s="20">
        <f t="shared" si="38"/>
        <v>4698.2589705842593</v>
      </c>
      <c r="AW69" s="20">
        <f t="shared" si="62"/>
        <v>-2.996918989007952</v>
      </c>
      <c r="AX69" s="20">
        <f t="shared" si="63"/>
        <v>77.375963625657278</v>
      </c>
      <c r="AY69" s="20">
        <f t="shared" si="54"/>
        <v>-3.8731911676175838E-2</v>
      </c>
      <c r="AZ69" s="21">
        <f t="shared" si="46"/>
        <v>28413.699999999997</v>
      </c>
      <c r="BA69" s="20">
        <f t="shared" si="55"/>
        <v>74.379044636648956</v>
      </c>
      <c r="BB69" s="20">
        <f t="shared" si="36"/>
        <v>5103.7788465361873</v>
      </c>
      <c r="BC69" s="20">
        <f t="shared" si="56"/>
        <v>5206.7788465361891</v>
      </c>
      <c r="BD69" s="20"/>
      <c r="BE69" s="140">
        <f t="shared" si="64"/>
        <v>1.4492059759085997E-2</v>
      </c>
      <c r="BF69" s="140">
        <f t="shared" si="44"/>
        <v>1.5709523400323874E-2</v>
      </c>
    </row>
    <row r="70" spans="1:58" x14ac:dyDescent="0.25">
      <c r="A70">
        <v>0</v>
      </c>
      <c r="C70" s="16">
        <f t="shared" si="57"/>
        <v>44134</v>
      </c>
      <c r="D70" s="91">
        <v>69</v>
      </c>
      <c r="E70" s="91" t="str">
        <f t="shared" si="47"/>
        <v/>
      </c>
      <c r="AC70" s="74">
        <f t="shared" si="48"/>
        <v>8.5717951773600554</v>
      </c>
      <c r="AD70" s="17">
        <f t="shared" si="49"/>
        <v>2.8888888888888893</v>
      </c>
      <c r="AE70">
        <f>IF(A70=0,$BM$2,IF(A70=1,$BM$3,IF(A70=2,$BM$4,IF(A70=3,$BM$5,IF(A70=4,$BM$6,IF(A70=5,$BM$7,IF(A70=6,$BM$8,IF(A70=7,$BM$9,IF(A70=8,$BM$10,"")))))))))</f>
        <v>0.13</v>
      </c>
      <c r="AF70">
        <v>22.22</v>
      </c>
      <c r="AG70">
        <f>$BI$7</f>
        <v>4.4999999999999998E-2</v>
      </c>
      <c r="AH70">
        <f t="shared" si="50"/>
        <v>8.5000000000000006E-2</v>
      </c>
      <c r="AI70" s="28">
        <f t="shared" si="65"/>
        <v>23133.099098325678</v>
      </c>
      <c r="AJ70" s="29">
        <f>-((AI69/$BI$2)*(AE70*AP69))</f>
        <v>-54.189881797487622</v>
      </c>
      <c r="AK70" s="29">
        <f>-(AI69/$BI$2)*($BI$26*$BI$25)</f>
        <v>-19.632173340645654</v>
      </c>
      <c r="AL70" s="29">
        <f t="shared" si="58"/>
        <v>-66.439849624319947</v>
      </c>
      <c r="AM70" s="29">
        <f t="shared" si="59"/>
        <v>-7.3822055138133287</v>
      </c>
      <c r="AN70" s="29">
        <f t="shared" si="60"/>
        <v>-22.146616541439982</v>
      </c>
      <c r="AO70" s="29">
        <f t="shared" si="61"/>
        <v>-44.293233082879965</v>
      </c>
      <c r="AP70" s="20">
        <f t="shared" si="37"/>
        <v>505.47638961578002</v>
      </c>
      <c r="AQ70" s="20">
        <f t="shared" si="43"/>
        <v>-46.59994154263299</v>
      </c>
      <c r="AR70" s="20">
        <f>0.9*((AI69/$BI$2)*(AE70*AP69))</f>
        <v>48.770893617738864</v>
      </c>
      <c r="AS70" s="20">
        <f t="shared" si="51"/>
        <v>17.668956006581087</v>
      </c>
      <c r="AT70" s="20">
        <f t="shared" si="52"/>
        <v>-22.883394417836847</v>
      </c>
      <c r="AU70" s="20">
        <f t="shared" si="53"/>
        <v>-30.265599931650176</v>
      </c>
      <c r="AV70" s="20">
        <f t="shared" si="38"/>
        <v>4775.1245120585427</v>
      </c>
      <c r="AW70" s="20">
        <f t="shared" si="62"/>
        <v>-3.0434863361499538</v>
      </c>
      <c r="AX70" s="20">
        <f t="shared" si="63"/>
        <v>76.865541474283418</v>
      </c>
      <c r="AY70" s="20">
        <f t="shared" si="54"/>
        <v>-3.959493783268541E-2</v>
      </c>
      <c r="AZ70" s="21">
        <f t="shared" si="46"/>
        <v>28413.699999999997</v>
      </c>
      <c r="BA70" s="20">
        <f t="shared" si="55"/>
        <v>73.82205513813328</v>
      </c>
      <c r="BB70" s="20">
        <f t="shared" ref="BB70:BB110" si="66">BA70+BB69</f>
        <v>5177.600901674321</v>
      </c>
      <c r="BC70" s="20">
        <f t="shared" si="56"/>
        <v>5280.6009016743228</v>
      </c>
      <c r="BD70" s="20"/>
      <c r="BE70" s="140">
        <f t="shared" si="64"/>
        <v>1.417806619292921E-2</v>
      </c>
      <c r="BF70" s="140">
        <f t="shared" si="44"/>
        <v>1.5355107957652506E-2</v>
      </c>
    </row>
    <row r="71" spans="1:58" x14ac:dyDescent="0.25">
      <c r="A71">
        <v>0</v>
      </c>
      <c r="C71" s="16">
        <f t="shared" si="57"/>
        <v>44135</v>
      </c>
      <c r="D71" s="91">
        <v>70</v>
      </c>
      <c r="E71" s="91" t="str">
        <f t="shared" si="47"/>
        <v/>
      </c>
      <c r="AC71" s="74">
        <f t="shared" si="48"/>
        <v>8.5855739775871474</v>
      </c>
      <c r="AD71" s="17">
        <f t="shared" si="49"/>
        <v>2.8888888888888893</v>
      </c>
      <c r="AE71">
        <f>IF(A71=0,$BM$2,IF(A71=1,$BM$3,IF(A71=2,$BM$4,IF(A71=3,$BM$5,IF(A71=4,$BM$6,IF(A71=5,$BM$7,IF(A71=6,$BM$8,IF(A71=7,$BM$9,IF(A71=8,$BM$10,"")))))))))</f>
        <v>0.13</v>
      </c>
      <c r="AF71">
        <v>22.22</v>
      </c>
      <c r="AG71">
        <f>$BI$7</f>
        <v>4.4999999999999998E-2</v>
      </c>
      <c r="AH71">
        <f t="shared" si="50"/>
        <v>8.5000000000000006E-2</v>
      </c>
      <c r="AI71" s="28">
        <f t="shared" si="65"/>
        <v>23059.83516801806</v>
      </c>
      <c r="AJ71" s="29">
        <f>-((AI70/$BI$2)*(AE71*AP70))</f>
        <v>-53.694207620085109</v>
      </c>
      <c r="AK71" s="29">
        <f>-(AI70/$BI$2)*($BI$26*$BI$25)</f>
        <v>-19.569722687530117</v>
      </c>
      <c r="AL71" s="29">
        <f t="shared" si="58"/>
        <v>-65.937537276853703</v>
      </c>
      <c r="AM71" s="29">
        <f t="shared" si="59"/>
        <v>-7.3263930307615226</v>
      </c>
      <c r="AN71" s="29">
        <f t="shared" si="60"/>
        <v>-21.979179092284568</v>
      </c>
      <c r="AO71" s="29">
        <f t="shared" si="61"/>
        <v>-43.958358184569136</v>
      </c>
      <c r="AP71" s="20">
        <f t="shared" ref="AP71:AP110" si="67">AP70-AL71-(AP70*AG71)+AQ71</f>
        <v>502.39061481908874</v>
      </c>
      <c r="AQ71" s="20">
        <f t="shared" si="43"/>
        <v>-46.276874540834953</v>
      </c>
      <c r="AR71" s="20">
        <f>0.9*((AI70/$BI$2)*(AE71*AP70))</f>
        <v>48.3247868580766</v>
      </c>
      <c r="AS71" s="20">
        <f t="shared" si="51"/>
        <v>17.612750418777107</v>
      </c>
      <c r="AT71" s="20">
        <f t="shared" si="52"/>
        <v>-22.7464375327101</v>
      </c>
      <c r="AU71" s="20">
        <f t="shared" si="53"/>
        <v>-30.072830563471623</v>
      </c>
      <c r="AV71" s="20">
        <f t="shared" ref="AV71:AV110" si="68">AV70+(AP70*AG71)-AM71-AQ71</f>
        <v>4851.4742171628486</v>
      </c>
      <c r="AW71" s="20">
        <f t="shared" si="62"/>
        <v>-3.0857747966912825</v>
      </c>
      <c r="AX71" s="20">
        <f t="shared" si="63"/>
        <v>76.34970510430594</v>
      </c>
      <c r="AY71" s="20">
        <f t="shared" si="54"/>
        <v>-4.0416328949478185E-2</v>
      </c>
      <c r="AZ71" s="21">
        <f t="shared" si="46"/>
        <v>28413.699999999997</v>
      </c>
      <c r="BA71" s="20">
        <f t="shared" si="55"/>
        <v>73.263930307615226</v>
      </c>
      <c r="BB71" s="20">
        <f t="shared" si="66"/>
        <v>5250.8648319819358</v>
      </c>
      <c r="BC71" s="20">
        <f t="shared" si="56"/>
        <v>5353.8648319819376</v>
      </c>
      <c r="BD71" s="20"/>
      <c r="BE71" s="140">
        <f t="shared" si="64"/>
        <v>1.3874165397423805E-2</v>
      </c>
      <c r="BF71" s="140">
        <f t="shared" si="44"/>
        <v>1.5012536999130979E-2</v>
      </c>
    </row>
    <row r="72" spans="1:58" x14ac:dyDescent="0.25">
      <c r="A72">
        <v>0</v>
      </c>
      <c r="C72" s="16">
        <f t="shared" si="57"/>
        <v>44136</v>
      </c>
      <c r="D72" s="91">
        <v>71</v>
      </c>
      <c r="E72" s="91" t="str">
        <f t="shared" si="47"/>
        <v/>
      </c>
      <c r="AC72" s="74">
        <f t="shared" si="48"/>
        <v>8.5990625342916047</v>
      </c>
      <c r="AD72" s="17">
        <f t="shared" si="49"/>
        <v>2.8888888888888893</v>
      </c>
      <c r="AE72">
        <f>IF(A72=0,$BM$2,IF(A72=1,$BM$3,IF(A72=2,$BM$4,IF(A72=3,$BM$5,IF(A72=4,$BM$6,IF(A72=5,$BM$7,IF(A72=6,$BM$8,IF(A72=7,$BM$9,IF(A72=8,$BM$10,"")))))))))</f>
        <v>0.13</v>
      </c>
      <c r="AF72">
        <v>22.22</v>
      </c>
      <c r="AG72">
        <f>$BI$7</f>
        <v>4.4999999999999998E-2</v>
      </c>
      <c r="AH72">
        <f t="shared" si="50"/>
        <v>8.5000000000000006E-2</v>
      </c>
      <c r="AI72" s="28">
        <f t="shared" si="65"/>
        <v>22987.130017204097</v>
      </c>
      <c r="AJ72" s="29">
        <f>-((AI71/$BI$2)*(AE72*AP71))</f>
        <v>-53.197406627153953</v>
      </c>
      <c r="AK72" s="29">
        <f>-(AI71/$BI$2)*($BI$26*$BI$25)</f>
        <v>-19.507744186810243</v>
      </c>
      <c r="AL72" s="29">
        <f t="shared" si="58"/>
        <v>-65.434635732567784</v>
      </c>
      <c r="AM72" s="29">
        <f t="shared" si="59"/>
        <v>-7.2705150813964199</v>
      </c>
      <c r="AN72" s="29">
        <f t="shared" si="60"/>
        <v>-21.811545244189261</v>
      </c>
      <c r="AO72" s="29">
        <f t="shared" si="61"/>
        <v>-43.623090488378523</v>
      </c>
      <c r="AP72" s="20">
        <f t="shared" si="67"/>
        <v>499.26665122957195</v>
      </c>
      <c r="AQ72" s="20">
        <f t="shared" si="43"/>
        <v>-45.951021655225517</v>
      </c>
      <c r="AR72" s="20">
        <f>0.9*((AI71/$BI$2)*(AE72*AP71))</f>
        <v>47.877665964438556</v>
      </c>
      <c r="AS72" s="20">
        <f t="shared" si="51"/>
        <v>17.556969768129218</v>
      </c>
      <c r="AT72" s="20">
        <f t="shared" si="52"/>
        <v>-22.607577666858994</v>
      </c>
      <c r="AU72" s="20">
        <f t="shared" si="53"/>
        <v>-29.878092748255412</v>
      </c>
      <c r="AV72" s="20">
        <f t="shared" si="68"/>
        <v>4927.3033315663288</v>
      </c>
      <c r="AW72" s="20">
        <f t="shared" si="62"/>
        <v>-3.1239635895167908</v>
      </c>
      <c r="AX72" s="20">
        <f t="shared" si="63"/>
        <v>75.829114403480162</v>
      </c>
      <c r="AY72" s="20">
        <f t="shared" si="54"/>
        <v>-4.1197416244299657E-2</v>
      </c>
      <c r="AZ72" s="21">
        <f t="shared" si="46"/>
        <v>28413.699999999997</v>
      </c>
      <c r="BA72" s="20">
        <f t="shared" si="55"/>
        <v>72.705150813964195</v>
      </c>
      <c r="BB72" s="20">
        <f t="shared" si="66"/>
        <v>5323.5699827958997</v>
      </c>
      <c r="BC72" s="20">
        <f t="shared" si="56"/>
        <v>5426.5699827959006</v>
      </c>
      <c r="BD72" s="20"/>
      <c r="BE72" s="140">
        <f t="shared" si="64"/>
        <v>1.3579937689059733E-2</v>
      </c>
      <c r="BF72" s="140">
        <f t="shared" si="44"/>
        <v>1.4681292771314483E-2</v>
      </c>
    </row>
    <row r="73" spans="1:58" x14ac:dyDescent="0.25">
      <c r="A73">
        <v>0</v>
      </c>
      <c r="C73" s="16">
        <f t="shared" si="57"/>
        <v>44137</v>
      </c>
      <c r="D73" s="91">
        <v>72</v>
      </c>
      <c r="E73" s="91" t="str">
        <f t="shared" si="47"/>
        <v/>
      </c>
      <c r="AC73" s="74">
        <f t="shared" si="48"/>
        <v>8.6122699172817399</v>
      </c>
      <c r="AD73" s="17">
        <f t="shared" si="49"/>
        <v>2.8888888888888893</v>
      </c>
      <c r="AE73">
        <f>IF(A73=0,$BM$2,IF(A73=1,$BM$3,IF(A73=2,$BM$4,IF(A73=3,$BM$5,IF(A73=4,$BM$6,IF(A73=5,$BM$7,IF(A73=6,$BM$8,IF(A73=7,$BM$9,IF(A73=8,$BM$10,"")))))))))</f>
        <v>0.13</v>
      </c>
      <c r="AF73">
        <v>22.22</v>
      </c>
      <c r="AG73">
        <f>$BI$7</f>
        <v>4.4999999999999998E-2</v>
      </c>
      <c r="AH73">
        <f t="shared" si="50"/>
        <v>8.5000000000000006E-2</v>
      </c>
      <c r="AI73" s="28">
        <f t="shared" si="65"/>
        <v>22914.983846798139</v>
      </c>
      <c r="AJ73" s="29">
        <f>-((AI72/$BI$2)*(AE73*AP72))</f>
        <v>-52.699932013651178</v>
      </c>
      <c r="AK73" s="29">
        <f>-(AI72/$BI$2)*($BI$26*$BI$25)</f>
        <v>-19.446238392306153</v>
      </c>
      <c r="AL73" s="29">
        <f t="shared" si="58"/>
        <v>-64.931553365361609</v>
      </c>
      <c r="AM73" s="29">
        <f t="shared" si="59"/>
        <v>-7.2146170405957335</v>
      </c>
      <c r="AN73" s="29">
        <f t="shared" si="60"/>
        <v>-21.643851121787204</v>
      </c>
      <c r="AO73" s="29">
        <f t="shared" si="61"/>
        <v>-43.287702243574401</v>
      </c>
      <c r="AP73" s="20">
        <f t="shared" si="67"/>
        <v>496.10842382724388</v>
      </c>
      <c r="AQ73" s="20">
        <f t="shared" si="43"/>
        <v>-45.622781462358965</v>
      </c>
      <c r="AR73" s="20">
        <f>0.9*((AI72/$BI$2)*(AE73*AP72))</f>
        <v>47.429938812286061</v>
      </c>
      <c r="AS73" s="20">
        <f t="shared" si="51"/>
        <v>17.501614553075537</v>
      </c>
      <c r="AT73" s="20">
        <f t="shared" si="52"/>
        <v>-22.466999305330738</v>
      </c>
      <c r="AU73" s="20">
        <f t="shared" si="53"/>
        <v>-29.681616345926471</v>
      </c>
      <c r="AV73" s="20">
        <f t="shared" si="68"/>
        <v>5002.6077293746139</v>
      </c>
      <c r="AW73" s="20">
        <f t="shared" si="62"/>
        <v>-3.1582274023280661</v>
      </c>
      <c r="AX73" s="20">
        <f t="shared" si="63"/>
        <v>75.304397808285103</v>
      </c>
      <c r="AY73" s="20">
        <f t="shared" si="54"/>
        <v>-4.1939481547525144E-2</v>
      </c>
      <c r="AZ73" s="21">
        <f t="shared" si="46"/>
        <v>28413.699999999997</v>
      </c>
      <c r="BA73" s="20">
        <f t="shared" si="55"/>
        <v>72.146170405957335</v>
      </c>
      <c r="BB73" s="20">
        <f t="shared" si="66"/>
        <v>5395.7161532018572</v>
      </c>
      <c r="BC73" s="20">
        <f t="shared" si="56"/>
        <v>5498.7161532018581</v>
      </c>
      <c r="BD73" s="20"/>
      <c r="BE73" s="140">
        <f t="shared" si="64"/>
        <v>1.329498571559673E-2</v>
      </c>
      <c r="BF73" s="140">
        <f t="shared" si="44"/>
        <v>1.4360886819225267E-2</v>
      </c>
    </row>
    <row r="74" spans="1:58" x14ac:dyDescent="0.25">
      <c r="A74">
        <v>0</v>
      </c>
      <c r="C74" s="16">
        <f t="shared" si="57"/>
        <v>44138</v>
      </c>
      <c r="D74" s="91">
        <v>73</v>
      </c>
      <c r="E74" s="91" t="str">
        <f t="shared" si="47"/>
        <v/>
      </c>
      <c r="AC74" s="74">
        <f t="shared" si="48"/>
        <v>8.6252048323544166</v>
      </c>
      <c r="AD74" s="17">
        <f t="shared" si="49"/>
        <v>2.8888888888888893</v>
      </c>
      <c r="AE74">
        <f>IF(A74=0,$BM$2,IF(A74=1,$BM$3,IF(A74=2,$BM$4,IF(A74=3,$BM$5,IF(A74=4,$BM$6,IF(A74=5,$BM$7,IF(A74=6,$BM$8,IF(A74=7,$BM$9,IF(A74=8,$BM$10,"")))))))))</f>
        <v>0.13</v>
      </c>
      <c r="AF74">
        <v>22.22</v>
      </c>
      <c r="AG74">
        <f>$BI$7</f>
        <v>4.4999999999999998E-2</v>
      </c>
      <c r="AH74">
        <f t="shared" si="50"/>
        <v>8.5000000000000006E-2</v>
      </c>
      <c r="AI74" s="28">
        <f t="shared" si="65"/>
        <v>22843.396429885583</v>
      </c>
      <c r="AJ74" s="29">
        <f>-((AI73/$BI$2)*(AE74*AP73))</f>
        <v>-52.202211438573798</v>
      </c>
      <c r="AK74" s="29">
        <f>-(AI73/$BI$2)*($BI$26*$BI$25)</f>
        <v>-19.38520547398376</v>
      </c>
      <c r="AL74" s="29">
        <f t="shared" si="58"/>
        <v>-64.428675221301802</v>
      </c>
      <c r="AM74" s="29">
        <f t="shared" si="59"/>
        <v>-7.1587416912557558</v>
      </c>
      <c r="AN74" s="29">
        <f t="shared" si="60"/>
        <v>-21.476225073767267</v>
      </c>
      <c r="AO74" s="29">
        <f t="shared" si="61"/>
        <v>-42.952450147534535</v>
      </c>
      <c r="AP74" s="20">
        <f t="shared" si="67"/>
        <v>492.91968744128843</v>
      </c>
      <c r="AQ74" s="20">
        <f t="shared" si="43"/>
        <v>-45.292532535031299</v>
      </c>
      <c r="AR74" s="20">
        <f>0.9*((AI73/$BI$2)*(AE74*AP73))</f>
        <v>46.981990294716418</v>
      </c>
      <c r="AS74" s="20">
        <f t="shared" si="51"/>
        <v>17.446684926585384</v>
      </c>
      <c r="AT74" s="20">
        <f t="shared" si="52"/>
        <v>-22.324879072225976</v>
      </c>
      <c r="AU74" s="20">
        <f t="shared" si="53"/>
        <v>-29.483620763481731</v>
      </c>
      <c r="AV74" s="20">
        <f t="shared" si="68"/>
        <v>5077.383882673128</v>
      </c>
      <c r="AW74" s="20">
        <f t="shared" si="62"/>
        <v>-3.1887363859554512</v>
      </c>
      <c r="AX74" s="20">
        <f t="shared" si="63"/>
        <v>74.776153298514146</v>
      </c>
      <c r="AY74" s="20">
        <f t="shared" si="54"/>
        <v>-4.2643760681639845E-2</v>
      </c>
      <c r="AZ74" s="21">
        <f t="shared" si="46"/>
        <v>28413.699999999997</v>
      </c>
      <c r="BA74" s="20">
        <f t="shared" si="55"/>
        <v>71.587416912557558</v>
      </c>
      <c r="BB74" s="20">
        <f t="shared" si="66"/>
        <v>5467.3035701144145</v>
      </c>
      <c r="BC74" s="20">
        <f t="shared" si="56"/>
        <v>5570.3035701144163</v>
      </c>
      <c r="BD74" s="20"/>
      <c r="BE74" s="140">
        <f t="shared" si="64"/>
        <v>1.3018932950534899E-2</v>
      </c>
      <c r="BF74" s="140">
        <f t="shared" si="44"/>
        <v>1.4050857881991388E-2</v>
      </c>
    </row>
    <row r="75" spans="1:58" x14ac:dyDescent="0.25">
      <c r="A75">
        <v>0</v>
      </c>
      <c r="C75" s="16">
        <f t="shared" si="57"/>
        <v>44139</v>
      </c>
      <c r="D75" s="91">
        <v>74</v>
      </c>
      <c r="E75" s="91" t="str">
        <f t="shared" si="47"/>
        <v/>
      </c>
      <c r="AC75" s="74">
        <f t="shared" si="48"/>
        <v>8.6378756398590912</v>
      </c>
      <c r="AD75" s="17">
        <f t="shared" si="49"/>
        <v>2.8888888888888893</v>
      </c>
      <c r="AE75">
        <f>IF(A75=0,$BM$2,IF(A75=1,$BM$3,IF(A75=2,$BM$4,IF(A75=3,$BM$5,IF(A75=4,$BM$6,IF(A75=5,$BM$7,IF(A75=6,$BM$8,IF(A75=7,$BM$9,IF(A75=8,$BM$10,"")))))))))</f>
        <v>0.13</v>
      </c>
      <c r="AF75">
        <v>22.22</v>
      </c>
      <c r="AG75">
        <f>$BI$7</f>
        <v>4.4999999999999998E-2</v>
      </c>
      <c r="AH75">
        <f t="shared" si="50"/>
        <v>8.5000000000000006E-2</v>
      </c>
      <c r="AI75" s="28">
        <f t="shared" si="65"/>
        <v>22772.367136661684</v>
      </c>
      <c r="AJ75" s="29">
        <f>-((AI74/$BI$2)*(AE75*AP74))</f>
        <v>-51.704647984018905</v>
      </c>
      <c r="AK75" s="29">
        <f>-(AI74/$BI$2)*($BI$26*$BI$25)</f>
        <v>-19.324645239881935</v>
      </c>
      <c r="AL75" s="29">
        <f t="shared" si="58"/>
        <v>-63.926363901510754</v>
      </c>
      <c r="AM75" s="29">
        <f t="shared" si="59"/>
        <v>-7.102929322390084</v>
      </c>
      <c r="AN75" s="29">
        <f t="shared" si="60"/>
        <v>-21.30878796717025</v>
      </c>
      <c r="AO75" s="29">
        <f t="shared" si="61"/>
        <v>-42.617575934340508</v>
      </c>
      <c r="AP75" s="20">
        <f t="shared" si="67"/>
        <v>489.70403129115425</v>
      </c>
      <c r="AQ75" s="20">
        <f t="shared" ref="AQ75:AQ110" si="69">AO68</f>
        <v>-44.960634116786963</v>
      </c>
      <c r="AR75" s="20">
        <f>0.9*((AI74/$BI$2)*(AE75*AP74))</f>
        <v>46.534183185617017</v>
      </c>
      <c r="AS75" s="20">
        <f t="shared" si="51"/>
        <v>17.39218071589374</v>
      </c>
      <c r="AT75" s="20">
        <f t="shared" si="52"/>
        <v>-22.181385934857978</v>
      </c>
      <c r="AU75" s="20">
        <f t="shared" si="53"/>
        <v>-29.284315257248061</v>
      </c>
      <c r="AV75" s="20">
        <f t="shared" si="68"/>
        <v>5151.6288320471631</v>
      </c>
      <c r="AW75" s="20">
        <f t="shared" si="62"/>
        <v>-3.2156561501341798</v>
      </c>
      <c r="AX75" s="20">
        <f t="shared" si="63"/>
        <v>74.244949374035059</v>
      </c>
      <c r="AY75" s="20">
        <f t="shared" si="54"/>
        <v>-4.3311446465323596E-2</v>
      </c>
      <c r="AZ75" s="21">
        <f t="shared" si="46"/>
        <v>28413.700000000004</v>
      </c>
      <c r="BA75" s="20">
        <f t="shared" si="55"/>
        <v>71.029293223900851</v>
      </c>
      <c r="BB75" s="20">
        <f t="shared" si="66"/>
        <v>5538.3328633383153</v>
      </c>
      <c r="BC75" s="20">
        <f t="shared" si="56"/>
        <v>5641.3328633383171</v>
      </c>
      <c r="BD75" s="20"/>
      <c r="BE75" s="140">
        <f t="shared" si="64"/>
        <v>1.2751422311161734E-2</v>
      </c>
      <c r="BF75" s="140">
        <f t="shared" ref="BF75:BF110" si="70">AVERAGE(BE68:BE75)</f>
        <v>1.3750769971084856E-2</v>
      </c>
    </row>
    <row r="76" spans="1:58" x14ac:dyDescent="0.25">
      <c r="A76">
        <v>0</v>
      </c>
      <c r="C76" s="16">
        <f t="shared" si="57"/>
        <v>44140</v>
      </c>
      <c r="D76" s="91">
        <v>75</v>
      </c>
      <c r="E76" s="91" t="str">
        <f t="shared" si="47"/>
        <v/>
      </c>
      <c r="AC76" s="74">
        <f t="shared" si="48"/>
        <v>8.6502903720628375</v>
      </c>
      <c r="AD76" s="17">
        <f t="shared" si="49"/>
        <v>2.8888888888888893</v>
      </c>
      <c r="AE76">
        <f>IF(A76=0,$BM$2,IF(A76=1,$BM$3,IF(A76=2,$BM$4,IF(A76=3,$BM$5,IF(A76=4,$BM$6,IF(A76=5,$BM$7,IF(A76=6,$BM$8,IF(A76=7,$BM$9,IF(A76=8,$BM$10,"")))))))))</f>
        <v>0.13</v>
      </c>
      <c r="AF76">
        <v>22.22</v>
      </c>
      <c r="AG76">
        <f>$BI$7</f>
        <v>4.4999999999999998E-2</v>
      </c>
      <c r="AH76">
        <f t="shared" si="50"/>
        <v>8.5000000000000006E-2</v>
      </c>
      <c r="AI76" s="28">
        <f t="shared" si="65"/>
        <v>22701.894958408826</v>
      </c>
      <c r="AJ76" s="29">
        <f>-((AI75/$BI$2)*(AE76*AP75))</f>
        <v>-51.207621095646012</v>
      </c>
      <c r="AK76" s="29">
        <f>-(AI75/$BI$2)*($BI$26*$BI$25)</f>
        <v>-19.264557157209797</v>
      </c>
      <c r="AL76" s="29">
        <f t="shared" si="58"/>
        <v>-63.424960427570234</v>
      </c>
      <c r="AM76" s="29">
        <f t="shared" si="59"/>
        <v>-7.0472178252855819</v>
      </c>
      <c r="AN76" s="29">
        <f t="shared" si="60"/>
        <v>-21.141653475856742</v>
      </c>
      <c r="AO76" s="29">
        <f t="shared" si="61"/>
        <v>-42.283306951713492</v>
      </c>
      <c r="AP76" s="20">
        <f t="shared" si="67"/>
        <v>486.46488352863321</v>
      </c>
      <c r="AQ76" s="20">
        <f t="shared" si="69"/>
        <v>-44.627426781989378</v>
      </c>
      <c r="AR76" s="20">
        <f>0.9*((AI75/$BI$2)*(AE76*AP75))</f>
        <v>46.08685898608141</v>
      </c>
      <c r="AS76" s="20">
        <f t="shared" si="51"/>
        <v>17.338101441488817</v>
      </c>
      <c r="AT76" s="20">
        <f t="shared" si="52"/>
        <v>-22.036681408101941</v>
      </c>
      <c r="AU76" s="20">
        <f t="shared" si="53"/>
        <v>-29.083899233387523</v>
      </c>
      <c r="AV76" s="20">
        <f t="shared" si="68"/>
        <v>5225.3401580625396</v>
      </c>
      <c r="AW76" s="20">
        <f t="shared" si="62"/>
        <v>-3.2391477625210428</v>
      </c>
      <c r="AX76" s="20">
        <f t="shared" si="63"/>
        <v>73.711326015376471</v>
      </c>
      <c r="AY76" s="20">
        <f t="shared" si="54"/>
        <v>-4.3943691392084629E-2</v>
      </c>
      <c r="AZ76" s="21">
        <f t="shared" si="46"/>
        <v>28413.699999999997</v>
      </c>
      <c r="BA76" s="20">
        <f t="shared" si="55"/>
        <v>70.472178252855812</v>
      </c>
      <c r="BB76" s="20">
        <f t="shared" si="66"/>
        <v>5608.8050415911712</v>
      </c>
      <c r="BC76" s="20">
        <f t="shared" si="56"/>
        <v>5711.805041591173</v>
      </c>
      <c r="BD76" s="20"/>
      <c r="BE76" s="140">
        <f t="shared" si="64"/>
        <v>1.2492114888457981E-2</v>
      </c>
      <c r="BF76" s="140">
        <f t="shared" si="70"/>
        <v>1.3460210613031261E-2</v>
      </c>
    </row>
    <row r="77" spans="1:58" x14ac:dyDescent="0.25">
      <c r="A77">
        <v>0</v>
      </c>
      <c r="C77" s="16">
        <f t="shared" si="57"/>
        <v>44141</v>
      </c>
      <c r="D77" s="91">
        <v>76</v>
      </c>
      <c r="E77" s="91" t="str">
        <f t="shared" si="47"/>
        <v/>
      </c>
      <c r="AC77" s="74">
        <f t="shared" si="48"/>
        <v>8.6624567494111506</v>
      </c>
      <c r="AD77" s="17">
        <f t="shared" si="49"/>
        <v>2.8888888888888893</v>
      </c>
      <c r="AE77">
        <f>IF(A77=0,$BM$2,IF(A77=1,$BM$3,IF(A77=2,$BM$4,IF(A77=3,$BM$5,IF(A77=4,$BM$6,IF(A77=5,$BM$7,IF(A77=6,$BM$8,IF(A77=7,$BM$9,IF(A77=8,$BM$10,"")))))))))</f>
        <v>0.13</v>
      </c>
      <c r="AF77">
        <v>22.22</v>
      </c>
      <c r="AG77">
        <f>$BI$7</f>
        <v>4.4999999999999998E-2</v>
      </c>
      <c r="AH77">
        <f t="shared" si="50"/>
        <v>8.5000000000000006E-2</v>
      </c>
      <c r="AI77" s="28">
        <f t="shared" si="65"/>
        <v>22631.978530531938</v>
      </c>
      <c r="AJ77" s="29">
        <f>-((AI76/$BI$2)*(AE77*AP76))</f>
        <v>-50.711487504258464</v>
      </c>
      <c r="AK77" s="29">
        <f>-(AI76/$BI$2)*($BI$26*$BI$25)</f>
        <v>-19.204940372630578</v>
      </c>
      <c r="AL77" s="29">
        <f t="shared" si="58"/>
        <v>-62.924785089200142</v>
      </c>
      <c r="AM77" s="29">
        <f t="shared" si="59"/>
        <v>-6.9916427876889049</v>
      </c>
      <c r="AN77" s="29">
        <f t="shared" si="60"/>
        <v>-20.974928363066713</v>
      </c>
      <c r="AO77" s="29">
        <f t="shared" si="61"/>
        <v>-41.949856726133433</v>
      </c>
      <c r="AP77" s="20">
        <f t="shared" si="67"/>
        <v>483.20551577616482</v>
      </c>
      <c r="AQ77" s="20">
        <f t="shared" si="69"/>
        <v>-44.293233082879965</v>
      </c>
      <c r="AR77" s="20">
        <f>0.9*((AI76/$BI$2)*(AE77*AP76))</f>
        <v>45.640338753832616</v>
      </c>
      <c r="AS77" s="20">
        <f t="shared" si="51"/>
        <v>17.28444633536752</v>
      </c>
      <c r="AT77" s="20">
        <f t="shared" si="52"/>
        <v>-21.890919758788492</v>
      </c>
      <c r="AU77" s="20">
        <f t="shared" si="53"/>
        <v>-28.882562546477395</v>
      </c>
      <c r="AV77" s="20">
        <f t="shared" si="68"/>
        <v>5298.5159536918964</v>
      </c>
      <c r="AW77" s="20">
        <f t="shared" si="62"/>
        <v>-3.2593677524683926</v>
      </c>
      <c r="AX77" s="20">
        <f t="shared" si="63"/>
        <v>73.175795629356799</v>
      </c>
      <c r="AY77" s="20">
        <f t="shared" si="54"/>
        <v>-4.4541610028778336E-2</v>
      </c>
      <c r="AZ77" s="21">
        <f t="shared" si="46"/>
        <v>28413.699999999997</v>
      </c>
      <c r="BA77" s="20">
        <f t="shared" si="55"/>
        <v>69.91642787688906</v>
      </c>
      <c r="BB77" s="20">
        <f t="shared" si="66"/>
        <v>5678.7214694680606</v>
      </c>
      <c r="BC77" s="20">
        <f t="shared" si="56"/>
        <v>5781.7214694680615</v>
      </c>
      <c r="BD77" s="20"/>
      <c r="BE77" s="140">
        <f t="shared" si="64"/>
        <v>1.2240688778378099E-2</v>
      </c>
      <c r="BF77" s="140">
        <f t="shared" si="70"/>
        <v>1.3178789240442775E-2</v>
      </c>
    </row>
    <row r="78" spans="1:58" x14ac:dyDescent="0.25">
      <c r="A78">
        <v>0</v>
      </c>
      <c r="C78" s="16">
        <f t="shared" si="57"/>
        <v>44142</v>
      </c>
      <c r="D78" s="91">
        <v>77</v>
      </c>
      <c r="E78" s="91" t="str">
        <f t="shared" si="47"/>
        <v/>
      </c>
      <c r="AC78" s="74">
        <f t="shared" si="48"/>
        <v>8.6743821957706633</v>
      </c>
      <c r="AD78" s="17">
        <f t="shared" si="49"/>
        <v>2.8888888888888893</v>
      </c>
      <c r="AE78">
        <f>IF(A78=0,$BM$2,IF(A78=1,$BM$3,IF(A78=2,$BM$4,IF(A78=3,$BM$5,IF(A78=4,$BM$6,IF(A78=5,$BM$7,IF(A78=6,$BM$8,IF(A78=7,$BM$9,IF(A78=8,$BM$10,"")))))))))</f>
        <v>0.13</v>
      </c>
      <c r="AF78">
        <v>22.22</v>
      </c>
      <c r="AG78">
        <f>$BI$7</f>
        <v>4.4999999999999998E-2</v>
      </c>
      <c r="AH78">
        <f t="shared" si="50"/>
        <v>8.5000000000000006E-2</v>
      </c>
      <c r="AI78" s="28">
        <f t="shared" si="65"/>
        <v>22562.616154672072</v>
      </c>
      <c r="AJ78" s="29">
        <f>-((AI77/$BI$2)*(AE78*AP77))</f>
        <v>-50.216582128117665</v>
      </c>
      <c r="AK78" s="29">
        <f>-(AI77/$BI$2)*($BI$26*$BI$25)</f>
        <v>-19.145793731748707</v>
      </c>
      <c r="AL78" s="29">
        <f t="shared" si="58"/>
        <v>-62.426138273879737</v>
      </c>
      <c r="AM78" s="29">
        <f t="shared" si="59"/>
        <v>-6.9362375859866381</v>
      </c>
      <c r="AN78" s="29">
        <f t="shared" si="60"/>
        <v>-20.808712757959913</v>
      </c>
      <c r="AO78" s="29">
        <f t="shared" si="61"/>
        <v>-41.61742551591982</v>
      </c>
      <c r="AP78" s="20">
        <f t="shared" si="67"/>
        <v>479.929047655548</v>
      </c>
      <c r="AQ78" s="20">
        <f t="shared" si="69"/>
        <v>-43.958358184569136</v>
      </c>
      <c r="AR78" s="20">
        <f>0.9*((AI77/$BI$2)*(AE78*AP77))</f>
        <v>45.1949239153059</v>
      </c>
      <c r="AS78" s="20">
        <f t="shared" si="51"/>
        <v>17.231214358573837</v>
      </c>
      <c r="AT78" s="20">
        <f t="shared" si="52"/>
        <v>-21.744248209927417</v>
      </c>
      <c r="AU78" s="20">
        <f t="shared" si="53"/>
        <v>-28.680485795914056</v>
      </c>
      <c r="AV78" s="20">
        <f t="shared" si="68"/>
        <v>5371.1547976723796</v>
      </c>
      <c r="AW78" s="20">
        <f t="shared" si="62"/>
        <v>-3.276468120616812</v>
      </c>
      <c r="AX78" s="20">
        <f t="shared" si="63"/>
        <v>72.638843980483216</v>
      </c>
      <c r="AY78" s="20">
        <f t="shared" si="54"/>
        <v>-4.510628117233173E-2</v>
      </c>
      <c r="AZ78" s="21">
        <f t="shared" si="46"/>
        <v>28413.699999999997</v>
      </c>
      <c r="BA78" s="20">
        <f t="shared" si="55"/>
        <v>69.362375859866376</v>
      </c>
      <c r="BB78" s="20">
        <f t="shared" si="66"/>
        <v>5748.0838453279266</v>
      </c>
      <c r="BC78" s="20">
        <f t="shared" si="56"/>
        <v>5851.0838453279275</v>
      </c>
      <c r="BD78" s="20"/>
      <c r="BE78" s="140">
        <f t="shared" si="64"/>
        <v>1.1996838005108465E-2</v>
      </c>
      <c r="BF78" s="140">
        <f t="shared" si="70"/>
        <v>1.2906135716965181E-2</v>
      </c>
    </row>
    <row r="79" spans="1:58" x14ac:dyDescent="0.25">
      <c r="A79">
        <v>0</v>
      </c>
      <c r="C79" s="16">
        <f t="shared" si="57"/>
        <v>44143</v>
      </c>
      <c r="D79" s="91">
        <v>78</v>
      </c>
      <c r="E79" s="91" t="str">
        <f t="shared" si="47"/>
        <v/>
      </c>
      <c r="AC79" s="74">
        <f t="shared" si="48"/>
        <v>8.686073852732024</v>
      </c>
      <c r="AD79" s="17">
        <f t="shared" si="49"/>
        <v>2.8888888888888893</v>
      </c>
      <c r="AE79">
        <f>IF(A79=0,$BM$2,IF(A79=1,$BM$3,IF(A79=2,$BM$4,IF(A79=3,$BM$5,IF(A79=4,$BM$6,IF(A79=5,$BM$7,IF(A79=6,$BM$8,IF(A79=7,$BM$9,IF(A79=8,$BM$10,"")))))))))</f>
        <v>0.13</v>
      </c>
      <c r="AF79">
        <v>22.22</v>
      </c>
      <c r="AG79">
        <f>$BI$7</f>
        <v>4.4999999999999998E-2</v>
      </c>
      <c r="AH79">
        <f t="shared" si="50"/>
        <v>8.5000000000000006E-2</v>
      </c>
      <c r="AI79" s="28">
        <f t="shared" si="65"/>
        <v>22493.805819918707</v>
      </c>
      <c r="AJ79" s="29">
        <f>-((AI78/$BI$2)*(AE79*AP78))</f>
        <v>-49.723218955547857</v>
      </c>
      <c r="AK79" s="29">
        <f>-(AI78/$BI$2)*($BI$26*$BI$25)</f>
        <v>-19.087115797817063</v>
      </c>
      <c r="AL79" s="29">
        <f t="shared" si="58"/>
        <v>-61.929301278028426</v>
      </c>
      <c r="AM79" s="29">
        <f t="shared" si="59"/>
        <v>-6.8810334753364915</v>
      </c>
      <c r="AN79" s="29">
        <f t="shared" si="60"/>
        <v>-20.643100426009472</v>
      </c>
      <c r="AO79" s="29">
        <f t="shared" si="61"/>
        <v>-41.286200852018951</v>
      </c>
      <c r="AP79" s="20">
        <f t="shared" si="67"/>
        <v>476.63845130069825</v>
      </c>
      <c r="AQ79" s="20">
        <f t="shared" si="69"/>
        <v>-43.623090488378523</v>
      </c>
      <c r="AR79" s="20">
        <f>0.9*((AI78/$BI$2)*(AE79*AP78))</f>
        <v>44.750897059993072</v>
      </c>
      <c r="AS79" s="20">
        <f t="shared" si="51"/>
        <v>17.178404218035357</v>
      </c>
      <c r="AT79" s="20">
        <f t="shared" si="52"/>
        <v>-21.59680714449966</v>
      </c>
      <c r="AU79" s="20">
        <f t="shared" si="53"/>
        <v>-28.477840619836151</v>
      </c>
      <c r="AV79" s="20">
        <f t="shared" si="68"/>
        <v>5443.2557287805939</v>
      </c>
      <c r="AW79" s="20">
        <f t="shared" si="62"/>
        <v>-3.2905963548497539</v>
      </c>
      <c r="AX79" s="20">
        <f t="shared" si="63"/>
        <v>72.100931108214354</v>
      </c>
      <c r="AY79" s="20">
        <f t="shared" si="54"/>
        <v>-4.5638749795213963E-2</v>
      </c>
      <c r="AZ79" s="21">
        <f t="shared" si="46"/>
        <v>28413.7</v>
      </c>
      <c r="BA79" s="20">
        <f t="shared" si="55"/>
        <v>68.810334753364913</v>
      </c>
      <c r="BB79" s="20">
        <f t="shared" si="66"/>
        <v>5816.8941800812918</v>
      </c>
      <c r="BC79" s="20">
        <f t="shared" si="56"/>
        <v>5919.8941800812918</v>
      </c>
      <c r="BD79" s="20"/>
      <c r="BE79" s="140">
        <f t="shared" si="64"/>
        <v>1.1760271527865577E-2</v>
      </c>
      <c r="BF79" s="140">
        <f t="shared" si="70"/>
        <v>1.2641898983270401E-2</v>
      </c>
    </row>
    <row r="80" spans="1:58" x14ac:dyDescent="0.25">
      <c r="A80">
        <v>0</v>
      </c>
      <c r="C80" s="16">
        <f t="shared" si="57"/>
        <v>44144</v>
      </c>
      <c r="D80" s="91">
        <v>79</v>
      </c>
      <c r="E80" s="91" t="str">
        <f t="shared" si="47"/>
        <v/>
      </c>
      <c r="AC80" s="74">
        <f t="shared" si="48"/>
        <v>8.6975385930442073</v>
      </c>
      <c r="AD80" s="17">
        <f t="shared" si="49"/>
        <v>2.8888888888888893</v>
      </c>
      <c r="AE80">
        <f>IF(A80=0,$BM$2,IF(A80=1,$BM$3,IF(A80=2,$BM$4,IF(A80=3,$BM$5,IF(A80=4,$BM$6,IF(A80=5,$BM$7,IF(A80=6,$BM$8,IF(A80=7,$BM$9,IF(A80=8,$BM$10,"")))))))))</f>
        <v>0.13</v>
      </c>
      <c r="AF80">
        <v>22.22</v>
      </c>
      <c r="AG80">
        <f>$BI$7</f>
        <v>4.4999999999999998E-2</v>
      </c>
      <c r="AH80">
        <f t="shared" si="50"/>
        <v>8.5000000000000006E-2</v>
      </c>
      <c r="AI80" s="28">
        <f t="shared" si="65"/>
        <v>22425.545223141638</v>
      </c>
      <c r="AJ80" s="29">
        <f>-((AI79/$BI$2)*(AE80*AP79))</f>
        <v>-49.231691907385162</v>
      </c>
      <c r="AK80" s="29">
        <f>-(AI79/$BI$2)*($BI$26*$BI$25)</f>
        <v>-19.028904869681757</v>
      </c>
      <c r="AL80" s="29">
        <f t="shared" si="58"/>
        <v>-61.434537099360234</v>
      </c>
      <c r="AM80" s="29">
        <f t="shared" si="59"/>
        <v>-6.8260596777066924</v>
      </c>
      <c r="AN80" s="29">
        <f t="shared" si="60"/>
        <v>-20.478179033120075</v>
      </c>
      <c r="AO80" s="29">
        <f t="shared" si="61"/>
        <v>-40.956358066240156</v>
      </c>
      <c r="AP80" s="20">
        <f t="shared" si="67"/>
        <v>473.33655584795275</v>
      </c>
      <c r="AQ80" s="20">
        <f t="shared" si="69"/>
        <v>-43.287702243574401</v>
      </c>
      <c r="AR80" s="20">
        <f>0.9*((AI79/$BI$2)*(AE80*AP79))</f>
        <v>44.30852271664665</v>
      </c>
      <c r="AS80" s="20">
        <f t="shared" si="51"/>
        <v>17.126014382713581</v>
      </c>
      <c r="AT80" s="20">
        <f t="shared" si="52"/>
        <v>-21.44873030853142</v>
      </c>
      <c r="AU80" s="20">
        <f t="shared" si="53"/>
        <v>-28.274789986238112</v>
      </c>
      <c r="AV80" s="20">
        <f t="shared" si="68"/>
        <v>5514.818221010406</v>
      </c>
      <c r="AW80" s="20">
        <f t="shared" si="62"/>
        <v>-3.301895452745498</v>
      </c>
      <c r="AX80" s="20">
        <f t="shared" si="63"/>
        <v>71.562492229812051</v>
      </c>
      <c r="AY80" s="20">
        <f t="shared" si="54"/>
        <v>-4.6140028803663843E-2</v>
      </c>
      <c r="AZ80" s="21">
        <f t="shared" si="46"/>
        <v>28413.699999999997</v>
      </c>
      <c r="BA80" s="20">
        <f t="shared" si="55"/>
        <v>68.260596777066922</v>
      </c>
      <c r="BB80" s="20">
        <f t="shared" si="66"/>
        <v>5885.1547768583587</v>
      </c>
      <c r="BC80" s="20">
        <f t="shared" si="56"/>
        <v>5988.1547768583587</v>
      </c>
      <c r="BD80" s="20"/>
      <c r="BE80" s="140">
        <f t="shared" si="64"/>
        <v>1.153071232366683E-2</v>
      </c>
      <c r="BF80" s="140">
        <f t="shared" si="70"/>
        <v>1.2385745812596289E-2</v>
      </c>
    </row>
    <row r="81" spans="1:58" x14ac:dyDescent="0.25">
      <c r="A81">
        <v>0</v>
      </c>
      <c r="C81" s="16">
        <f t="shared" si="57"/>
        <v>44145</v>
      </c>
      <c r="D81" s="91">
        <v>80</v>
      </c>
      <c r="E81" s="91" t="str">
        <f t="shared" si="47"/>
        <v/>
      </c>
      <c r="AC81" s="74">
        <f t="shared" si="48"/>
        <v>8.7087830332451261</v>
      </c>
      <c r="AD81" s="17">
        <f t="shared" si="49"/>
        <v>2.8888888888888893</v>
      </c>
      <c r="AE81">
        <f>IF(A81=0,$BM$2,IF(A81=1,$BM$3,IF(A81=2,$BM$4,IF(A81=3,$BM$5,IF(A81=4,$BM$6,IF(A81=5,$BM$7,IF(A81=6,$BM$8,IF(A81=7,$BM$9,IF(A81=8,$BM$10,"")))))))))</f>
        <v>0.13</v>
      </c>
      <c r="AF81">
        <v>22.22</v>
      </c>
      <c r="AG81">
        <f>$BI$7</f>
        <v>4.4999999999999998E-2</v>
      </c>
      <c r="AH81">
        <f t="shared" si="50"/>
        <v>8.5000000000000006E-2</v>
      </c>
      <c r="AI81" s="28">
        <f t="shared" si="65"/>
        <v>22357.831788463798</v>
      </c>
      <c r="AJ81" s="29">
        <f>-((AI80/$BI$2)*(AE81*AP80))</f>
        <v>-48.742275678858825</v>
      </c>
      <c r="AK81" s="29">
        <f>-(AI80/$BI$2)*($BI$26*$BI$25)</f>
        <v>-18.971158998982176</v>
      </c>
      <c r="AL81" s="29">
        <f t="shared" si="58"/>
        <v>-60.942091210056908</v>
      </c>
      <c r="AM81" s="29">
        <f t="shared" si="59"/>
        <v>-6.7713434677841011</v>
      </c>
      <c r="AN81" s="29">
        <f t="shared" si="60"/>
        <v>-20.314030403352302</v>
      </c>
      <c r="AO81" s="29">
        <f t="shared" si="61"/>
        <v>-40.62806080670461</v>
      </c>
      <c r="AP81" s="20">
        <f t="shared" si="67"/>
        <v>470.02605189731736</v>
      </c>
      <c r="AQ81" s="20">
        <f t="shared" si="69"/>
        <v>-42.952450147534535</v>
      </c>
      <c r="AR81" s="20">
        <f>0.9*((AI80/$BI$2)*(AE81*AP80))</f>
        <v>43.868048110972943</v>
      </c>
      <c r="AS81" s="20">
        <f t="shared" si="51"/>
        <v>17.074043099083958</v>
      </c>
      <c r="AT81" s="20">
        <f t="shared" si="52"/>
        <v>-21.300145013157874</v>
      </c>
      <c r="AU81" s="20">
        <f t="shared" si="53"/>
        <v>-28.071488480941973</v>
      </c>
      <c r="AV81" s="20">
        <f t="shared" si="68"/>
        <v>5585.8421596388825</v>
      </c>
      <c r="AW81" s="20">
        <f t="shared" si="62"/>
        <v>-3.3105039506353933</v>
      </c>
      <c r="AX81" s="20">
        <f t="shared" si="63"/>
        <v>71.023938628476571</v>
      </c>
      <c r="AY81" s="20">
        <f t="shared" si="54"/>
        <v>-4.661110063119013E-2</v>
      </c>
      <c r="AZ81" s="21">
        <f t="shared" si="46"/>
        <v>28413.7</v>
      </c>
      <c r="BA81" s="20">
        <f t="shared" si="55"/>
        <v>67.713434677841008</v>
      </c>
      <c r="BB81" s="20">
        <f t="shared" si="66"/>
        <v>5952.8682115361999</v>
      </c>
      <c r="BC81" s="20">
        <f t="shared" si="56"/>
        <v>6055.8682115361999</v>
      </c>
      <c r="BD81" s="20"/>
      <c r="BE81" s="140">
        <f t="shared" si="64"/>
        <v>1.1307896539268569E-2</v>
      </c>
      <c r="BF81" s="140">
        <f t="shared" si="70"/>
        <v>1.2137359665555269E-2</v>
      </c>
    </row>
    <row r="82" spans="1:58" x14ac:dyDescent="0.25">
      <c r="A82">
        <v>0</v>
      </c>
      <c r="C82" s="16">
        <f t="shared" si="57"/>
        <v>44146</v>
      </c>
      <c r="D82" s="91">
        <v>81</v>
      </c>
      <c r="E82" s="91" t="str">
        <f t="shared" si="47"/>
        <v/>
      </c>
      <c r="AC82" s="74">
        <f t="shared" si="48"/>
        <v>8.7198135455477974</v>
      </c>
      <c r="AD82" s="17">
        <f t="shared" si="49"/>
        <v>2.8888888888888893</v>
      </c>
      <c r="AE82">
        <f>IF(A82=0,$BM$2,IF(A82=1,$BM$3,IF(A82=2,$BM$4,IF(A82=3,$BM$5,IF(A82=4,$BM$6,IF(A82=5,$BM$7,IF(A82=6,$BM$8,IF(A82=7,$BM$9,IF(A82=8,$BM$10,"")))))))))</f>
        <v>0.13</v>
      </c>
      <c r="AF82">
        <v>22.22</v>
      </c>
      <c r="AG82">
        <f>$BI$7</f>
        <v>4.4999999999999998E-2</v>
      </c>
      <c r="AH82">
        <f t="shared" si="50"/>
        <v>8.5000000000000006E-2</v>
      </c>
      <c r="AI82" s="28">
        <f t="shared" si="65"/>
        <v>22290.662685896648</v>
      </c>
      <c r="AJ82" s="29">
        <f>-((AI81/$BI$2)*(AE82*AP81))</f>
        <v>-48.255226560525784</v>
      </c>
      <c r="AK82" s="29">
        <f>-(AI81/$BI$2)*($BI$26*$BI$25)</f>
        <v>-18.913876006624207</v>
      </c>
      <c r="AL82" s="29">
        <f t="shared" si="58"/>
        <v>-60.452192310434995</v>
      </c>
      <c r="AM82" s="29">
        <f t="shared" si="59"/>
        <v>-6.7169102567149999</v>
      </c>
      <c r="AN82" s="29">
        <f t="shared" si="60"/>
        <v>-20.150730770144996</v>
      </c>
      <c r="AO82" s="29">
        <f t="shared" si="61"/>
        <v>-40.301461540289999</v>
      </c>
      <c r="AP82" s="20">
        <f t="shared" si="67"/>
        <v>466.7094959380326</v>
      </c>
      <c r="AQ82" s="20">
        <f t="shared" si="69"/>
        <v>-42.617575934340508</v>
      </c>
      <c r="AR82" s="20">
        <f>0.9*((AI81/$BI$2)*(AE82*AP81))</f>
        <v>43.429703904473207</v>
      </c>
      <c r="AS82" s="20">
        <f t="shared" si="51"/>
        <v>17.022488405961788</v>
      </c>
      <c r="AT82" s="20">
        <f t="shared" si="52"/>
        <v>-21.151172335379279</v>
      </c>
      <c r="AU82" s="20">
        <f t="shared" si="53"/>
        <v>-27.868082592094279</v>
      </c>
      <c r="AV82" s="20">
        <f t="shared" si="68"/>
        <v>5656.3278181653177</v>
      </c>
      <c r="AW82" s="20">
        <f t="shared" si="62"/>
        <v>-3.3165559592847558</v>
      </c>
      <c r="AX82" s="20">
        <f t="shared" si="63"/>
        <v>70.485658526435145</v>
      </c>
      <c r="AY82" s="20">
        <f t="shared" si="54"/>
        <v>-4.7052918687578195E-2</v>
      </c>
      <c r="AZ82" s="21">
        <f t="shared" si="46"/>
        <v>28413.7</v>
      </c>
      <c r="BA82" s="20">
        <f t="shared" si="55"/>
        <v>67.169102567149992</v>
      </c>
      <c r="BB82" s="20">
        <f t="shared" si="66"/>
        <v>6020.0373141033497</v>
      </c>
      <c r="BC82" s="20">
        <f t="shared" si="56"/>
        <v>6123.0373141033506</v>
      </c>
      <c r="BD82" s="20"/>
      <c r="BE82" s="140">
        <f t="shared" si="64"/>
        <v>1.109157270615568E-2</v>
      </c>
      <c r="BF82" s="140">
        <f t="shared" si="70"/>
        <v>1.1896439635007867E-2</v>
      </c>
    </row>
    <row r="83" spans="1:58" x14ac:dyDescent="0.25">
      <c r="A83">
        <v>0</v>
      </c>
      <c r="C83" s="16">
        <f t="shared" si="57"/>
        <v>44147</v>
      </c>
      <c r="D83" s="91">
        <v>82</v>
      </c>
      <c r="E83" s="91" t="str">
        <f t="shared" si="47"/>
        <v/>
      </c>
      <c r="AC83" s="74">
        <f t="shared" si="48"/>
        <v>8.7306362690360935</v>
      </c>
      <c r="AD83" s="17">
        <f t="shared" si="49"/>
        <v>2.8888888888888893</v>
      </c>
      <c r="AE83">
        <f>IF(A83=0,$BM$2,IF(A83=1,$BM$3,IF(A83=2,$BM$4,IF(A83=3,$BM$5,IF(A83=4,$BM$6,IF(A83=5,$BM$7,IF(A83=6,$BM$8,IF(A83=7,$BM$9,IF(A83=8,$BM$10,"")))))))))</f>
        <v>0.13</v>
      </c>
      <c r="AF83">
        <v>22.22</v>
      </c>
      <c r="AG83">
        <f>$BI$7</f>
        <v>4.4999999999999998E-2</v>
      </c>
      <c r="AH83">
        <f t="shared" si="50"/>
        <v>8.5000000000000006E-2</v>
      </c>
      <c r="AI83" s="28">
        <f t="shared" si="65"/>
        <v>22224.034849160184</v>
      </c>
      <c r="AJ83" s="29">
        <f>-((AI82/$BI$2)*(AE83*AP82))</f>
        <v>-47.770783237918522</v>
      </c>
      <c r="AK83" s="29">
        <f>-(AI82/$BI$2)*($BI$26*$BI$25)</f>
        <v>-18.857053498545099</v>
      </c>
      <c r="AL83" s="29">
        <f t="shared" si="58"/>
        <v>-59.965053062817262</v>
      </c>
      <c r="AM83" s="29">
        <f t="shared" si="59"/>
        <v>-6.6627836736463628</v>
      </c>
      <c r="AN83" s="29">
        <f t="shared" si="60"/>
        <v>-19.988351020939085</v>
      </c>
      <c r="AO83" s="29">
        <f t="shared" si="61"/>
        <v>-39.976702041878177</v>
      </c>
      <c r="AP83" s="20">
        <f t="shared" si="67"/>
        <v>463.38931473192491</v>
      </c>
      <c r="AQ83" s="20">
        <f t="shared" si="69"/>
        <v>-42.283306951713492</v>
      </c>
      <c r="AR83" s="20">
        <f>0.9*((AI82/$BI$2)*(AE83*AP82))</f>
        <v>42.993704914126674</v>
      </c>
      <c r="AS83" s="20">
        <f t="shared" si="51"/>
        <v>16.971348148690591</v>
      </c>
      <c r="AT83" s="20">
        <f t="shared" si="52"/>
        <v>-21.001927317211468</v>
      </c>
      <c r="AU83" s="20">
        <f t="shared" si="53"/>
        <v>-27.664710990857831</v>
      </c>
      <c r="AV83" s="20">
        <f t="shared" si="68"/>
        <v>5726.2758361078886</v>
      </c>
      <c r="AW83" s="20">
        <f t="shared" si="62"/>
        <v>-3.3201812061076907</v>
      </c>
      <c r="AX83" s="20">
        <f t="shared" si="63"/>
        <v>69.948017942570914</v>
      </c>
      <c r="AY83" s="20">
        <f t="shared" si="54"/>
        <v>-4.7466408681281623E-2</v>
      </c>
      <c r="AZ83" s="21">
        <f t="shared" si="46"/>
        <v>28413.699999999997</v>
      </c>
      <c r="BA83" s="20">
        <f t="shared" si="55"/>
        <v>66.627836736463621</v>
      </c>
      <c r="BB83" s="20">
        <f t="shared" si="66"/>
        <v>6086.6651508398136</v>
      </c>
      <c r="BC83" s="20">
        <f t="shared" si="56"/>
        <v>6189.6651508398136</v>
      </c>
      <c r="BD83" s="20"/>
      <c r="BE83" s="140">
        <f t="shared" si="64"/>
        <v>1.0881501013067056E-2</v>
      </c>
      <c r="BF83" s="140">
        <f t="shared" si="70"/>
        <v>1.1662699472746032E-2</v>
      </c>
    </row>
    <row r="84" spans="1:58" x14ac:dyDescent="0.25">
      <c r="A84">
        <v>0</v>
      </c>
      <c r="C84" s="16">
        <f t="shared" si="57"/>
        <v>44148</v>
      </c>
      <c r="D84" s="91">
        <v>83</v>
      </c>
      <c r="E84" s="91" t="str">
        <f t="shared" si="47"/>
        <v/>
      </c>
      <c r="AC84" s="74">
        <f t="shared" si="48"/>
        <v>8.741257120219549</v>
      </c>
      <c r="AD84" s="17">
        <f t="shared" si="49"/>
        <v>2.8888888888888893</v>
      </c>
      <c r="AE84">
        <f>IF(A84=0,$BM$2,IF(A84=1,$BM$3,IF(A84=2,$BM$4,IF(A84=3,$BM$5,IF(A84=4,$BM$6,IF(A84=5,$BM$7,IF(A84=6,$BM$8,IF(A84=7,$BM$9,IF(A84=8,$BM$10,"")))))))))</f>
        <v>0.13</v>
      </c>
      <c r="AF84">
        <v>22.22</v>
      </c>
      <c r="AG84">
        <f>$BI$7</f>
        <v>4.4999999999999998E-2</v>
      </c>
      <c r="AH84">
        <f t="shared" si="50"/>
        <v>8.5000000000000006E-2</v>
      </c>
      <c r="AI84" s="28">
        <f t="shared" si="65"/>
        <v>22157.944992709785</v>
      </c>
      <c r="AJ84" s="29">
        <f>-((AI83/$BI$2)*(AE84*AP83))</f>
        <v>-47.289167569611436</v>
      </c>
      <c r="AK84" s="29">
        <f>-(AI83/$BI$2)*($BI$26*$BI$25)</f>
        <v>-18.800688880788499</v>
      </c>
      <c r="AL84" s="29">
        <f t="shared" si="58"/>
        <v>-59.480870805359942</v>
      </c>
      <c r="AM84" s="29">
        <f t="shared" si="59"/>
        <v>-6.6089856450399935</v>
      </c>
      <c r="AN84" s="29">
        <f t="shared" si="60"/>
        <v>-19.826956935119981</v>
      </c>
      <c r="AO84" s="29">
        <f t="shared" si="61"/>
        <v>-39.653913870239961</v>
      </c>
      <c r="AP84" s="20">
        <f t="shared" si="67"/>
        <v>460.06780964821485</v>
      </c>
      <c r="AQ84" s="20">
        <f t="shared" si="69"/>
        <v>-41.949856726133433</v>
      </c>
      <c r="AR84" s="20">
        <f>0.9*((AI83/$BI$2)*(AE84*AP83))</f>
        <v>42.560250812650295</v>
      </c>
      <c r="AS84" s="20">
        <f t="shared" si="51"/>
        <v>16.92061999270965</v>
      </c>
      <c r="AT84" s="20">
        <f t="shared" si="52"/>
        <v>-20.85251916293662</v>
      </c>
      <c r="AU84" s="20">
        <f t="shared" si="53"/>
        <v>-27.461504807976613</v>
      </c>
      <c r="AV84" s="20">
        <f t="shared" si="68"/>
        <v>5795.6871976419989</v>
      </c>
      <c r="AW84" s="20">
        <f t="shared" si="62"/>
        <v>-3.3215050837100648</v>
      </c>
      <c r="AX84" s="20">
        <f t="shared" si="63"/>
        <v>69.411361534110256</v>
      </c>
      <c r="AY84" s="20">
        <f t="shared" si="54"/>
        <v>-4.7852469830573841E-2</v>
      </c>
      <c r="AZ84" s="21">
        <f t="shared" si="46"/>
        <v>28413.699999999997</v>
      </c>
      <c r="BA84" s="20">
        <f t="shared" si="55"/>
        <v>66.089856450399935</v>
      </c>
      <c r="BB84" s="20">
        <f t="shared" si="66"/>
        <v>6152.7550072902131</v>
      </c>
      <c r="BC84" s="20">
        <f t="shared" si="56"/>
        <v>6255.7550072902141</v>
      </c>
      <c r="BD84" s="20"/>
      <c r="BE84" s="140">
        <f t="shared" si="64"/>
        <v>1.0677452631089972E-2</v>
      </c>
      <c r="BF84" s="140">
        <f t="shared" si="70"/>
        <v>1.1435866690575032E-2</v>
      </c>
    </row>
    <row r="85" spans="1:58" x14ac:dyDescent="0.25">
      <c r="A85">
        <v>0</v>
      </c>
      <c r="C85" s="16">
        <f t="shared" si="57"/>
        <v>44149</v>
      </c>
      <c r="D85" s="91">
        <v>84</v>
      </c>
      <c r="E85" s="91" t="str">
        <f t="shared" si="47"/>
        <v/>
      </c>
      <c r="AC85" s="74">
        <f t="shared" si="48"/>
        <v>8.7516818029924597</v>
      </c>
      <c r="AD85" s="17">
        <f t="shared" si="49"/>
        <v>2.8888888888888893</v>
      </c>
      <c r="AE85">
        <f>IF(A85=0,$BM$2,IF(A85=1,$BM$3,IF(A85=2,$BM$4,IF(A85=3,$BM$5,IF(A85=4,$BM$6,IF(A85=5,$BM$7,IF(A85=6,$BM$8,IF(A85=7,$BM$9,IF(A85=8,$BM$10,"")))))))))</f>
        <v>0.13</v>
      </c>
      <c r="AF85">
        <v>22.22</v>
      </c>
      <c r="AG85">
        <f>$BI$7</f>
        <v>4.4999999999999998E-2</v>
      </c>
      <c r="AH85">
        <f t="shared" si="50"/>
        <v>8.5000000000000006E-2</v>
      </c>
      <c r="AI85" s="28">
        <f t="shared" si="65"/>
        <v>22092.389627992412</v>
      </c>
      <c r="AJ85" s="29">
        <f>-((AI84/$BI$2)*(AE85*AP84))</f>
        <v>-46.810585343464169</v>
      </c>
      <c r="AK85" s="29">
        <f>-(AI84/$BI$2)*($BI$26*$BI$25)</f>
        <v>-18.744779373908528</v>
      </c>
      <c r="AL85" s="29">
        <f t="shared" si="58"/>
        <v>-58.999828245635427</v>
      </c>
      <c r="AM85" s="29">
        <f t="shared" si="59"/>
        <v>-6.5555364717372697</v>
      </c>
      <c r="AN85" s="29">
        <f t="shared" si="60"/>
        <v>-19.666609415211809</v>
      </c>
      <c r="AO85" s="29">
        <f t="shared" si="61"/>
        <v>-39.333218830423618</v>
      </c>
      <c r="AP85" s="20">
        <f t="shared" si="67"/>
        <v>456.74716094376078</v>
      </c>
      <c r="AQ85" s="20">
        <f t="shared" si="69"/>
        <v>-41.61742551591982</v>
      </c>
      <c r="AR85" s="20">
        <f>0.9*((AI84/$BI$2)*(AE85*AP84))</f>
        <v>42.129526809117756</v>
      </c>
      <c r="AS85" s="20">
        <f t="shared" si="51"/>
        <v>16.870301436517675</v>
      </c>
      <c r="AT85" s="20">
        <f t="shared" si="52"/>
        <v>-20.703051434169666</v>
      </c>
      <c r="AU85" s="20">
        <f t="shared" si="53"/>
        <v>-27.258587905906936</v>
      </c>
      <c r="AV85" s="20">
        <f t="shared" si="68"/>
        <v>5864.5632110638253</v>
      </c>
      <c r="AW85" s="20">
        <f t="shared" si="62"/>
        <v>-3.3206487044540722</v>
      </c>
      <c r="AX85" s="20">
        <f t="shared" si="63"/>
        <v>68.876013421826428</v>
      </c>
      <c r="AY85" s="20">
        <f t="shared" si="54"/>
        <v>-4.8211975976556402E-2</v>
      </c>
      <c r="AZ85" s="21">
        <f t="shared" si="46"/>
        <v>28413.699999999997</v>
      </c>
      <c r="BA85" s="20">
        <f t="shared" si="55"/>
        <v>65.555364717372697</v>
      </c>
      <c r="BB85" s="20">
        <f t="shared" si="66"/>
        <v>6218.310372007586</v>
      </c>
      <c r="BC85" s="20">
        <f t="shared" si="56"/>
        <v>6321.310372007586</v>
      </c>
      <c r="BD85" s="20"/>
      <c r="BE85" s="140">
        <f t="shared" si="64"/>
        <v>1.0479209086829052E-2</v>
      </c>
      <c r="BF85" s="140">
        <f t="shared" si="70"/>
        <v>1.1215681729131399E-2</v>
      </c>
    </row>
    <row r="86" spans="1:58" x14ac:dyDescent="0.25">
      <c r="A86">
        <v>0</v>
      </c>
      <c r="C86" s="16">
        <f t="shared" si="57"/>
        <v>44150</v>
      </c>
      <c r="D86" s="91">
        <v>85</v>
      </c>
      <c r="E86" s="91" t="str">
        <f t="shared" si="47"/>
        <v/>
      </c>
      <c r="AC86" s="74">
        <f t="shared" si="48"/>
        <v>8.7619158180387142</v>
      </c>
      <c r="AD86" s="17">
        <f t="shared" si="49"/>
        <v>2.8888888888888893</v>
      </c>
      <c r="AE86">
        <f>IF(A86=0,$BM$2,IF(A86=1,$BM$3,IF(A86=2,$BM$4,IF(A86=3,$BM$5,IF(A86=4,$BM$6,IF(A86=5,$BM$7,IF(A86=6,$BM$8,IF(A86=7,$BM$9,IF(A86=8,$BM$10,"")))))))))</f>
        <v>0.13</v>
      </c>
      <c r="AF86">
        <v>22.22</v>
      </c>
      <c r="AG86">
        <f>$BI$7</f>
        <v>4.4999999999999998E-2</v>
      </c>
      <c r="AH86">
        <f t="shared" si="50"/>
        <v>8.5000000000000006E-2</v>
      </c>
      <c r="AI86" s="28">
        <f t="shared" si="65"/>
        <v>22027.36507895483</v>
      </c>
      <c r="AJ86" s="29">
        <f>-((AI85/$BI$2)*(AE86*AP85))</f>
        <v>-46.335227010860208</v>
      </c>
      <c r="AK86" s="29">
        <f>-(AI85/$BI$2)*($BI$26*$BI$25)</f>
        <v>-18.689322026721882</v>
      </c>
      <c r="AL86" s="29">
        <f t="shared" si="58"/>
        <v>-58.522094133823884</v>
      </c>
      <c r="AM86" s="29">
        <f t="shared" si="59"/>
        <v>-6.5024549037582098</v>
      </c>
      <c r="AN86" s="29">
        <f t="shared" si="60"/>
        <v>-19.507364711274626</v>
      </c>
      <c r="AO86" s="29">
        <f t="shared" si="61"/>
        <v>-39.014729422549259</v>
      </c>
      <c r="AP86" s="20">
        <f t="shared" si="67"/>
        <v>453.42943198309638</v>
      </c>
      <c r="AQ86" s="20">
        <f t="shared" si="69"/>
        <v>-41.286200852018951</v>
      </c>
      <c r="AR86" s="20">
        <f>0.9*((AI85/$BI$2)*(AE86*AP85))</f>
        <v>41.701704309774186</v>
      </c>
      <c r="AS86" s="20">
        <f t="shared" si="51"/>
        <v>16.820389824049695</v>
      </c>
      <c r="AT86" s="20">
        <f t="shared" si="52"/>
        <v>-20.553622242469235</v>
      </c>
      <c r="AU86" s="20">
        <f t="shared" si="53"/>
        <v>-27.056077146227445</v>
      </c>
      <c r="AV86" s="20">
        <f t="shared" si="68"/>
        <v>5932.905489062071</v>
      </c>
      <c r="AW86" s="20">
        <f t="shared" si="62"/>
        <v>-3.3177289606643967</v>
      </c>
      <c r="AX86" s="20">
        <f t="shared" si="63"/>
        <v>68.342277998245663</v>
      </c>
      <c r="AY86" s="20">
        <f t="shared" si="54"/>
        <v>-4.8545776609166619E-2</v>
      </c>
      <c r="AZ86" s="21">
        <f t="shared" si="46"/>
        <v>28413.699999999997</v>
      </c>
      <c r="BA86" s="20">
        <f t="shared" si="55"/>
        <v>65.024549037582091</v>
      </c>
      <c r="BB86" s="20">
        <f t="shared" si="66"/>
        <v>6283.3349210451679</v>
      </c>
      <c r="BC86" s="20">
        <f t="shared" si="56"/>
        <v>6386.334921045167</v>
      </c>
      <c r="BD86" s="20"/>
      <c r="BE86" s="140">
        <f t="shared" si="64"/>
        <v>1.0286561679604702E-2</v>
      </c>
      <c r="BF86" s="140">
        <f t="shared" si="70"/>
        <v>1.1001897188443429E-2</v>
      </c>
    </row>
    <row r="87" spans="1:58" x14ac:dyDescent="0.25">
      <c r="A87">
        <v>0</v>
      </c>
      <c r="C87" s="16">
        <f t="shared" si="57"/>
        <v>44151</v>
      </c>
      <c r="D87" s="91">
        <v>86</v>
      </c>
      <c r="E87" s="91" t="str">
        <f t="shared" si="47"/>
        <v/>
      </c>
      <c r="AC87" s="74">
        <f t="shared" si="48"/>
        <v>8.7719644717204126</v>
      </c>
      <c r="AD87" s="17">
        <f t="shared" si="49"/>
        <v>2.8888888888888893</v>
      </c>
      <c r="AE87">
        <f>IF(A87=0,$BM$2,IF(A87=1,$BM$3,IF(A87=2,$BM$4,IF(A87=3,$BM$5,IF(A87=4,$BM$6,IF(A87=5,$BM$7,IF(A87=6,$BM$8,IF(A87=7,$BM$9,IF(A87=8,$BM$10,"")))))))))</f>
        <v>0.13</v>
      </c>
      <c r="AF87">
        <v>22.22</v>
      </c>
      <c r="AG87">
        <f>$BI$7</f>
        <v>4.4999999999999998E-2</v>
      </c>
      <c r="AH87">
        <f t="shared" si="50"/>
        <v>8.5000000000000006E-2</v>
      </c>
      <c r="AI87" s="28">
        <f t="shared" si="65"/>
        <v>21962.86749682658</v>
      </c>
      <c r="AJ87" s="29">
        <f>-((AI86/$BI$2)*(AE87*AP86))</f>
        <v>-45.86326839882171</v>
      </c>
      <c r="AK87" s="29">
        <f>-(AI86/$BI$2)*($BI$26*$BI$25)</f>
        <v>-18.634313729427237</v>
      </c>
      <c r="AL87" s="29">
        <f t="shared" si="58"/>
        <v>-58.047823915424054</v>
      </c>
      <c r="AM87" s="29">
        <f t="shared" si="59"/>
        <v>-6.4497582128248956</v>
      </c>
      <c r="AN87" s="29">
        <f t="shared" si="60"/>
        <v>-19.349274638474686</v>
      </c>
      <c r="AO87" s="29">
        <f t="shared" si="61"/>
        <v>-38.698549276949365</v>
      </c>
      <c r="AP87" s="20">
        <f t="shared" si="67"/>
        <v>450.11657339304088</v>
      </c>
      <c r="AQ87" s="20">
        <f t="shared" si="69"/>
        <v>-40.956358066240156</v>
      </c>
      <c r="AR87" s="20">
        <f>0.9*((AI86/$BI$2)*(AE87*AP86))</f>
        <v>41.276941558939541</v>
      </c>
      <c r="AS87" s="20">
        <f t="shared" si="51"/>
        <v>16.770882356484513</v>
      </c>
      <c r="AT87" s="20">
        <f t="shared" si="52"/>
        <v>-20.404324439239335</v>
      </c>
      <c r="AU87" s="20">
        <f t="shared" si="53"/>
        <v>-26.854082652064232</v>
      </c>
      <c r="AV87" s="20">
        <f t="shared" si="68"/>
        <v>6000.7159297803755</v>
      </c>
      <c r="AW87" s="20">
        <f t="shared" si="62"/>
        <v>-3.3128585900554981</v>
      </c>
      <c r="AX87" s="20">
        <f t="shared" si="63"/>
        <v>67.810440718304562</v>
      </c>
      <c r="AY87" s="20">
        <f t="shared" si="54"/>
        <v>-4.8854697815895985E-2</v>
      </c>
      <c r="AZ87" s="21">
        <f t="shared" si="46"/>
        <v>28413.699999999997</v>
      </c>
      <c r="BA87" s="20">
        <f t="shared" si="55"/>
        <v>64.497582128248951</v>
      </c>
      <c r="BB87" s="20">
        <f t="shared" si="66"/>
        <v>6347.8325031734166</v>
      </c>
      <c r="BC87" s="20">
        <f t="shared" si="56"/>
        <v>6450.8325031734166</v>
      </c>
      <c r="BD87" s="20"/>
      <c r="BE87" s="140">
        <f t="shared" si="64"/>
        <v>1.0099310939003207E-2</v>
      </c>
      <c r="BF87" s="140">
        <f t="shared" si="70"/>
        <v>1.0794277114835634E-2</v>
      </c>
    </row>
    <row r="88" spans="1:58" x14ac:dyDescent="0.25">
      <c r="A88">
        <v>0</v>
      </c>
      <c r="C88" s="16">
        <f t="shared" si="57"/>
        <v>44152</v>
      </c>
      <c r="D88" s="91">
        <v>87</v>
      </c>
      <c r="E88" s="91" t="str">
        <f t="shared" si="47"/>
        <v/>
      </c>
      <c r="AC88" s="74">
        <f t="shared" si="48"/>
        <v>8.7818328844851816</v>
      </c>
      <c r="AD88" s="17">
        <f t="shared" si="49"/>
        <v>2.8888888888888893</v>
      </c>
      <c r="AE88">
        <f>IF(A88=0,$BM$2,IF(A88=1,$BM$3,IF(A88=2,$BM$4,IF(A88=3,$BM$5,IF(A88=4,$BM$6,IF(A88=5,$BM$7,IF(A88=6,$BM$8,IF(A88=7,$BM$9,IF(A88=8,$BM$10,"")))))))))</f>
        <v>0.13</v>
      </c>
      <c r="AF88">
        <v>22.22</v>
      </c>
      <c r="AG88">
        <f>$BI$7</f>
        <v>4.4999999999999998E-2</v>
      </c>
      <c r="AH88">
        <f t="shared" si="50"/>
        <v>8.5000000000000006E-2</v>
      </c>
      <c r="AI88" s="28">
        <f t="shared" si="65"/>
        <v>21898.892874200523</v>
      </c>
      <c r="AJ88" s="29">
        <f>-((AI87/$BI$2)*(AE88*AP87))</f>
        <v>-45.394871399944428</v>
      </c>
      <c r="AK88" s="29">
        <f>-(AI87/$BI$2)*($BI$26*$BI$25)</f>
        <v>-18.579751226111053</v>
      </c>
      <c r="AL88" s="29">
        <f t="shared" si="58"/>
        <v>-57.577160363449934</v>
      </c>
      <c r="AM88" s="29">
        <f t="shared" si="59"/>
        <v>-6.397462262605548</v>
      </c>
      <c r="AN88" s="29">
        <f t="shared" si="60"/>
        <v>-19.192386787816645</v>
      </c>
      <c r="AO88" s="29">
        <f t="shared" si="61"/>
        <v>-38.38477357563329</v>
      </c>
      <c r="AP88" s="20">
        <f t="shared" si="67"/>
        <v>446.8104271470994</v>
      </c>
      <c r="AQ88" s="20">
        <f t="shared" si="69"/>
        <v>-40.62806080670461</v>
      </c>
      <c r="AR88" s="20">
        <f>0.9*((AI87/$BI$2)*(AE88*AP87))</f>
        <v>40.855384259949986</v>
      </c>
      <c r="AS88" s="20">
        <f t="shared" si="51"/>
        <v>16.721776103499948</v>
      </c>
      <c r="AT88" s="20">
        <f t="shared" si="52"/>
        <v>-20.25524580268684</v>
      </c>
      <c r="AU88" s="20">
        <f t="shared" si="53"/>
        <v>-26.652708065292387</v>
      </c>
      <c r="AV88" s="20">
        <f t="shared" si="68"/>
        <v>6067.9966986523723</v>
      </c>
      <c r="AW88" s="20">
        <f t="shared" si="62"/>
        <v>-3.306146245941477</v>
      </c>
      <c r="AX88" s="20">
        <f t="shared" si="63"/>
        <v>67.28076887199677</v>
      </c>
      <c r="AY88" s="20">
        <f t="shared" si="54"/>
        <v>-4.9139543161753951E-2</v>
      </c>
      <c r="AZ88" s="21">
        <f t="shared" si="46"/>
        <v>28413.699999999993</v>
      </c>
      <c r="BA88" s="20">
        <f t="shared" si="55"/>
        <v>63.974622626055478</v>
      </c>
      <c r="BB88" s="20">
        <f t="shared" si="66"/>
        <v>6411.8071257994725</v>
      </c>
      <c r="BC88" s="20">
        <f t="shared" si="56"/>
        <v>6514.8071257994716</v>
      </c>
      <c r="BD88" s="20"/>
      <c r="BE88" s="140">
        <f t="shared" si="64"/>
        <v>9.9172661194633933E-3</v>
      </c>
      <c r="BF88" s="140">
        <f t="shared" si="70"/>
        <v>1.0592596339310204E-2</v>
      </c>
    </row>
    <row r="89" spans="1:58" x14ac:dyDescent="0.25">
      <c r="A89">
        <v>0</v>
      </c>
      <c r="C89" s="16">
        <f t="shared" si="57"/>
        <v>44153</v>
      </c>
      <c r="D89" s="91">
        <v>88</v>
      </c>
      <c r="E89" s="91" t="str">
        <f t="shared" si="47"/>
        <v/>
      </c>
      <c r="AC89" s="74">
        <f t="shared" si="48"/>
        <v>8.7915259988242784</v>
      </c>
      <c r="AD89" s="17">
        <f t="shared" si="49"/>
        <v>2.8888888888888893</v>
      </c>
      <c r="AE89">
        <f>IF(A89=0,$BM$2,IF(A89=1,$BM$3,IF(A89=2,$BM$4,IF(A89=3,$BM$5,IF(A89=4,$BM$6,IF(A89=5,$BM$7,IF(A89=6,$BM$8,IF(A89=7,$BM$9,IF(A89=8,$BM$10,"")))))))))</f>
        <v>0.13</v>
      </c>
      <c r="AF89">
        <v>22.22</v>
      </c>
      <c r="AG89">
        <f>$BI$7</f>
        <v>4.4999999999999998E-2</v>
      </c>
      <c r="AH89">
        <f t="shared" si="50"/>
        <v>8.5000000000000006E-2</v>
      </c>
      <c r="AI89" s="28">
        <f t="shared" si="65"/>
        <v>21835.437058433705</v>
      </c>
      <c r="AJ89" s="29">
        <f>-((AI88/$BI$2)*(AE89*AP88))</f>
        <v>-44.930184640157748</v>
      </c>
      <c r="AK89" s="29">
        <f>-(AI88/$BI$2)*($BI$26*$BI$25)</f>
        <v>-18.525631126659182</v>
      </c>
      <c r="AL89" s="29">
        <f t="shared" si="58"/>
        <v>-57.110234190135237</v>
      </c>
      <c r="AM89" s="29">
        <f t="shared" si="59"/>
        <v>-6.3455815766816928</v>
      </c>
      <c r="AN89" s="29">
        <f t="shared" si="60"/>
        <v>-19.036744730045079</v>
      </c>
      <c r="AO89" s="29">
        <f t="shared" si="61"/>
        <v>-38.073489460090158</v>
      </c>
      <c r="AP89" s="20">
        <f t="shared" si="67"/>
        <v>443.51273057532518</v>
      </c>
      <c r="AQ89" s="20">
        <f t="shared" si="69"/>
        <v>-40.301461540289999</v>
      </c>
      <c r="AR89" s="20">
        <f>0.9*((AI88/$BI$2)*(AE89*AP88))</f>
        <v>40.437166176141972</v>
      </c>
      <c r="AS89" s="20">
        <f t="shared" si="51"/>
        <v>16.673068013993262</v>
      </c>
      <c r="AT89" s="20">
        <f t="shared" si="52"/>
        <v>-20.106469221619474</v>
      </c>
      <c r="AU89" s="20">
        <f t="shared" si="53"/>
        <v>-26.452050798301165</v>
      </c>
      <c r="AV89" s="20">
        <f t="shared" si="68"/>
        <v>6134.7502109909638</v>
      </c>
      <c r="AW89" s="20">
        <f t="shared" si="62"/>
        <v>-3.2976965717742246</v>
      </c>
      <c r="AX89" s="20">
        <f t="shared" si="63"/>
        <v>66.753512338591463</v>
      </c>
      <c r="AY89" s="20">
        <f t="shared" si="54"/>
        <v>-4.9401094507917964E-2</v>
      </c>
      <c r="AZ89" s="21">
        <f t="shared" si="46"/>
        <v>28413.699999999997</v>
      </c>
      <c r="BA89" s="20">
        <f t="shared" si="55"/>
        <v>63.455815766816926</v>
      </c>
      <c r="BB89" s="20">
        <f t="shared" si="66"/>
        <v>6475.2629415662896</v>
      </c>
      <c r="BC89" s="20">
        <f t="shared" si="56"/>
        <v>6578.2629415662886</v>
      </c>
      <c r="BD89" s="20"/>
      <c r="BE89" s="140">
        <f t="shared" si="64"/>
        <v>9.7402447288921119E-3</v>
      </c>
      <c r="BF89" s="140">
        <f t="shared" si="70"/>
        <v>1.0396639863013146E-2</v>
      </c>
    </row>
    <row r="90" spans="1:58" x14ac:dyDescent="0.25">
      <c r="A90">
        <v>0</v>
      </c>
      <c r="C90" s="16">
        <f t="shared" si="57"/>
        <v>44154</v>
      </c>
      <c r="D90" s="91">
        <v>89</v>
      </c>
      <c r="E90" s="91" t="str">
        <f t="shared" si="47"/>
        <v/>
      </c>
      <c r="AC90" s="74">
        <f t="shared" si="48"/>
        <v>8.8010485868110511</v>
      </c>
      <c r="AD90" s="17">
        <f t="shared" si="49"/>
        <v>2.8888888888888893</v>
      </c>
      <c r="AE90">
        <f>IF(A90=0,$BM$2,IF(A90=1,$BM$3,IF(A90=2,$BM$4,IF(A90=3,$BM$5,IF(A90=4,$BM$6,IF(A90=5,$BM$7,IF(A90=6,$BM$8,IF(A90=7,$BM$9,IF(A90=8,$BM$10,"")))))))))</f>
        <v>0.13</v>
      </c>
      <c r="AF90">
        <v>22.22</v>
      </c>
      <c r="AG90">
        <f>$BI$7</f>
        <v>4.4999999999999998E-2</v>
      </c>
      <c r="AH90">
        <f t="shared" si="50"/>
        <v>8.5000000000000006E-2</v>
      </c>
      <c r="AI90" s="28">
        <f t="shared" si="65"/>
        <v>21772.495764391238</v>
      </c>
      <c r="AJ90" s="29">
        <f>-((AI89/$BI$2)*(AE90*AP89))</f>
        <v>-44.469344124373663</v>
      </c>
      <c r="AK90" s="29">
        <f>-(AI89/$BI$2)*($BI$26*$BI$25)</f>
        <v>-18.471949918093507</v>
      </c>
      <c r="AL90" s="29">
        <f t="shared" si="58"/>
        <v>-56.647164638220453</v>
      </c>
      <c r="AM90" s="29">
        <f t="shared" si="59"/>
        <v>-6.2941294042467177</v>
      </c>
      <c r="AN90" s="29">
        <f t="shared" si="60"/>
        <v>-18.88238821274015</v>
      </c>
      <c r="AO90" s="29">
        <f t="shared" si="61"/>
        <v>-37.764776425480306</v>
      </c>
      <c r="AP90" s="20">
        <f t="shared" si="67"/>
        <v>440.2251202957778</v>
      </c>
      <c r="AQ90" s="20">
        <f t="shared" si="69"/>
        <v>-39.976702041878177</v>
      </c>
      <c r="AR90" s="20">
        <f>0.9*((AI89/$BI$2)*(AE90*AP89))</f>
        <v>40.022409711936298</v>
      </c>
      <c r="AS90" s="20">
        <f t="shared" si="51"/>
        <v>16.624754926284158</v>
      </c>
      <c r="AT90" s="20">
        <f t="shared" si="52"/>
        <v>-19.958072875889631</v>
      </c>
      <c r="AU90" s="20">
        <f t="shared" si="53"/>
        <v>-26.252202280136348</v>
      </c>
      <c r="AV90" s="20">
        <f t="shared" si="68"/>
        <v>6200.9791153129781</v>
      </c>
      <c r="AW90" s="20">
        <f t="shared" si="62"/>
        <v>-3.2876102795473798</v>
      </c>
      <c r="AX90" s="20">
        <f t="shared" si="63"/>
        <v>66.228904322014387</v>
      </c>
      <c r="AY90" s="20">
        <f t="shared" si="54"/>
        <v>-4.9640112775572266E-2</v>
      </c>
      <c r="AZ90" s="21">
        <f t="shared" si="46"/>
        <v>28413.699999999993</v>
      </c>
      <c r="BA90" s="20">
        <f t="shared" si="55"/>
        <v>62.941294042467177</v>
      </c>
      <c r="BB90" s="20">
        <f t="shared" si="66"/>
        <v>6538.2042356087568</v>
      </c>
      <c r="BC90" s="20">
        <f t="shared" si="56"/>
        <v>6641.2042356087559</v>
      </c>
      <c r="BD90" s="20"/>
      <c r="BE90" s="140">
        <f t="shared" si="64"/>
        <v>9.5680720885688506E-3</v>
      </c>
      <c r="BF90" s="140">
        <f t="shared" si="70"/>
        <v>1.0206202285814793E-2</v>
      </c>
    </row>
    <row r="91" spans="1:58" x14ac:dyDescent="0.25">
      <c r="A91">
        <v>2</v>
      </c>
      <c r="B91" t="s">
        <v>141</v>
      </c>
      <c r="C91" s="16">
        <f t="shared" si="57"/>
        <v>44155</v>
      </c>
      <c r="D91" s="91">
        <v>90</v>
      </c>
      <c r="E91" s="91" t="str">
        <f t="shared" si="47"/>
        <v/>
      </c>
      <c r="AC91" s="74">
        <f t="shared" si="48"/>
        <v>8.8055324361200018</v>
      </c>
      <c r="AD91" s="17">
        <f t="shared" si="49"/>
        <v>0.75000000000000011</v>
      </c>
      <c r="AE91">
        <f>IF(A91=0,$BM$2,IF(A91=1,$BM$3,IF(A91=2,$BM$4,IF(A91=3,$BM$5,IF(A91=4,$BM$6,IF(A91=5,$BM$7,IF(A91=6,$BM$8,IF(A91=7,$BM$9,IF(A91=8,$BM$10,"")))))))))</f>
        <v>3.3750000000000002E-2</v>
      </c>
      <c r="AF91">
        <v>22.22</v>
      </c>
      <c r="AG91">
        <f>$BI$7</f>
        <v>4.4999999999999998E-2</v>
      </c>
      <c r="AH91">
        <f t="shared" si="50"/>
        <v>-1.1249999999999996E-2</v>
      </c>
      <c r="AI91" s="28">
        <f t="shared" si="65"/>
        <v>21742.650745086808</v>
      </c>
      <c r="AJ91" s="29">
        <f>-((AI90/$BI$2)*(AE91*AP90))</f>
        <v>-11.426315329076024</v>
      </c>
      <c r="AK91" s="29">
        <f>-(AI90/$BI$2)*($BI$26*$BI$25)</f>
        <v>-18.418703975352766</v>
      </c>
      <c r="AL91" s="29">
        <f t="shared" si="58"/>
        <v>-26.86051737398591</v>
      </c>
      <c r="AM91" s="29">
        <f t="shared" si="59"/>
        <v>-2.984501930442879</v>
      </c>
      <c r="AN91" s="29">
        <f t="shared" si="60"/>
        <v>-8.9535057913286362</v>
      </c>
      <c r="AO91" s="29">
        <f t="shared" si="61"/>
        <v>-17.907011582657276</v>
      </c>
      <c r="AP91" s="20">
        <f t="shared" si="67"/>
        <v>407.6215933862137</v>
      </c>
      <c r="AQ91" s="20">
        <f t="shared" si="69"/>
        <v>-39.653913870239961</v>
      </c>
      <c r="AR91" s="20">
        <f>0.9*((AI90/$BI$2)*(AE91*AP90))</f>
        <v>10.283683796168422</v>
      </c>
      <c r="AS91" s="20">
        <f t="shared" si="51"/>
        <v>16.576833577817489</v>
      </c>
      <c r="AT91" s="20">
        <f t="shared" si="52"/>
        <v>-19.810130413309999</v>
      </c>
      <c r="AU91" s="20">
        <f t="shared" si="53"/>
        <v>-22.794632343752877</v>
      </c>
      <c r="AV91" s="20">
        <f t="shared" si="68"/>
        <v>6263.427661526971</v>
      </c>
      <c r="AW91" s="20">
        <f t="shared" si="62"/>
        <v>-32.603526909564096</v>
      </c>
      <c r="AX91" s="20">
        <f t="shared" si="63"/>
        <v>62.448546213992813</v>
      </c>
      <c r="AY91" s="20">
        <f t="shared" si="54"/>
        <v>-0.52208624357469258</v>
      </c>
      <c r="AZ91" s="21">
        <f t="shared" si="46"/>
        <v>28413.699999999993</v>
      </c>
      <c r="BA91" s="20">
        <f t="shared" si="55"/>
        <v>29.845019304428792</v>
      </c>
      <c r="BB91" s="20">
        <f t="shared" si="66"/>
        <v>6568.0492549131859</v>
      </c>
      <c r="BC91" s="20">
        <f t="shared" si="56"/>
        <v>6671.049254913185</v>
      </c>
      <c r="BD91" s="20"/>
      <c r="BE91" s="140">
        <f t="shared" si="64"/>
        <v>4.4939168026795996E-3</v>
      </c>
      <c r="BF91" s="140">
        <f t="shared" si="70"/>
        <v>9.4077542595163606E-3</v>
      </c>
    </row>
    <row r="92" spans="1:58" x14ac:dyDescent="0.25">
      <c r="A92">
        <v>2</v>
      </c>
      <c r="C92" s="16">
        <f t="shared" si="57"/>
        <v>44156</v>
      </c>
      <c r="D92" s="91">
        <v>91</v>
      </c>
      <c r="E92" s="91" t="str">
        <f t="shared" si="47"/>
        <v/>
      </c>
      <c r="AC92" s="74">
        <f t="shared" si="48"/>
        <v>8.8098640410414948</v>
      </c>
      <c r="AD92" s="17">
        <f t="shared" si="49"/>
        <v>0.75000000000000011</v>
      </c>
      <c r="AE92">
        <f>IF(A92=0,$BM$2,IF(A92=1,$BM$3,IF(A92=2,$BM$4,IF(A92=3,$BM$5,IF(A92=4,$BM$6,IF(A92=5,$BM$7,IF(A92=6,$BM$8,IF(A92=7,$BM$9,IF(A92=8,$BM$10,"")))))))))</f>
        <v>3.3750000000000002E-2</v>
      </c>
      <c r="AF92">
        <v>22.22</v>
      </c>
      <c r="AG92">
        <f>$BI$7</f>
        <v>4.4999999999999998E-2</v>
      </c>
      <c r="AH92">
        <f t="shared" si="50"/>
        <v>-1.1249999999999996E-2</v>
      </c>
      <c r="AI92" s="28">
        <f t="shared" si="65"/>
        <v>21713.691721056548</v>
      </c>
      <c r="AJ92" s="29">
        <f>-((AI91/$BI$2)*(AE92*AP91))</f>
        <v>-10.565567807008934</v>
      </c>
      <c r="AK92" s="29">
        <f>-(AI91/$BI$2)*($BI$26*$BI$25)</f>
        <v>-18.393456223250499</v>
      </c>
      <c r="AL92" s="29">
        <f t="shared" si="58"/>
        <v>-26.063121627233492</v>
      </c>
      <c r="AM92" s="29">
        <f t="shared" si="59"/>
        <v>-2.8959024030259437</v>
      </c>
      <c r="AN92" s="29">
        <f t="shared" si="60"/>
        <v>-8.6877072090778302</v>
      </c>
      <c r="AO92" s="29">
        <f t="shared" si="61"/>
        <v>-17.375414418155664</v>
      </c>
      <c r="AP92" s="20">
        <f t="shared" si="67"/>
        <v>376.00852448064398</v>
      </c>
      <c r="AQ92" s="20">
        <f t="shared" si="69"/>
        <v>-39.333218830423618</v>
      </c>
      <c r="AR92" s="20">
        <f>0.9*((AI91/$BI$2)*(AE92*AP91))</f>
        <v>9.5090110263080412</v>
      </c>
      <c r="AS92" s="20">
        <f t="shared" si="51"/>
        <v>16.554110600925451</v>
      </c>
      <c r="AT92" s="20">
        <f t="shared" si="52"/>
        <v>-18.342971702379614</v>
      </c>
      <c r="AU92" s="20">
        <f t="shared" si="53"/>
        <v>-21.238874105405557</v>
      </c>
      <c r="AV92" s="20">
        <f t="shared" si="68"/>
        <v>6323.9997544628004</v>
      </c>
      <c r="AW92" s="20">
        <f t="shared" si="62"/>
        <v>-31.613068905569719</v>
      </c>
      <c r="AX92" s="20">
        <f t="shared" si="63"/>
        <v>60.57209293582946</v>
      </c>
      <c r="AY92" s="20">
        <f t="shared" si="54"/>
        <v>-0.52190814900619076</v>
      </c>
      <c r="AZ92" s="21">
        <f t="shared" si="46"/>
        <v>28413.69999999999</v>
      </c>
      <c r="BA92" s="20">
        <f t="shared" si="55"/>
        <v>28.959024030259439</v>
      </c>
      <c r="BB92" s="20">
        <f t="shared" si="66"/>
        <v>6597.0082789434455</v>
      </c>
      <c r="BC92" s="20">
        <f t="shared" si="56"/>
        <v>6700.0082789434446</v>
      </c>
      <c r="BD92" s="20"/>
      <c r="BE92" s="140">
        <f t="shared" si="64"/>
        <v>4.3409998822796034E-3</v>
      </c>
      <c r="BF92" s="140">
        <f t="shared" si="70"/>
        <v>8.6156976659150647E-3</v>
      </c>
    </row>
    <row r="93" spans="1:58" x14ac:dyDescent="0.25">
      <c r="A93">
        <v>2</v>
      </c>
      <c r="C93" s="16">
        <f t="shared" si="57"/>
        <v>44157</v>
      </c>
      <c r="D93" s="91">
        <v>92</v>
      </c>
      <c r="E93" s="91" t="str">
        <f t="shared" si="47"/>
        <v/>
      </c>
      <c r="AC93" s="74">
        <f t="shared" si="48"/>
        <v>8.8140496123156069</v>
      </c>
      <c r="AD93" s="17">
        <f t="shared" si="49"/>
        <v>0.75000000000000011</v>
      </c>
      <c r="AE93">
        <f>IF(A93=0,$BM$2,IF(A93=1,$BM$3,IF(A93=2,$BM$4,IF(A93=3,$BM$5,IF(A93=4,$BM$6,IF(A93=5,$BM$7,IF(A93=6,$BM$8,IF(A93=7,$BM$9,IF(A93=8,$BM$10,"")))))))))</f>
        <v>3.3750000000000002E-2</v>
      </c>
      <c r="AF93">
        <v>22.22</v>
      </c>
      <c r="AG93">
        <f>$BI$7</f>
        <v>4.4999999999999998E-2</v>
      </c>
      <c r="AH93">
        <f t="shared" si="50"/>
        <v>-1.1249999999999996E-2</v>
      </c>
      <c r="AI93" s="28">
        <f t="shared" si="65"/>
        <v>21685.589588154551</v>
      </c>
      <c r="AJ93" s="29">
        <f>-((AI92/$BI$2)*(AE93*AP92))</f>
        <v>-9.7331749125187343</v>
      </c>
      <c r="AK93" s="29">
        <f>-(AI92/$BI$2)*($BI$26*$BI$25)</f>
        <v>-18.36895798947884</v>
      </c>
      <c r="AL93" s="29">
        <f t="shared" si="58"/>
        <v>-25.291919611797816</v>
      </c>
      <c r="AM93" s="29">
        <f t="shared" si="59"/>
        <v>-2.8102132901997576</v>
      </c>
      <c r="AN93" s="29">
        <f t="shared" si="60"/>
        <v>-8.430639870599272</v>
      </c>
      <c r="AO93" s="29">
        <f t="shared" si="61"/>
        <v>-16.861279741198544</v>
      </c>
      <c r="AP93" s="20">
        <f t="shared" si="67"/>
        <v>345.36533106826357</v>
      </c>
      <c r="AQ93" s="20">
        <f t="shared" si="69"/>
        <v>-39.014729422549259</v>
      </c>
      <c r="AR93" s="20">
        <f>0.9*((AI92/$BI$2)*(AE93*AP92))</f>
        <v>8.7598574212668616</v>
      </c>
      <c r="AS93" s="20">
        <f t="shared" si="51"/>
        <v>16.532062190530958</v>
      </c>
      <c r="AT93" s="20">
        <f t="shared" si="52"/>
        <v>-16.920383601628977</v>
      </c>
      <c r="AU93" s="20">
        <f t="shared" si="53"/>
        <v>-19.730596891828736</v>
      </c>
      <c r="AV93" s="20">
        <f t="shared" si="68"/>
        <v>6382.7450807771775</v>
      </c>
      <c r="AW93" s="20">
        <f t="shared" si="62"/>
        <v>-30.643193412380413</v>
      </c>
      <c r="AX93" s="20">
        <f t="shared" si="63"/>
        <v>58.745326314377053</v>
      </c>
      <c r="AY93" s="20">
        <f t="shared" si="54"/>
        <v>-0.52162776743110784</v>
      </c>
      <c r="AZ93" s="21">
        <f t="shared" si="46"/>
        <v>28413.699999999993</v>
      </c>
      <c r="BA93" s="20">
        <f t="shared" si="55"/>
        <v>28.102132901997575</v>
      </c>
      <c r="BB93" s="20">
        <f t="shared" si="66"/>
        <v>6625.1104118454432</v>
      </c>
      <c r="BC93" s="20">
        <f t="shared" si="56"/>
        <v>6728.1104118454414</v>
      </c>
      <c r="BD93" s="20"/>
      <c r="BE93" s="140">
        <f t="shared" si="64"/>
        <v>4.1943430115325715E-3</v>
      </c>
      <c r="BF93" s="140">
        <f t="shared" si="70"/>
        <v>7.830089406503005E-3</v>
      </c>
    </row>
    <row r="94" spans="1:58" x14ac:dyDescent="0.25">
      <c r="A94">
        <v>2</v>
      </c>
      <c r="C94" s="16">
        <f t="shared" si="57"/>
        <v>44158</v>
      </c>
      <c r="D94" s="91">
        <v>93</v>
      </c>
      <c r="E94" s="91" t="str">
        <f t="shared" si="47"/>
        <v/>
      </c>
      <c r="AC94" s="74">
        <f t="shared" si="48"/>
        <v>8.81809509353217</v>
      </c>
      <c r="AD94" s="17">
        <f t="shared" si="49"/>
        <v>0.75000000000000011</v>
      </c>
      <c r="AE94">
        <f>IF(A94=0,$BM$2,IF(A94=1,$BM$3,IF(A94=2,$BM$4,IF(A94=3,$BM$5,IF(A94=4,$BM$6,IF(A94=5,$BM$7,IF(A94=6,$BM$8,IF(A94=7,$BM$9,IF(A94=8,$BM$10,"")))))))))</f>
        <v>3.3750000000000002E-2</v>
      </c>
      <c r="AF94">
        <v>22.22</v>
      </c>
      <c r="AG94">
        <f>$BI$7</f>
        <v>4.4999999999999998E-2</v>
      </c>
      <c r="AH94">
        <f t="shared" si="50"/>
        <v>-1.1249999999999996E-2</v>
      </c>
      <c r="AI94" s="28">
        <f t="shared" si="65"/>
        <v>21658.316013690281</v>
      </c>
      <c r="AJ94" s="29">
        <f>-((AI93/$BI$2)*(AE94*AP93))</f>
        <v>-8.9283898112345401</v>
      </c>
      <c r="AK94" s="29">
        <f>-(AI93/$BI$2)*($BI$26*$BI$25)</f>
        <v>-18.34518465303643</v>
      </c>
      <c r="AL94" s="29">
        <f t="shared" si="58"/>
        <v>-24.546217017843876</v>
      </c>
      <c r="AM94" s="29">
        <f t="shared" si="59"/>
        <v>-2.7273574464270975</v>
      </c>
      <c r="AN94" s="29">
        <f t="shared" si="60"/>
        <v>-8.1820723392812909</v>
      </c>
      <c r="AO94" s="29">
        <f t="shared" si="61"/>
        <v>-16.364144678562585</v>
      </c>
      <c r="AP94" s="20">
        <f t="shared" si="67"/>
        <v>315.67155891108621</v>
      </c>
      <c r="AQ94" s="20">
        <f t="shared" si="69"/>
        <v>-38.698549276949365</v>
      </c>
      <c r="AR94" s="20">
        <f>0.9*((AI93/$BI$2)*(AE94*AP93))</f>
        <v>8.0355508301110863</v>
      </c>
      <c r="AS94" s="20">
        <f t="shared" si="51"/>
        <v>16.510666187732788</v>
      </c>
      <c r="AT94" s="20">
        <f t="shared" si="52"/>
        <v>-15.541439898071861</v>
      </c>
      <c r="AU94" s="20">
        <f t="shared" si="53"/>
        <v>-18.268797344498957</v>
      </c>
      <c r="AV94" s="20">
        <f t="shared" si="68"/>
        <v>6439.7124273986256</v>
      </c>
      <c r="AW94" s="20">
        <f t="shared" si="62"/>
        <v>-29.693772157177364</v>
      </c>
      <c r="AX94" s="20">
        <f t="shared" si="63"/>
        <v>56.967346621448087</v>
      </c>
      <c r="AY94" s="20">
        <f t="shared" si="54"/>
        <v>-0.52124197313409226</v>
      </c>
      <c r="AZ94" s="21">
        <f t="shared" si="46"/>
        <v>28413.699999999993</v>
      </c>
      <c r="BA94" s="20">
        <f t="shared" si="55"/>
        <v>27.273574464270972</v>
      </c>
      <c r="BB94" s="20">
        <f t="shared" si="66"/>
        <v>6652.3839863097146</v>
      </c>
      <c r="BC94" s="20">
        <f t="shared" si="56"/>
        <v>6755.3839863097119</v>
      </c>
      <c r="BD94" s="20"/>
      <c r="BE94" s="140">
        <f t="shared" si="64"/>
        <v>4.0536752215381191E-3</v>
      </c>
      <c r="BF94" s="140">
        <f t="shared" si="70"/>
        <v>7.0509785992446819E-3</v>
      </c>
    </row>
    <row r="95" spans="1:58" x14ac:dyDescent="0.25">
      <c r="A95">
        <v>2</v>
      </c>
      <c r="C95" s="16">
        <f t="shared" si="57"/>
        <v>44159</v>
      </c>
      <c r="D95" s="91">
        <v>94</v>
      </c>
      <c r="E95" s="91" t="str">
        <f t="shared" si="47"/>
        <v/>
      </c>
      <c r="AC95" s="74">
        <f t="shared" si="48"/>
        <v>8.8220061754393537</v>
      </c>
      <c r="AD95" s="17">
        <f t="shared" si="49"/>
        <v>0.75000000000000011</v>
      </c>
      <c r="AE95">
        <f>IF(A95=0,$BM$2,IF(A95=1,$BM$3,IF(A95=2,$BM$4,IF(A95=3,$BM$5,IF(A95=4,$BM$6,IF(A95=5,$BM$7,IF(A95=6,$BM$8,IF(A95=7,$BM$9,IF(A95=8,$BM$10,"")))))))))</f>
        <v>3.3750000000000002E-2</v>
      </c>
      <c r="AF95">
        <v>22.22</v>
      </c>
      <c r="AG95">
        <f>$BI$7</f>
        <v>4.4999999999999998E-2</v>
      </c>
      <c r="AH95">
        <f t="shared" si="50"/>
        <v>-1.1249999999999996E-2</v>
      </c>
      <c r="AI95" s="28">
        <f t="shared" si="65"/>
        <v>21631.843419107467</v>
      </c>
      <c r="AJ95" s="29">
        <f>-((AI94/$BI$2)*(AE95*AP94))</f>
        <v>-8.150482337271109</v>
      </c>
      <c r="AK95" s="29">
        <f>-(AI94/$BI$2)*($BI$26*$BI$25)</f>
        <v>-18.322112245543817</v>
      </c>
      <c r="AL95" s="29">
        <f t="shared" si="58"/>
        <v>-23.825335124533435</v>
      </c>
      <c r="AM95" s="29">
        <f t="shared" si="59"/>
        <v>-2.6472594582814928</v>
      </c>
      <c r="AN95" s="29">
        <f t="shared" si="60"/>
        <v>-7.9417783748444783</v>
      </c>
      <c r="AO95" s="29">
        <f t="shared" si="61"/>
        <v>-15.883556749688957</v>
      </c>
      <c r="AP95" s="20">
        <f t="shared" si="67"/>
        <v>286.90690030898747</v>
      </c>
      <c r="AQ95" s="20">
        <f t="shared" si="69"/>
        <v>-38.38477357563329</v>
      </c>
      <c r="AR95" s="20">
        <f>0.9*((AI94/$BI$2)*(AE95*AP94))</f>
        <v>7.3354341035439985</v>
      </c>
      <c r="AS95" s="20">
        <f t="shared" si="51"/>
        <v>16.489901020989436</v>
      </c>
      <c r="AT95" s="20">
        <f t="shared" si="52"/>
        <v>-14.205220150998878</v>
      </c>
      <c r="AU95" s="20">
        <f t="shared" si="53"/>
        <v>-16.852479609280373</v>
      </c>
      <c r="AV95" s="20">
        <f t="shared" si="68"/>
        <v>6494.9496805835388</v>
      </c>
      <c r="AW95" s="20">
        <f t="shared" si="62"/>
        <v>-28.764658602098734</v>
      </c>
      <c r="AX95" s="20">
        <f t="shared" si="63"/>
        <v>55.237253184913243</v>
      </c>
      <c r="AY95" s="20">
        <f t="shared" si="54"/>
        <v>-0.52074744748450175</v>
      </c>
      <c r="AZ95" s="21">
        <f t="shared" si="46"/>
        <v>28413.69999999999</v>
      </c>
      <c r="BA95" s="20">
        <f t="shared" si="55"/>
        <v>26.472594582814928</v>
      </c>
      <c r="BB95" s="20">
        <f t="shared" si="66"/>
        <v>6678.8565808925296</v>
      </c>
      <c r="BC95" s="20">
        <f t="shared" si="56"/>
        <v>6781.8565808925259</v>
      </c>
      <c r="BD95" s="20"/>
      <c r="BE95" s="140">
        <f t="shared" si="64"/>
        <v>3.9187401687990992E-3</v>
      </c>
      <c r="BF95" s="140">
        <f t="shared" si="70"/>
        <v>6.2784072529691679E-3</v>
      </c>
    </row>
    <row r="96" spans="1:58" x14ac:dyDescent="0.25">
      <c r="A96">
        <v>2</v>
      </c>
      <c r="C96" s="16">
        <f t="shared" si="57"/>
        <v>44160</v>
      </c>
      <c r="D96" s="91">
        <v>95</v>
      </c>
      <c r="E96" s="91" t="str">
        <f t="shared" si="47"/>
        <v/>
      </c>
      <c r="AC96" s="74">
        <f t="shared" si="48"/>
        <v>8.82578830928869</v>
      </c>
      <c r="AD96" s="17">
        <f t="shared" si="49"/>
        <v>0.75000000000000011</v>
      </c>
      <c r="AE96">
        <f>IF(A96=0,$BM$2,IF(A96=1,$BM$3,IF(A96=2,$BM$4,IF(A96=3,$BM$5,IF(A96=4,$BM$6,IF(A96=5,$BM$7,IF(A96=6,$BM$8,IF(A96=7,$BM$9,IF(A96=8,$BM$10,"")))))))))</f>
        <v>3.3750000000000002E-2</v>
      </c>
      <c r="AF96">
        <v>22.22</v>
      </c>
      <c r="AG96">
        <f>$BI$7</f>
        <v>4.4999999999999998E-2</v>
      </c>
      <c r="AH96">
        <f t="shared" si="50"/>
        <v>-1.1249999999999996E-2</v>
      </c>
      <c r="AI96" s="28">
        <f t="shared" si="65"/>
        <v>21606.144962904687</v>
      </c>
      <c r="AJ96" s="29">
        <f>-((AI95/$BI$2)*(AE96*AP95))</f>
        <v>-7.3987387661877104</v>
      </c>
      <c r="AK96" s="29">
        <f>-(AI95/$BI$2)*($BI$26*$BI$25)</f>
        <v>-18.299717436590505</v>
      </c>
      <c r="AL96" s="29">
        <f t="shared" si="58"/>
        <v>-23.128610582500396</v>
      </c>
      <c r="AM96" s="29">
        <f t="shared" si="59"/>
        <v>-2.5698456202778219</v>
      </c>
      <c r="AN96" s="29">
        <f t="shared" si="60"/>
        <v>-7.7095368608334649</v>
      </c>
      <c r="AO96" s="29">
        <f t="shared" si="61"/>
        <v>-15.419073721666932</v>
      </c>
      <c r="AP96" s="20">
        <f t="shared" si="67"/>
        <v>259.05121091749328</v>
      </c>
      <c r="AQ96" s="20">
        <f t="shared" si="69"/>
        <v>-38.073489460090158</v>
      </c>
      <c r="AR96" s="20">
        <f>0.9*((AI95/$BI$2)*(AE96*AP95))</f>
        <v>6.6588648895689397</v>
      </c>
      <c r="AS96" s="20">
        <f t="shared" si="51"/>
        <v>16.469745692931454</v>
      </c>
      <c r="AT96" s="20">
        <f t="shared" si="52"/>
        <v>-12.910810513904435</v>
      </c>
      <c r="AU96" s="20">
        <f t="shared" si="53"/>
        <v>-15.480656134182258</v>
      </c>
      <c r="AV96" s="20">
        <f t="shared" si="68"/>
        <v>6548.5038261778118</v>
      </c>
      <c r="AW96" s="20">
        <f t="shared" si="62"/>
        <v>-27.855689391494195</v>
      </c>
      <c r="AX96" s="20">
        <f t="shared" si="63"/>
        <v>53.554145594272995</v>
      </c>
      <c r="AY96" s="20">
        <f t="shared" si="54"/>
        <v>-0.52014067412314469</v>
      </c>
      <c r="AZ96" s="21">
        <f t="shared" si="46"/>
        <v>28413.69999999999</v>
      </c>
      <c r="BA96" s="20">
        <f t="shared" si="55"/>
        <v>25.698456202778218</v>
      </c>
      <c r="BB96" s="20">
        <f t="shared" si="66"/>
        <v>6704.5550370953079</v>
      </c>
      <c r="BC96" s="20">
        <f t="shared" si="56"/>
        <v>6807.5550370953051</v>
      </c>
      <c r="BD96" s="20"/>
      <c r="BE96" s="140">
        <f t="shared" si="64"/>
        <v>3.7892951430413698E-3</v>
      </c>
      <c r="BF96" s="140">
        <f t="shared" si="70"/>
        <v>5.512410880916415E-3</v>
      </c>
    </row>
    <row r="97" spans="1:58" x14ac:dyDescent="0.25">
      <c r="A97">
        <v>2</v>
      </c>
      <c r="C97" s="16">
        <f t="shared" si="57"/>
        <v>44161</v>
      </c>
      <c r="D97" s="91">
        <v>96</v>
      </c>
      <c r="E97" s="91" t="str">
        <f t="shared" si="47"/>
        <v/>
      </c>
      <c r="AC97" s="74">
        <f t="shared" si="48"/>
        <v>8.829446719293891</v>
      </c>
      <c r="AD97" s="17">
        <f t="shared" si="49"/>
        <v>0.75000000000000011</v>
      </c>
      <c r="AE97">
        <f>IF(A97=0,$BM$2,IF(A97=1,$BM$3,IF(A97=2,$BM$4,IF(A97=3,$BM$5,IF(A97=4,$BM$6,IF(A97=5,$BM$7,IF(A97=6,$BM$8,IF(A97=7,$BM$9,IF(A97=8,$BM$10,"")))))))))</f>
        <v>3.3750000000000002E-2</v>
      </c>
      <c r="AF97">
        <v>22.22</v>
      </c>
      <c r="AG97">
        <f>$BI$7</f>
        <v>4.4999999999999998E-2</v>
      </c>
      <c r="AH97">
        <f t="shared" si="50"/>
        <v>-1.1249999999999996E-2</v>
      </c>
      <c r="AI97" s="28">
        <f t="shared" si="65"/>
        <v>21581.194523805978</v>
      </c>
      <c r="AJ97" s="29">
        <f>-((AI96/$BI$2)*(AE97*AP96))</f>
        <v>-6.6724615794241524</v>
      </c>
      <c r="AK97" s="29">
        <f>-(AI96/$BI$2)*($BI$26*$BI$25)</f>
        <v>-18.277977519286367</v>
      </c>
      <c r="AL97" s="29">
        <f t="shared" si="58"/>
        <v>-22.455395188839468</v>
      </c>
      <c r="AM97" s="29">
        <f t="shared" si="59"/>
        <v>-2.4950439098710522</v>
      </c>
      <c r="AN97" s="29">
        <f t="shared" si="60"/>
        <v>-7.4851317296131548</v>
      </c>
      <c r="AO97" s="29">
        <f t="shared" si="61"/>
        <v>-14.970263459226313</v>
      </c>
      <c r="AP97" s="20">
        <f t="shared" si="67"/>
        <v>232.08452518956523</v>
      </c>
      <c r="AQ97" s="20">
        <f t="shared" si="69"/>
        <v>-37.764776425480306</v>
      </c>
      <c r="AR97" s="20">
        <f>0.9*((AI96/$BI$2)*(AE97*AP96))</f>
        <v>6.0052154214817373</v>
      </c>
      <c r="AS97" s="20">
        <f t="shared" si="51"/>
        <v>16.450179767357731</v>
      </c>
      <c r="AT97" s="20">
        <f t="shared" si="52"/>
        <v>-11.657304491287197</v>
      </c>
      <c r="AU97" s="20">
        <f t="shared" si="53"/>
        <v>-14.15234840115825</v>
      </c>
      <c r="AV97" s="20">
        <f t="shared" si="68"/>
        <v>6600.4209510044511</v>
      </c>
      <c r="AW97" s="20">
        <f t="shared" si="62"/>
        <v>-26.966685727928052</v>
      </c>
      <c r="AX97" s="20">
        <f t="shared" si="63"/>
        <v>51.917124826639338</v>
      </c>
      <c r="AY97" s="20">
        <f t="shared" si="54"/>
        <v>-0.51941793421678661</v>
      </c>
      <c r="AZ97" s="21">
        <f t="shared" si="46"/>
        <v>28413.699999999997</v>
      </c>
      <c r="BA97" s="20">
        <f t="shared" si="55"/>
        <v>24.950439098710518</v>
      </c>
      <c r="BB97" s="20">
        <f t="shared" si="66"/>
        <v>6729.5054761940182</v>
      </c>
      <c r="BC97" s="20">
        <f t="shared" si="56"/>
        <v>6832.5054761940164</v>
      </c>
      <c r="BD97" s="20"/>
      <c r="BE97" s="140">
        <f t="shared" si="64"/>
        <v>3.6651101552250265E-3</v>
      </c>
      <c r="BF97" s="140">
        <f t="shared" si="70"/>
        <v>4.7530190592080307E-3</v>
      </c>
    </row>
    <row r="98" spans="1:58" x14ac:dyDescent="0.25">
      <c r="A98">
        <v>2</v>
      </c>
      <c r="C98" s="16">
        <f t="shared" si="57"/>
        <v>44162</v>
      </c>
      <c r="D98" s="91">
        <v>97</v>
      </c>
      <c r="E98" s="91" t="str">
        <f t="shared" si="47"/>
        <v/>
      </c>
      <c r="AC98" s="74">
        <f t="shared" si="48"/>
        <v>8.8329864142736287</v>
      </c>
      <c r="AD98" s="17">
        <f t="shared" si="49"/>
        <v>0.75000000000000011</v>
      </c>
      <c r="AE98">
        <f>IF(A98=0,$BM$2,IF(A98=1,$BM$3,IF(A98=2,$BM$4,IF(A98=3,$BM$5,IF(A98=4,$BM$6,IF(A98=5,$BM$7,IF(A98=6,$BM$8,IF(A98=7,$BM$9,IF(A98=8,$BM$10,"")))))))))</f>
        <v>3.3750000000000002E-2</v>
      </c>
      <c r="AF98">
        <v>22.22</v>
      </c>
      <c r="AG98">
        <f>$BI$7</f>
        <v>4.4999999999999998E-2</v>
      </c>
      <c r="AH98">
        <f t="shared" si="50"/>
        <v>-1.1249999999999996E-2</v>
      </c>
      <c r="AI98" s="28">
        <f t="shared" si="65"/>
        <v>21556.966684188501</v>
      </c>
      <c r="AJ98" s="29">
        <f>-((AI97/$BI$2)*(AE98*AP97))</f>
        <v>-5.9709692214512193</v>
      </c>
      <c r="AK98" s="29">
        <f>-(AI97/$BI$2)*($BI$26*$BI$25)</f>
        <v>-18.256870396024649</v>
      </c>
      <c r="AL98" s="29">
        <f t="shared" si="58"/>
        <v>-21.805055655728282</v>
      </c>
      <c r="AM98" s="29">
        <f t="shared" si="59"/>
        <v>-2.4227839617475873</v>
      </c>
      <c r="AN98" s="29">
        <f t="shared" si="60"/>
        <v>-7.26835188524276</v>
      </c>
      <c r="AO98" s="29">
        <f t="shared" si="61"/>
        <v>-14.536703770485522</v>
      </c>
      <c r="AP98" s="20">
        <f t="shared" si="67"/>
        <v>225.5387656291058</v>
      </c>
      <c r="AQ98" s="20">
        <f t="shared" si="69"/>
        <v>-17.907011582657276</v>
      </c>
      <c r="AR98" s="20">
        <f>0.9*((AI97/$BI$2)*(AE98*AP97))</f>
        <v>5.3738722993060977</v>
      </c>
      <c r="AS98" s="20">
        <f t="shared" si="51"/>
        <v>16.431183356422185</v>
      </c>
      <c r="AT98" s="20">
        <f t="shared" si="52"/>
        <v>-10.443803633530434</v>
      </c>
      <c r="AU98" s="20">
        <f t="shared" si="53"/>
        <v>-12.866587595278022</v>
      </c>
      <c r="AV98" s="20">
        <f t="shared" si="68"/>
        <v>6631.1945501823866</v>
      </c>
      <c r="AW98" s="20">
        <f t="shared" si="62"/>
        <v>-6.5457595604594303</v>
      </c>
      <c r="AX98" s="20">
        <f t="shared" si="63"/>
        <v>30.773599177935466</v>
      </c>
      <c r="AY98" s="20">
        <f t="shared" si="54"/>
        <v>-0.21270698700568996</v>
      </c>
      <c r="AZ98" s="21">
        <f t="shared" si="46"/>
        <v>28413.699999999993</v>
      </c>
      <c r="BA98" s="20">
        <f t="shared" si="55"/>
        <v>24.227839617475869</v>
      </c>
      <c r="BB98" s="20">
        <f t="shared" si="66"/>
        <v>6753.7333158114943</v>
      </c>
      <c r="BC98" s="20">
        <f t="shared" si="56"/>
        <v>6856.7333158114925</v>
      </c>
      <c r="BD98" s="20"/>
      <c r="BE98" s="140">
        <f t="shared" si="64"/>
        <v>3.5459670982908578E-3</v>
      </c>
      <c r="BF98" s="140">
        <f t="shared" si="70"/>
        <v>4.0002559354232808E-3</v>
      </c>
    </row>
    <row r="99" spans="1:58" x14ac:dyDescent="0.25">
      <c r="A99">
        <v>2</v>
      </c>
      <c r="C99" s="16">
        <f t="shared" si="57"/>
        <v>44163</v>
      </c>
      <c r="D99" s="91">
        <v>98</v>
      </c>
      <c r="E99" s="91" t="str">
        <f t="shared" si="47"/>
        <v/>
      </c>
      <c r="AC99" s="74">
        <f t="shared" si="48"/>
        <v>8.8364852240054486</v>
      </c>
      <c r="AD99" s="17">
        <f t="shared" si="49"/>
        <v>0.75000000000000011</v>
      </c>
      <c r="AE99">
        <f>IF(A99=0,$BM$2,IF(A99=1,$BM$3,IF(A99=2,$BM$4,IF(A99=3,$BM$5,IF(A99=4,$BM$6,IF(A99=5,$BM$7,IF(A99=6,$BM$8,IF(A99=7,$BM$9,IF(A99=8,$BM$10,"")))))))))</f>
        <v>3.3750000000000002E-2</v>
      </c>
      <c r="AF99">
        <v>22.22</v>
      </c>
      <c r="AG99">
        <f>$BI$7</f>
        <v>4.4999999999999998E-2</v>
      </c>
      <c r="AH99">
        <f t="shared" si="50"/>
        <v>-1.1249999999999996E-2</v>
      </c>
      <c r="AI99" s="28">
        <f t="shared" si="65"/>
        <v>21532.934261013012</v>
      </c>
      <c r="AJ99" s="29">
        <f>-((AI98/$BI$2)*(AE99*AP98))</f>
        <v>-5.7960486110291374</v>
      </c>
      <c r="AK99" s="29">
        <f>-(AI98/$BI$2)*($BI$26*$BI$25)</f>
        <v>-18.236374564462405</v>
      </c>
      <c r="AL99" s="29">
        <f t="shared" si="58"/>
        <v>-21.629180857942391</v>
      </c>
      <c r="AM99" s="29">
        <f t="shared" si="59"/>
        <v>-2.4032423175491546</v>
      </c>
      <c r="AN99" s="29">
        <f t="shared" si="60"/>
        <v>-7.209726952647463</v>
      </c>
      <c r="AO99" s="29">
        <f t="shared" si="61"/>
        <v>-14.419453905294928</v>
      </c>
      <c r="AP99" s="20">
        <f t="shared" si="67"/>
        <v>219.64328761558278</v>
      </c>
      <c r="AQ99" s="20">
        <f t="shared" si="69"/>
        <v>-17.375414418155664</v>
      </c>
      <c r="AR99" s="20">
        <f>0.9*((AI98/$BI$2)*(AE99*AP98))</f>
        <v>5.2164437499262242</v>
      </c>
      <c r="AS99" s="20">
        <f t="shared" si="51"/>
        <v>16.412737108016167</v>
      </c>
      <c r="AT99" s="20">
        <f t="shared" si="52"/>
        <v>-10.149244453309761</v>
      </c>
      <c r="AU99" s="20">
        <f t="shared" si="53"/>
        <v>-12.552486770858916</v>
      </c>
      <c r="AV99" s="20">
        <f t="shared" si="68"/>
        <v>6661.1224513714014</v>
      </c>
      <c r="AW99" s="20">
        <f t="shared" si="62"/>
        <v>-5.895478013523018</v>
      </c>
      <c r="AX99" s="20">
        <f t="shared" si="63"/>
        <v>29.927901189014847</v>
      </c>
      <c r="AY99" s="20">
        <f t="shared" si="54"/>
        <v>-0.196989357064804</v>
      </c>
      <c r="AZ99" s="21">
        <f t="shared" si="46"/>
        <v>28413.699999999993</v>
      </c>
      <c r="BA99" s="20">
        <f t="shared" si="55"/>
        <v>24.032423175491544</v>
      </c>
      <c r="BB99" s="20">
        <f t="shared" si="66"/>
        <v>6777.7657389869855</v>
      </c>
      <c r="BC99" s="20">
        <f t="shared" si="56"/>
        <v>6880.7657389869846</v>
      </c>
      <c r="BD99" s="20"/>
      <c r="BE99" s="140">
        <f t="shared" si="64"/>
        <v>3.5049377113841977E-3</v>
      </c>
      <c r="BF99" s="140">
        <f t="shared" si="70"/>
        <v>3.8766335490113555E-3</v>
      </c>
    </row>
    <row r="100" spans="1:58" x14ac:dyDescent="0.25">
      <c r="A100">
        <v>2</v>
      </c>
      <c r="C100" s="16">
        <f t="shared" si="57"/>
        <v>44164</v>
      </c>
      <c r="D100" s="91">
        <v>99</v>
      </c>
      <c r="E100" s="91" t="str">
        <f t="shared" si="47"/>
        <v/>
      </c>
      <c r="AC100" s="74">
        <f t="shared" si="48"/>
        <v>8.839946036511483</v>
      </c>
      <c r="AD100" s="17">
        <f>AE100/AG100</f>
        <v>0.75000000000000011</v>
      </c>
      <c r="AE100">
        <f>IF(A100=0,$BM$2,IF(A100=1,$BM$3,IF(A100=2,$BM$4,IF(A100=3,$BM$5,IF(A100=4,$BM$6,IF(A100=5,$BM$7,IF(A100=6,$BM$8,IF(A100=7,$BM$9,IF(A100=8,$BM$10,"")))))))))</f>
        <v>3.3750000000000002E-2</v>
      </c>
      <c r="AF100">
        <v>22.22</v>
      </c>
      <c r="AG100">
        <f>$BI$7</f>
        <v>4.4999999999999998E-2</v>
      </c>
      <c r="AH100">
        <f t="shared" si="50"/>
        <v>-1.1249999999999996E-2</v>
      </c>
      <c r="AI100" s="28">
        <f t="shared" si="65"/>
        <v>21509.079967082074</v>
      </c>
      <c r="AJ100" s="29">
        <f>-((AI99/$BI$2)*(AE100*AP99))</f>
        <v>-5.6382498831570835</v>
      </c>
      <c r="AK100" s="29">
        <f>-(AI99/$BI$2)*($BI$26*$BI$25)</f>
        <v>-18.216044047783484</v>
      </c>
      <c r="AL100" s="29">
        <f t="shared" si="58"/>
        <v>-21.46886453784651</v>
      </c>
      <c r="AM100" s="29">
        <f t="shared" si="59"/>
        <v>-2.3854293930940567</v>
      </c>
      <c r="AN100" s="29">
        <f t="shared" si="60"/>
        <v>-7.1562881792821704</v>
      </c>
      <c r="AO100" s="29">
        <f t="shared" si="61"/>
        <v>-14.312576358564339</v>
      </c>
      <c r="AP100" s="20">
        <f t="shared" si="67"/>
        <v>214.36692446952952</v>
      </c>
      <c r="AQ100" s="20">
        <f t="shared" si="69"/>
        <v>-16.861279741198544</v>
      </c>
      <c r="AR100" s="20">
        <f>0.9*((AI99/$BI$2)*(AE100*AP99))</f>
        <v>5.0744248948413757</v>
      </c>
      <c r="AS100" s="20">
        <f t="shared" si="51"/>
        <v>16.394439643005136</v>
      </c>
      <c r="AT100" s="20">
        <f t="shared" si="52"/>
        <v>-9.8839479427012247</v>
      </c>
      <c r="AU100" s="20">
        <f t="shared" si="53"/>
        <v>-12.269377335795282</v>
      </c>
      <c r="AV100" s="20">
        <f t="shared" si="68"/>
        <v>6690.2531084483962</v>
      </c>
      <c r="AW100" s="20">
        <f t="shared" si="62"/>
        <v>-5.2763631460532565</v>
      </c>
      <c r="AX100" s="20">
        <f t="shared" si="63"/>
        <v>29.130657076994794</v>
      </c>
      <c r="AY100" s="20">
        <f t="shared" si="54"/>
        <v>-0.1811275019340409</v>
      </c>
      <c r="AZ100" s="21">
        <f t="shared" si="46"/>
        <v>28413.7</v>
      </c>
      <c r="BA100" s="20">
        <f t="shared" si="55"/>
        <v>23.854293930940564</v>
      </c>
      <c r="BB100" s="20">
        <f t="shared" si="66"/>
        <v>6801.6200329179264</v>
      </c>
      <c r="BC100" s="20">
        <f t="shared" si="56"/>
        <v>6904.6200329179255</v>
      </c>
      <c r="BD100" s="20"/>
      <c r="BE100" s="140">
        <f t="shared" si="64"/>
        <v>3.4668080321032472E-3</v>
      </c>
      <c r="BF100" s="140">
        <f t="shared" si="70"/>
        <v>3.7673595677393109E-3</v>
      </c>
    </row>
    <row r="101" spans="1:58" x14ac:dyDescent="0.25">
      <c r="A101">
        <v>2</v>
      </c>
      <c r="C101" s="16">
        <f t="shared" si="57"/>
        <v>44165</v>
      </c>
      <c r="D101" s="91">
        <v>100</v>
      </c>
      <c r="E101" s="91" t="str">
        <f t="shared" si="47"/>
        <v/>
      </c>
      <c r="AC101" s="74">
        <f t="shared" si="48"/>
        <v>8.8433715714217875</v>
      </c>
      <c r="AD101" s="17">
        <f>AE101/AG101</f>
        <v>0.75000000000000011</v>
      </c>
      <c r="AE101">
        <f>IF(A101=0,$BM$2,IF(A101=1,$BM$3,IF(A101=2,$BM$4,IF(A101=3,$BM$5,IF(A101=4,$BM$6,IF(A101=5,$BM$7,IF(A101=6,$BM$8,IF(A101=7,$BM$9,IF(A101=8,$BM$10,"")))))))))</f>
        <v>3.3750000000000002E-2</v>
      </c>
      <c r="AF101">
        <v>22.22</v>
      </c>
      <c r="AG101">
        <f>$BI$7</f>
        <v>4.4999999999999998E-2</v>
      </c>
      <c r="AH101">
        <f t="shared" si="50"/>
        <v>-1.1249999999999996E-2</v>
      </c>
      <c r="AI101" s="28">
        <f t="shared" si="65"/>
        <v>21485.387393415771</v>
      </c>
      <c r="AJ101" s="29">
        <f>-((AI100/$BI$2)*(AE101*AP100))</f>
        <v>-5.4967094446286637</v>
      </c>
      <c r="AK101" s="29">
        <f>-(AI100/$BI$2)*($BI$26*$BI$25)</f>
        <v>-18.195864221675834</v>
      </c>
      <c r="AL101" s="29">
        <f t="shared" si="58"/>
        <v>-21.323316299674048</v>
      </c>
      <c r="AM101" s="29">
        <f t="shared" si="59"/>
        <v>-2.3692573666304497</v>
      </c>
      <c r="AN101" s="29">
        <f t="shared" si="60"/>
        <v>-7.1077720998913492</v>
      </c>
      <c r="AO101" s="29">
        <f t="shared" si="61"/>
        <v>-14.215544199782698</v>
      </c>
      <c r="AP101" s="20">
        <f t="shared" si="67"/>
        <v>209.67958448951217</v>
      </c>
      <c r="AQ101" s="20">
        <f t="shared" si="69"/>
        <v>-16.364144678562585</v>
      </c>
      <c r="AR101" s="20">
        <f>0.9*((AI100/$BI$2)*(AE101*AP100))</f>
        <v>4.9470385001657977</v>
      </c>
      <c r="AS101" s="20">
        <f t="shared" si="51"/>
        <v>16.376277799508252</v>
      </c>
      <c r="AT101" s="20">
        <f t="shared" si="52"/>
        <v>-9.6465116011288288</v>
      </c>
      <c r="AU101" s="20">
        <f t="shared" si="53"/>
        <v>-12.015768967759278</v>
      </c>
      <c r="AV101" s="20">
        <f t="shared" si="68"/>
        <v>6718.6330220947175</v>
      </c>
      <c r="AW101" s="20">
        <f t="shared" si="62"/>
        <v>-4.6873399800173559</v>
      </c>
      <c r="AX101" s="20">
        <f t="shared" si="63"/>
        <v>28.379913646321256</v>
      </c>
      <c r="AY101" s="20">
        <f t="shared" si="54"/>
        <v>-0.16516399727047626</v>
      </c>
      <c r="AZ101" s="21">
        <f t="shared" si="46"/>
        <v>28413.7</v>
      </c>
      <c r="BA101" s="20">
        <f t="shared" si="55"/>
        <v>23.692573666304497</v>
      </c>
      <c r="BB101" s="20">
        <f t="shared" si="66"/>
        <v>6825.3126065842307</v>
      </c>
      <c r="BC101" s="20">
        <f t="shared" si="56"/>
        <v>6928.3126065842298</v>
      </c>
      <c r="BD101" s="20"/>
      <c r="BE101" s="140">
        <f t="shared" si="64"/>
        <v>3.431408760127192E-3</v>
      </c>
      <c r="BF101" s="140">
        <f t="shared" si="70"/>
        <v>3.6719927863136386E-3</v>
      </c>
    </row>
    <row r="102" spans="1:58" x14ac:dyDescent="0.25">
      <c r="A102">
        <v>2</v>
      </c>
      <c r="C102" s="16">
        <f t="shared" si="57"/>
        <v>44166</v>
      </c>
      <c r="D102" s="91">
        <v>101</v>
      </c>
      <c r="E102" s="91" t="str">
        <f t="shared" si="47"/>
        <v/>
      </c>
      <c r="AC102" s="74">
        <f t="shared" si="48"/>
        <v>8.8467643882663083</v>
      </c>
      <c r="AD102" s="17">
        <f t="shared" si="49"/>
        <v>0.75000000000000011</v>
      </c>
      <c r="AE102">
        <f>IF(A102=0,$BM$2,IF(A102=1,$BM$3,IF(A102=2,$BM$4,IF(A102=3,$BM$5,IF(A102=4,$BM$6,IF(A102=5,$BM$7,IF(A102=6,$BM$8,IF(A102=7,$BM$9,IF(A102=8,$BM$10,"")))))))))</f>
        <v>3.3750000000000002E-2</v>
      </c>
      <c r="AF102">
        <v>22.22</v>
      </c>
      <c r="AG102">
        <f>$BI$7</f>
        <v>4.4999999999999998E-2</v>
      </c>
      <c r="AH102">
        <f t="shared" si="50"/>
        <v>-1.1249999999999996E-2</v>
      </c>
      <c r="AI102" s="28">
        <f t="shared" si="65"/>
        <v>21461.840975946445</v>
      </c>
      <c r="AJ102" s="29">
        <f>-((AI101/$BI$2)*(AE102*AP101))</f>
        <v>-5.3705962645610059</v>
      </c>
      <c r="AK102" s="29">
        <f>-(AI101/$BI$2)*($BI$26*$BI$25)</f>
        <v>-18.175821204766049</v>
      </c>
      <c r="AL102" s="29">
        <f t="shared" si="58"/>
        <v>-21.19177572239435</v>
      </c>
      <c r="AM102" s="29">
        <f t="shared" si="59"/>
        <v>-2.3546417469327054</v>
      </c>
      <c r="AN102" s="29">
        <f t="shared" si="60"/>
        <v>-7.0639252407981168</v>
      </c>
      <c r="AO102" s="29">
        <f t="shared" si="61"/>
        <v>-14.127850481596234</v>
      </c>
      <c r="AP102" s="20">
        <f t="shared" si="67"/>
        <v>205.5522221601895</v>
      </c>
      <c r="AQ102" s="20">
        <f t="shared" si="69"/>
        <v>-15.883556749688957</v>
      </c>
      <c r="AR102" s="20">
        <f>0.9*((AI101/$BI$2)*(AE102*AP101))</f>
        <v>4.8335366381049054</v>
      </c>
      <c r="AS102" s="20">
        <f t="shared" si="51"/>
        <v>16.358239084289444</v>
      </c>
      <c r="AT102" s="20">
        <f t="shared" si="52"/>
        <v>-9.4355813020280479</v>
      </c>
      <c r="AU102" s="20">
        <f t="shared" si="53"/>
        <v>-11.790223048960753</v>
      </c>
      <c r="AV102" s="20">
        <f t="shared" si="68"/>
        <v>6746.3068018933673</v>
      </c>
      <c r="AW102" s="20">
        <f t="shared" si="62"/>
        <v>-4.1273623293226649</v>
      </c>
      <c r="AX102" s="20">
        <f t="shared" si="63"/>
        <v>27.673779798649775</v>
      </c>
      <c r="AY102" s="20">
        <f t="shared" si="54"/>
        <v>-0.14914342599213867</v>
      </c>
      <c r="AZ102" s="21">
        <f t="shared" si="46"/>
        <v>28413.7</v>
      </c>
      <c r="BA102" s="20">
        <f t="shared" si="55"/>
        <v>23.546417469327054</v>
      </c>
      <c r="BB102" s="20">
        <f t="shared" si="66"/>
        <v>6848.8590240535577</v>
      </c>
      <c r="BC102" s="20">
        <f t="shared" si="56"/>
        <v>6951.8590240535568</v>
      </c>
      <c r="BD102" s="20"/>
      <c r="BE102" s="140">
        <f t="shared" si="64"/>
        <v>3.3985789623508038E-3</v>
      </c>
      <c r="BF102" s="140">
        <f t="shared" si="70"/>
        <v>3.5901057539152238E-3</v>
      </c>
    </row>
    <row r="103" spans="1:58" x14ac:dyDescent="0.25">
      <c r="A103">
        <v>2</v>
      </c>
      <c r="C103" s="16">
        <f t="shared" si="57"/>
        <v>44167</v>
      </c>
      <c r="D103" s="91">
        <v>102</v>
      </c>
      <c r="E103" s="91" t="str">
        <f t="shared" si="47"/>
        <v/>
      </c>
      <c r="AC103" s="74">
        <f t="shared" si="48"/>
        <v>8.8501268943269338</v>
      </c>
      <c r="AD103" s="17">
        <f>AE103/AG103</f>
        <v>0.75000000000000011</v>
      </c>
      <c r="AE103">
        <f>IF(A103=0,$BM$2,IF(A103=1,$BM$3,IF(A103=2,$BM$4,IF(A103=3,$BM$5,IF(A103=4,$BM$6,IF(A103=5,$BM$7,IF(A103=6,$BM$8,IF(A103=7,$BM$9,IF(A103=8,$BM$10,"")))))))))</f>
        <v>3.3750000000000002E-2</v>
      </c>
      <c r="AF103">
        <v>22.22</v>
      </c>
      <c r="AG103">
        <f>$BI$7</f>
        <v>4.4999999999999998E-2</v>
      </c>
      <c r="AH103">
        <f t="shared" si="50"/>
        <v>-1.1249999999999996E-2</v>
      </c>
      <c r="AI103" s="28">
        <f t="shared" si="65"/>
        <v>21438.425963346272</v>
      </c>
      <c r="AJ103" s="29">
        <f>-((AI102/$BI$2)*(AE103*AP102))</f>
        <v>-5.2591107697296815</v>
      </c>
      <c r="AK103" s="29">
        <f>-(AI102/$BI$2)*($BI$26*$BI$25)</f>
        <v>-18.155901830444392</v>
      </c>
      <c r="AL103" s="29">
        <f t="shared" si="58"/>
        <v>-21.073511340156667</v>
      </c>
      <c r="AM103" s="29">
        <f t="shared" si="59"/>
        <v>-2.3415012600174072</v>
      </c>
      <c r="AN103" s="29">
        <f t="shared" si="60"/>
        <v>-7.0245037800522221</v>
      </c>
      <c r="AO103" s="29">
        <f t="shared" si="61"/>
        <v>-14.049007560104446</v>
      </c>
      <c r="AP103" s="20">
        <f t="shared" si="67"/>
        <v>201.95680978147072</v>
      </c>
      <c r="AQ103" s="20">
        <f t="shared" si="69"/>
        <v>-15.419073721666932</v>
      </c>
      <c r="AR103" s="20">
        <f>0.9*((AI102/$BI$2)*(AE103*AP102))</f>
        <v>4.7331996927567133</v>
      </c>
      <c r="AS103" s="20">
        <f t="shared" si="51"/>
        <v>16.340311647399954</v>
      </c>
      <c r="AT103" s="20">
        <f t="shared" si="52"/>
        <v>-9.2498499972085266</v>
      </c>
      <c r="AU103" s="20">
        <f t="shared" si="53"/>
        <v>-11.591351257225934</v>
      </c>
      <c r="AV103" s="20">
        <f t="shared" si="68"/>
        <v>6773.3172268722601</v>
      </c>
      <c r="AW103" s="20">
        <f t="shared" si="62"/>
        <v>-3.5954123787187768</v>
      </c>
      <c r="AX103" s="20">
        <f t="shared" si="63"/>
        <v>27.010424978892843</v>
      </c>
      <c r="AY103" s="20">
        <f t="shared" si="54"/>
        <v>-0.13311202550601825</v>
      </c>
      <c r="AZ103" s="21">
        <f t="shared" si="46"/>
        <v>28413.7</v>
      </c>
      <c r="BA103" s="20">
        <f t="shared" si="55"/>
        <v>23.415012600174073</v>
      </c>
      <c r="BB103" s="20">
        <f t="shared" si="66"/>
        <v>6872.2740366537319</v>
      </c>
      <c r="BC103" s="20">
        <f t="shared" si="56"/>
        <v>6975.2740366537309</v>
      </c>
      <c r="BD103" s="20"/>
      <c r="BE103" s="140">
        <f t="shared" si="64"/>
        <v>3.3681656257927208E-3</v>
      </c>
      <c r="BF103" s="140">
        <f t="shared" si="70"/>
        <v>3.5212839360394266E-3</v>
      </c>
    </row>
    <row r="104" spans="1:58" x14ac:dyDescent="0.25">
      <c r="A104">
        <v>2</v>
      </c>
      <c r="C104" s="16">
        <f t="shared" si="57"/>
        <v>44168</v>
      </c>
      <c r="D104" s="91">
        <v>103</v>
      </c>
      <c r="E104" s="91" t="str">
        <f t="shared" si="47"/>
        <v/>
      </c>
      <c r="AC104" s="74">
        <f t="shared" si="48"/>
        <v>8.8534613520801724</v>
      </c>
      <c r="AD104" s="17">
        <f t="shared" si="49"/>
        <v>0.75000000000000011</v>
      </c>
      <c r="AE104">
        <f>IF(A104=0,$BM$2,IF(A104=1,$BM$3,IF(A104=2,$BM$4,IF(A104=3,$BM$5,IF(A104=4,$BM$6,IF(A104=5,$BM$7,IF(A104=6,$BM$8,IF(A104=7,$BM$9,IF(A104=8,$BM$10,"")))))))))</f>
        <v>3.3750000000000002E-2</v>
      </c>
      <c r="AF104">
        <v>22.22</v>
      </c>
      <c r="AG104">
        <f>$BI$7</f>
        <v>4.4999999999999998E-2</v>
      </c>
      <c r="AH104">
        <f t="shared" si="50"/>
        <v>-1.1249999999999996E-2</v>
      </c>
      <c r="AI104" s="28">
        <f t="shared" si="65"/>
        <v>21415.12838594638</v>
      </c>
      <c r="AJ104" s="29">
        <f>-((AI103/$BI$2)*(AE104*AP103))</f>
        <v>-5.1614837802460292</v>
      </c>
      <c r="AK104" s="29">
        <f>-(AI103/$BI$2)*($BI$26*$BI$25)</f>
        <v>-18.136093619648133</v>
      </c>
      <c r="AL104" s="29">
        <f t="shared" si="58"/>
        <v>-20.967819659904748</v>
      </c>
      <c r="AM104" s="29">
        <f t="shared" si="59"/>
        <v>-2.3297577399894163</v>
      </c>
      <c r="AN104" s="29">
        <f t="shared" si="60"/>
        <v>-6.9892732199682497</v>
      </c>
      <c r="AO104" s="29">
        <f t="shared" si="61"/>
        <v>-13.978546439936498</v>
      </c>
      <c r="AP104" s="20">
        <f t="shared" si="67"/>
        <v>198.86630954198299</v>
      </c>
      <c r="AQ104" s="20">
        <f t="shared" si="69"/>
        <v>-14.970263459226313</v>
      </c>
      <c r="AR104" s="20">
        <f>0.9*((AI103/$BI$2)*(AE104*AP103))</f>
        <v>4.6453354022214262</v>
      </c>
      <c r="AS104" s="20">
        <f t="shared" si="51"/>
        <v>16.322484257683321</v>
      </c>
      <c r="AT104" s="20">
        <f t="shared" si="52"/>
        <v>-9.0880564401661825</v>
      </c>
      <c r="AU104" s="20">
        <f t="shared" si="53"/>
        <v>-11.417814180155599</v>
      </c>
      <c r="AV104" s="20">
        <f t="shared" si="68"/>
        <v>6799.7053045116409</v>
      </c>
      <c r="AW104" s="20">
        <f t="shared" si="62"/>
        <v>-3.0905002394877386</v>
      </c>
      <c r="AX104" s="20">
        <f t="shared" si="63"/>
        <v>26.388077639380754</v>
      </c>
      <c r="AY104" s="20">
        <f t="shared" si="54"/>
        <v>-0.11711729371583973</v>
      </c>
      <c r="AZ104" s="21">
        <f t="shared" si="46"/>
        <v>28413.700000000004</v>
      </c>
      <c r="BA104" s="20">
        <f t="shared" si="55"/>
        <v>23.297577399894163</v>
      </c>
      <c r="BB104" s="20">
        <f t="shared" si="66"/>
        <v>6895.571614053626</v>
      </c>
      <c r="BC104" s="20">
        <f t="shared" si="56"/>
        <v>6998.5716140536242</v>
      </c>
      <c r="BD104" s="20"/>
      <c r="BE104" s="140">
        <f t="shared" si="64"/>
        <v>3.3400232417348705E-3</v>
      </c>
      <c r="BF104" s="140">
        <f t="shared" si="70"/>
        <v>3.4651249483761142E-3</v>
      </c>
    </row>
    <row r="105" spans="1:58" x14ac:dyDescent="0.25">
      <c r="A105">
        <v>2</v>
      </c>
      <c r="C105" s="16">
        <f t="shared" si="57"/>
        <v>44169</v>
      </c>
      <c r="D105" s="91">
        <v>104</v>
      </c>
      <c r="E105" s="91" t="str">
        <f t="shared" si="47"/>
        <v/>
      </c>
      <c r="AC105" s="74">
        <f t="shared" si="48"/>
        <v>8.8567698862582471</v>
      </c>
      <c r="AD105" s="17">
        <f t="shared" si="49"/>
        <v>0.75000000000000011</v>
      </c>
      <c r="AE105">
        <f>IF(A105=0,$BM$2,IF(A105=1,$BM$3,IF(A105=2,$BM$4,IF(A105=3,$BM$5,IF(A105=4,$BM$6,IF(A105=5,$BM$7,IF(A105=6,$BM$8,IF(A105=7,$BM$9,IF(A105=8,$BM$10,"")))))))))</f>
        <v>3.3750000000000002E-2</v>
      </c>
      <c r="AF105">
        <v>22.22</v>
      </c>
      <c r="AG105">
        <f>$BI$7</f>
        <v>4.4999999999999998E-2</v>
      </c>
      <c r="AH105">
        <f t="shared" si="50"/>
        <v>-1.1249999999999996E-2</v>
      </c>
      <c r="AI105" s="28">
        <f t="shared" si="65"/>
        <v>21391.93502570803</v>
      </c>
      <c r="AJ105" s="29">
        <f>-((AI104/$BI$2)*(AE105*AP104))</f>
        <v>-5.0769754837828467</v>
      </c>
      <c r="AK105" s="29">
        <f>-(AI104/$BI$2)*($BI$26*$BI$25)</f>
        <v>-18.116384754568305</v>
      </c>
      <c r="AL105" s="29">
        <f t="shared" si="58"/>
        <v>-20.874024214516037</v>
      </c>
      <c r="AM105" s="29">
        <f t="shared" si="59"/>
        <v>-2.3193360238351151</v>
      </c>
      <c r="AN105" s="29">
        <f t="shared" si="60"/>
        <v>-6.9580080715053461</v>
      </c>
      <c r="AO105" s="29">
        <f t="shared" si="61"/>
        <v>-13.91601614301069</v>
      </c>
      <c r="AP105" s="20">
        <f t="shared" si="67"/>
        <v>196.25464605662424</v>
      </c>
      <c r="AQ105" s="20">
        <f t="shared" si="69"/>
        <v>-14.536703770485522</v>
      </c>
      <c r="AR105" s="20">
        <f>0.9*((AI104/$BI$2)*(AE105*AP104))</f>
        <v>4.5692779354045623</v>
      </c>
      <c r="AS105" s="20">
        <f t="shared" si="51"/>
        <v>16.304746279111473</v>
      </c>
      <c r="AT105" s="20">
        <f t="shared" si="52"/>
        <v>-8.9489839293892341</v>
      </c>
      <c r="AU105" s="20">
        <f t="shared" si="53"/>
        <v>-11.268319953224349</v>
      </c>
      <c r="AV105" s="20">
        <f t="shared" si="68"/>
        <v>6825.5103282353502</v>
      </c>
      <c r="AW105" s="20">
        <f t="shared" si="62"/>
        <v>-2.611663485358747</v>
      </c>
      <c r="AX105" s="20">
        <f t="shared" si="63"/>
        <v>25.805023723709382</v>
      </c>
      <c r="AY105" s="20">
        <f t="shared" si="54"/>
        <v>-0.10120755994342211</v>
      </c>
      <c r="AZ105" s="21">
        <f t="shared" si="46"/>
        <v>28413.700000000004</v>
      </c>
      <c r="BA105" s="20">
        <f t="shared" si="55"/>
        <v>23.193360238351151</v>
      </c>
      <c r="BB105" s="20">
        <f t="shared" si="66"/>
        <v>6918.7649742919775</v>
      </c>
      <c r="BC105" s="20">
        <f t="shared" si="56"/>
        <v>7021.7649742919748</v>
      </c>
      <c r="BD105" s="20"/>
      <c r="BE105" s="140">
        <f t="shared" si="64"/>
        <v>3.3140134183633528E-3</v>
      </c>
      <c r="BF105" s="140">
        <f t="shared" si="70"/>
        <v>3.4212378562684049E-3</v>
      </c>
    </row>
    <row r="106" spans="1:58" x14ac:dyDescent="0.25">
      <c r="A106">
        <v>2</v>
      </c>
      <c r="C106" s="16">
        <f t="shared" si="57"/>
        <v>44170</v>
      </c>
      <c r="D106" s="91">
        <v>105</v>
      </c>
      <c r="E106" s="91" t="str">
        <f t="shared" si="47"/>
        <v/>
      </c>
      <c r="AC106" s="74">
        <f t="shared" si="48"/>
        <v>8.8600544905540861</v>
      </c>
      <c r="AD106" s="17">
        <f t="shared" si="49"/>
        <v>0.75000000000000011</v>
      </c>
      <c r="AE106">
        <f>IF(A106=0,$BM$2,IF(A106=1,$BM$3,IF(A106=2,$BM$4,IF(A106=3,$BM$5,IF(A106=4,$BM$6,IF(A106=5,$BM$7,IF(A106=6,$BM$8,IF(A106=7,$BM$9,IF(A106=8,$BM$10,"")))))))))</f>
        <v>3.3750000000000002E-2</v>
      </c>
      <c r="AF106">
        <v>22.22</v>
      </c>
      <c r="AG106">
        <f>$BI$7</f>
        <v>4.4999999999999998E-2</v>
      </c>
      <c r="AH106">
        <f t="shared" si="50"/>
        <v>-1.1249999999999996E-2</v>
      </c>
      <c r="AI106" s="28">
        <f t="shared" si="65"/>
        <v>21368.833387208138</v>
      </c>
      <c r="AJ106" s="29">
        <f>-((AI105/$BI$2)*(AE106*AP105))</f>
        <v>-5.0048744466442496</v>
      </c>
      <c r="AK106" s="29">
        <f>-(AI105/$BI$2)*($BI$26*$BI$25)</f>
        <v>-18.096764053246478</v>
      </c>
      <c r="AL106" s="29">
        <f t="shared" si="58"/>
        <v>-20.791474649901655</v>
      </c>
      <c r="AM106" s="29">
        <f t="shared" si="59"/>
        <v>-2.3101638499890726</v>
      </c>
      <c r="AN106" s="29">
        <f t="shared" si="60"/>
        <v>-6.9304915499672184</v>
      </c>
      <c r="AO106" s="29">
        <f t="shared" si="61"/>
        <v>-13.860983099934437</v>
      </c>
      <c r="AP106" s="20">
        <f t="shared" si="67"/>
        <v>193.7952077286829</v>
      </c>
      <c r="AQ106" s="20">
        <f t="shared" si="69"/>
        <v>-14.419453905294928</v>
      </c>
      <c r="AR106" s="20">
        <f>0.9*((AI105/$BI$2)*(AE106*AP105))</f>
        <v>4.5043870019798247</v>
      </c>
      <c r="AS106" s="20">
        <f t="shared" si="51"/>
        <v>16.28708764792183</v>
      </c>
      <c r="AT106" s="20">
        <f t="shared" si="52"/>
        <v>-8.8314590725480908</v>
      </c>
      <c r="AU106" s="20">
        <f t="shared" si="53"/>
        <v>-11.141622922537163</v>
      </c>
      <c r="AV106" s="20">
        <f t="shared" si="68"/>
        <v>6851.0714050631823</v>
      </c>
      <c r="AW106" s="20">
        <f t="shared" si="62"/>
        <v>-2.4594383279413421</v>
      </c>
      <c r="AX106" s="20">
        <f t="shared" si="63"/>
        <v>25.561076827832039</v>
      </c>
      <c r="AY106" s="20">
        <f t="shared" si="54"/>
        <v>-9.6218103192874729E-2</v>
      </c>
      <c r="AZ106" s="21">
        <f t="shared" si="46"/>
        <v>28413.700000000004</v>
      </c>
      <c r="BA106" s="20">
        <f t="shared" si="55"/>
        <v>23.101638499890726</v>
      </c>
      <c r="BB106" s="20">
        <f t="shared" si="66"/>
        <v>6941.8666127918686</v>
      </c>
      <c r="BC106" s="20">
        <f t="shared" si="56"/>
        <v>7044.866612791865</v>
      </c>
      <c r="BD106" s="20"/>
      <c r="BE106" s="140">
        <f t="shared" si="64"/>
        <v>3.2900045194434353E-3</v>
      </c>
      <c r="BF106" s="140">
        <f t="shared" si="70"/>
        <v>3.3892425339124774E-3</v>
      </c>
    </row>
    <row r="107" spans="1:58" x14ac:dyDescent="0.25">
      <c r="A107">
        <v>2</v>
      </c>
      <c r="C107" s="16">
        <f t="shared" si="57"/>
        <v>44171</v>
      </c>
      <c r="D107" s="91">
        <v>106</v>
      </c>
      <c r="E107" s="91" t="str">
        <f t="shared" si="47"/>
        <v/>
      </c>
      <c r="AC107" s="74">
        <f t="shared" si="48"/>
        <v>8.8633159474151668</v>
      </c>
      <c r="AD107" s="17">
        <f t="shared" si="49"/>
        <v>0.75000000000000011</v>
      </c>
      <c r="AE107">
        <f>IF(A107=0,$BM$2,IF(A107=1,$BM$3,IF(A107=2,$BM$4,IF(A107=3,$BM$5,IF(A107=4,$BM$6,IF(A107=5,$BM$7,IF(A107=6,$BM$8,IF(A107=7,$BM$9,IF(A107=8,$BM$10,"")))))))))</f>
        <v>3.3750000000000002E-2</v>
      </c>
      <c r="AF107">
        <v>22.22</v>
      </c>
      <c r="AG107">
        <f>$BI$7</f>
        <v>4.4999999999999998E-2</v>
      </c>
      <c r="AH107">
        <f t="shared" si="50"/>
        <v>-1.1249999999999996E-2</v>
      </c>
      <c r="AI107" s="28">
        <f t="shared" si="65"/>
        <v>21345.819349412934</v>
      </c>
      <c r="AJ107" s="29">
        <f>-((AI106/$BI$2)*(AE107*AP106))</f>
        <v>-4.9368168501762426</v>
      </c>
      <c r="AK107" s="29">
        <f>-(AI106/$BI$2)*($BI$26*$BI$25)</f>
        <v>-18.077220945029595</v>
      </c>
      <c r="AL107" s="29">
        <f t="shared" si="58"/>
        <v>-20.712634015685254</v>
      </c>
      <c r="AM107" s="29">
        <f t="shared" si="59"/>
        <v>-2.3014037795205837</v>
      </c>
      <c r="AN107" s="29">
        <f t="shared" si="60"/>
        <v>-6.9042113385617512</v>
      </c>
      <c r="AO107" s="29">
        <f t="shared" si="61"/>
        <v>-13.808422677123502</v>
      </c>
      <c r="AP107" s="20">
        <f t="shared" si="67"/>
        <v>191.47448103801307</v>
      </c>
      <c r="AQ107" s="20">
        <f t="shared" si="69"/>
        <v>-14.312576358564339</v>
      </c>
      <c r="AR107" s="20">
        <f>0.9*((AI106/$BI$2)*(AE107*AP106))</f>
        <v>4.4431351651586182</v>
      </c>
      <c r="AS107" s="20">
        <f t="shared" si="51"/>
        <v>16.269498850526634</v>
      </c>
      <c r="AT107" s="20">
        <f t="shared" si="52"/>
        <v>-8.7207843477907296</v>
      </c>
      <c r="AU107" s="20">
        <f t="shared" si="53"/>
        <v>-11.022188127311313</v>
      </c>
      <c r="AV107" s="20">
        <f t="shared" si="68"/>
        <v>6876.4061695490582</v>
      </c>
      <c r="AW107" s="20">
        <f t="shared" si="62"/>
        <v>-2.3207266906698294</v>
      </c>
      <c r="AX107" s="20">
        <f t="shared" si="63"/>
        <v>25.334764485875894</v>
      </c>
      <c r="AY107" s="20">
        <f t="shared" si="54"/>
        <v>-9.1602457641302815E-2</v>
      </c>
      <c r="AZ107" s="21">
        <f t="shared" si="46"/>
        <v>28413.700000000004</v>
      </c>
      <c r="BA107" s="20">
        <f t="shared" si="55"/>
        <v>23.014037795205837</v>
      </c>
      <c r="BB107" s="20">
        <f t="shared" si="66"/>
        <v>6964.8806505870743</v>
      </c>
      <c r="BC107" s="20">
        <f t="shared" si="56"/>
        <v>7067.8806505870716</v>
      </c>
      <c r="BD107" s="20"/>
      <c r="BE107" s="140">
        <f t="shared" si="64"/>
        <v>3.2667811983009558E-3</v>
      </c>
      <c r="BF107" s="140">
        <f t="shared" si="70"/>
        <v>3.3594729697770721E-3</v>
      </c>
    </row>
    <row r="108" spans="1:58" x14ac:dyDescent="0.25">
      <c r="A108">
        <v>2</v>
      </c>
      <c r="C108" s="16">
        <f t="shared" si="57"/>
        <v>44172</v>
      </c>
      <c r="D108" s="91">
        <v>107</v>
      </c>
      <c r="E108" s="91" t="str">
        <f t="shared" si="47"/>
        <v/>
      </c>
      <c r="AC108" s="74">
        <f t="shared" si="48"/>
        <v>8.8665549778703134</v>
      </c>
      <c r="AD108" s="17">
        <f t="shared" si="49"/>
        <v>0.75000000000000011</v>
      </c>
      <c r="AE108">
        <f>IF(A108=0,$BM$2,IF(A108=1,$BM$3,IF(A108=2,$BM$4,IF(A108=3,$BM$5,IF(A108=4,$BM$6,IF(A108=5,$BM$7,IF(A108=6,$BM$8,IF(A108=7,$BM$9,IF(A108=8,$BM$10,"")))))))))</f>
        <v>3.3750000000000002E-2</v>
      </c>
      <c r="AF108">
        <v>22.22</v>
      </c>
      <c r="AG108">
        <f>$BI$7</f>
        <v>4.4999999999999998E-2</v>
      </c>
      <c r="AH108">
        <f t="shared" si="50"/>
        <v>-1.1249999999999996E-2</v>
      </c>
      <c r="AI108" s="28">
        <f t="shared" si="65"/>
        <v>21322.889152977372</v>
      </c>
      <c r="AJ108" s="29">
        <f>-((AI107/$BI$2)*(AE108*AP107))</f>
        <v>-4.8724444918803016</v>
      </c>
      <c r="AK108" s="29">
        <f>-(AI107/$BI$2)*($BI$26*$BI$25)</f>
        <v>-18.057751943679701</v>
      </c>
      <c r="AL108" s="29">
        <f t="shared" si="58"/>
        <v>-20.637176792004002</v>
      </c>
      <c r="AM108" s="29">
        <f t="shared" si="59"/>
        <v>-2.2930196435560002</v>
      </c>
      <c r="AN108" s="29">
        <f t="shared" si="60"/>
        <v>-6.879058930668001</v>
      </c>
      <c r="AO108" s="29">
        <f t="shared" si="61"/>
        <v>-13.758117861336</v>
      </c>
      <c r="AP108" s="20">
        <f t="shared" si="67"/>
        <v>189.27976198352377</v>
      </c>
      <c r="AQ108" s="20">
        <f t="shared" si="69"/>
        <v>-14.215544199782698</v>
      </c>
      <c r="AR108" s="20">
        <f>0.9*((AI107/$BI$2)*(AE108*AP107))</f>
        <v>4.3852000426922713</v>
      </c>
      <c r="AS108" s="20">
        <f t="shared" si="51"/>
        <v>16.25197674931173</v>
      </c>
      <c r="AT108" s="20">
        <f t="shared" si="52"/>
        <v>-8.6163516467105872</v>
      </c>
      <c r="AU108" s="20">
        <f t="shared" si="53"/>
        <v>-10.909371290266588</v>
      </c>
      <c r="AV108" s="20">
        <f t="shared" si="68"/>
        <v>6901.5310850391079</v>
      </c>
      <c r="AW108" s="20">
        <f t="shared" si="62"/>
        <v>-2.1947190544892976</v>
      </c>
      <c r="AX108" s="20">
        <f t="shared" si="63"/>
        <v>25.124915490049716</v>
      </c>
      <c r="AY108" s="20">
        <f t="shared" si="54"/>
        <v>-8.7352295985173675E-2</v>
      </c>
      <c r="AZ108" s="21">
        <f t="shared" si="46"/>
        <v>28413.700000000004</v>
      </c>
      <c r="BA108" s="20">
        <f t="shared" si="55"/>
        <v>22.930196435559999</v>
      </c>
      <c r="BB108" s="20">
        <f t="shared" si="66"/>
        <v>6987.8108470226343</v>
      </c>
      <c r="BC108" s="20">
        <f t="shared" si="56"/>
        <v>7090.8108470226316</v>
      </c>
      <c r="BD108" s="20"/>
      <c r="BE108" s="140">
        <f t="shared" si="64"/>
        <v>3.2442817824966195E-3</v>
      </c>
      <c r="BF108" s="140">
        <f t="shared" si="70"/>
        <v>3.3316571885762441E-3</v>
      </c>
    </row>
    <row r="109" spans="1:58" x14ac:dyDescent="0.25">
      <c r="A109">
        <v>2</v>
      </c>
      <c r="C109" s="16">
        <f t="shared" si="57"/>
        <v>44173</v>
      </c>
      <c r="D109" s="91">
        <v>108</v>
      </c>
      <c r="E109" s="91" t="str">
        <f t="shared" si="47"/>
        <v/>
      </c>
      <c r="AC109" s="74">
        <f t="shared" si="48"/>
        <v>8.8697722457674111</v>
      </c>
      <c r="AD109" s="17">
        <f t="shared" si="49"/>
        <v>0.75000000000000011</v>
      </c>
      <c r="AE109">
        <f>IF(A109=0,$BM$2,IF(A109=1,$BM$3,IF(A109=2,$BM$4,IF(A109=3,$BM$5,IF(A109=4,$BM$6,IF(A109=5,$BM$7,IF(A109=6,$BM$8,IF(A109=7,$BM$9,IF(A109=8,$BM$10,"")))))))))</f>
        <v>3.3750000000000002E-2</v>
      </c>
      <c r="AF109">
        <v>22.22</v>
      </c>
      <c r="AG109">
        <f>$BI$7</f>
        <v>4.4999999999999998E-2</v>
      </c>
      <c r="AH109">
        <f t="shared" si="50"/>
        <v>-1.1249999999999996E-2</v>
      </c>
      <c r="AI109" s="28">
        <f t="shared" si="65"/>
        <v>21300.039377660043</v>
      </c>
      <c r="AJ109" s="29">
        <f>-((AI108/$BI$2)*(AE109*AP108))</f>
        <v>-4.811421448395337</v>
      </c>
      <c r="AK109" s="29">
        <f>-(AI108/$BI$2)*($BI$26*$BI$25)</f>
        <v>-18.038353868933765</v>
      </c>
      <c r="AL109" s="29">
        <f t="shared" si="58"/>
        <v>-20.564797785596191</v>
      </c>
      <c r="AM109" s="29">
        <f t="shared" si="59"/>
        <v>-2.2849775317329102</v>
      </c>
      <c r="AN109" s="29">
        <f t="shared" si="60"/>
        <v>-6.8549325951987301</v>
      </c>
      <c r="AO109" s="29">
        <f t="shared" si="61"/>
        <v>-13.709865190397462</v>
      </c>
      <c r="AP109" s="20">
        <f t="shared" si="67"/>
        <v>187.19911999826516</v>
      </c>
      <c r="AQ109" s="20">
        <f t="shared" si="69"/>
        <v>-14.127850481596234</v>
      </c>
      <c r="AR109" s="20">
        <f>0.9*((AI108/$BI$2)*(AE109*AP108))</f>
        <v>4.3302793035558036</v>
      </c>
      <c r="AS109" s="20">
        <f t="shared" si="51"/>
        <v>16.234518482040389</v>
      </c>
      <c r="AT109" s="20">
        <f t="shared" si="52"/>
        <v>-8.5175892892585701</v>
      </c>
      <c r="AU109" s="20">
        <f t="shared" si="53"/>
        <v>-10.80256682099148</v>
      </c>
      <c r="AV109" s="20">
        <f t="shared" si="68"/>
        <v>6926.4615023416955</v>
      </c>
      <c r="AW109" s="20">
        <f t="shared" si="62"/>
        <v>-2.0806419852586089</v>
      </c>
      <c r="AX109" s="20">
        <f t="shared" si="63"/>
        <v>24.930417302587557</v>
      </c>
      <c r="AY109" s="20">
        <f t="shared" si="54"/>
        <v>-8.345796863346755E-2</v>
      </c>
      <c r="AZ109" s="21">
        <f t="shared" si="46"/>
        <v>28413.700000000004</v>
      </c>
      <c r="BA109" s="20">
        <f t="shared" si="55"/>
        <v>22.849775317329104</v>
      </c>
      <c r="BB109" s="20">
        <f t="shared" si="66"/>
        <v>7010.6606223399631</v>
      </c>
      <c r="BC109" s="20">
        <f t="shared" si="56"/>
        <v>7113.6606223399604</v>
      </c>
      <c r="BD109" s="20"/>
      <c r="BE109" s="140">
        <f t="shared" si="64"/>
        <v>3.2224488581476074E-3</v>
      </c>
      <c r="BF109" s="140">
        <f t="shared" si="70"/>
        <v>3.3055372008287958E-3</v>
      </c>
    </row>
    <row r="110" spans="1:58" x14ac:dyDescent="0.25">
      <c r="A110" s="124">
        <v>2</v>
      </c>
      <c r="B110" s="124"/>
      <c r="C110" s="125">
        <f t="shared" si="57"/>
        <v>44174</v>
      </c>
      <c r="D110" s="126">
        <v>109</v>
      </c>
      <c r="E110" s="91" t="str">
        <f t="shared" si="47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>
        <f t="shared" si="48"/>
        <v>8.8729683617662083</v>
      </c>
      <c r="AD110" s="128">
        <f t="shared" si="49"/>
        <v>0.75000000000000011</v>
      </c>
      <c r="AE110" s="124">
        <f>IF(A110=0,$BM$2,IF(A110=1,$BM$3,IF(A110=2,$BM$4,IF(A110=3,$BM$5,IF(A110=4,$BM$6,IF(A110=5,$BM$7,IF(A110=6,$BM$8,IF(A110=7,$BM$9,IF(A110=8,$BM$10,"")))))))))</f>
        <v>3.3750000000000002E-2</v>
      </c>
      <c r="AF110" s="124">
        <v>22.22</v>
      </c>
      <c r="AG110" s="124">
        <f>$BI$7</f>
        <v>4.4999999999999998E-2</v>
      </c>
      <c r="AH110" s="124">
        <f t="shared" si="50"/>
        <v>-1.1249999999999996E-2</v>
      </c>
      <c r="AI110" s="129">
        <f t="shared" si="65"/>
        <v>21277.266920813483</v>
      </c>
      <c r="AJ110" s="130">
        <f>-((AI109/$BI$2)*(AE110*AP109))</f>
        <v>-4.7534330191637624</v>
      </c>
      <c r="AK110" s="130">
        <f>-(AI109/$BI$2)*($BI$26*$BI$25)</f>
        <v>-18.019023827397529</v>
      </c>
      <c r="AL110" s="130">
        <f t="shared" si="58"/>
        <v>-20.495211161905161</v>
      </c>
      <c r="AM110" s="130">
        <f t="shared" si="59"/>
        <v>-2.2772456846561293</v>
      </c>
      <c r="AN110" s="130">
        <f t="shared" si="60"/>
        <v>-6.8317370539683866</v>
      </c>
      <c r="AO110" s="130">
        <f t="shared" si="61"/>
        <v>-13.663474107936775</v>
      </c>
      <c r="AP110" s="130">
        <f t="shared" si="67"/>
        <v>185.22136320014394</v>
      </c>
      <c r="AQ110" s="130">
        <f t="shared" si="69"/>
        <v>-14.049007560104446</v>
      </c>
      <c r="AR110" s="130">
        <f>0.9*((AI109/$BI$2)*(AE110*AP109))</f>
        <v>4.2780897172473864</v>
      </c>
      <c r="AS110" s="130">
        <f t="shared" si="51"/>
        <v>16.217121444657778</v>
      </c>
      <c r="AT110" s="130">
        <f t="shared" si="52"/>
        <v>-8.4239603999219312</v>
      </c>
      <c r="AU110" s="130">
        <f t="shared" si="53"/>
        <v>-10.701206084578061</v>
      </c>
      <c r="AV110" s="130">
        <f t="shared" si="68"/>
        <v>6951.2117159863783</v>
      </c>
      <c r="AW110" s="130">
        <f t="shared" si="62"/>
        <v>-1.9777567981212201</v>
      </c>
      <c r="AX110" s="130">
        <f t="shared" si="63"/>
        <v>24.750213644682844</v>
      </c>
      <c r="AY110" s="130">
        <f t="shared" si="54"/>
        <v>-7.9908675800303933E-2</v>
      </c>
      <c r="AZ110" s="131">
        <f t="shared" si="46"/>
        <v>28413.700000000004</v>
      </c>
      <c r="BA110" s="130">
        <f t="shared" si="55"/>
        <v>22.77245684656129</v>
      </c>
      <c r="BB110" s="130">
        <f t="shared" si="66"/>
        <v>7033.4330791865241</v>
      </c>
      <c r="BC110" s="130">
        <f t="shared" si="56"/>
        <v>7136.4330791865223</v>
      </c>
      <c r="BD110" s="130"/>
      <c r="BE110" s="141">
        <f t="shared" si="64"/>
        <v>3.201229023359166E-3</v>
      </c>
      <c r="BF110" s="141">
        <f t="shared" si="70"/>
        <v>3.2808684584548411E-3</v>
      </c>
    </row>
    <row r="111" spans="1:58" x14ac:dyDescent="0.25">
      <c r="C111" s="73"/>
      <c r="AI111" s="28"/>
      <c r="AJ111" s="29"/>
      <c r="AK111" s="29"/>
      <c r="AL111" s="29"/>
      <c r="AM111" s="29"/>
      <c r="AN111" s="29"/>
      <c r="AO111" s="29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BA111" s="20"/>
      <c r="BB111" s="20"/>
      <c r="BC111" s="20"/>
      <c r="BD111" s="20"/>
    </row>
    <row r="115" spans="52:52" x14ac:dyDescent="0.25">
      <c r="AZ115" s="20"/>
    </row>
  </sheetData>
  <conditionalFormatting sqref="J21:AB111 J3:Y18 J112:AC1048576 C1:I1048576 J19:Z20 J1:AC1">
    <cfRule type="timePeriod" dxfId="30" priority="3" timePeriod="today">
      <formula>FLOOR(C1,1)=TODAY()</formula>
    </cfRule>
  </conditionalFormatting>
  <conditionalFormatting sqref="AY3:AY111">
    <cfRule type="cellIs" dxfId="29" priority="2" stopIfTrue="1" operator="lessThan">
      <formula>1</formula>
    </cfRule>
  </conditionalFormatting>
  <hyperlinks>
    <hyperlink ref="BS10" r:id="rId1" xr:uid="{36D7E4A2-CFE9-499D-86B9-7705D9AD83EA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6C3C-45AF-4056-AB15-B8423F3ABFDE}">
  <sheetPr codeName="Sheet1">
    <tabColor rgb="FFFFFF00"/>
  </sheetPr>
  <dimension ref="A1:BS115"/>
  <sheetViews>
    <sheetView zoomScale="70" zoomScaleNormal="70" workbookViewId="0">
      <pane ySplit="1" topLeftCell="A2" activePane="bottomLeft" state="frozen"/>
      <selection pane="bottomLeft" activeCell="AA1" sqref="AA1:AB1048576"/>
    </sheetView>
  </sheetViews>
  <sheetFormatPr defaultRowHeight="15" x14ac:dyDescent="0.25"/>
  <cols>
    <col min="1" max="1" width="10" customWidth="1"/>
    <col min="2" max="2" width="20.5703125" bestFit="1" customWidth="1"/>
    <col min="3" max="3" width="13.42578125" style="65" customWidth="1"/>
    <col min="4" max="9" width="10.42578125" style="91" customWidth="1"/>
    <col min="10" max="29" width="10.42578125" style="74" customWidth="1"/>
    <col min="30" max="30" width="8.7109375" style="17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8" customWidth="1"/>
    <col min="36" max="41" width="16.28515625" style="19" customWidth="1"/>
    <col min="42" max="47" width="21.5703125" style="66" customWidth="1"/>
    <col min="48" max="51" width="11.140625" style="66" customWidth="1"/>
    <col min="52" max="56" width="11.140625" style="21" customWidth="1"/>
    <col min="57" max="58" width="11" style="140" customWidth="1"/>
    <col min="59" max="59" width="2.7109375" customWidth="1"/>
    <col min="60" max="60" width="67.28515625" bestFit="1" customWidth="1"/>
    <col min="61" max="61" width="12.140625" bestFit="1" customWidth="1"/>
    <col min="62" max="62" width="2.7109375" customWidth="1"/>
    <col min="63" max="63" width="9.140625" customWidth="1"/>
    <col min="68" max="68" width="9.140625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" t="s">
        <v>0</v>
      </c>
      <c r="B1" s="2" t="s">
        <v>206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207</v>
      </c>
      <c r="AB1" s="76" t="s">
        <v>208</v>
      </c>
      <c r="AC1" s="76" t="s">
        <v>111</v>
      </c>
      <c r="AD1" s="4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6" t="s">
        <v>8</v>
      </c>
      <c r="AJ1" s="70" t="s">
        <v>9</v>
      </c>
      <c r="AK1" s="71" t="s">
        <v>10</v>
      </c>
      <c r="AL1" s="67" t="s">
        <v>11</v>
      </c>
      <c r="AM1" s="68" t="s">
        <v>12</v>
      </c>
      <c r="AN1" s="68" t="s">
        <v>53</v>
      </c>
      <c r="AO1" s="69" t="s">
        <v>54</v>
      </c>
      <c r="AP1" s="8" t="s">
        <v>13</v>
      </c>
      <c r="AQ1" s="8" t="s">
        <v>173</v>
      </c>
      <c r="AR1" s="7" t="s">
        <v>14</v>
      </c>
      <c r="AS1" s="7" t="s">
        <v>15</v>
      </c>
      <c r="AT1" s="7" t="s">
        <v>16</v>
      </c>
      <c r="AU1" s="7" t="s">
        <v>17</v>
      </c>
      <c r="AV1" s="8" t="s">
        <v>55</v>
      </c>
      <c r="AW1" s="87" t="s">
        <v>113</v>
      </c>
      <c r="AX1" s="87" t="s">
        <v>114</v>
      </c>
      <c r="AY1" s="87" t="s">
        <v>112</v>
      </c>
      <c r="AZ1" s="10" t="s">
        <v>19</v>
      </c>
      <c r="BA1" s="10" t="s">
        <v>60</v>
      </c>
      <c r="BB1" s="10" t="s">
        <v>62</v>
      </c>
      <c r="BC1" s="10" t="s">
        <v>109</v>
      </c>
      <c r="BD1" s="82" t="s">
        <v>107</v>
      </c>
      <c r="BE1" s="139" t="s">
        <v>201</v>
      </c>
      <c r="BF1" s="139" t="s">
        <v>202</v>
      </c>
      <c r="BG1" s="11"/>
      <c r="BH1" s="12" t="s">
        <v>20</v>
      </c>
      <c r="BI1" s="12" t="s">
        <v>21</v>
      </c>
      <c r="BL1" s="13" t="s">
        <v>22</v>
      </c>
      <c r="BM1" s="13" t="s">
        <v>4</v>
      </c>
      <c r="BN1" s="14" t="s">
        <v>23</v>
      </c>
      <c r="BO1" s="15" t="s">
        <v>3</v>
      </c>
      <c r="BP1" s="15" t="s">
        <v>24</v>
      </c>
    </row>
    <row r="2" spans="1:71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5">
        <v>103</v>
      </c>
      <c r="K2" s="75"/>
      <c r="L2" s="75">
        <v>50</v>
      </c>
      <c r="M2" s="75">
        <v>53</v>
      </c>
      <c r="N2" s="75">
        <v>53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>
        <v>265</v>
      </c>
      <c r="Z2" s="75">
        <f>LN(J2)</f>
        <v>4.6347289882296359</v>
      </c>
      <c r="AC2" s="74">
        <f>LN(BC2)</f>
        <v>4.6347289882296359</v>
      </c>
      <c r="AD2" s="17">
        <f>AE2/AG2</f>
        <v>2.8888888888888893</v>
      </c>
      <c r="AE2">
        <f t="shared" ref="AE2:AE65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8">
        <f>BI2</f>
        <v>28310.699999999997</v>
      </c>
      <c r="AP2" s="20">
        <f>BI3*0.9</f>
        <v>47.7</v>
      </c>
      <c r="AQ2" s="20"/>
      <c r="AR2" s="20"/>
      <c r="AS2" s="20"/>
      <c r="AT2" s="20"/>
      <c r="AU2" s="20"/>
      <c r="AV2" s="20">
        <f>BI4+BI3*0.1</f>
        <v>55.3</v>
      </c>
      <c r="AW2" s="20"/>
      <c r="AX2" s="20"/>
      <c r="AY2" s="20"/>
      <c r="AZ2" s="20">
        <f t="shared" ref="AZ2:AZ65" si="2">AI2+AP2+AV2</f>
        <v>28413.699999999997</v>
      </c>
      <c r="BC2" s="20">
        <f>AP2+AV2</f>
        <v>103</v>
      </c>
      <c r="BD2" s="20">
        <f t="shared" ref="BD2:BD20" si="3">BC2-J2</f>
        <v>0</v>
      </c>
      <c r="BH2" s="22" t="s">
        <v>26</v>
      </c>
      <c r="BI2" s="23">
        <f>BI5-BI4-BI3</f>
        <v>28310.699999999997</v>
      </c>
      <c r="BL2" s="24">
        <v>0</v>
      </c>
      <c r="BM2" s="25">
        <f>'TTU w. Quar - no change'!BM2</f>
        <v>0.13</v>
      </c>
      <c r="BN2" s="26">
        <f t="shared" ref="BN2:BN10" si="4">BM2-$BI$7</f>
        <v>8.5000000000000006E-2</v>
      </c>
      <c r="BO2" s="27">
        <f t="shared" ref="BO2:BO10" si="5">BM2/$BI$7</f>
        <v>2.8888888888888893</v>
      </c>
      <c r="BP2" s="48" t="str">
        <f t="shared" ref="BP2:BP9" si="6">IFERROR((BM2-BM1)/BM1,"")</f>
        <v/>
      </c>
    </row>
    <row r="3" spans="1:71" x14ac:dyDescent="0.25">
      <c r="A3">
        <v>0</v>
      </c>
      <c r="C3" s="16">
        <f>C2+1</f>
        <v>44067</v>
      </c>
      <c r="D3" s="91">
        <v>2</v>
      </c>
      <c r="E3" s="91">
        <f t="shared" ref="E3:E66" si="7">IFERROR(LN(J3),"")</f>
        <v>4.836281906951478</v>
      </c>
      <c r="G3" s="142">
        <f>(J3-J2)/J2</f>
        <v>0.22330097087378642</v>
      </c>
      <c r="J3" s="151">
        <f>AVERAGE(J2,J4)</f>
        <v>126</v>
      </c>
      <c r="K3" s="151"/>
      <c r="L3" s="151">
        <f t="shared" ref="L3:N3" si="8">AVERAGE(L2,L4)</f>
        <v>56</v>
      </c>
      <c r="M3" s="151">
        <f t="shared" si="8"/>
        <v>38</v>
      </c>
      <c r="N3" s="151">
        <f t="shared" si="8"/>
        <v>70</v>
      </c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>
        <f>N3*5</f>
        <v>350</v>
      </c>
      <c r="Z3" s="75">
        <f t="shared" ref="Z3:Z20" si="9">LN(J3)</f>
        <v>4.836281906951478</v>
      </c>
      <c r="AC3" s="74">
        <f t="shared" ref="AC3:AC66" si="10">LN(BC3)</f>
        <v>4.8914821423664625</v>
      </c>
      <c r="AD3" s="17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8">
        <f>AI2+AJ3+AK3</f>
        <v>28280.549223719048</v>
      </c>
      <c r="AJ3" s="29">
        <f t="shared" ref="AJ3:AJ66" si="13">-((AI2/$BI$2)*(AE3*AP2))</f>
        <v>-6.2010000000000005</v>
      </c>
      <c r="AK3" s="29">
        <f t="shared" ref="AK3:AK66" si="14">-(AI2/$BI$2)*($BI$26*$BI$25)</f>
        <v>-23.949776280946228</v>
      </c>
      <c r="AL3" s="29">
        <f>(AK3+AJ3)*0.9</f>
        <v>-27.135698652851605</v>
      </c>
      <c r="AM3" s="29">
        <f>(AK3+AJ3)*0.1</f>
        <v>-3.0150776280946232</v>
      </c>
      <c r="AN3" s="29">
        <f>SUM(AL3:AM3)*0.3</f>
        <v>-9.0452328842838678</v>
      </c>
      <c r="AO3" s="29">
        <f>AL3-AN3</f>
        <v>-18.090465768567739</v>
      </c>
      <c r="AP3" s="20">
        <f>AP2-AL3-(AP2*AG3)</f>
        <v>72.689198652851601</v>
      </c>
      <c r="AQ3" s="20"/>
      <c r="AR3" s="20">
        <f t="shared" ref="AR3:AR66" si="15">0.9*((AI2/$BI$2)*(AE3*AP2))</f>
        <v>5.5809000000000006</v>
      </c>
      <c r="AS3" s="20">
        <f t="shared" ref="AS3:AS66" si="16">0.9*(-AK3)</f>
        <v>21.554798652851606</v>
      </c>
      <c r="AT3" s="20">
        <f t="shared" ref="AT3:AT66" si="17">-(AP2*AG3)</f>
        <v>-2.1465000000000001</v>
      </c>
      <c r="AU3" s="20">
        <f t="shared" ref="AU3:AU66" si="18">-(AP2*AG3)+AM3</f>
        <v>-5.1615776280946228</v>
      </c>
      <c r="AV3" s="20">
        <f>AV2+(AP2*AG3)-AM3</f>
        <v>60.461577628094624</v>
      </c>
      <c r="AW3" s="20">
        <f>(AP3-AP2)</f>
        <v>24.989198652851599</v>
      </c>
      <c r="AX3" s="20">
        <f>(AV3-AV2)</f>
        <v>5.1615776280946264</v>
      </c>
      <c r="AY3" s="20">
        <f t="shared" ref="AY3:AY34" si="19">(AP3-AP2)/(AV3-AV2)</f>
        <v>4.8413877409950432</v>
      </c>
      <c r="AZ3" s="21">
        <f t="shared" si="2"/>
        <v>28413.699999999993</v>
      </c>
      <c r="BA3" s="20">
        <f>-SUM(AM3:AO3)</f>
        <v>30.150776280946232</v>
      </c>
      <c r="BB3" s="20"/>
      <c r="BC3" s="20">
        <f>AP3+AV3</f>
        <v>133.15077628094622</v>
      </c>
      <c r="BD3" s="20">
        <f t="shared" si="3"/>
        <v>7.1507762809462179</v>
      </c>
      <c r="BE3" s="140">
        <f>(BC3-BC2)/BC2</f>
        <v>0.29272598331015748</v>
      </c>
      <c r="BG3" s="86"/>
      <c r="BH3" s="30" t="s">
        <v>27</v>
      </c>
      <c r="BI3" s="31">
        <v>53</v>
      </c>
      <c r="BL3" s="24">
        <v>1</v>
      </c>
      <c r="BM3" s="32">
        <f>BM2*1.25</f>
        <v>0.16250000000000001</v>
      </c>
      <c r="BN3" s="26">
        <f t="shared" si="4"/>
        <v>0.11750000000000001</v>
      </c>
      <c r="BO3" s="27">
        <f t="shared" si="5"/>
        <v>3.6111111111111112</v>
      </c>
      <c r="BP3" s="48">
        <f t="shared" si="6"/>
        <v>0.25</v>
      </c>
    </row>
    <row r="4" spans="1:71" x14ac:dyDescent="0.25">
      <c r="A4">
        <v>0</v>
      </c>
      <c r="C4" s="16">
        <f t="shared" ref="C4:C67" si="20">C3+1</f>
        <v>44068</v>
      </c>
      <c r="D4" s="91">
        <v>3</v>
      </c>
      <c r="E4" s="91">
        <f t="shared" si="7"/>
        <v>5.0039463059454592</v>
      </c>
      <c r="G4" s="142">
        <f t="shared" ref="G4:G20" si="21">(J4-J3)/J3</f>
        <v>0.18253968253968253</v>
      </c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152">
        <v>33</v>
      </c>
      <c r="R4" s="152">
        <v>9</v>
      </c>
      <c r="S4" s="152">
        <v>68</v>
      </c>
      <c r="T4" s="152">
        <v>48</v>
      </c>
      <c r="U4" s="152">
        <v>2</v>
      </c>
      <c r="V4" s="152">
        <v>29</v>
      </c>
      <c r="W4" s="152">
        <v>5</v>
      </c>
      <c r="X4" s="152">
        <v>19</v>
      </c>
      <c r="Y4" s="75">
        <f>N4*5</f>
        <v>435</v>
      </c>
      <c r="Z4" s="75">
        <f t="shared" si="9"/>
        <v>5.0039463059454592</v>
      </c>
      <c r="AA4" s="74">
        <f>AVERAGE(Z2:Z4)</f>
        <v>4.8249857337088571</v>
      </c>
      <c r="AC4" s="74">
        <f t="shared" si="10"/>
        <v>5.1150828623210751</v>
      </c>
      <c r="AD4" s="17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8">
        <f>AI3+AJ4+AK4</f>
        <v>28247.185421803875</v>
      </c>
      <c r="AJ4" s="29">
        <f t="shared" si="13"/>
        <v>-9.4395320451103686</v>
      </c>
      <c r="AK4" s="29">
        <f t="shared" si="14"/>
        <v>-23.924269870061806</v>
      </c>
      <c r="AL4" s="29">
        <f t="shared" ref="AL4:AL67" si="22">(AK4+AJ4)*0.9</f>
        <v>-30.027421723654957</v>
      </c>
      <c r="AM4" s="29">
        <f t="shared" ref="AM4:AM67" si="23">(AK4+AJ4)*0.1</f>
        <v>-3.3363801915172178</v>
      </c>
      <c r="AN4" s="29">
        <f t="shared" ref="AN4:AN67" si="24">SUM(AL4:AM4)*0.3</f>
        <v>-10.009140574551653</v>
      </c>
      <c r="AO4" s="29">
        <f t="shared" ref="AO4:AO67" si="25">AL4-AN4</f>
        <v>-20.018281149103302</v>
      </c>
      <c r="AP4" s="20">
        <f>AP3-AL4-(AP3*AG4)</f>
        <v>99.445606437128234</v>
      </c>
      <c r="AQ4" s="20"/>
      <c r="AR4" s="20">
        <f t="shared" si="15"/>
        <v>8.4955788405993324</v>
      </c>
      <c r="AS4" s="20">
        <f t="shared" si="16"/>
        <v>21.531842883055628</v>
      </c>
      <c r="AT4" s="20">
        <f t="shared" si="17"/>
        <v>-3.2710139393783217</v>
      </c>
      <c r="AU4" s="20">
        <f t="shared" si="18"/>
        <v>-6.6073941308955391</v>
      </c>
      <c r="AV4" s="20">
        <f>AV3+(AP3*AG4)-AM4</f>
        <v>67.068971758990159</v>
      </c>
      <c r="AW4" s="20">
        <f t="shared" ref="AW4:AW67" si="26">(AP4-AP3)</f>
        <v>26.756407784276632</v>
      </c>
      <c r="AX4" s="20">
        <f t="shared" ref="AX4:AX67" si="27">(AV4-AV3)</f>
        <v>6.6073941308955355</v>
      </c>
      <c r="AY4" s="20">
        <f t="shared" si="19"/>
        <v>4.0494644718053463</v>
      </c>
      <c r="AZ4" s="21">
        <f t="shared" si="2"/>
        <v>28413.699999999993</v>
      </c>
      <c r="BA4" s="20">
        <f t="shared" ref="BA4:BA66" si="28">-SUM(AM4:AO4)</f>
        <v>33.363801915172175</v>
      </c>
      <c r="BB4" s="20">
        <f>BA4+BA3</f>
        <v>63.514578196118407</v>
      </c>
      <c r="BC4" s="20">
        <f t="shared" ref="BC4:BC66" si="29">AP4+AV4</f>
        <v>166.51457819611841</v>
      </c>
      <c r="BD4" s="20">
        <f t="shared" si="3"/>
        <v>17.514578196118407</v>
      </c>
      <c r="BE4" s="140">
        <f t="shared" ref="BE4:BE67" si="30">(BC4-BC3)/BC3</f>
        <v>0.25057159144739077</v>
      </c>
      <c r="BG4" s="86"/>
      <c r="BH4" s="33" t="s">
        <v>28</v>
      </c>
      <c r="BI4" s="34">
        <v>50</v>
      </c>
      <c r="BL4" s="24">
        <v>2</v>
      </c>
      <c r="BM4" s="32">
        <f>0.045*0.75</f>
        <v>3.3750000000000002E-2</v>
      </c>
      <c r="BN4" s="26">
        <f t="shared" si="4"/>
        <v>-1.1249999999999996E-2</v>
      </c>
      <c r="BO4" s="27">
        <f t="shared" si="5"/>
        <v>0.75000000000000011</v>
      </c>
      <c r="BP4" s="48">
        <f t="shared" si="6"/>
        <v>-0.79230769230769227</v>
      </c>
    </row>
    <row r="5" spans="1:71" x14ac:dyDescent="0.25">
      <c r="A5">
        <v>0</v>
      </c>
      <c r="C5" s="16">
        <f t="shared" si="20"/>
        <v>44069</v>
      </c>
      <c r="D5" s="91">
        <v>4</v>
      </c>
      <c r="E5" s="91">
        <f t="shared" si="7"/>
        <v>5.3278761687895813</v>
      </c>
      <c r="G5" s="142">
        <f t="shared" si="21"/>
        <v>0.3825503355704698</v>
      </c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75">
        <f>N5*5</f>
        <v>680</v>
      </c>
      <c r="Z5" s="75">
        <f t="shared" si="9"/>
        <v>5.3278761687895813</v>
      </c>
      <c r="AA5" s="74">
        <f t="shared" ref="AA5:AA20" si="32">AVERAGE(Z3:Z5)</f>
        <v>5.0560347938955061</v>
      </c>
      <c r="AB5" s="74">
        <f>AA5-AA4</f>
        <v>0.23104906018664906</v>
      </c>
      <c r="AC5" s="74">
        <f t="shared" si="10"/>
        <v>5.3147296885629363</v>
      </c>
      <c r="AD5" s="17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8">
        <f t="shared" ref="AI5:AI68" si="33">AI4+AJ5+AK5</f>
        <v>28210.390451195861</v>
      </c>
      <c r="AJ5" s="29">
        <f t="shared" si="13"/>
        <v>-12.898925246416667</v>
      </c>
      <c r="AK5" s="29">
        <f t="shared" si="14"/>
        <v>-23.896045361598567</v>
      </c>
      <c r="AL5" s="29">
        <f t="shared" si="22"/>
        <v>-33.115473547213711</v>
      </c>
      <c r="AM5" s="29">
        <f t="shared" si="23"/>
        <v>-3.6794970608015234</v>
      </c>
      <c r="AN5" s="29">
        <f t="shared" si="24"/>
        <v>-11.03849118240457</v>
      </c>
      <c r="AO5" s="29">
        <f t="shared" si="25"/>
        <v>-22.07698236480914</v>
      </c>
      <c r="AP5" s="20">
        <f>AP4-AL5-(AP4*AG5)</f>
        <v>128.08602769467117</v>
      </c>
      <c r="AQ5" s="20"/>
      <c r="AR5" s="20">
        <f t="shared" si="15"/>
        <v>11.609032721775</v>
      </c>
      <c r="AS5" s="20">
        <f t="shared" si="16"/>
        <v>21.506440825438712</v>
      </c>
      <c r="AT5" s="20">
        <f t="shared" si="17"/>
        <v>-4.4750522896707707</v>
      </c>
      <c r="AU5" s="20">
        <f t="shared" si="18"/>
        <v>-8.1545493504722941</v>
      </c>
      <c r="AV5" s="20">
        <f>AV4+(AP4*AG5)-AM5</f>
        <v>75.223521109462453</v>
      </c>
      <c r="AW5" s="20">
        <f t="shared" si="26"/>
        <v>28.64042125754294</v>
      </c>
      <c r="AX5" s="20">
        <f t="shared" si="27"/>
        <v>8.1545493504722941</v>
      </c>
      <c r="AY5" s="20">
        <f t="shared" si="19"/>
        <v>3.5122015977356429</v>
      </c>
      <c r="AZ5" s="21">
        <f t="shared" si="2"/>
        <v>28413.699999999993</v>
      </c>
      <c r="BA5" s="20">
        <f t="shared" si="28"/>
        <v>36.794970608015234</v>
      </c>
      <c r="BB5" s="20">
        <f>BA5+BB4</f>
        <v>100.30954880413364</v>
      </c>
      <c r="BC5" s="20">
        <f t="shared" si="29"/>
        <v>203.30954880413361</v>
      </c>
      <c r="BD5" s="20">
        <f t="shared" si="3"/>
        <v>-2.6904511958663875</v>
      </c>
      <c r="BE5" s="140">
        <f t="shared" si="30"/>
        <v>0.22097146692272573</v>
      </c>
      <c r="BG5" s="86"/>
      <c r="BH5" s="35" t="s">
        <v>19</v>
      </c>
      <c r="BI5">
        <f>0.7*BI27</f>
        <v>28413.699999999997</v>
      </c>
      <c r="BL5" s="24"/>
      <c r="BM5" s="32"/>
      <c r="BN5" s="26">
        <f t="shared" si="4"/>
        <v>-4.4999999999999998E-2</v>
      </c>
      <c r="BO5" s="27">
        <f t="shared" si="5"/>
        <v>0</v>
      </c>
      <c r="BP5" s="48">
        <f t="shared" si="6"/>
        <v>-1</v>
      </c>
    </row>
    <row r="6" spans="1:71" x14ac:dyDescent="0.25">
      <c r="A6">
        <v>0</v>
      </c>
      <c r="B6" t="s">
        <v>76</v>
      </c>
      <c r="C6" s="16">
        <f t="shared" si="20"/>
        <v>44070</v>
      </c>
      <c r="D6" s="91">
        <v>5</v>
      </c>
      <c r="E6" s="91">
        <f t="shared" si="7"/>
        <v>5.4510384535657002</v>
      </c>
      <c r="G6" s="142">
        <f t="shared" si="21"/>
        <v>0.13106796116504854</v>
      </c>
      <c r="J6" s="151">
        <f>AVERAGE(J5,J7)</f>
        <v>233</v>
      </c>
      <c r="K6" s="151"/>
      <c r="L6" s="151">
        <f t="shared" ref="L6:N6" si="34">AVERAGE(L5,L7)</f>
        <v>77</v>
      </c>
      <c r="M6" s="151">
        <f t="shared" si="34"/>
        <v>56.5</v>
      </c>
      <c r="N6" s="151">
        <f t="shared" si="34"/>
        <v>156</v>
      </c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>
        <f>N6*5</f>
        <v>780</v>
      </c>
      <c r="Z6" s="75">
        <f t="shared" si="9"/>
        <v>5.4510384535657002</v>
      </c>
      <c r="AA6" s="74">
        <f t="shared" si="32"/>
        <v>5.2609536427669141</v>
      </c>
      <c r="AB6" s="74">
        <f t="shared" ref="AB6:AB20" si="35">AA6-AA5</f>
        <v>0.20491884887140799</v>
      </c>
      <c r="AC6" s="74">
        <f t="shared" si="10"/>
        <v>5.4962114262670232</v>
      </c>
      <c r="AD6" s="17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8">
        <f t="shared" si="33"/>
        <v>28169.93334731134</v>
      </c>
      <c r="AJ6" s="29">
        <f t="shared" si="13"/>
        <v>-16.59218566970145</v>
      </c>
      <c r="AK6" s="29">
        <f t="shared" si="14"/>
        <v>-23.864918214819227</v>
      </c>
      <c r="AL6" s="29">
        <f t="shared" si="22"/>
        <v>-36.411393496068612</v>
      </c>
      <c r="AM6" s="29">
        <f t="shared" si="23"/>
        <v>-4.0457103884520675</v>
      </c>
      <c r="AN6" s="29">
        <f t="shared" si="24"/>
        <v>-12.137131165356204</v>
      </c>
      <c r="AO6" s="29">
        <f t="shared" si="25"/>
        <v>-24.274262330712411</v>
      </c>
      <c r="AP6" s="20">
        <f>AP5-AL6-(AP5*AG6)</f>
        <v>158.73354994447956</v>
      </c>
      <c r="AQ6" s="20"/>
      <c r="AR6" s="20">
        <f t="shared" si="15"/>
        <v>14.932967102731306</v>
      </c>
      <c r="AS6" s="20">
        <f t="shared" si="16"/>
        <v>21.478426393337305</v>
      </c>
      <c r="AT6" s="20">
        <f t="shared" si="17"/>
        <v>-5.7638712462602024</v>
      </c>
      <c r="AU6" s="20">
        <f t="shared" si="18"/>
        <v>-9.80958163471227</v>
      </c>
      <c r="AV6" s="20">
        <f>AV5+(AP5*AG6)-AM6</f>
        <v>85.033102744174727</v>
      </c>
      <c r="AW6" s="20">
        <f t="shared" si="26"/>
        <v>30.647522249808389</v>
      </c>
      <c r="AX6" s="20">
        <f t="shared" si="27"/>
        <v>9.8095816347122735</v>
      </c>
      <c r="AY6" s="20">
        <f t="shared" si="19"/>
        <v>3.124243560128884</v>
      </c>
      <c r="AZ6" s="21">
        <f t="shared" si="2"/>
        <v>28413.699999999993</v>
      </c>
      <c r="BA6" s="20">
        <f t="shared" si="28"/>
        <v>40.457103884520677</v>
      </c>
      <c r="BB6" s="20">
        <f t="shared" ref="BB6:BB69" si="36">BA6+BB5</f>
        <v>140.76665268865432</v>
      </c>
      <c r="BC6" s="20">
        <f t="shared" si="29"/>
        <v>243.76665268865429</v>
      </c>
      <c r="BD6" s="20">
        <f t="shared" si="3"/>
        <v>10.76665268865429</v>
      </c>
      <c r="BE6" s="140">
        <f t="shared" si="30"/>
        <v>0.19899264015138141</v>
      </c>
      <c r="BG6" s="86"/>
      <c r="BH6" s="22" t="s">
        <v>29</v>
      </c>
      <c r="BI6" s="36">
        <v>0.13</v>
      </c>
      <c r="BL6" s="24"/>
      <c r="BM6" s="32"/>
      <c r="BN6" s="26">
        <f t="shared" si="4"/>
        <v>-4.4999999999999998E-2</v>
      </c>
      <c r="BO6" s="27">
        <f t="shared" si="5"/>
        <v>0</v>
      </c>
      <c r="BP6" s="48" t="str">
        <f t="shared" si="6"/>
        <v/>
      </c>
    </row>
    <row r="7" spans="1:71" x14ac:dyDescent="0.25">
      <c r="A7">
        <v>0</v>
      </c>
      <c r="C7" s="16">
        <f t="shared" si="20"/>
        <v>44071</v>
      </c>
      <c r="D7" s="91">
        <v>6</v>
      </c>
      <c r="E7" s="91">
        <f t="shared" si="7"/>
        <v>5.5606816310155276</v>
      </c>
      <c r="G7" s="142">
        <f t="shared" si="21"/>
        <v>0.11587982832618025</v>
      </c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>
        <f>N7*5</f>
        <v>880</v>
      </c>
      <c r="Z7" s="75">
        <f t="shared" si="9"/>
        <v>5.5606816310155276</v>
      </c>
      <c r="AA7" s="74">
        <f t="shared" si="32"/>
        <v>5.446532084456936</v>
      </c>
      <c r="AB7" s="74">
        <f t="shared" si="35"/>
        <v>0.18557844169002191</v>
      </c>
      <c r="AC7" s="74">
        <f t="shared" si="10"/>
        <v>5.6634121279224798</v>
      </c>
      <c r="AD7" s="17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8">
        <f t="shared" si="33"/>
        <v>28125.569896059107</v>
      </c>
      <c r="AJ7" s="29">
        <f t="shared" si="13"/>
        <v>-20.532758209770645</v>
      </c>
      <c r="AK7" s="29">
        <f t="shared" si="14"/>
        <v>-23.830693042463569</v>
      </c>
      <c r="AL7" s="29">
        <f t="shared" si="22"/>
        <v>-39.927106127010795</v>
      </c>
      <c r="AM7" s="29">
        <f t="shared" si="23"/>
        <v>-4.4363451252234212</v>
      </c>
      <c r="AN7" s="29">
        <f t="shared" si="24"/>
        <v>-13.309035375670264</v>
      </c>
      <c r="AO7" s="29">
        <f t="shared" si="25"/>
        <v>-26.618070751340532</v>
      </c>
      <c r="AP7" s="20">
        <f t="shared" ref="AP7:AP70" si="37">AP6-AL7-(AP6*AG7)+AQ7</f>
        <v>191.5176463239888</v>
      </c>
      <c r="AQ7" s="20"/>
      <c r="AR7" s="20">
        <f t="shared" si="15"/>
        <v>18.479482388793581</v>
      </c>
      <c r="AS7" s="20">
        <f t="shared" si="16"/>
        <v>21.447623738217214</v>
      </c>
      <c r="AT7" s="20">
        <f t="shared" si="17"/>
        <v>-7.1430097475015799</v>
      </c>
      <c r="AU7" s="20">
        <f t="shared" si="18"/>
        <v>-11.579354872725002</v>
      </c>
      <c r="AV7" s="20">
        <f t="shared" ref="AV7:AV70" si="38">AV6+(AP6*AG7)-AM7-AQ7</f>
        <v>96.612457616899732</v>
      </c>
      <c r="AW7" s="20">
        <f t="shared" si="26"/>
        <v>32.784096379509236</v>
      </c>
      <c r="AX7" s="20">
        <f t="shared" si="27"/>
        <v>11.579354872725006</v>
      </c>
      <c r="AY7" s="20">
        <f t="shared" si="19"/>
        <v>2.8312541363363581</v>
      </c>
      <c r="AZ7" s="21">
        <f t="shared" si="2"/>
        <v>28413.699999999993</v>
      </c>
      <c r="BA7" s="20">
        <f t="shared" si="28"/>
        <v>44.363451252234213</v>
      </c>
      <c r="BB7" s="20">
        <f t="shared" si="36"/>
        <v>185.13010394088855</v>
      </c>
      <c r="BC7" s="20">
        <f t="shared" si="29"/>
        <v>288.13010394088855</v>
      </c>
      <c r="BD7" s="20">
        <f t="shared" si="3"/>
        <v>28.130103940888546</v>
      </c>
      <c r="BE7" s="140">
        <f t="shared" si="30"/>
        <v>0.18199146914855707</v>
      </c>
      <c r="BG7" s="86"/>
      <c r="BH7" s="30" t="s">
        <v>30</v>
      </c>
      <c r="BI7" s="37">
        <v>4.4999999999999998E-2</v>
      </c>
      <c r="BL7" s="24"/>
      <c r="BM7" s="32"/>
      <c r="BN7" s="26">
        <f t="shared" si="4"/>
        <v>-4.4999999999999998E-2</v>
      </c>
      <c r="BO7" s="27">
        <f t="shared" si="5"/>
        <v>0</v>
      </c>
      <c r="BP7" s="48" t="str">
        <f t="shared" si="6"/>
        <v/>
      </c>
    </row>
    <row r="8" spans="1:71" x14ac:dyDescent="0.25">
      <c r="A8">
        <v>0</v>
      </c>
      <c r="C8" s="16">
        <f t="shared" si="20"/>
        <v>44072</v>
      </c>
      <c r="D8" s="91">
        <v>7</v>
      </c>
      <c r="E8" s="91">
        <f t="shared" si="7"/>
        <v>5.7651911027848444</v>
      </c>
      <c r="F8" s="91">
        <f>LN(2)/SLOPE(E2:E8,'TTU w. Quar - Mit'!D2:D8)</f>
        <v>3.6707207901821852</v>
      </c>
      <c r="G8" s="142">
        <f t="shared" si="21"/>
        <v>0.22692307692307692</v>
      </c>
      <c r="J8" s="151">
        <f>AVERAGE(J7,J10)</f>
        <v>319</v>
      </c>
      <c r="K8" s="151"/>
      <c r="L8" s="151">
        <f t="shared" ref="L8:N8" si="39">AVERAGE(L7,L10)</f>
        <v>97</v>
      </c>
      <c r="M8" s="151">
        <f t="shared" si="39"/>
        <v>86</v>
      </c>
      <c r="N8" s="151">
        <f t="shared" si="39"/>
        <v>222</v>
      </c>
      <c r="O8" s="75"/>
      <c r="P8" s="75"/>
      <c r="Q8" s="75"/>
      <c r="R8" s="75"/>
      <c r="S8" s="75"/>
      <c r="T8" s="75"/>
      <c r="U8" s="75"/>
      <c r="V8" s="75"/>
      <c r="W8" s="75"/>
      <c r="X8" s="75"/>
      <c r="Y8" s="151">
        <f t="shared" ref="Y8:Y12" si="40">N8*5</f>
        <v>1110</v>
      </c>
      <c r="Z8" s="75">
        <f t="shared" si="9"/>
        <v>5.7651911027848444</v>
      </c>
      <c r="AA8" s="74">
        <f t="shared" si="32"/>
        <v>5.5923037291220234</v>
      </c>
      <c r="AB8" s="74">
        <f t="shared" si="35"/>
        <v>0.14577164466508741</v>
      </c>
      <c r="AC8" s="74">
        <f t="shared" si="10"/>
        <v>5.819066842040912</v>
      </c>
      <c r="AD8" s="17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8">
        <f t="shared" si="33"/>
        <v>28077.042247854486</v>
      </c>
      <c r="AJ8" s="29">
        <f t="shared" si="13"/>
        <v>-24.734484955929375</v>
      </c>
      <c r="AK8" s="29">
        <f t="shared" si="14"/>
        <v>-23.793163248691545</v>
      </c>
      <c r="AL8" s="29">
        <f t="shared" si="22"/>
        <v>-43.674883384158825</v>
      </c>
      <c r="AM8" s="29">
        <f t="shared" si="23"/>
        <v>-4.8527648204620917</v>
      </c>
      <c r="AN8" s="29">
        <f t="shared" si="24"/>
        <v>-14.558294461386275</v>
      </c>
      <c r="AO8" s="29">
        <f t="shared" si="25"/>
        <v>-29.11658892277255</v>
      </c>
      <c r="AP8" s="20">
        <f t="shared" si="37"/>
        <v>226.57423562356811</v>
      </c>
      <c r="AQ8" s="20"/>
      <c r="AR8" s="20">
        <f t="shared" si="15"/>
        <v>22.261036460336438</v>
      </c>
      <c r="AS8" s="20">
        <f t="shared" si="16"/>
        <v>21.413846923822391</v>
      </c>
      <c r="AT8" s="20">
        <f t="shared" si="17"/>
        <v>-8.618294084579496</v>
      </c>
      <c r="AU8" s="20">
        <f t="shared" si="18"/>
        <v>-13.471058905041588</v>
      </c>
      <c r="AV8" s="20">
        <f t="shared" si="38"/>
        <v>110.08351652194131</v>
      </c>
      <c r="AW8" s="20">
        <f t="shared" si="26"/>
        <v>35.056589299579315</v>
      </c>
      <c r="AX8" s="20">
        <f t="shared" si="27"/>
        <v>13.471058905041573</v>
      </c>
      <c r="AY8" s="20">
        <f t="shared" si="19"/>
        <v>2.6023632994774677</v>
      </c>
      <c r="AZ8" s="21">
        <f t="shared" si="2"/>
        <v>28413.699999999993</v>
      </c>
      <c r="BA8" s="20">
        <f t="shared" si="28"/>
        <v>48.527648204620917</v>
      </c>
      <c r="BB8" s="20">
        <f t="shared" si="36"/>
        <v>233.65775214550945</v>
      </c>
      <c r="BC8" s="20">
        <f t="shared" si="29"/>
        <v>336.65775214550945</v>
      </c>
      <c r="BD8" s="20">
        <f t="shared" si="3"/>
        <v>17.657752145509448</v>
      </c>
      <c r="BE8" s="140">
        <f t="shared" si="30"/>
        <v>0.16842269357101475</v>
      </c>
      <c r="BG8" s="86"/>
      <c r="BH8" s="33" t="s">
        <v>3</v>
      </c>
      <c r="BI8" s="38">
        <f>BO2</f>
        <v>2.8888888888888893</v>
      </c>
      <c r="BL8" s="24"/>
      <c r="BM8" s="32"/>
      <c r="BN8" s="26">
        <f t="shared" si="4"/>
        <v>-4.4999999999999998E-2</v>
      </c>
      <c r="BO8" s="27">
        <f t="shared" si="5"/>
        <v>0</v>
      </c>
      <c r="BP8" s="48" t="str">
        <f t="shared" si="6"/>
        <v/>
      </c>
      <c r="BR8" s="39"/>
      <c r="BS8" s="40" t="s">
        <v>31</v>
      </c>
    </row>
    <row r="9" spans="1:71" x14ac:dyDescent="0.25">
      <c r="A9">
        <v>0</v>
      </c>
      <c r="C9" s="73">
        <f t="shared" si="20"/>
        <v>44073</v>
      </c>
      <c r="D9" s="91">
        <v>8</v>
      </c>
      <c r="E9" s="91">
        <f t="shared" si="7"/>
        <v>5.7651911027848444</v>
      </c>
      <c r="F9" s="91">
        <f t="shared" ref="F9:F20" si="41">LN(2)/SLOPE(E3:E9,D3:D9)</f>
        <v>4.2730128357813832</v>
      </c>
      <c r="G9" s="142">
        <f>(J9-J8)/J8</f>
        <v>0</v>
      </c>
      <c r="H9" s="142">
        <f>AVERAGE(G3:G9)</f>
        <v>0.18032312219974922</v>
      </c>
      <c r="I9" s="142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151">
        <f t="shared" si="40"/>
        <v>1110</v>
      </c>
      <c r="Z9" s="75">
        <f t="shared" si="9"/>
        <v>5.7651911027848444</v>
      </c>
      <c r="AA9" s="74">
        <f t="shared" si="32"/>
        <v>5.6970212788617394</v>
      </c>
      <c r="AB9" s="74">
        <f t="shared" si="35"/>
        <v>0.10471754973971592</v>
      </c>
      <c r="AC9" s="74">
        <f t="shared" si="10"/>
        <v>5.9651755351365541</v>
      </c>
      <c r="AD9" s="17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8">
        <f t="shared" si="33"/>
        <v>28024.078585683259</v>
      </c>
      <c r="AJ9" s="29">
        <f t="shared" si="13"/>
        <v>-29.211551468673459</v>
      </c>
      <c r="AK9" s="29">
        <f t="shared" si="14"/>
        <v>-23.752110702553825</v>
      </c>
      <c r="AL9" s="29">
        <f t="shared" si="22"/>
        <v>-47.66729595410456</v>
      </c>
      <c r="AM9" s="29">
        <f t="shared" si="23"/>
        <v>-5.2963662171227286</v>
      </c>
      <c r="AN9" s="29">
        <f t="shared" si="24"/>
        <v>-15.889098651368187</v>
      </c>
      <c r="AO9" s="29">
        <f t="shared" si="25"/>
        <v>-31.778197302736373</v>
      </c>
      <c r="AP9" s="20">
        <f t="shared" si="37"/>
        <v>264.04569097461211</v>
      </c>
      <c r="AQ9" s="20"/>
      <c r="AR9" s="20">
        <f t="shared" si="15"/>
        <v>26.290396321806114</v>
      </c>
      <c r="AS9" s="20">
        <f t="shared" si="16"/>
        <v>21.376899632298443</v>
      </c>
      <c r="AT9" s="20">
        <f t="shared" si="17"/>
        <v>-10.195840603060565</v>
      </c>
      <c r="AU9" s="20">
        <f t="shared" si="18"/>
        <v>-15.492206820183295</v>
      </c>
      <c r="AV9" s="20">
        <f t="shared" si="38"/>
        <v>125.57572334212459</v>
      </c>
      <c r="AW9" s="20">
        <f t="shared" si="26"/>
        <v>37.471455351044</v>
      </c>
      <c r="AX9" s="20">
        <f t="shared" si="27"/>
        <v>15.492206820183284</v>
      </c>
      <c r="AY9" s="20">
        <f t="shared" si="19"/>
        <v>2.4187293512132886</v>
      </c>
      <c r="AZ9" s="21">
        <f t="shared" si="2"/>
        <v>28413.699999999997</v>
      </c>
      <c r="BA9" s="20">
        <f t="shared" si="28"/>
        <v>52.963662171227284</v>
      </c>
      <c r="BB9" s="20">
        <f t="shared" si="36"/>
        <v>286.62141431673672</v>
      </c>
      <c r="BC9" s="20">
        <f t="shared" si="29"/>
        <v>389.62141431673672</v>
      </c>
      <c r="BD9" s="20">
        <f t="shared" si="3"/>
        <v>70.621414316736718</v>
      </c>
      <c r="BE9" s="140">
        <f t="shared" si="30"/>
        <v>0.15732197412265569</v>
      </c>
      <c r="BG9" s="86"/>
      <c r="BH9" s="22" t="s">
        <v>196</v>
      </c>
      <c r="BI9" s="41">
        <v>0.125</v>
      </c>
      <c r="BL9" s="42"/>
      <c r="BM9" s="32"/>
      <c r="BN9" s="43">
        <f t="shared" si="4"/>
        <v>-4.4999999999999998E-2</v>
      </c>
      <c r="BO9" s="44">
        <f t="shared" si="5"/>
        <v>0</v>
      </c>
      <c r="BP9" s="48" t="str">
        <f t="shared" si="6"/>
        <v/>
      </c>
    </row>
    <row r="10" spans="1:71" x14ac:dyDescent="0.25">
      <c r="A10">
        <v>0</v>
      </c>
      <c r="C10" s="16">
        <f t="shared" si="20"/>
        <v>44074</v>
      </c>
      <c r="D10" s="91">
        <v>9</v>
      </c>
      <c r="E10" s="91">
        <f t="shared" si="7"/>
        <v>5.934894195619588</v>
      </c>
      <c r="F10" s="91">
        <f t="shared" si="41"/>
        <v>4.874420688408474</v>
      </c>
      <c r="G10" s="142">
        <f t="shared" si="21"/>
        <v>0.18495297805642633</v>
      </c>
      <c r="H10" s="142">
        <f t="shared" ref="H10:H20" si="42">AVERAGE(G4:G10)</f>
        <v>0.17484483751155491</v>
      </c>
      <c r="I10" s="142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5">
        <v>73</v>
      </c>
      <c r="R10" s="75">
        <v>110</v>
      </c>
      <c r="S10" s="75">
        <v>239</v>
      </c>
      <c r="T10" s="75">
        <v>66</v>
      </c>
      <c r="U10" s="75">
        <v>4</v>
      </c>
      <c r="V10" s="75">
        <v>37</v>
      </c>
      <c r="W10" s="75">
        <v>6</v>
      </c>
      <c r="X10" s="75">
        <v>29</v>
      </c>
      <c r="Y10" s="75">
        <f t="shared" si="40"/>
        <v>1340</v>
      </c>
      <c r="Z10" s="75">
        <f t="shared" si="9"/>
        <v>5.934894195619588</v>
      </c>
      <c r="AA10" s="74">
        <f t="shared" si="32"/>
        <v>5.8217588003964265</v>
      </c>
      <c r="AB10" s="74">
        <f t="shared" si="35"/>
        <v>0.12473752153468709</v>
      </c>
      <c r="AC10" s="74">
        <f t="shared" si="10"/>
        <v>6.1032454706787762</v>
      </c>
      <c r="AD10" s="17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8">
        <f t="shared" si="33"/>
        <v>27966.392860927688</v>
      </c>
      <c r="AJ10" s="29">
        <f t="shared" si="13"/>
        <v>-33.978419298387671</v>
      </c>
      <c r="AK10" s="29">
        <f t="shared" si="14"/>
        <v>-23.707305457186511</v>
      </c>
      <c r="AL10" s="29">
        <f t="shared" si="22"/>
        <v>-51.917152280016765</v>
      </c>
      <c r="AM10" s="29">
        <f t="shared" si="23"/>
        <v>-5.768572475557419</v>
      </c>
      <c r="AN10" s="29">
        <f t="shared" si="24"/>
        <v>-17.305717426672256</v>
      </c>
      <c r="AO10" s="29">
        <f t="shared" si="25"/>
        <v>-34.611434853344505</v>
      </c>
      <c r="AP10" s="20">
        <f t="shared" si="37"/>
        <v>285.99032139220355</v>
      </c>
      <c r="AQ10" s="20">
        <f>AO3</f>
        <v>-18.090465768567739</v>
      </c>
      <c r="AR10" s="20">
        <f t="shared" si="15"/>
        <v>30.580577368548905</v>
      </c>
      <c r="AS10" s="20">
        <f t="shared" si="16"/>
        <v>21.33657491146786</v>
      </c>
      <c r="AT10" s="20">
        <f t="shared" si="17"/>
        <v>-11.882056093857544</v>
      </c>
      <c r="AU10" s="20">
        <f t="shared" si="18"/>
        <v>-17.650628569414962</v>
      </c>
      <c r="AV10" s="20">
        <f t="shared" si="38"/>
        <v>161.31681768010731</v>
      </c>
      <c r="AW10" s="20">
        <f t="shared" si="26"/>
        <v>21.944630417591441</v>
      </c>
      <c r="AX10" s="20">
        <f t="shared" si="27"/>
        <v>35.741094337982716</v>
      </c>
      <c r="AY10" s="20">
        <f t="shared" si="19"/>
        <v>0.6139887662664677</v>
      </c>
      <c r="AZ10" s="21">
        <f t="shared" si="2"/>
        <v>28413.7</v>
      </c>
      <c r="BA10" s="20">
        <f t="shared" si="28"/>
        <v>57.685724755574185</v>
      </c>
      <c r="BB10" s="20">
        <f>BA10+BB9</f>
        <v>344.30713907231092</v>
      </c>
      <c r="BC10" s="20">
        <f t="shared" si="29"/>
        <v>447.30713907231086</v>
      </c>
      <c r="BD10" s="20">
        <f t="shared" si="3"/>
        <v>69.307139072310861</v>
      </c>
      <c r="BE10" s="140">
        <f t="shared" si="30"/>
        <v>0.14805583737417324</v>
      </c>
      <c r="BF10" s="140">
        <f>AVERAGE(BE3:BE10)</f>
        <v>0.20238170700600699</v>
      </c>
      <c r="BG10" s="86"/>
      <c r="BH10" s="33" t="s">
        <v>58</v>
      </c>
      <c r="BI10" s="34">
        <v>0.125</v>
      </c>
      <c r="BL10" s="46"/>
      <c r="BM10" s="47"/>
      <c r="BN10" s="48">
        <f t="shared" si="4"/>
        <v>-4.4999999999999998E-2</v>
      </c>
      <c r="BO10" s="49">
        <f t="shared" si="5"/>
        <v>0</v>
      </c>
      <c r="BP10" s="48" t="str">
        <f>IFERROR((BM10-BM9)/BM9,"")</f>
        <v/>
      </c>
      <c r="BS10" s="50" t="s">
        <v>33</v>
      </c>
    </row>
    <row r="11" spans="1:71" x14ac:dyDescent="0.25">
      <c r="A11">
        <v>0</v>
      </c>
      <c r="C11" s="16">
        <f t="shared" si="20"/>
        <v>44075</v>
      </c>
      <c r="D11" s="91">
        <v>10</v>
      </c>
      <c r="E11" s="91">
        <f t="shared" si="7"/>
        <v>6.3117348091529148</v>
      </c>
      <c r="F11" s="91">
        <f t="shared" si="41"/>
        <v>4.706371733312058</v>
      </c>
      <c r="G11" s="142">
        <f t="shared" si="21"/>
        <v>0.45767195767195767</v>
      </c>
      <c r="H11" s="142">
        <f t="shared" si="42"/>
        <v>0.21414944824473706</v>
      </c>
      <c r="I11" s="142"/>
      <c r="J11" s="152">
        <v>551</v>
      </c>
      <c r="K11" s="152"/>
      <c r="L11" s="152">
        <f>J11-N11</f>
        <v>133</v>
      </c>
      <c r="M11" s="152"/>
      <c r="N11" s="152">
        <v>418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>
        <f t="shared" si="40"/>
        <v>2090</v>
      </c>
      <c r="Z11" s="75">
        <f t="shared" si="9"/>
        <v>6.3117348091529148</v>
      </c>
      <c r="AA11" s="74">
        <f t="shared" si="32"/>
        <v>6.0039400358524491</v>
      </c>
      <c r="AB11" s="74">
        <f t="shared" si="35"/>
        <v>0.18218123545602261</v>
      </c>
      <c r="AC11" s="74">
        <f t="shared" si="10"/>
        <v>6.2298754145587854</v>
      </c>
      <c r="AD11" s="17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8">
        <f t="shared" si="33"/>
        <v>27906.007771504737</v>
      </c>
      <c r="AJ11" s="29">
        <f t="shared" si="13"/>
        <v>-36.726583896620497</v>
      </c>
      <c r="AK11" s="29">
        <f t="shared" si="14"/>
        <v>-23.658505526329972</v>
      </c>
      <c r="AL11" s="29">
        <f t="shared" si="22"/>
        <v>-54.346580480655426</v>
      </c>
      <c r="AM11" s="29">
        <f t="shared" si="23"/>
        <v>-6.0385089422950475</v>
      </c>
      <c r="AN11" s="29">
        <f t="shared" si="24"/>
        <v>-18.115526826885141</v>
      </c>
      <c r="AO11" s="29">
        <f t="shared" si="25"/>
        <v>-36.231053653770289</v>
      </c>
      <c r="AP11" s="20">
        <f t="shared" si="37"/>
        <v>307.44905626110648</v>
      </c>
      <c r="AQ11" s="20">
        <f t="shared" ref="AQ11:AQ74" si="43">AO4</f>
        <v>-20.018281149103302</v>
      </c>
      <c r="AR11" s="20">
        <f t="shared" si="15"/>
        <v>33.05392550695845</v>
      </c>
      <c r="AS11" s="20">
        <f t="shared" si="16"/>
        <v>21.292654973696976</v>
      </c>
      <c r="AT11" s="20">
        <f t="shared" si="17"/>
        <v>-12.86956446264916</v>
      </c>
      <c r="AU11" s="20">
        <f t="shared" si="18"/>
        <v>-18.908073404944208</v>
      </c>
      <c r="AV11" s="20">
        <f t="shared" si="38"/>
        <v>200.2431722341548</v>
      </c>
      <c r="AW11" s="20">
        <f t="shared" si="26"/>
        <v>21.458734868902923</v>
      </c>
      <c r="AX11" s="20">
        <f t="shared" si="27"/>
        <v>38.926354554047492</v>
      </c>
      <c r="AY11" s="20">
        <f t="shared" si="19"/>
        <v>0.55126494928027325</v>
      </c>
      <c r="AZ11" s="21">
        <f t="shared" si="2"/>
        <v>28413.699999999997</v>
      </c>
      <c r="BA11" s="20">
        <f t="shared" si="28"/>
        <v>60.385089422950479</v>
      </c>
      <c r="BB11" s="20">
        <f t="shared" si="36"/>
        <v>404.69222849526142</v>
      </c>
      <c r="BC11" s="20">
        <f t="shared" si="29"/>
        <v>507.69222849526125</v>
      </c>
      <c r="BD11" s="20">
        <f t="shared" si="3"/>
        <v>-43.307771504738753</v>
      </c>
      <c r="BE11" s="140">
        <f t="shared" si="30"/>
        <v>0.13499692749859876</v>
      </c>
      <c r="BF11" s="140">
        <f t="shared" ref="BF11:BF74" si="44">AVERAGE(BE4:BE11)</f>
        <v>0.18266557502956215</v>
      </c>
      <c r="BG11" s="86"/>
      <c r="BH11" t="s">
        <v>64</v>
      </c>
      <c r="BI11" s="51">
        <f>BI10+BI9</f>
        <v>0.25</v>
      </c>
      <c r="BR11" t="s">
        <v>34</v>
      </c>
      <c r="BS11" s="52">
        <v>0.4</v>
      </c>
    </row>
    <row r="12" spans="1:71" x14ac:dyDescent="0.25">
      <c r="A12">
        <v>0</v>
      </c>
      <c r="C12" s="16">
        <f t="shared" si="20"/>
        <v>44076</v>
      </c>
      <c r="D12" s="91">
        <v>11</v>
      </c>
      <c r="E12" s="91">
        <f t="shared" si="7"/>
        <v>6.4361503683694279</v>
      </c>
      <c r="F12" s="91">
        <f t="shared" si="41"/>
        <v>4.1944050259877885</v>
      </c>
      <c r="G12" s="142">
        <f t="shared" si="21"/>
        <v>0.13248638838475499</v>
      </c>
      <c r="H12" s="142">
        <f t="shared" si="42"/>
        <v>0.17842602721820636</v>
      </c>
      <c r="I12" s="142"/>
      <c r="J12" s="152">
        <v>624</v>
      </c>
      <c r="K12" s="152"/>
      <c r="L12" s="152">
        <f>J12-N12</f>
        <v>171</v>
      </c>
      <c r="M12" s="152"/>
      <c r="N12" s="152">
        <v>453</v>
      </c>
      <c r="O12" s="152">
        <v>547</v>
      </c>
      <c r="P12" s="152">
        <v>36</v>
      </c>
      <c r="Q12" s="152">
        <v>124</v>
      </c>
      <c r="R12" s="152">
        <v>52</v>
      </c>
      <c r="S12" s="152">
        <v>423</v>
      </c>
      <c r="T12" s="152">
        <v>77</v>
      </c>
      <c r="U12" s="152">
        <v>3</v>
      </c>
      <c r="V12" s="152">
        <v>47</v>
      </c>
      <c r="W12" s="152">
        <v>2</v>
      </c>
      <c r="X12" s="152">
        <v>30</v>
      </c>
      <c r="Y12" s="152">
        <f t="shared" si="40"/>
        <v>2265</v>
      </c>
      <c r="Z12" s="75">
        <f t="shared" si="9"/>
        <v>6.4361503683694279</v>
      </c>
      <c r="AA12" s="74">
        <f t="shared" si="32"/>
        <v>6.2275931243806433</v>
      </c>
      <c r="AB12" s="74">
        <f t="shared" si="35"/>
        <v>0.22365308852819421</v>
      </c>
      <c r="AC12" s="74">
        <f t="shared" si="10"/>
        <v>6.3468578827456605</v>
      </c>
      <c r="AD12" s="17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8">
        <f t="shared" si="33"/>
        <v>27843.003307081068</v>
      </c>
      <c r="AJ12" s="29">
        <f t="shared" si="13"/>
        <v>-39.397042388120056</v>
      </c>
      <c r="AK12" s="29">
        <f t="shared" si="14"/>
        <v>-23.607422035551412</v>
      </c>
      <c r="AL12" s="29">
        <f t="shared" si="22"/>
        <v>-56.704017981304318</v>
      </c>
      <c r="AM12" s="29">
        <f t="shared" si="23"/>
        <v>-6.3004464423671465</v>
      </c>
      <c r="AN12" s="29">
        <f t="shared" si="24"/>
        <v>-18.901339327101439</v>
      </c>
      <c r="AO12" s="29">
        <f t="shared" si="25"/>
        <v>-37.802678654202879</v>
      </c>
      <c r="AP12" s="20">
        <f t="shared" si="37"/>
        <v>328.2408843458519</v>
      </c>
      <c r="AQ12" s="20">
        <f t="shared" si="43"/>
        <v>-22.07698236480914</v>
      </c>
      <c r="AR12" s="20">
        <f t="shared" si="15"/>
        <v>35.45733814930805</v>
      </c>
      <c r="AS12" s="20">
        <f t="shared" si="16"/>
        <v>21.246679831996271</v>
      </c>
      <c r="AT12" s="20">
        <f t="shared" si="17"/>
        <v>-13.835207531749791</v>
      </c>
      <c r="AU12" s="20">
        <f t="shared" si="18"/>
        <v>-20.135653974116938</v>
      </c>
      <c r="AV12" s="20">
        <f t="shared" si="38"/>
        <v>242.45580857308087</v>
      </c>
      <c r="AW12" s="20">
        <f t="shared" si="26"/>
        <v>20.791828084745418</v>
      </c>
      <c r="AX12" s="20">
        <f t="shared" si="27"/>
        <v>42.212636338926075</v>
      </c>
      <c r="AY12" s="20">
        <f t="shared" si="19"/>
        <v>0.49254985918925859</v>
      </c>
      <c r="AZ12" s="21">
        <f t="shared" si="2"/>
        <v>28413.7</v>
      </c>
      <c r="BA12" s="20">
        <f t="shared" si="28"/>
        <v>63.004464423671465</v>
      </c>
      <c r="BB12" s="20">
        <f t="shared" si="36"/>
        <v>467.69669291893285</v>
      </c>
      <c r="BC12" s="20">
        <f t="shared" si="29"/>
        <v>570.69669291893274</v>
      </c>
      <c r="BD12" s="20">
        <f t="shared" si="3"/>
        <v>-53.30330708106726</v>
      </c>
      <c r="BE12" s="140">
        <f t="shared" si="30"/>
        <v>0.12409972201152095</v>
      </c>
      <c r="BF12" s="140">
        <f t="shared" si="44"/>
        <v>0.16685659135007844</v>
      </c>
      <c r="BG12" s="86"/>
      <c r="BH12" t="s">
        <v>63</v>
      </c>
      <c r="BI12" s="53">
        <f>BI11*BI2</f>
        <v>7077.6749999999993</v>
      </c>
      <c r="BR12" t="s">
        <v>35</v>
      </c>
      <c r="BS12" s="52">
        <v>0.6</v>
      </c>
    </row>
    <row r="13" spans="1:71" x14ac:dyDescent="0.25">
      <c r="A13">
        <v>0</v>
      </c>
      <c r="C13" s="16">
        <f t="shared" si="20"/>
        <v>44077</v>
      </c>
      <c r="D13" s="91">
        <v>12</v>
      </c>
      <c r="E13" s="91">
        <f t="shared" si="7"/>
        <v>6.508769136971682</v>
      </c>
      <c r="F13" s="91">
        <f t="shared" si="41"/>
        <v>4.1008345210675063</v>
      </c>
      <c r="G13" s="142">
        <f t="shared" si="21"/>
        <v>7.5320512820512817E-2</v>
      </c>
      <c r="H13" s="142">
        <f t="shared" si="42"/>
        <v>0.17046210602612982</v>
      </c>
      <c r="I13" s="142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5">
        <v>146</v>
      </c>
      <c r="R13" s="75">
        <v>44</v>
      </c>
      <c r="S13" s="75">
        <v>445</v>
      </c>
      <c r="T13" s="75">
        <v>80</v>
      </c>
      <c r="U13" s="75">
        <v>1</v>
      </c>
      <c r="V13" s="75">
        <v>48</v>
      </c>
      <c r="W13" s="75">
        <v>3</v>
      </c>
      <c r="X13" s="75">
        <v>32</v>
      </c>
      <c r="Y13" s="75">
        <f>N13*5</f>
        <v>2385</v>
      </c>
      <c r="Z13" s="75">
        <f t="shared" si="9"/>
        <v>6.508769136971682</v>
      </c>
      <c r="AA13" s="74">
        <f t="shared" si="32"/>
        <v>6.418884771498008</v>
      </c>
      <c r="AB13" s="74">
        <f t="shared" si="35"/>
        <v>0.19129164711736468</v>
      </c>
      <c r="AC13" s="74">
        <f t="shared" si="10"/>
        <v>6.4555400058153962</v>
      </c>
      <c r="AD13" s="17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8">
        <f t="shared" si="33"/>
        <v>27777.482805508123</v>
      </c>
      <c r="AJ13" s="29">
        <f t="shared" si="13"/>
        <v>-41.96637891987482</v>
      </c>
      <c r="AK13" s="29">
        <f t="shared" si="14"/>
        <v>-23.554122653068898</v>
      </c>
      <c r="AL13" s="29">
        <f t="shared" si="22"/>
        <v>-58.968451415649348</v>
      </c>
      <c r="AM13" s="29">
        <f t="shared" si="23"/>
        <v>-6.5520501572943717</v>
      </c>
      <c r="AN13" s="29">
        <f t="shared" si="24"/>
        <v>-19.656150471883112</v>
      </c>
      <c r="AO13" s="29">
        <f t="shared" si="25"/>
        <v>-39.312300943766232</v>
      </c>
      <c r="AP13" s="20">
        <f t="shared" si="37"/>
        <v>348.16423363522546</v>
      </c>
      <c r="AQ13" s="20">
        <f t="shared" si="43"/>
        <v>-24.274262330712411</v>
      </c>
      <c r="AR13" s="20">
        <f t="shared" si="15"/>
        <v>37.769741027887342</v>
      </c>
      <c r="AS13" s="20">
        <f t="shared" si="16"/>
        <v>21.198710387762009</v>
      </c>
      <c r="AT13" s="20">
        <f t="shared" si="17"/>
        <v>-14.770839795563335</v>
      </c>
      <c r="AU13" s="20">
        <f t="shared" si="18"/>
        <v>-21.322889952857707</v>
      </c>
      <c r="AV13" s="20">
        <f t="shared" si="38"/>
        <v>288.052960856651</v>
      </c>
      <c r="AW13" s="20">
        <f t="shared" si="26"/>
        <v>19.923349289373562</v>
      </c>
      <c r="AX13" s="20">
        <f t="shared" si="27"/>
        <v>45.597152283570125</v>
      </c>
      <c r="AY13" s="20">
        <f t="shared" si="19"/>
        <v>0.43694284163777652</v>
      </c>
      <c r="AZ13" s="21">
        <f t="shared" si="2"/>
        <v>28413.7</v>
      </c>
      <c r="BA13" s="20">
        <f t="shared" si="28"/>
        <v>65.520501572943715</v>
      </c>
      <c r="BB13" s="20">
        <f t="shared" si="36"/>
        <v>533.21719449187663</v>
      </c>
      <c r="BC13" s="20">
        <f t="shared" si="29"/>
        <v>636.2171944918764</v>
      </c>
      <c r="BD13" s="20">
        <f t="shared" si="3"/>
        <v>-34.782805508123602</v>
      </c>
      <c r="BE13" s="140">
        <f t="shared" si="30"/>
        <v>0.11480792229200953</v>
      </c>
      <c r="BF13" s="140">
        <f t="shared" si="44"/>
        <v>0.15358614827123893</v>
      </c>
      <c r="BG13" s="86"/>
      <c r="BI13" s="54"/>
      <c r="BK13" s="55"/>
      <c r="BR13" t="s">
        <v>56</v>
      </c>
      <c r="BS13" s="52">
        <v>0.75</v>
      </c>
    </row>
    <row r="14" spans="1:71" x14ac:dyDescent="0.25">
      <c r="A14">
        <v>0</v>
      </c>
      <c r="C14" s="16">
        <f t="shared" si="20"/>
        <v>44078</v>
      </c>
      <c r="D14" s="91">
        <v>13</v>
      </c>
      <c r="E14" s="91">
        <f t="shared" si="7"/>
        <v>6.5750758405996201</v>
      </c>
      <c r="F14" s="91">
        <f t="shared" si="41"/>
        <v>4.3928993045390694</v>
      </c>
      <c r="G14" s="142">
        <f t="shared" si="21"/>
        <v>6.8554396423248884E-2</v>
      </c>
      <c r="H14" s="142">
        <f t="shared" si="42"/>
        <v>0.16370133003999679</v>
      </c>
      <c r="I14" s="142"/>
      <c r="J14" s="75">
        <v>717</v>
      </c>
      <c r="K14" s="75"/>
      <c r="L14" s="75">
        <f>J14-N14</f>
        <v>227</v>
      </c>
      <c r="M14" s="75"/>
      <c r="N14" s="75">
        <v>490</v>
      </c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>
        <f>N14*5</f>
        <v>2450</v>
      </c>
      <c r="Z14" s="75">
        <f t="shared" si="9"/>
        <v>6.5750758405996201</v>
      </c>
      <c r="AA14" s="74">
        <f t="shared" si="32"/>
        <v>6.5066651153135764</v>
      </c>
      <c r="AB14" s="74">
        <f t="shared" si="35"/>
        <v>8.7780343815568429E-2</v>
      </c>
      <c r="AC14" s="74">
        <f>LN(BC14)</f>
        <v>6.5569555646804414</v>
      </c>
      <c r="AD14" s="17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8">
        <f t="shared" si="33"/>
        <v>27709.57523414577</v>
      </c>
      <c r="AJ14" s="29">
        <f t="shared" si="13"/>
        <v>-44.408876563574921</v>
      </c>
      <c r="AK14" s="29">
        <f t="shared" si="14"/>
        <v>-23.4986947987775</v>
      </c>
      <c r="AL14" s="29">
        <f t="shared" si="22"/>
        <v>-61.116814226117185</v>
      </c>
      <c r="AM14" s="29">
        <f t="shared" si="23"/>
        <v>-6.7907571362352428</v>
      </c>
      <c r="AN14" s="29">
        <f t="shared" si="24"/>
        <v>-20.372271408705728</v>
      </c>
      <c r="AO14" s="29">
        <f t="shared" si="25"/>
        <v>-40.744542817411457</v>
      </c>
      <c r="AP14" s="20">
        <f t="shared" si="37"/>
        <v>366.99558659641696</v>
      </c>
      <c r="AQ14" s="20">
        <f t="shared" si="43"/>
        <v>-26.618070751340532</v>
      </c>
      <c r="AR14" s="20">
        <f t="shared" si="15"/>
        <v>39.967988907217432</v>
      </c>
      <c r="AS14" s="20">
        <f t="shared" si="16"/>
        <v>21.14882531889975</v>
      </c>
      <c r="AT14" s="20">
        <f t="shared" si="17"/>
        <v>-15.667390513585145</v>
      </c>
      <c r="AU14" s="20">
        <f t="shared" si="18"/>
        <v>-22.45814764982039</v>
      </c>
      <c r="AV14" s="20">
        <f t="shared" si="38"/>
        <v>337.12917925781193</v>
      </c>
      <c r="AW14" s="20">
        <f t="shared" si="26"/>
        <v>18.831352961191499</v>
      </c>
      <c r="AX14" s="20">
        <f t="shared" si="27"/>
        <v>49.076218401160929</v>
      </c>
      <c r="AY14" s="20">
        <f t="shared" si="19"/>
        <v>0.3837164633847589</v>
      </c>
      <c r="AZ14" s="21">
        <f t="shared" si="2"/>
        <v>28413.7</v>
      </c>
      <c r="BA14" s="20">
        <f t="shared" si="28"/>
        <v>67.907571362352428</v>
      </c>
      <c r="BB14" s="20">
        <f t="shared" si="36"/>
        <v>601.12476585422905</v>
      </c>
      <c r="BC14" s="20">
        <f t="shared" si="29"/>
        <v>704.12476585422883</v>
      </c>
      <c r="BD14" s="20">
        <f t="shared" si="3"/>
        <v>-12.875234145771174</v>
      </c>
      <c r="BE14" s="140">
        <f t="shared" si="30"/>
        <v>0.10673646036333197</v>
      </c>
      <c r="BF14" s="140">
        <f t="shared" si="44"/>
        <v>0.14205412579773277</v>
      </c>
      <c r="BG14" s="86"/>
      <c r="BH14" t="s">
        <v>70</v>
      </c>
      <c r="BI14" s="56">
        <v>1475</v>
      </c>
      <c r="BJ14" s="55"/>
      <c r="BR14" t="s">
        <v>36</v>
      </c>
      <c r="BS14" s="52">
        <v>0.5</v>
      </c>
    </row>
    <row r="15" spans="1:71" x14ac:dyDescent="0.25">
      <c r="A15">
        <v>0</v>
      </c>
      <c r="B15" t="s">
        <v>116</v>
      </c>
      <c r="C15" s="16">
        <f t="shared" si="20"/>
        <v>44079</v>
      </c>
      <c r="D15" s="91">
        <v>14</v>
      </c>
      <c r="E15" s="91">
        <f t="shared" si="7"/>
        <v>6.7226297948554485</v>
      </c>
      <c r="F15" s="91">
        <f t="shared" si="41"/>
        <v>4.4619306972989499</v>
      </c>
      <c r="G15" s="142">
        <f t="shared" si="21"/>
        <v>0.15899581589958159</v>
      </c>
      <c r="H15" s="142">
        <f t="shared" si="42"/>
        <v>0.15399743560806889</v>
      </c>
      <c r="I15" s="142">
        <f>H15-H9</f>
        <v>-2.6325686591680331E-2</v>
      </c>
      <c r="J15" s="151">
        <f>AVERAGE(J14,J17)</f>
        <v>831</v>
      </c>
      <c r="K15" s="75"/>
      <c r="L15" s="151">
        <f>J15-N15</f>
        <v>273</v>
      </c>
      <c r="M15" s="75"/>
      <c r="N15" s="151">
        <v>558</v>
      </c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151">
        <f t="shared" ref="Y15:Y16" si="45">N15*5</f>
        <v>2790</v>
      </c>
      <c r="Z15" s="75">
        <f t="shared" si="9"/>
        <v>6.7226297948554485</v>
      </c>
      <c r="AA15" s="74">
        <f t="shared" si="32"/>
        <v>6.6021582574755842</v>
      </c>
      <c r="AB15" s="74">
        <f t="shared" si="35"/>
        <v>9.5493142162007771E-2</v>
      </c>
      <c r="AC15" s="74">
        <f t="shared" si="10"/>
        <v>6.6519108590848131</v>
      </c>
      <c r="AD15" s="17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8">
        <f t="shared" si="33"/>
        <v>27639.437580751157</v>
      </c>
      <c r="AJ15" s="29">
        <f t="shared" si="13"/>
        <v>-46.696405820452121</v>
      </c>
      <c r="AK15" s="29">
        <f t="shared" si="14"/>
        <v>-23.4412475741624</v>
      </c>
      <c r="AL15" s="29">
        <f t="shared" si="22"/>
        <v>-63.123888055153067</v>
      </c>
      <c r="AM15" s="29">
        <f t="shared" si="23"/>
        <v>-7.0137653394614521</v>
      </c>
      <c r="AN15" s="29">
        <f t="shared" si="24"/>
        <v>-21.041296018384354</v>
      </c>
      <c r="AO15" s="29">
        <f t="shared" si="25"/>
        <v>-42.082592036768716</v>
      </c>
      <c r="AP15" s="20">
        <f t="shared" si="37"/>
        <v>384.4880843319587</v>
      </c>
      <c r="AQ15" s="20">
        <f t="shared" si="43"/>
        <v>-29.11658892277255</v>
      </c>
      <c r="AR15" s="20">
        <f t="shared" si="15"/>
        <v>42.026765238406909</v>
      </c>
      <c r="AS15" s="20">
        <f t="shared" si="16"/>
        <v>21.097122816746161</v>
      </c>
      <c r="AT15" s="20">
        <f t="shared" si="17"/>
        <v>-16.514801396838763</v>
      </c>
      <c r="AU15" s="20">
        <f t="shared" si="18"/>
        <v>-23.528566736300213</v>
      </c>
      <c r="AV15" s="20">
        <f t="shared" si="38"/>
        <v>389.7743349168847</v>
      </c>
      <c r="AW15" s="20">
        <f t="shared" si="26"/>
        <v>17.492497735541747</v>
      </c>
      <c r="AX15" s="20">
        <f t="shared" si="27"/>
        <v>52.645155659072771</v>
      </c>
      <c r="AY15" s="20">
        <f t="shared" si="19"/>
        <v>0.33227174497920059</v>
      </c>
      <c r="AZ15" s="21">
        <f t="shared" si="2"/>
        <v>28413.7</v>
      </c>
      <c r="BA15" s="20">
        <f t="shared" si="28"/>
        <v>70.137653394614517</v>
      </c>
      <c r="BB15" s="20">
        <f t="shared" si="36"/>
        <v>671.26241924884357</v>
      </c>
      <c r="BC15" s="20">
        <f t="shared" si="29"/>
        <v>774.26241924884334</v>
      </c>
      <c r="BD15" s="83">
        <f t="shared" si="3"/>
        <v>-56.737580751156656</v>
      </c>
      <c r="BE15" s="140">
        <f t="shared" si="30"/>
        <v>9.9609695320864111E-2</v>
      </c>
      <c r="BF15" s="140">
        <f t="shared" si="44"/>
        <v>0.13175640406927114</v>
      </c>
      <c r="BH15" t="s">
        <v>197</v>
      </c>
      <c r="BI15" s="64">
        <v>1475</v>
      </c>
      <c r="BK15" s="55"/>
      <c r="BR15" t="s">
        <v>37</v>
      </c>
      <c r="BS15" s="57">
        <v>2.5</v>
      </c>
    </row>
    <row r="16" spans="1:71" x14ac:dyDescent="0.25">
      <c r="A16">
        <v>0</v>
      </c>
      <c r="B16" t="s">
        <v>116</v>
      </c>
      <c r="C16" s="16">
        <f t="shared" si="20"/>
        <v>44080</v>
      </c>
      <c r="D16" s="91">
        <v>15</v>
      </c>
      <c r="E16" s="91">
        <f t="shared" si="7"/>
        <v>6.7226297948554485</v>
      </c>
      <c r="F16" s="91">
        <f t="shared" si="41"/>
        <v>5.8389215049259766</v>
      </c>
      <c r="G16" s="142">
        <f t="shared" si="21"/>
        <v>0</v>
      </c>
      <c r="H16" s="142">
        <f t="shared" si="42"/>
        <v>0.15399743560806889</v>
      </c>
      <c r="I16" s="142"/>
      <c r="J16" s="151">
        <v>831</v>
      </c>
      <c r="K16" s="75"/>
      <c r="L16" s="151">
        <f>J16-N16</f>
        <v>273</v>
      </c>
      <c r="M16" s="75"/>
      <c r="N16" s="151">
        <f>AVERAGE(N14,N17)</f>
        <v>558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151">
        <f t="shared" si="45"/>
        <v>2790</v>
      </c>
      <c r="Z16" s="75">
        <f t="shared" si="9"/>
        <v>6.7226297948554485</v>
      </c>
      <c r="AA16" s="74">
        <f t="shared" si="32"/>
        <v>6.6734451434368394</v>
      </c>
      <c r="AB16" s="74">
        <f t="shared" si="35"/>
        <v>7.1286885961255209E-2</v>
      </c>
      <c r="AC16" s="74">
        <f t="shared" si="10"/>
        <v>6.7410424480865103</v>
      </c>
      <c r="AD16" s="17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8">
        <f t="shared" si="33"/>
        <v>27567.257351383574</v>
      </c>
      <c r="AJ16" s="29">
        <f t="shared" si="13"/>
        <v>-48.798315582682477</v>
      </c>
      <c r="AK16" s="29">
        <f t="shared" si="14"/>
        <v>-23.381913784899982</v>
      </c>
      <c r="AL16" s="29">
        <f t="shared" si="22"/>
        <v>-64.96220643082421</v>
      </c>
      <c r="AM16" s="29">
        <f t="shared" si="23"/>
        <v>-7.2180229367582456</v>
      </c>
      <c r="AN16" s="29">
        <f t="shared" si="24"/>
        <v>-21.654068810274737</v>
      </c>
      <c r="AO16" s="29">
        <f t="shared" si="25"/>
        <v>-43.308137620549473</v>
      </c>
      <c r="AP16" s="20">
        <f t="shared" si="37"/>
        <v>400.37012966510838</v>
      </c>
      <c r="AQ16" s="20">
        <f t="shared" si="43"/>
        <v>-31.778197302736373</v>
      </c>
      <c r="AR16" s="20">
        <f t="shared" si="15"/>
        <v>43.918484024414234</v>
      </c>
      <c r="AS16" s="20">
        <f t="shared" si="16"/>
        <v>21.043722406409984</v>
      </c>
      <c r="AT16" s="20">
        <f t="shared" si="17"/>
        <v>-17.301963794938143</v>
      </c>
      <c r="AU16" s="20">
        <f t="shared" si="18"/>
        <v>-24.519986731696388</v>
      </c>
      <c r="AV16" s="20">
        <f t="shared" si="38"/>
        <v>446.07251895131748</v>
      </c>
      <c r="AW16" s="20">
        <f t="shared" si="26"/>
        <v>15.882045333149676</v>
      </c>
      <c r="AX16" s="20">
        <f t="shared" si="27"/>
        <v>56.298184034432779</v>
      </c>
      <c r="AY16" s="20">
        <f t="shared" si="19"/>
        <v>0.28210581931800838</v>
      </c>
      <c r="AZ16" s="21">
        <f t="shared" si="2"/>
        <v>28413.7</v>
      </c>
      <c r="BA16" s="20">
        <f t="shared" si="28"/>
        <v>72.180229367582456</v>
      </c>
      <c r="BB16" s="20">
        <f t="shared" si="36"/>
        <v>743.44264861642603</v>
      </c>
      <c r="BC16" s="20">
        <f t="shared" si="29"/>
        <v>846.44264861642591</v>
      </c>
      <c r="BD16" s="83">
        <f t="shared" si="3"/>
        <v>15.442648616425913</v>
      </c>
      <c r="BE16" s="140">
        <f t="shared" si="30"/>
        <v>9.3224503182795279E-2</v>
      </c>
      <c r="BF16" s="140">
        <f t="shared" si="44"/>
        <v>0.12235663027074369</v>
      </c>
      <c r="BH16" t="s">
        <v>72</v>
      </c>
      <c r="BI16">
        <f>BI14*5</f>
        <v>7375</v>
      </c>
      <c r="BJ16" s="55"/>
      <c r="BK16" s="55"/>
      <c r="BS16" s="57"/>
    </row>
    <row r="17" spans="1:65" x14ac:dyDescent="0.25">
      <c r="A17">
        <v>0</v>
      </c>
      <c r="B17" t="s">
        <v>116</v>
      </c>
      <c r="C17" s="16">
        <f t="shared" si="20"/>
        <v>44081</v>
      </c>
      <c r="D17" s="91">
        <v>16</v>
      </c>
      <c r="E17" s="91">
        <f t="shared" si="7"/>
        <v>6.8511849274937431</v>
      </c>
      <c r="F17" s="91">
        <f t="shared" si="41"/>
        <v>8.0693348652907861</v>
      </c>
      <c r="G17" s="142">
        <f t="shared" si="21"/>
        <v>0.13718411552346571</v>
      </c>
      <c r="H17" s="142">
        <f t="shared" si="42"/>
        <v>0.14717331238907452</v>
      </c>
      <c r="I17" s="142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5">
        <v>262</v>
      </c>
      <c r="R17" s="75">
        <v>215</v>
      </c>
      <c r="S17" s="75">
        <v>589</v>
      </c>
      <c r="T17" s="75">
        <v>94</v>
      </c>
      <c r="U17" s="75">
        <v>3</v>
      </c>
      <c r="V17" s="75">
        <v>57</v>
      </c>
      <c r="W17" s="75">
        <v>13</v>
      </c>
      <c r="X17" s="75">
        <v>37</v>
      </c>
      <c r="Y17" s="75">
        <f t="shared" ref="Y17:Y20" si="46">N17*5</f>
        <v>3130</v>
      </c>
      <c r="Z17" s="75">
        <f t="shared" si="9"/>
        <v>6.8511849274937431</v>
      </c>
      <c r="AA17" s="74">
        <f t="shared" si="32"/>
        <v>6.7654815057348801</v>
      </c>
      <c r="AB17" s="74">
        <f t="shared" si="35"/>
        <v>9.2036362298040686E-2</v>
      </c>
      <c r="AC17" s="74">
        <f t="shared" si="10"/>
        <v>6.8248570610574504</v>
      </c>
      <c r="AD17" s="17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8">
        <f t="shared" si="33"/>
        <v>27493.2551727627</v>
      </c>
      <c r="AJ17" s="29">
        <f t="shared" si="13"/>
        <v>-50.681326566882177</v>
      </c>
      <c r="AK17" s="29">
        <f t="shared" si="14"/>
        <v>-23.320852053990432</v>
      </c>
      <c r="AL17" s="29">
        <f t="shared" si="22"/>
        <v>-66.601960758785353</v>
      </c>
      <c r="AM17" s="29">
        <f t="shared" si="23"/>
        <v>-7.4002178620872616</v>
      </c>
      <c r="AN17" s="29">
        <f t="shared" si="24"/>
        <v>-22.200653586261783</v>
      </c>
      <c r="AO17" s="29">
        <f t="shared" si="25"/>
        <v>-44.401307172523573</v>
      </c>
      <c r="AP17" s="20">
        <f t="shared" si="37"/>
        <v>414.34399973561938</v>
      </c>
      <c r="AQ17" s="20">
        <f t="shared" si="43"/>
        <v>-34.611434853344505</v>
      </c>
      <c r="AR17" s="20">
        <f t="shared" si="15"/>
        <v>45.613193910193964</v>
      </c>
      <c r="AS17" s="20">
        <f t="shared" si="16"/>
        <v>20.988766848591389</v>
      </c>
      <c r="AT17" s="20">
        <f t="shared" si="17"/>
        <v>-18.016655834929875</v>
      </c>
      <c r="AU17" s="20">
        <f t="shared" si="18"/>
        <v>-25.416873697017138</v>
      </c>
      <c r="AV17" s="20">
        <f t="shared" si="38"/>
        <v>506.10082750167913</v>
      </c>
      <c r="AW17" s="20">
        <f t="shared" si="26"/>
        <v>13.973870070510998</v>
      </c>
      <c r="AX17" s="20">
        <f t="shared" si="27"/>
        <v>60.028308550361658</v>
      </c>
      <c r="AY17" s="20">
        <f t="shared" si="19"/>
        <v>0.23278800299341115</v>
      </c>
      <c r="AZ17" s="21">
        <f t="shared" si="2"/>
        <v>28413.699999999997</v>
      </c>
      <c r="BA17" s="20">
        <f t="shared" si="28"/>
        <v>74.002178620872627</v>
      </c>
      <c r="BB17" s="20">
        <f t="shared" si="36"/>
        <v>817.44482723729868</v>
      </c>
      <c r="BC17" s="20">
        <f t="shared" si="29"/>
        <v>920.44482723729857</v>
      </c>
      <c r="BD17" s="20">
        <f t="shared" si="3"/>
        <v>-24.555172762701432</v>
      </c>
      <c r="BE17" s="140">
        <f t="shared" si="30"/>
        <v>8.7427280208333985E-2</v>
      </c>
      <c r="BF17" s="140">
        <f t="shared" si="44"/>
        <v>0.11361979353145348</v>
      </c>
      <c r="BH17" t="s">
        <v>73</v>
      </c>
      <c r="BI17">
        <f>BI14*10</f>
        <v>14750</v>
      </c>
      <c r="BJ17" s="55"/>
    </row>
    <row r="18" spans="1:65" x14ac:dyDescent="0.25">
      <c r="A18">
        <v>0</v>
      </c>
      <c r="C18" s="16">
        <f t="shared" si="20"/>
        <v>44082</v>
      </c>
      <c r="D18" s="91">
        <v>17</v>
      </c>
      <c r="E18" s="91">
        <f t="shared" si="7"/>
        <v>6.9275579062783166</v>
      </c>
      <c r="F18" s="91">
        <f t="shared" si="41"/>
        <v>8.4141387707611504</v>
      </c>
      <c r="G18" s="142">
        <f t="shared" si="21"/>
        <v>7.9365079365079361E-2</v>
      </c>
      <c r="H18" s="142">
        <f t="shared" si="42"/>
        <v>9.3129472630949034E-2</v>
      </c>
      <c r="I18" s="142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5">
        <v>311</v>
      </c>
      <c r="R18" s="75">
        <v>67</v>
      </c>
      <c r="S18" s="75">
        <v>607</v>
      </c>
      <c r="T18" s="75">
        <v>102</v>
      </c>
      <c r="U18" s="75">
        <v>2</v>
      </c>
      <c r="V18" s="75">
        <v>59</v>
      </c>
      <c r="W18" s="75">
        <v>8</v>
      </c>
      <c r="X18" s="75">
        <v>43</v>
      </c>
      <c r="Y18" s="75">
        <f t="shared" si="46"/>
        <v>3250</v>
      </c>
      <c r="Z18" s="75">
        <f t="shared" si="9"/>
        <v>6.9275579062783166</v>
      </c>
      <c r="AA18" s="74">
        <f t="shared" si="32"/>
        <v>6.8337908762091688</v>
      </c>
      <c r="AB18" s="74">
        <f t="shared" si="35"/>
        <v>6.8309370474288755E-2</v>
      </c>
      <c r="AC18" s="74">
        <f t="shared" si="10"/>
        <v>6.9037598108332778</v>
      </c>
      <c r="AD18" s="17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8">
        <f t="shared" si="33"/>
        <v>27417.687496885839</v>
      </c>
      <c r="AJ18" s="29">
        <f t="shared" si="13"/>
        <v>-52.309426853609615</v>
      </c>
      <c r="AK18" s="29">
        <f t="shared" si="14"/>
        <v>-23.258249023253907</v>
      </c>
      <c r="AL18" s="29">
        <f t="shared" si="22"/>
        <v>-68.010908289177166</v>
      </c>
      <c r="AM18" s="29">
        <f t="shared" si="23"/>
        <v>-7.5567675876863518</v>
      </c>
      <c r="AN18" s="29">
        <f t="shared" si="24"/>
        <v>-22.670302763059055</v>
      </c>
      <c r="AO18" s="29">
        <f t="shared" si="25"/>
        <v>-45.340605526118111</v>
      </c>
      <c r="AP18" s="20">
        <f t="shared" si="37"/>
        <v>427.47837438292339</v>
      </c>
      <c r="AQ18" s="20">
        <f t="shared" si="43"/>
        <v>-36.231053653770289</v>
      </c>
      <c r="AR18" s="20">
        <f t="shared" si="15"/>
        <v>47.078484168248657</v>
      </c>
      <c r="AS18" s="20">
        <f t="shared" si="16"/>
        <v>20.932424120928516</v>
      </c>
      <c r="AT18" s="20">
        <f t="shared" si="17"/>
        <v>-18.645479988102871</v>
      </c>
      <c r="AU18" s="20">
        <f t="shared" si="18"/>
        <v>-26.202247575789222</v>
      </c>
      <c r="AV18" s="20">
        <f t="shared" si="38"/>
        <v>568.53412873123852</v>
      </c>
      <c r="AW18" s="20">
        <f t="shared" si="26"/>
        <v>13.134374647304014</v>
      </c>
      <c r="AX18" s="20">
        <f t="shared" si="27"/>
        <v>62.43330122955939</v>
      </c>
      <c r="AY18" s="20">
        <f t="shared" si="19"/>
        <v>0.21037450188659049</v>
      </c>
      <c r="AZ18" s="21">
        <f t="shared" si="2"/>
        <v>28413.700000000004</v>
      </c>
      <c r="BA18" s="20">
        <f t="shared" si="28"/>
        <v>75.567675876863518</v>
      </c>
      <c r="BB18" s="20">
        <f t="shared" si="36"/>
        <v>893.0125031141622</v>
      </c>
      <c r="BC18" s="20">
        <f t="shared" si="29"/>
        <v>996.01250311416197</v>
      </c>
      <c r="BD18" s="20">
        <f t="shared" si="3"/>
        <v>-23.987496885838027</v>
      </c>
      <c r="BE18" s="140">
        <f t="shared" si="30"/>
        <v>8.2099082574757537E-2</v>
      </c>
      <c r="BF18" s="140">
        <f t="shared" si="44"/>
        <v>0.10537519918152652</v>
      </c>
      <c r="BH18" t="s">
        <v>74</v>
      </c>
      <c r="BI18">
        <v>6918</v>
      </c>
    </row>
    <row r="19" spans="1:65" x14ac:dyDescent="0.25">
      <c r="A19">
        <v>0</v>
      </c>
      <c r="C19" s="16">
        <f t="shared" si="20"/>
        <v>44083</v>
      </c>
      <c r="D19" s="91">
        <v>18</v>
      </c>
      <c r="E19" s="91">
        <f t="shared" si="7"/>
        <v>6.9612960459101672</v>
      </c>
      <c r="F19" s="91">
        <f t="shared" si="41"/>
        <v>8.8577066939302949</v>
      </c>
      <c r="G19" s="142">
        <f t="shared" si="21"/>
        <v>3.4313725490196081E-2</v>
      </c>
      <c r="H19" s="142">
        <f t="shared" si="42"/>
        <v>7.9104806503154906E-2</v>
      </c>
      <c r="I19" s="142"/>
      <c r="J19" s="74">
        <v>1055</v>
      </c>
      <c r="K19" s="74">
        <v>73</v>
      </c>
      <c r="L19" s="74">
        <v>443</v>
      </c>
      <c r="M19" s="74">
        <v>35</v>
      </c>
      <c r="N19" s="74">
        <v>612</v>
      </c>
      <c r="O19" s="74">
        <v>951</v>
      </c>
      <c r="P19" s="74">
        <v>69</v>
      </c>
      <c r="Q19" s="74">
        <v>380</v>
      </c>
      <c r="R19" s="74">
        <v>33</v>
      </c>
      <c r="S19" s="74">
        <v>571</v>
      </c>
      <c r="T19" s="74">
        <v>104</v>
      </c>
      <c r="U19" s="74">
        <v>4</v>
      </c>
      <c r="V19" s="74">
        <v>63</v>
      </c>
      <c r="W19" s="74">
        <v>2</v>
      </c>
      <c r="X19" s="74">
        <v>41</v>
      </c>
      <c r="Y19" s="74">
        <f t="shared" si="46"/>
        <v>3060</v>
      </c>
      <c r="Z19" s="74">
        <f t="shared" si="9"/>
        <v>6.9612960459101672</v>
      </c>
      <c r="AA19" s="74">
        <f t="shared" si="32"/>
        <v>6.9133462932274092</v>
      </c>
      <c r="AB19" s="74">
        <f t="shared" si="35"/>
        <v>7.9555417018240426E-2</v>
      </c>
      <c r="AC19" s="74">
        <f t="shared" si="10"/>
        <v>6.9782380517406057</v>
      </c>
      <c r="AD19" s="17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8">
        <f t="shared" si="33"/>
        <v>27340.673916008032</v>
      </c>
      <c r="AJ19" s="29">
        <f t="shared" si="13"/>
        <v>-53.81925923647276</v>
      </c>
      <c r="AK19" s="29">
        <f t="shared" si="14"/>
        <v>-23.194321641333932</v>
      </c>
      <c r="AL19" s="29">
        <f t="shared" si="22"/>
        <v>-69.312222790026027</v>
      </c>
      <c r="AM19" s="29">
        <f t="shared" si="23"/>
        <v>-7.7013580877806689</v>
      </c>
      <c r="AN19" s="29">
        <f t="shared" si="24"/>
        <v>-23.10407426334201</v>
      </c>
      <c r="AO19" s="29">
        <f t="shared" si="25"/>
        <v>-46.208148526684013</v>
      </c>
      <c r="AP19" s="20">
        <f t="shared" si="37"/>
        <v>439.75139167151497</v>
      </c>
      <c r="AQ19" s="20">
        <f t="shared" si="43"/>
        <v>-37.802678654202879</v>
      </c>
      <c r="AR19" s="20">
        <f t="shared" si="15"/>
        <v>48.437333312825487</v>
      </c>
      <c r="AS19" s="20">
        <f t="shared" si="16"/>
        <v>20.87488947720054</v>
      </c>
      <c r="AT19" s="20">
        <f t="shared" si="17"/>
        <v>-19.236526847231552</v>
      </c>
      <c r="AU19" s="20">
        <f t="shared" si="18"/>
        <v>-26.937884935012221</v>
      </c>
      <c r="AV19" s="20">
        <f t="shared" si="38"/>
        <v>633.2746923204536</v>
      </c>
      <c r="AW19" s="20">
        <f t="shared" si="26"/>
        <v>12.273017288591575</v>
      </c>
      <c r="AX19" s="20">
        <f t="shared" si="27"/>
        <v>64.740563589215071</v>
      </c>
      <c r="AY19" s="20">
        <f t="shared" si="19"/>
        <v>0.18957229607182627</v>
      </c>
      <c r="AZ19" s="21">
        <f t="shared" si="2"/>
        <v>28413.7</v>
      </c>
      <c r="BA19" s="20">
        <f t="shared" si="28"/>
        <v>77.013580877806689</v>
      </c>
      <c r="BB19" s="20">
        <f t="shared" si="36"/>
        <v>970.0260839919689</v>
      </c>
      <c r="BC19" s="20">
        <f t="shared" si="29"/>
        <v>1073.0260839919686</v>
      </c>
      <c r="BD19" s="20">
        <f t="shared" si="3"/>
        <v>18.026083991968562</v>
      </c>
      <c r="BE19" s="140">
        <f t="shared" si="30"/>
        <v>7.7321901720122654E-2</v>
      </c>
      <c r="BF19" s="140">
        <f t="shared" si="44"/>
        <v>9.8165820959216998E-2</v>
      </c>
      <c r="BH19" t="s">
        <v>38</v>
      </c>
      <c r="BI19" s="56">
        <f>BI18-BI14-BI20</f>
        <v>5349</v>
      </c>
    </row>
    <row r="20" spans="1:65" x14ac:dyDescent="0.25">
      <c r="A20">
        <v>0</v>
      </c>
      <c r="C20" s="16">
        <f t="shared" si="20"/>
        <v>44084</v>
      </c>
      <c r="D20" s="91">
        <v>19</v>
      </c>
      <c r="E20" s="91">
        <f t="shared" si="7"/>
        <v>6.9697906699015899</v>
      </c>
      <c r="F20" s="91">
        <f t="shared" si="41"/>
        <v>10.398664813294261</v>
      </c>
      <c r="G20" s="142">
        <f t="shared" si="21"/>
        <v>8.5308056872037911E-3</v>
      </c>
      <c r="H20" s="142">
        <f t="shared" si="42"/>
        <v>6.9563419769825052E-2</v>
      </c>
      <c r="I20" s="142"/>
      <c r="J20" s="74">
        <v>1064</v>
      </c>
      <c r="K20" s="74">
        <v>78</v>
      </c>
      <c r="L20" s="74">
        <v>521</v>
      </c>
      <c r="M20" s="74">
        <v>9</v>
      </c>
      <c r="N20" s="74">
        <v>543</v>
      </c>
      <c r="O20" s="74">
        <v>959</v>
      </c>
      <c r="P20" s="74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6"/>
        <v>2715</v>
      </c>
      <c r="Z20" s="74">
        <f t="shared" si="9"/>
        <v>6.9697906699015899</v>
      </c>
      <c r="AA20" s="74">
        <f t="shared" si="32"/>
        <v>6.9528815406966915</v>
      </c>
      <c r="AB20" s="74">
        <f t="shared" si="35"/>
        <v>3.9535247469282275E-2</v>
      </c>
      <c r="AC20" s="74">
        <f t="shared" si="10"/>
        <v>7.0487027498859653</v>
      </c>
      <c r="AD20" s="17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8">
        <f t="shared" si="33"/>
        <v>27262.335833722787</v>
      </c>
      <c r="AJ20" s="29">
        <f t="shared" si="13"/>
        <v>-55.208911206512418</v>
      </c>
      <c r="AK20" s="29">
        <f t="shared" si="14"/>
        <v>-23.12917107873329</v>
      </c>
      <c r="AL20" s="29">
        <f t="shared" si="22"/>
        <v>-70.50427405672113</v>
      </c>
      <c r="AM20" s="29">
        <f t="shared" si="23"/>
        <v>-7.8338082285245711</v>
      </c>
      <c r="AN20" s="29">
        <f t="shared" si="24"/>
        <v>-23.50142468557371</v>
      </c>
      <c r="AO20" s="29">
        <f t="shared" si="25"/>
        <v>-47.00284937114742</v>
      </c>
      <c r="AP20" s="20">
        <f t="shared" si="37"/>
        <v>451.15455215925169</v>
      </c>
      <c r="AQ20" s="20">
        <f t="shared" si="43"/>
        <v>-39.312300943766232</v>
      </c>
      <c r="AR20" s="20">
        <f t="shared" si="15"/>
        <v>49.688020085861176</v>
      </c>
      <c r="AS20" s="20">
        <f t="shared" si="16"/>
        <v>20.816253970859961</v>
      </c>
      <c r="AT20" s="20">
        <f t="shared" si="17"/>
        <v>-19.788812625218174</v>
      </c>
      <c r="AU20" s="20">
        <f t="shared" si="18"/>
        <v>-27.622620853742745</v>
      </c>
      <c r="AV20" s="20">
        <f t="shared" si="38"/>
        <v>700.20961411796259</v>
      </c>
      <c r="AW20" s="20">
        <f t="shared" si="26"/>
        <v>11.403160487736727</v>
      </c>
      <c r="AX20" s="20">
        <f t="shared" si="27"/>
        <v>66.934921797508991</v>
      </c>
      <c r="AY20" s="20">
        <f t="shared" si="19"/>
        <v>0.17036190050738359</v>
      </c>
      <c r="AZ20" s="21">
        <f t="shared" si="2"/>
        <v>28413.7</v>
      </c>
      <c r="BA20" s="20">
        <f t="shared" si="28"/>
        <v>78.338082285245704</v>
      </c>
      <c r="BB20" s="20">
        <f t="shared" si="36"/>
        <v>1048.3641662772145</v>
      </c>
      <c r="BC20" s="20">
        <f t="shared" si="29"/>
        <v>1151.3641662772143</v>
      </c>
      <c r="BD20" s="20">
        <f t="shared" si="3"/>
        <v>87.364166277214281</v>
      </c>
      <c r="BE20" s="140">
        <f t="shared" si="30"/>
        <v>7.3006689635917624E-2</v>
      </c>
      <c r="BF20" s="140">
        <f t="shared" si="44"/>
        <v>9.1779191912266578E-2</v>
      </c>
      <c r="BH20" t="s">
        <v>75</v>
      </c>
      <c r="BI20">
        <v>94</v>
      </c>
    </row>
    <row r="21" spans="1:65" x14ac:dyDescent="0.25">
      <c r="A21">
        <v>1</v>
      </c>
      <c r="C21" s="16">
        <f t="shared" si="20"/>
        <v>44085</v>
      </c>
      <c r="D21" s="91">
        <v>20</v>
      </c>
      <c r="AC21" s="74">
        <f t="shared" si="10"/>
        <v>7.1269107812759849</v>
      </c>
      <c r="AD21" s="17">
        <f t="shared" si="11"/>
        <v>3.6111111111111112</v>
      </c>
      <c r="AE21">
        <f t="shared" si="0"/>
        <v>0.16250000000000001</v>
      </c>
      <c r="AF21">
        <v>22.22</v>
      </c>
      <c r="AG21">
        <f t="shared" si="1"/>
        <v>4.4999999999999998E-2</v>
      </c>
      <c r="AH21">
        <f t="shared" si="12"/>
        <v>0.11750000000000001</v>
      </c>
      <c r="AI21" s="28">
        <f t="shared" si="33"/>
        <v>27168.6751341421</v>
      </c>
      <c r="AJ21" s="29">
        <f t="shared" si="13"/>
        <v>-70.597799542407216</v>
      </c>
      <c r="AK21" s="29">
        <f t="shared" si="14"/>
        <v>-23.062900038278265</v>
      </c>
      <c r="AL21" s="29">
        <f t="shared" si="22"/>
        <v>-84.294629622616924</v>
      </c>
      <c r="AM21" s="29">
        <f t="shared" si="23"/>
        <v>-9.3660699580685485</v>
      </c>
      <c r="AN21" s="29">
        <f t="shared" si="24"/>
        <v>-28.09820987420564</v>
      </c>
      <c r="AO21" s="29">
        <f t="shared" si="25"/>
        <v>-56.196419748411287</v>
      </c>
      <c r="AP21" s="20">
        <f t="shared" si="37"/>
        <v>474.40268411729085</v>
      </c>
      <c r="AQ21" s="20">
        <f t="shared" si="43"/>
        <v>-40.744542817411457</v>
      </c>
      <c r="AR21" s="20">
        <f t="shared" si="15"/>
        <v>63.538019588166499</v>
      </c>
      <c r="AS21" s="20">
        <f t="shared" si="16"/>
        <v>20.756610034450439</v>
      </c>
      <c r="AT21" s="20">
        <f t="shared" si="17"/>
        <v>-20.301954847166325</v>
      </c>
      <c r="AU21" s="20">
        <f t="shared" si="18"/>
        <v>-29.668024805234872</v>
      </c>
      <c r="AV21" s="20">
        <f t="shared" si="38"/>
        <v>770.62218174060899</v>
      </c>
      <c r="AW21" s="20">
        <f t="shared" si="26"/>
        <v>23.248131958039153</v>
      </c>
      <c r="AX21" s="20">
        <f t="shared" si="27"/>
        <v>70.412567622646407</v>
      </c>
      <c r="AY21" s="20">
        <f t="shared" si="19"/>
        <v>0.33017020601535318</v>
      </c>
      <c r="AZ21" s="21">
        <f t="shared" si="2"/>
        <v>28413.7</v>
      </c>
      <c r="BA21" s="20">
        <f t="shared" si="28"/>
        <v>93.660699580685474</v>
      </c>
      <c r="BB21" s="20">
        <f t="shared" si="36"/>
        <v>1142.0248658579001</v>
      </c>
      <c r="BC21" s="20">
        <f t="shared" si="29"/>
        <v>1245.0248658578998</v>
      </c>
      <c r="BD21" s="20">
        <f>BC21-J21</f>
        <v>1245.0248658578998</v>
      </c>
      <c r="BE21" s="140">
        <f t="shared" si="30"/>
        <v>8.1347589515075147E-2</v>
      </c>
      <c r="BF21" s="140">
        <f t="shared" si="44"/>
        <v>8.7596650315149779E-2</v>
      </c>
      <c r="BH21" t="s">
        <v>39</v>
      </c>
      <c r="BI21" s="56">
        <f>BI33-BI18</f>
        <v>303651</v>
      </c>
    </row>
    <row r="22" spans="1:65" x14ac:dyDescent="0.25">
      <c r="A22">
        <v>1</v>
      </c>
      <c r="B22" t="s">
        <v>115</v>
      </c>
      <c r="C22" s="16">
        <f t="shared" si="20"/>
        <v>44086</v>
      </c>
      <c r="D22" s="91">
        <v>21</v>
      </c>
      <c r="AC22" s="74">
        <f t="shared" si="10"/>
        <v>7.201908283836735</v>
      </c>
      <c r="AD22" s="17">
        <f t="shared" si="11"/>
        <v>3.6111111111111112</v>
      </c>
      <c r="AE22">
        <f t="shared" si="0"/>
        <v>0.16250000000000001</v>
      </c>
      <c r="AF22">
        <v>22.22</v>
      </c>
      <c r="AG22">
        <f t="shared" si="1"/>
        <v>4.4999999999999998E-2</v>
      </c>
      <c r="AH22">
        <f t="shared" si="12"/>
        <v>0.11750000000000001</v>
      </c>
      <c r="AI22" s="28">
        <f t="shared" si="33"/>
        <v>27071.710781175239</v>
      </c>
      <c r="AJ22" s="29">
        <f t="shared" si="13"/>
        <v>-73.980686320949431</v>
      </c>
      <c r="AK22" s="29">
        <f t="shared" si="14"/>
        <v>-22.983666645911622</v>
      </c>
      <c r="AL22" s="29">
        <f t="shared" si="22"/>
        <v>-87.267917670174953</v>
      </c>
      <c r="AM22" s="29">
        <f t="shared" si="23"/>
        <v>-9.696435296686106</v>
      </c>
      <c r="AN22" s="29">
        <f t="shared" si="24"/>
        <v>-29.089305890058316</v>
      </c>
      <c r="AO22" s="29">
        <f t="shared" si="25"/>
        <v>-58.17861178011664</v>
      </c>
      <c r="AP22" s="20">
        <f t="shared" si="37"/>
        <v>498.23988896541903</v>
      </c>
      <c r="AQ22" s="20">
        <f t="shared" si="43"/>
        <v>-42.082592036768716</v>
      </c>
      <c r="AR22" s="20">
        <f t="shared" si="15"/>
        <v>66.582617688854484</v>
      </c>
      <c r="AS22" s="20">
        <f t="shared" si="16"/>
        <v>20.685299981320462</v>
      </c>
      <c r="AT22" s="20">
        <f t="shared" si="17"/>
        <v>-21.348120785278088</v>
      </c>
      <c r="AU22" s="20">
        <f t="shared" si="18"/>
        <v>-31.044556081964195</v>
      </c>
      <c r="AV22" s="20">
        <f t="shared" si="38"/>
        <v>843.74932985934186</v>
      </c>
      <c r="AW22" s="20">
        <f t="shared" si="26"/>
        <v>23.837204848128181</v>
      </c>
      <c r="AX22" s="20">
        <f t="shared" si="27"/>
        <v>73.127148118732862</v>
      </c>
      <c r="AY22" s="20">
        <f t="shared" si="19"/>
        <v>0.32596929404965874</v>
      </c>
      <c r="AZ22" s="21">
        <f t="shared" si="2"/>
        <v>28413.7</v>
      </c>
      <c r="BA22" s="20">
        <f t="shared" si="28"/>
        <v>96.964352966861071</v>
      </c>
      <c r="BB22" s="20">
        <f t="shared" si="36"/>
        <v>1238.9892188247611</v>
      </c>
      <c r="BC22" s="20">
        <f t="shared" si="29"/>
        <v>1341.9892188247609</v>
      </c>
      <c r="BD22" s="20"/>
      <c r="BE22" s="140">
        <f t="shared" si="30"/>
        <v>7.7881458937807277E-2</v>
      </c>
      <c r="BF22" s="140">
        <f t="shared" si="44"/>
        <v>8.3989775136959197E-2</v>
      </c>
      <c r="BH22" t="s">
        <v>40</v>
      </c>
      <c r="BI22" s="55">
        <f>BI15/(BI21+BI15)</f>
        <v>4.834068548730688E-3</v>
      </c>
      <c r="BM22" s="55"/>
    </row>
    <row r="23" spans="1:65" x14ac:dyDescent="0.25">
      <c r="A23">
        <v>1</v>
      </c>
      <c r="C23" s="16">
        <f t="shared" si="20"/>
        <v>44087</v>
      </c>
      <c r="D23" s="91">
        <v>22</v>
      </c>
      <c r="AC23" s="74">
        <f t="shared" si="10"/>
        <v>7.2740023363251334</v>
      </c>
      <c r="AD23" s="17">
        <f t="shared" si="11"/>
        <v>3.6111111111111112</v>
      </c>
      <c r="AE23">
        <f t="shared" si="0"/>
        <v>0.16250000000000001</v>
      </c>
      <c r="AF23">
        <v>22.22</v>
      </c>
      <c r="AG23">
        <f t="shared" si="1"/>
        <v>4.4999999999999998E-2</v>
      </c>
      <c r="AH23">
        <f t="shared" si="12"/>
        <v>0.11750000000000001</v>
      </c>
      <c r="AI23" s="28">
        <f t="shared" si="33"/>
        <v>26971.388467704339</v>
      </c>
      <c r="AJ23" s="29">
        <f t="shared" si="13"/>
        <v>-77.420674982567078</v>
      </c>
      <c r="AK23" s="29">
        <f t="shared" si="14"/>
        <v>-22.901638488332225</v>
      </c>
      <c r="AL23" s="29">
        <f t="shared" si="22"/>
        <v>-90.29008212380937</v>
      </c>
      <c r="AM23" s="29">
        <f t="shared" si="23"/>
        <v>-10.032231347089931</v>
      </c>
      <c r="AN23" s="29">
        <f t="shared" si="24"/>
        <v>-30.096694041269789</v>
      </c>
      <c r="AO23" s="29">
        <f t="shared" si="25"/>
        <v>-60.193388082539585</v>
      </c>
      <c r="AP23" s="20">
        <f t="shared" si="37"/>
        <v>522.80103846523514</v>
      </c>
      <c r="AQ23" s="20">
        <f t="shared" si="43"/>
        <v>-43.308137620549473</v>
      </c>
      <c r="AR23" s="20">
        <f t="shared" si="15"/>
        <v>69.678607484310376</v>
      </c>
      <c r="AS23" s="20">
        <f t="shared" si="16"/>
        <v>20.611474639499004</v>
      </c>
      <c r="AT23" s="20">
        <f t="shared" si="17"/>
        <v>-22.420795003443857</v>
      </c>
      <c r="AU23" s="20">
        <f t="shared" si="18"/>
        <v>-32.45302635053379</v>
      </c>
      <c r="AV23" s="20">
        <f t="shared" si="38"/>
        <v>919.51049383042516</v>
      </c>
      <c r="AW23" s="20">
        <f t="shared" si="26"/>
        <v>24.561149499816111</v>
      </c>
      <c r="AX23" s="20">
        <f t="shared" si="27"/>
        <v>75.761163971083306</v>
      </c>
      <c r="AY23" s="20">
        <f t="shared" si="19"/>
        <v>0.32419181824068422</v>
      </c>
      <c r="AZ23" s="21">
        <f t="shared" si="2"/>
        <v>28413.699999999997</v>
      </c>
      <c r="BA23" s="20">
        <f t="shared" si="28"/>
        <v>100.3223134708993</v>
      </c>
      <c r="BB23" s="20">
        <f t="shared" si="36"/>
        <v>1339.3115322956605</v>
      </c>
      <c r="BC23" s="20">
        <f t="shared" si="29"/>
        <v>1442.3115322956603</v>
      </c>
      <c r="BD23" s="20"/>
      <c r="BE23" s="140">
        <f t="shared" si="30"/>
        <v>7.475642282637418E-2</v>
      </c>
      <c r="BF23" s="140">
        <f t="shared" si="44"/>
        <v>8.0883116075147962E-2</v>
      </c>
    </row>
    <row r="24" spans="1:65" x14ac:dyDescent="0.25">
      <c r="A24">
        <v>1</v>
      </c>
      <c r="C24" s="16">
        <f t="shared" si="20"/>
        <v>44088</v>
      </c>
      <c r="D24" s="91">
        <v>23</v>
      </c>
      <c r="AC24" s="74">
        <f t="shared" si="10"/>
        <v>7.3434679131076335</v>
      </c>
      <c r="AD24" s="17">
        <f t="shared" si="11"/>
        <v>3.6111111111111112</v>
      </c>
      <c r="AE24">
        <f t="shared" si="0"/>
        <v>0.16250000000000001</v>
      </c>
      <c r="AF24">
        <v>22.22</v>
      </c>
      <c r="AG24">
        <f t="shared" si="1"/>
        <v>4.4999999999999998E-2</v>
      </c>
      <c r="AH24">
        <f t="shared" si="12"/>
        <v>0.11750000000000001</v>
      </c>
      <c r="AI24" s="28">
        <f t="shared" si="33"/>
        <v>26867.635555254281</v>
      </c>
      <c r="AJ24" s="29">
        <f t="shared" si="13"/>
        <v>-80.936142826275173</v>
      </c>
      <c r="AK24" s="29">
        <f t="shared" si="14"/>
        <v>-22.816769623782246</v>
      </c>
      <c r="AL24" s="29">
        <f t="shared" si="22"/>
        <v>-93.377621205051682</v>
      </c>
      <c r="AM24" s="29">
        <f t="shared" si="23"/>
        <v>-10.375291245005743</v>
      </c>
      <c r="AN24" s="29">
        <f t="shared" si="24"/>
        <v>-31.125873735017226</v>
      </c>
      <c r="AO24" s="29">
        <f t="shared" si="25"/>
        <v>-62.251747470034459</v>
      </c>
      <c r="AP24" s="20">
        <f t="shared" si="37"/>
        <v>548.25130576682761</v>
      </c>
      <c r="AQ24" s="20">
        <f t="shared" si="43"/>
        <v>-44.401307172523573</v>
      </c>
      <c r="AR24" s="20">
        <f t="shared" si="15"/>
        <v>72.84252854364766</v>
      </c>
      <c r="AS24" s="20">
        <f t="shared" si="16"/>
        <v>20.535092661404022</v>
      </c>
      <c r="AT24" s="20">
        <f t="shared" si="17"/>
        <v>-23.52604673093558</v>
      </c>
      <c r="AU24" s="20">
        <f t="shared" si="18"/>
        <v>-33.901337975941324</v>
      </c>
      <c r="AV24" s="20">
        <f t="shared" si="38"/>
        <v>997.81313897889015</v>
      </c>
      <c r="AW24" s="20">
        <f t="shared" si="26"/>
        <v>25.450267301592476</v>
      </c>
      <c r="AX24" s="20">
        <f t="shared" si="27"/>
        <v>78.30264514846499</v>
      </c>
      <c r="AY24" s="20">
        <f t="shared" si="19"/>
        <v>0.32502436224648268</v>
      </c>
      <c r="AZ24" s="21">
        <f t="shared" si="2"/>
        <v>28413.7</v>
      </c>
      <c r="BA24" s="20">
        <f t="shared" si="28"/>
        <v>103.75291245005744</v>
      </c>
      <c r="BB24" s="20">
        <f t="shared" si="36"/>
        <v>1443.064444745718</v>
      </c>
      <c r="BC24" s="20">
        <f t="shared" si="29"/>
        <v>1546.0644447457178</v>
      </c>
      <c r="BD24" s="20"/>
      <c r="BE24" s="140">
        <f t="shared" si="30"/>
        <v>7.1935161112466992E-2</v>
      </c>
      <c r="BF24" s="140">
        <f t="shared" si="44"/>
        <v>7.8221948316356926E-2</v>
      </c>
      <c r="BH24" t="s">
        <v>57</v>
      </c>
      <c r="BI24" s="53">
        <f>BI21-BI2</f>
        <v>275340.3</v>
      </c>
    </row>
    <row r="25" spans="1:65" x14ac:dyDescent="0.25">
      <c r="A25">
        <v>1</v>
      </c>
      <c r="C25" s="16">
        <f t="shared" si="20"/>
        <v>44089</v>
      </c>
      <c r="D25" s="91">
        <v>24</v>
      </c>
      <c r="AC25" s="74">
        <f t="shared" si="10"/>
        <v>7.4105546421433299</v>
      </c>
      <c r="AD25" s="17">
        <f t="shared" si="11"/>
        <v>3.6111111111111112</v>
      </c>
      <c r="AE25">
        <f t="shared" si="0"/>
        <v>0.16250000000000001</v>
      </c>
      <c r="AF25">
        <v>22.22</v>
      </c>
      <c r="AG25">
        <f t="shared" si="1"/>
        <v>4.4999999999999998E-2</v>
      </c>
      <c r="AH25">
        <f t="shared" si="12"/>
        <v>0.11750000000000001</v>
      </c>
      <c r="AI25" s="28">
        <f t="shared" si="33"/>
        <v>26760.356893631568</v>
      </c>
      <c r="AJ25" s="29">
        <f t="shared" si="13"/>
        <v>-84.549663019838903</v>
      </c>
      <c r="AK25" s="29">
        <f t="shared" si="14"/>
        <v>-22.728998602872291</v>
      </c>
      <c r="AL25" s="29">
        <f t="shared" si="22"/>
        <v>-96.550795460440085</v>
      </c>
      <c r="AM25" s="29">
        <f t="shared" si="23"/>
        <v>-10.72786616227112</v>
      </c>
      <c r="AN25" s="29">
        <f t="shared" si="24"/>
        <v>-32.183598486813359</v>
      </c>
      <c r="AO25" s="29">
        <f t="shared" si="25"/>
        <v>-64.367196973626733</v>
      </c>
      <c r="AP25" s="20">
        <f t="shared" si="37"/>
        <v>574.79018694164233</v>
      </c>
      <c r="AQ25" s="20">
        <f t="shared" si="43"/>
        <v>-45.340605526118111</v>
      </c>
      <c r="AR25" s="20">
        <f t="shared" si="15"/>
        <v>76.094696717855015</v>
      </c>
      <c r="AS25" s="20">
        <f t="shared" si="16"/>
        <v>20.456098742585063</v>
      </c>
      <c r="AT25" s="20">
        <f t="shared" si="17"/>
        <v>-24.671308759507241</v>
      </c>
      <c r="AU25" s="20">
        <f t="shared" si="18"/>
        <v>-35.399174921778361</v>
      </c>
      <c r="AV25" s="20">
        <f t="shared" si="38"/>
        <v>1078.5529194267865</v>
      </c>
      <c r="AW25" s="20">
        <f t="shared" si="26"/>
        <v>26.538881174814719</v>
      </c>
      <c r="AX25" s="20">
        <f t="shared" si="27"/>
        <v>80.739780447896351</v>
      </c>
      <c r="AY25" s="20">
        <f t="shared" si="19"/>
        <v>0.32869647437227062</v>
      </c>
      <c r="AZ25" s="21">
        <f t="shared" si="2"/>
        <v>28413.699999999997</v>
      </c>
      <c r="BA25" s="20">
        <f t="shared" si="28"/>
        <v>107.27866162271121</v>
      </c>
      <c r="BB25" s="20">
        <f t="shared" si="36"/>
        <v>1550.3431063684293</v>
      </c>
      <c r="BC25" s="20">
        <f t="shared" si="29"/>
        <v>1653.3431063684288</v>
      </c>
      <c r="BD25" s="20"/>
      <c r="BE25" s="140">
        <f t="shared" si="30"/>
        <v>6.9388221161993835E-2</v>
      </c>
      <c r="BF25" s="140">
        <f t="shared" si="44"/>
        <v>7.5967065935564404E-2</v>
      </c>
      <c r="BH25" t="s">
        <v>41</v>
      </c>
      <c r="BI25" s="58">
        <f>BI22*BI12</f>
        <v>34.213966115637469</v>
      </c>
    </row>
    <row r="26" spans="1:65" x14ac:dyDescent="0.25">
      <c r="A26">
        <v>1</v>
      </c>
      <c r="C26" s="16">
        <f t="shared" si="20"/>
        <v>44090</v>
      </c>
      <c r="D26" s="91">
        <v>25</v>
      </c>
      <c r="AC26" s="74">
        <f t="shared" si="10"/>
        <v>7.4754921862994497</v>
      </c>
      <c r="AD26" s="17">
        <f t="shared" si="11"/>
        <v>3.6111111111111112</v>
      </c>
      <c r="AE26">
        <f t="shared" si="0"/>
        <v>0.16250000000000001</v>
      </c>
      <c r="AF26">
        <v>22.22</v>
      </c>
      <c r="AG26">
        <f t="shared" si="1"/>
        <v>4.4999999999999998E-2</v>
      </c>
      <c r="AH26">
        <f t="shared" si="12"/>
        <v>0.11750000000000001</v>
      </c>
      <c r="AI26" s="28">
        <f t="shared" si="33"/>
        <v>26649.430176037265</v>
      </c>
      <c r="AJ26" s="29">
        <f t="shared" si="13"/>
        <v>-88.288472662148166</v>
      </c>
      <c r="AK26" s="29">
        <f t="shared" si="14"/>
        <v>-22.638244932154741</v>
      </c>
      <c r="AL26" s="29">
        <f t="shared" si="22"/>
        <v>-99.834045834872626</v>
      </c>
      <c r="AM26" s="29">
        <f t="shared" si="23"/>
        <v>-11.092671759430292</v>
      </c>
      <c r="AN26" s="29">
        <f t="shared" si="24"/>
        <v>-33.278015278290873</v>
      </c>
      <c r="AO26" s="29">
        <f t="shared" si="25"/>
        <v>-66.55603055658176</v>
      </c>
      <c r="AP26" s="20">
        <f t="shared" si="37"/>
        <v>602.55052583745703</v>
      </c>
      <c r="AQ26" s="20">
        <f t="shared" si="43"/>
        <v>-46.208148526684013</v>
      </c>
      <c r="AR26" s="20">
        <f t="shared" si="15"/>
        <v>79.459625395933358</v>
      </c>
      <c r="AS26" s="20">
        <f t="shared" si="16"/>
        <v>20.374420438939268</v>
      </c>
      <c r="AT26" s="20">
        <f t="shared" si="17"/>
        <v>-25.865558412373904</v>
      </c>
      <c r="AU26" s="20">
        <f t="shared" si="18"/>
        <v>-36.958230171804196</v>
      </c>
      <c r="AV26" s="20">
        <f t="shared" si="38"/>
        <v>1161.7192981252747</v>
      </c>
      <c r="AW26" s="20">
        <f t="shared" si="26"/>
        <v>27.760338895814698</v>
      </c>
      <c r="AX26" s="20">
        <f t="shared" si="27"/>
        <v>83.166378698488188</v>
      </c>
      <c r="AY26" s="20">
        <f t="shared" si="19"/>
        <v>0.33379280582189552</v>
      </c>
      <c r="AZ26" s="21">
        <f t="shared" si="2"/>
        <v>28413.699999999997</v>
      </c>
      <c r="BA26" s="20">
        <f t="shared" si="28"/>
        <v>110.92671759430293</v>
      </c>
      <c r="BB26" s="20">
        <f t="shared" si="36"/>
        <v>1661.2698239627323</v>
      </c>
      <c r="BC26" s="20">
        <f t="shared" si="29"/>
        <v>1764.2698239627316</v>
      </c>
      <c r="BD26" s="20"/>
      <c r="BE26" s="140">
        <f t="shared" si="30"/>
        <v>6.7092376148078253E-2</v>
      </c>
      <c r="BF26" s="140">
        <f t="shared" si="44"/>
        <v>7.40912276322295E-2</v>
      </c>
      <c r="BH26" t="s">
        <v>61</v>
      </c>
      <c r="BI26">
        <f>'Model Fit'!B29</f>
        <v>0.7</v>
      </c>
    </row>
    <row r="27" spans="1:65" x14ac:dyDescent="0.25">
      <c r="A27">
        <v>1</v>
      </c>
      <c r="C27" s="16">
        <f t="shared" si="20"/>
        <v>44091</v>
      </c>
      <c r="D27" s="91">
        <v>26</v>
      </c>
      <c r="AC27" s="74">
        <f t="shared" si="10"/>
        <v>7.5384859925150165</v>
      </c>
      <c r="AD27" s="17">
        <f t="shared" si="11"/>
        <v>3.6111111111111112</v>
      </c>
      <c r="AE27">
        <f t="shared" si="0"/>
        <v>0.16250000000000001</v>
      </c>
      <c r="AF27">
        <v>22.22</v>
      </c>
      <c r="AG27">
        <f t="shared" si="1"/>
        <v>4.4999999999999998E-2</v>
      </c>
      <c r="AH27">
        <f t="shared" si="12"/>
        <v>0.11750000000000001</v>
      </c>
      <c r="AI27" s="28">
        <f t="shared" si="33"/>
        <v>26534.716923885968</v>
      </c>
      <c r="AJ27" s="29">
        <f t="shared" si="13"/>
        <v>-92.168847006572619</v>
      </c>
      <c r="AK27" s="29">
        <f t="shared" si="14"/>
        <v>-22.544405144725847</v>
      </c>
      <c r="AL27" s="29">
        <f t="shared" si="22"/>
        <v>-103.24192693616862</v>
      </c>
      <c r="AM27" s="29">
        <f t="shared" si="23"/>
        <v>-11.471325215129847</v>
      </c>
      <c r="AN27" s="29">
        <f t="shared" si="24"/>
        <v>-34.413975645389542</v>
      </c>
      <c r="AO27" s="29">
        <f t="shared" si="25"/>
        <v>-68.827951290779083</v>
      </c>
      <c r="AP27" s="20">
        <f t="shared" si="37"/>
        <v>631.67482973979259</v>
      </c>
      <c r="AQ27" s="20">
        <f t="shared" si="43"/>
        <v>-47.00284937114742</v>
      </c>
      <c r="AR27" s="20">
        <f t="shared" si="15"/>
        <v>82.951962305915359</v>
      </c>
      <c r="AS27" s="20">
        <f t="shared" si="16"/>
        <v>20.289964630253262</v>
      </c>
      <c r="AT27" s="20">
        <f t="shared" si="17"/>
        <v>-27.114773662685565</v>
      </c>
      <c r="AU27" s="20">
        <f t="shared" si="18"/>
        <v>-38.586098877815409</v>
      </c>
      <c r="AV27" s="20">
        <f t="shared" si="38"/>
        <v>1247.3082463742376</v>
      </c>
      <c r="AW27" s="20">
        <f t="shared" si="26"/>
        <v>29.124303902335555</v>
      </c>
      <c r="AX27" s="20">
        <f t="shared" si="27"/>
        <v>85.588948248962879</v>
      </c>
      <c r="AY27" s="20">
        <f t="shared" si="19"/>
        <v>0.34028112855900722</v>
      </c>
      <c r="AZ27" s="21">
        <f t="shared" si="2"/>
        <v>28413.699999999997</v>
      </c>
      <c r="BA27" s="20">
        <f t="shared" si="28"/>
        <v>114.71325215129846</v>
      </c>
      <c r="BB27" s="20">
        <f t="shared" si="36"/>
        <v>1775.9830761140308</v>
      </c>
      <c r="BC27" s="20">
        <f t="shared" si="29"/>
        <v>1878.9830761140302</v>
      </c>
      <c r="BD27" s="20"/>
      <c r="BE27" s="140">
        <f t="shared" si="30"/>
        <v>6.5020242705076017E-2</v>
      </c>
      <c r="BF27" s="140">
        <f t="shared" si="44"/>
        <v>7.2553520255348669E-2</v>
      </c>
      <c r="BH27" t="s">
        <v>69</v>
      </c>
      <c r="BI27">
        <f>38803+1788</f>
        <v>40591</v>
      </c>
      <c r="BL27" s="55"/>
    </row>
    <row r="28" spans="1:65" x14ac:dyDescent="0.25">
      <c r="A28">
        <v>1</v>
      </c>
      <c r="C28" s="16">
        <f t="shared" si="20"/>
        <v>44092</v>
      </c>
      <c r="D28" s="91">
        <v>27</v>
      </c>
      <c r="AC28" s="74">
        <f t="shared" si="10"/>
        <v>7.5997209368331413</v>
      </c>
      <c r="AD28" s="17">
        <f t="shared" si="11"/>
        <v>3.6111111111111112</v>
      </c>
      <c r="AE28">
        <f t="shared" si="0"/>
        <v>0.16250000000000001</v>
      </c>
      <c r="AF28">
        <v>22.22</v>
      </c>
      <c r="AG28">
        <f t="shared" si="1"/>
        <v>4.4999999999999998E-2</v>
      </c>
      <c r="AH28">
        <f t="shared" si="12"/>
        <v>0.11750000000000001</v>
      </c>
      <c r="AI28" s="28">
        <f t="shared" si="33"/>
        <v>26416.061649971609</v>
      </c>
      <c r="AJ28" s="29">
        <f t="shared" si="13"/>
        <v>-96.207911821396337</v>
      </c>
      <c r="AK28" s="29">
        <f t="shared" si="14"/>
        <v>-22.447362092965086</v>
      </c>
      <c r="AL28" s="29">
        <f t="shared" si="22"/>
        <v>-106.78974652292528</v>
      </c>
      <c r="AM28" s="29">
        <f t="shared" si="23"/>
        <v>-11.865527391436144</v>
      </c>
      <c r="AN28" s="29">
        <f t="shared" si="24"/>
        <v>-35.596582174308431</v>
      </c>
      <c r="AO28" s="29">
        <f t="shared" si="25"/>
        <v>-71.193164348616847</v>
      </c>
      <c r="AP28" s="20">
        <f t="shared" si="37"/>
        <v>653.84278917601591</v>
      </c>
      <c r="AQ28" s="20">
        <f t="shared" si="43"/>
        <v>-56.196419748411287</v>
      </c>
      <c r="AR28" s="20">
        <f t="shared" si="15"/>
        <v>86.58712063925671</v>
      </c>
      <c r="AS28" s="20">
        <f t="shared" si="16"/>
        <v>20.202625883668578</v>
      </c>
      <c r="AT28" s="20">
        <f t="shared" si="17"/>
        <v>-28.425367338290666</v>
      </c>
      <c r="AU28" s="20">
        <f t="shared" si="18"/>
        <v>-40.290894729726809</v>
      </c>
      <c r="AV28" s="20">
        <f t="shared" si="38"/>
        <v>1343.7955608523757</v>
      </c>
      <c r="AW28" s="20">
        <f t="shared" si="26"/>
        <v>22.167959436223327</v>
      </c>
      <c r="AX28" s="20">
        <f t="shared" si="27"/>
        <v>96.48731447813816</v>
      </c>
      <c r="AY28" s="20">
        <f t="shared" si="19"/>
        <v>0.22974998896094351</v>
      </c>
      <c r="AZ28" s="21">
        <f t="shared" si="2"/>
        <v>28413.7</v>
      </c>
      <c r="BA28" s="20">
        <f t="shared" si="28"/>
        <v>118.65527391436143</v>
      </c>
      <c r="BB28" s="20">
        <f t="shared" si="36"/>
        <v>1894.6383500283923</v>
      </c>
      <c r="BC28" s="20">
        <f t="shared" si="29"/>
        <v>1997.6383500283916</v>
      </c>
      <c r="BD28" s="20"/>
      <c r="BE28" s="140">
        <f t="shared" si="30"/>
        <v>6.3148665585511979E-2</v>
      </c>
      <c r="BF28" s="140">
        <f t="shared" si="44"/>
        <v>7.132126724904797E-2</v>
      </c>
      <c r="BH28" t="s">
        <v>42</v>
      </c>
      <c r="BI28" s="59">
        <f>BI2/BI27</f>
        <v>0.69746249168534891</v>
      </c>
    </row>
    <row r="29" spans="1:65" x14ac:dyDescent="0.25">
      <c r="A29">
        <v>1</v>
      </c>
      <c r="C29" s="16">
        <f t="shared" si="20"/>
        <v>44093</v>
      </c>
      <c r="D29" s="91">
        <v>28</v>
      </c>
      <c r="AC29" s="74">
        <f t="shared" si="10"/>
        <v>7.6587581927901871</v>
      </c>
      <c r="AD29" s="17">
        <f t="shared" si="11"/>
        <v>3.6111111111111112</v>
      </c>
      <c r="AE29">
        <f t="shared" si="0"/>
        <v>0.16250000000000001</v>
      </c>
      <c r="AF29">
        <v>22.22</v>
      </c>
      <c r="AG29">
        <f t="shared" si="1"/>
        <v>4.4999999999999998E-2</v>
      </c>
      <c r="AH29">
        <f t="shared" si="12"/>
        <v>0.11750000000000001</v>
      </c>
      <c r="AI29" s="28">
        <f t="shared" si="33"/>
        <v>26294.575749805481</v>
      </c>
      <c r="AJ29" s="29">
        <f t="shared" si="13"/>
        <v>-99.138915925524344</v>
      </c>
      <c r="AK29" s="29">
        <f t="shared" si="14"/>
        <v>-22.346984240605263</v>
      </c>
      <c r="AL29" s="29">
        <f t="shared" si="22"/>
        <v>-109.33731014951665</v>
      </c>
      <c r="AM29" s="29">
        <f t="shared" si="23"/>
        <v>-12.148590016612962</v>
      </c>
      <c r="AN29" s="29">
        <f t="shared" si="24"/>
        <v>-36.445770049838885</v>
      </c>
      <c r="AO29" s="29">
        <f t="shared" si="25"/>
        <v>-72.891540099677769</v>
      </c>
      <c r="AP29" s="20">
        <f t="shared" si="37"/>
        <v>675.57856203249514</v>
      </c>
      <c r="AQ29" s="20">
        <f t="shared" si="43"/>
        <v>-58.17861178011664</v>
      </c>
      <c r="AR29" s="20">
        <f t="shared" si="15"/>
        <v>89.225024332971913</v>
      </c>
      <c r="AS29" s="20">
        <f t="shared" si="16"/>
        <v>20.112285816544738</v>
      </c>
      <c r="AT29" s="20">
        <f t="shared" si="17"/>
        <v>-29.422925512920713</v>
      </c>
      <c r="AU29" s="20">
        <f t="shared" si="18"/>
        <v>-41.571515529533677</v>
      </c>
      <c r="AV29" s="20">
        <f t="shared" si="38"/>
        <v>1443.5456881620262</v>
      </c>
      <c r="AW29" s="20">
        <f t="shared" si="26"/>
        <v>21.73577285647923</v>
      </c>
      <c r="AX29" s="20">
        <f t="shared" si="27"/>
        <v>99.750127309650452</v>
      </c>
      <c r="AY29" s="20">
        <f t="shared" si="19"/>
        <v>0.21790220667093199</v>
      </c>
      <c r="AZ29" s="21">
        <f t="shared" si="2"/>
        <v>28413.700000000004</v>
      </c>
      <c r="BA29" s="20">
        <f t="shared" si="28"/>
        <v>121.48590016612962</v>
      </c>
      <c r="BB29" s="20">
        <f t="shared" si="36"/>
        <v>2016.1242501945219</v>
      </c>
      <c r="BC29" s="20">
        <f t="shared" si="29"/>
        <v>2119.1242501945212</v>
      </c>
      <c r="BD29" s="20"/>
      <c r="BE29" s="140">
        <f t="shared" si="30"/>
        <v>6.0814761673154173E-2</v>
      </c>
      <c r="BF29" s="140">
        <f t="shared" si="44"/>
        <v>6.8754663768807844E-2</v>
      </c>
      <c r="BH29" s="60" t="s">
        <v>43</v>
      </c>
      <c r="BI29" s="61">
        <f>MAX(AP:AP)</f>
        <v>679.0090457033765</v>
      </c>
    </row>
    <row r="30" spans="1:65" x14ac:dyDescent="0.25">
      <c r="A30">
        <v>0</v>
      </c>
      <c r="C30" s="16">
        <f t="shared" si="20"/>
        <v>44094</v>
      </c>
      <c r="D30" s="91">
        <v>29</v>
      </c>
      <c r="AC30" s="74">
        <f t="shared" si="10"/>
        <v>7.7065855953369287</v>
      </c>
      <c r="AD30" s="17">
        <f t="shared" si="11"/>
        <v>2.8888888888888893</v>
      </c>
      <c r="AE30">
        <f t="shared" si="0"/>
        <v>0.13</v>
      </c>
      <c r="AF30">
        <v>22.22</v>
      </c>
      <c r="AG30">
        <f t="shared" si="1"/>
        <v>4.4999999999999998E-2</v>
      </c>
      <c r="AH30">
        <f t="shared" si="12"/>
        <v>8.5000000000000006E-2</v>
      </c>
      <c r="AI30" s="28">
        <f t="shared" si="33"/>
        <v>26190.760728478905</v>
      </c>
      <c r="AJ30" s="29">
        <f t="shared" si="13"/>
        <v>-81.570809540564312</v>
      </c>
      <c r="AK30" s="29">
        <f t="shared" si="14"/>
        <v>-22.244211786011483</v>
      </c>
      <c r="AL30" s="29">
        <f t="shared" si="22"/>
        <v>-93.433519193918215</v>
      </c>
      <c r="AM30" s="29">
        <f t="shared" si="23"/>
        <v>-10.38150213265758</v>
      </c>
      <c r="AN30" s="29">
        <f t="shared" si="24"/>
        <v>-31.144506397972734</v>
      </c>
      <c r="AO30" s="29">
        <f t="shared" si="25"/>
        <v>-62.289012795945482</v>
      </c>
      <c r="AP30" s="20">
        <f t="shared" si="37"/>
        <v>678.41765785241148</v>
      </c>
      <c r="AQ30" s="20">
        <f t="shared" si="43"/>
        <v>-60.193388082539585</v>
      </c>
      <c r="AR30" s="20">
        <f t="shared" si="15"/>
        <v>73.413728586507887</v>
      </c>
      <c r="AS30" s="20">
        <f t="shared" si="16"/>
        <v>20.019790607410336</v>
      </c>
      <c r="AT30" s="20">
        <f t="shared" si="17"/>
        <v>-30.401035291462279</v>
      </c>
      <c r="AU30" s="20">
        <f t="shared" si="18"/>
        <v>-40.782537424119859</v>
      </c>
      <c r="AV30" s="20">
        <f t="shared" si="38"/>
        <v>1544.5216136686854</v>
      </c>
      <c r="AW30" s="20">
        <f t="shared" si="26"/>
        <v>2.8390958199163379</v>
      </c>
      <c r="AX30" s="20">
        <f t="shared" si="27"/>
        <v>100.97592550665922</v>
      </c>
      <c r="AY30" s="20">
        <f t="shared" si="19"/>
        <v>2.8116561503851761E-2</v>
      </c>
      <c r="AZ30" s="21">
        <f t="shared" si="2"/>
        <v>28413.700000000004</v>
      </c>
      <c r="BA30" s="20">
        <f t="shared" si="28"/>
        <v>103.81502132657579</v>
      </c>
      <c r="BB30" s="20">
        <f t="shared" si="36"/>
        <v>2119.9392715210979</v>
      </c>
      <c r="BC30" s="20">
        <f t="shared" si="29"/>
        <v>2222.939271521097</v>
      </c>
      <c r="BD30" s="20"/>
      <c r="BE30" s="140">
        <f t="shared" si="30"/>
        <v>4.8989586767763278E-2</v>
      </c>
      <c r="BF30" s="140">
        <f t="shared" si="44"/>
        <v>6.5143179747552349E-2</v>
      </c>
      <c r="BH30" s="60" t="s">
        <v>44</v>
      </c>
      <c r="BI30" s="62">
        <f>INDEX(C:C,MATCH(BI29,AP:AP,0))</f>
        <v>44095</v>
      </c>
    </row>
    <row r="31" spans="1:65" x14ac:dyDescent="0.25">
      <c r="A31">
        <v>0</v>
      </c>
      <c r="C31" s="16">
        <f t="shared" si="20"/>
        <v>44095</v>
      </c>
      <c r="D31" s="91">
        <v>30</v>
      </c>
      <c r="AC31" s="74">
        <f t="shared" si="10"/>
        <v>7.7522001564780387</v>
      </c>
      <c r="AD31" s="17">
        <f t="shared" si="11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2"/>
        <v>8.5000000000000006E-2</v>
      </c>
      <c r="AI31" s="28">
        <f t="shared" si="33"/>
        <v>26087.014139674062</v>
      </c>
      <c r="AJ31" s="29">
        <f t="shared" si="13"/>
        <v>-81.590200581489867</v>
      </c>
      <c r="AK31" s="29">
        <f t="shared" si="14"/>
        <v>-22.156388223352376</v>
      </c>
      <c r="AL31" s="29">
        <f t="shared" si="22"/>
        <v>-93.371929924358028</v>
      </c>
      <c r="AM31" s="29">
        <f t="shared" si="23"/>
        <v>-10.374658880484226</v>
      </c>
      <c r="AN31" s="29">
        <f t="shared" si="24"/>
        <v>-31.123976641452671</v>
      </c>
      <c r="AO31" s="29">
        <f t="shared" si="25"/>
        <v>-62.247953282905357</v>
      </c>
      <c r="AP31" s="20">
        <f t="shared" si="37"/>
        <v>679.0090457033765</v>
      </c>
      <c r="AQ31" s="20">
        <f t="shared" si="43"/>
        <v>-62.251747470034459</v>
      </c>
      <c r="AR31" s="20">
        <f t="shared" si="15"/>
        <v>73.431180523340885</v>
      </c>
      <c r="AS31" s="20">
        <f t="shared" si="16"/>
        <v>19.94074940101714</v>
      </c>
      <c r="AT31" s="20">
        <f t="shared" si="17"/>
        <v>-30.528794603358516</v>
      </c>
      <c r="AU31" s="20">
        <f t="shared" si="18"/>
        <v>-40.903453483842739</v>
      </c>
      <c r="AV31" s="20">
        <f t="shared" si="38"/>
        <v>1647.6768146225627</v>
      </c>
      <c r="AW31" s="20">
        <f t="shared" si="26"/>
        <v>0.59138785096502033</v>
      </c>
      <c r="AX31" s="20">
        <f t="shared" si="27"/>
        <v>103.15520095387728</v>
      </c>
      <c r="AY31" s="20">
        <f t="shared" si="19"/>
        <v>5.7329911191723766E-3</v>
      </c>
      <c r="AZ31" s="21">
        <f t="shared" si="2"/>
        <v>28413.7</v>
      </c>
      <c r="BA31" s="20">
        <f t="shared" si="28"/>
        <v>103.74658880484225</v>
      </c>
      <c r="BB31" s="20">
        <f t="shared" si="36"/>
        <v>2223.6858603259402</v>
      </c>
      <c r="BC31" s="20">
        <f t="shared" si="29"/>
        <v>2326.6858603259393</v>
      </c>
      <c r="BD31" s="20"/>
      <c r="BE31" s="140">
        <f t="shared" si="30"/>
        <v>4.6670905559129977E-2</v>
      </c>
      <c r="BF31" s="140">
        <f t="shared" si="44"/>
        <v>6.1632490089146813E-2</v>
      </c>
      <c r="BH31" t="s">
        <v>172</v>
      </c>
      <c r="BI31" s="86">
        <f>BC110</f>
        <v>7937.2880535077229</v>
      </c>
    </row>
    <row r="32" spans="1:65" x14ac:dyDescent="0.25">
      <c r="A32">
        <v>0</v>
      </c>
      <c r="C32" s="16">
        <f t="shared" si="20"/>
        <v>44096</v>
      </c>
      <c r="D32" s="91">
        <v>31</v>
      </c>
      <c r="E32" s="91" t="str">
        <f t="shared" si="7"/>
        <v/>
      </c>
      <c r="AC32" s="74">
        <f t="shared" si="10"/>
        <v>7.7956845318811547</v>
      </c>
      <c r="AD32" s="17">
        <f t="shared" si="11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2"/>
        <v>8.5000000000000006E-2</v>
      </c>
      <c r="AI32" s="28">
        <f t="shared" si="33"/>
        <v>25983.607669067787</v>
      </c>
      <c r="AJ32" s="29">
        <f t="shared" si="13"/>
        <v>-81.337848054268349</v>
      </c>
      <c r="AK32" s="29">
        <f t="shared" si="14"/>
        <v>-22.068622552005948</v>
      </c>
      <c r="AL32" s="29">
        <f t="shared" si="22"/>
        <v>-93.065823545646865</v>
      </c>
      <c r="AM32" s="29">
        <f t="shared" si="23"/>
        <v>-10.340647060627431</v>
      </c>
      <c r="AN32" s="29">
        <f t="shared" si="24"/>
        <v>-31.021941181882287</v>
      </c>
      <c r="AO32" s="29">
        <f t="shared" si="25"/>
        <v>-62.043882363764581</v>
      </c>
      <c r="AP32" s="20">
        <f t="shared" si="37"/>
        <v>677.15226521874467</v>
      </c>
      <c r="AQ32" s="20">
        <f t="shared" si="43"/>
        <v>-64.367196973626733</v>
      </c>
      <c r="AR32" s="20">
        <f t="shared" si="15"/>
        <v>73.204063248841521</v>
      </c>
      <c r="AS32" s="20">
        <f t="shared" si="16"/>
        <v>19.861760296805354</v>
      </c>
      <c r="AT32" s="20">
        <f t="shared" si="17"/>
        <v>-30.555407056651941</v>
      </c>
      <c r="AU32" s="20">
        <f t="shared" si="18"/>
        <v>-40.89605411727937</v>
      </c>
      <c r="AV32" s="20">
        <f t="shared" si="38"/>
        <v>1752.9400657134688</v>
      </c>
      <c r="AW32" s="20">
        <f t="shared" si="26"/>
        <v>-1.8567804846318268</v>
      </c>
      <c r="AX32" s="20">
        <f t="shared" si="27"/>
        <v>105.26325109090612</v>
      </c>
      <c r="AY32" s="20">
        <f t="shared" si="19"/>
        <v>-1.7639398986720421E-2</v>
      </c>
      <c r="AZ32" s="21">
        <f t="shared" si="2"/>
        <v>28413.7</v>
      </c>
      <c r="BA32" s="20">
        <f t="shared" si="28"/>
        <v>103.4064706062743</v>
      </c>
      <c r="BB32" s="20">
        <f t="shared" si="36"/>
        <v>2327.0923309322143</v>
      </c>
      <c r="BC32" s="20">
        <f t="shared" si="29"/>
        <v>2430.0923309322134</v>
      </c>
      <c r="BD32" s="20"/>
      <c r="BE32" s="140">
        <f t="shared" si="30"/>
        <v>4.4443675173144404E-2</v>
      </c>
      <c r="BF32" s="140">
        <f t="shared" si="44"/>
        <v>5.8196054346731488E-2</v>
      </c>
    </row>
    <row r="33" spans="1:61" x14ac:dyDescent="0.25">
      <c r="A33">
        <v>0</v>
      </c>
      <c r="C33" s="16">
        <f t="shared" si="20"/>
        <v>44097</v>
      </c>
      <c r="D33" s="91">
        <v>32</v>
      </c>
      <c r="E33" s="91" t="str">
        <f t="shared" si="7"/>
        <v/>
      </c>
      <c r="AC33" s="74">
        <f t="shared" si="10"/>
        <v>7.837107286887746</v>
      </c>
      <c r="AD33" s="17">
        <f t="shared" si="11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2"/>
        <v>8.5000000000000006E-2</v>
      </c>
      <c r="AI33" s="28">
        <f t="shared" si="33"/>
        <v>25880.832632295034</v>
      </c>
      <c r="AJ33" s="29">
        <f t="shared" si="13"/>
        <v>-80.793892165024957</v>
      </c>
      <c r="AK33" s="29">
        <f t="shared" si="14"/>
        <v>-21.981144607729668</v>
      </c>
      <c r="AL33" s="29">
        <f t="shared" si="22"/>
        <v>-92.497533095479156</v>
      </c>
      <c r="AM33" s="29">
        <f t="shared" si="23"/>
        <v>-10.277503677275462</v>
      </c>
      <c r="AN33" s="29">
        <f t="shared" si="24"/>
        <v>-30.832511031826385</v>
      </c>
      <c r="AO33" s="29">
        <f t="shared" si="25"/>
        <v>-61.665022063652771</v>
      </c>
      <c r="AP33" s="20">
        <f t="shared" si="37"/>
        <v>672.62191582279866</v>
      </c>
      <c r="AQ33" s="20">
        <f t="shared" si="43"/>
        <v>-66.55603055658176</v>
      </c>
      <c r="AR33" s="20">
        <f t="shared" si="15"/>
        <v>72.714502948522465</v>
      </c>
      <c r="AS33" s="20">
        <f t="shared" si="16"/>
        <v>19.783030146956701</v>
      </c>
      <c r="AT33" s="20">
        <f t="shared" si="17"/>
        <v>-30.47185193484351</v>
      </c>
      <c r="AU33" s="20">
        <f t="shared" si="18"/>
        <v>-40.749355612118976</v>
      </c>
      <c r="AV33" s="20">
        <f t="shared" si="38"/>
        <v>1860.2454518821696</v>
      </c>
      <c r="AW33" s="20">
        <f t="shared" si="26"/>
        <v>-4.5303493959460184</v>
      </c>
      <c r="AX33" s="20">
        <f t="shared" si="27"/>
        <v>107.30538616870081</v>
      </c>
      <c r="AY33" s="20">
        <f t="shared" si="19"/>
        <v>-4.2219217112024574E-2</v>
      </c>
      <c r="AZ33" s="21">
        <f t="shared" si="2"/>
        <v>28413.7</v>
      </c>
      <c r="BA33" s="20">
        <f t="shared" si="28"/>
        <v>102.77503677275462</v>
      </c>
      <c r="BB33" s="20">
        <f t="shared" si="36"/>
        <v>2429.8673677049687</v>
      </c>
      <c r="BC33" s="20">
        <f t="shared" si="29"/>
        <v>2532.8673677049683</v>
      </c>
      <c r="BD33" s="20"/>
      <c r="BE33" s="140">
        <f t="shared" si="30"/>
        <v>4.2292646853187316E-2</v>
      </c>
      <c r="BF33" s="140">
        <f t="shared" si="44"/>
        <v>5.4809107558130676E-2</v>
      </c>
      <c r="BH33" t="s">
        <v>49</v>
      </c>
      <c r="BI33" s="51">
        <v>310569</v>
      </c>
    </row>
    <row r="34" spans="1:61" x14ac:dyDescent="0.25">
      <c r="A34">
        <v>0</v>
      </c>
      <c r="C34" s="16">
        <f t="shared" si="20"/>
        <v>44098</v>
      </c>
      <c r="D34" s="91">
        <v>33</v>
      </c>
      <c r="E34" s="91" t="str">
        <f t="shared" si="7"/>
        <v/>
      </c>
      <c r="AC34" s="74">
        <f t="shared" si="10"/>
        <v>7.8765236510095331</v>
      </c>
      <c r="AD34" s="17">
        <f t="shared" si="11"/>
        <v>2.8888888888888893</v>
      </c>
      <c r="AE34">
        <f t="shared" si="0"/>
        <v>0.13</v>
      </c>
      <c r="AF34">
        <v>22.22</v>
      </c>
      <c r="AG34">
        <f t="shared" si="1"/>
        <v>4.4999999999999998E-2</v>
      </c>
      <c r="AH34">
        <f t="shared" si="12"/>
        <v>8.5000000000000006E-2</v>
      </c>
      <c r="AI34" s="28">
        <f t="shared" si="33"/>
        <v>25779.002506894489</v>
      </c>
      <c r="AJ34" s="29">
        <f t="shared" si="13"/>
        <v>-79.935924568062745</v>
      </c>
      <c r="AK34" s="29">
        <f t="shared" si="14"/>
        <v>-21.894200832479548</v>
      </c>
      <c r="AL34" s="29">
        <f t="shared" si="22"/>
        <v>-91.647112860488079</v>
      </c>
      <c r="AM34" s="29">
        <f t="shared" si="23"/>
        <v>-10.18301254005423</v>
      </c>
      <c r="AN34" s="29">
        <f t="shared" si="24"/>
        <v>-30.549037620162693</v>
      </c>
      <c r="AO34" s="29">
        <f t="shared" si="25"/>
        <v>-61.098075240325386</v>
      </c>
      <c r="AP34" s="20">
        <f t="shared" si="37"/>
        <v>665.17309118048172</v>
      </c>
      <c r="AQ34" s="20">
        <f t="shared" si="43"/>
        <v>-68.827951290779083</v>
      </c>
      <c r="AR34" s="20">
        <f t="shared" si="15"/>
        <v>71.942332111256476</v>
      </c>
      <c r="AS34" s="20">
        <f t="shared" si="16"/>
        <v>19.704780749231595</v>
      </c>
      <c r="AT34" s="20">
        <f t="shared" si="17"/>
        <v>-30.267986212025939</v>
      </c>
      <c r="AU34" s="20">
        <f t="shared" si="18"/>
        <v>-40.450998752080167</v>
      </c>
      <c r="AV34" s="20">
        <f t="shared" si="38"/>
        <v>1969.524401925029</v>
      </c>
      <c r="AW34" s="20">
        <f t="shared" si="26"/>
        <v>-7.4488246423169358</v>
      </c>
      <c r="AX34" s="20">
        <f t="shared" si="27"/>
        <v>109.27895004285938</v>
      </c>
      <c r="AY34" s="20">
        <f t="shared" si="19"/>
        <v>-6.816339870940831E-2</v>
      </c>
      <c r="AZ34" s="21">
        <f t="shared" si="2"/>
        <v>28413.699999999997</v>
      </c>
      <c r="BA34" s="20">
        <f t="shared" si="28"/>
        <v>101.8301254005423</v>
      </c>
      <c r="BB34" s="20">
        <f t="shared" si="36"/>
        <v>2531.6974931055111</v>
      </c>
      <c r="BC34" s="20">
        <f t="shared" si="29"/>
        <v>2634.6974931055106</v>
      </c>
      <c r="BD34" s="20"/>
      <c r="BE34" s="140">
        <f t="shared" si="30"/>
        <v>4.0203496913780619E-2</v>
      </c>
      <c r="BF34" s="140">
        <f t="shared" si="44"/>
        <v>5.1447997653843468E-2</v>
      </c>
      <c r="BI34" s="54"/>
    </row>
    <row r="35" spans="1:61" x14ac:dyDescent="0.25">
      <c r="A35">
        <v>0</v>
      </c>
      <c r="C35" s="16">
        <f t="shared" si="20"/>
        <v>44099</v>
      </c>
      <c r="D35" s="91">
        <v>34</v>
      </c>
      <c r="E35" s="91" t="str">
        <f t="shared" si="7"/>
        <v/>
      </c>
      <c r="AC35" s="74">
        <f t="shared" si="10"/>
        <v>7.9139763663198979</v>
      </c>
      <c r="AD35" s="17">
        <f t="shared" si="11"/>
        <v>2.8888888888888893</v>
      </c>
      <c r="AE35">
        <f t="shared" si="0"/>
        <v>0.13</v>
      </c>
      <c r="AF35">
        <v>22.22</v>
      </c>
      <c r="AG35">
        <f t="shared" si="1"/>
        <v>4.4999999999999998E-2</v>
      </c>
      <c r="AH35">
        <f t="shared" si="12"/>
        <v>8.5000000000000006E-2</v>
      </c>
      <c r="AI35" s="28">
        <f t="shared" si="33"/>
        <v>25678.454792255008</v>
      </c>
      <c r="AJ35" s="29">
        <f t="shared" si="13"/>
        <v>-78.739658223140069</v>
      </c>
      <c r="AK35" s="29">
        <f t="shared" si="14"/>
        <v>-21.808056416339937</v>
      </c>
      <c r="AL35" s="29">
        <f t="shared" si="22"/>
        <v>-90.492943175532005</v>
      </c>
      <c r="AM35" s="29">
        <f t="shared" si="23"/>
        <v>-10.054771463948001</v>
      </c>
      <c r="AN35" s="29">
        <f t="shared" si="24"/>
        <v>-30.164314391844002</v>
      </c>
      <c r="AO35" s="29">
        <f t="shared" si="25"/>
        <v>-60.328628783688004</v>
      </c>
      <c r="AP35" s="20">
        <f t="shared" si="37"/>
        <v>654.54008090427521</v>
      </c>
      <c r="AQ35" s="20">
        <f t="shared" si="43"/>
        <v>-71.193164348616847</v>
      </c>
      <c r="AR35" s="20">
        <f t="shared" si="15"/>
        <v>70.865692400826063</v>
      </c>
      <c r="AS35" s="20">
        <f t="shared" si="16"/>
        <v>19.627250774705946</v>
      </c>
      <c r="AT35" s="20">
        <f t="shared" si="17"/>
        <v>-29.932789103121678</v>
      </c>
      <c r="AU35" s="20">
        <f t="shared" si="18"/>
        <v>-39.987560567069679</v>
      </c>
      <c r="AV35" s="20">
        <f t="shared" si="38"/>
        <v>2080.7051268407158</v>
      </c>
      <c r="AW35" s="20">
        <f t="shared" si="26"/>
        <v>-10.633010276206505</v>
      </c>
      <c r="AX35" s="20">
        <f t="shared" si="27"/>
        <v>111.18072491568682</v>
      </c>
      <c r="AY35" s="20">
        <f t="shared" ref="AY35:AY66" si="47">(AP35-AP34)/(AV35-AV34)</f>
        <v>-9.5637173478316309E-2</v>
      </c>
      <c r="AZ35" s="21">
        <f t="shared" si="2"/>
        <v>28413.7</v>
      </c>
      <c r="BA35" s="20">
        <f t="shared" si="28"/>
        <v>100.54771463948001</v>
      </c>
      <c r="BB35" s="20">
        <f t="shared" si="36"/>
        <v>2632.2452077449911</v>
      </c>
      <c r="BC35" s="20">
        <f t="shared" si="29"/>
        <v>2735.2452077449911</v>
      </c>
      <c r="BD35" s="20"/>
      <c r="BE35" s="140">
        <f t="shared" si="30"/>
        <v>3.8162906710388689E-2</v>
      </c>
      <c r="BF35" s="140">
        <f t="shared" si="44"/>
        <v>4.8090830654507553E-2</v>
      </c>
      <c r="BI35" s="54"/>
    </row>
    <row r="36" spans="1:61" x14ac:dyDescent="0.25">
      <c r="A36">
        <v>0</v>
      </c>
      <c r="C36" s="16">
        <f t="shared" si="20"/>
        <v>44100</v>
      </c>
      <c r="D36" s="91">
        <v>35</v>
      </c>
      <c r="E36" s="91" t="str">
        <f t="shared" si="7"/>
        <v/>
      </c>
      <c r="AC36" s="74">
        <f t="shared" si="10"/>
        <v>7.9494962815951773</v>
      </c>
      <c r="AD36" s="17">
        <f t="shared" si="11"/>
        <v>2.8888888888888893</v>
      </c>
      <c r="AE36">
        <f t="shared" si="0"/>
        <v>0.13</v>
      </c>
      <c r="AF36">
        <v>22.22</v>
      </c>
      <c r="AG36">
        <f t="shared" si="1"/>
        <v>4.4999999999999998E-2</v>
      </c>
      <c r="AH36">
        <f t="shared" si="12"/>
        <v>8.5000000000000006E-2</v>
      </c>
      <c r="AI36" s="28">
        <f t="shared" si="33"/>
        <v>25579.553021138312</v>
      </c>
      <c r="AJ36" s="29">
        <f t="shared" si="13"/>
        <v>-77.17877424572751</v>
      </c>
      <c r="AK36" s="29">
        <f t="shared" si="14"/>
        <v>-21.722996870967481</v>
      </c>
      <c r="AL36" s="29">
        <f t="shared" si="22"/>
        <v>-89.011594005025486</v>
      </c>
      <c r="AM36" s="29">
        <f t="shared" si="23"/>
        <v>-9.8901771116694999</v>
      </c>
      <c r="AN36" s="29">
        <f t="shared" si="24"/>
        <v>-29.670531335008494</v>
      </c>
      <c r="AO36" s="29">
        <f t="shared" si="25"/>
        <v>-59.341062670016996</v>
      </c>
      <c r="AP36" s="20">
        <f t="shared" si="37"/>
        <v>641.20583116893056</v>
      </c>
      <c r="AQ36" s="20">
        <f t="shared" si="43"/>
        <v>-72.891540099677769</v>
      </c>
      <c r="AR36" s="20">
        <f t="shared" si="15"/>
        <v>69.460896821154762</v>
      </c>
      <c r="AS36" s="20">
        <f t="shared" si="16"/>
        <v>19.550697183870735</v>
      </c>
      <c r="AT36" s="20">
        <f t="shared" si="17"/>
        <v>-29.454303640692384</v>
      </c>
      <c r="AU36" s="20">
        <f t="shared" si="18"/>
        <v>-39.344480752361882</v>
      </c>
      <c r="AV36" s="20">
        <f t="shared" si="38"/>
        <v>2192.9411476927553</v>
      </c>
      <c r="AW36" s="20">
        <f t="shared" si="26"/>
        <v>-13.334249735344656</v>
      </c>
      <c r="AX36" s="20">
        <f t="shared" si="27"/>
        <v>112.23602085203947</v>
      </c>
      <c r="AY36" s="20">
        <f t="shared" si="47"/>
        <v>-0.11880543905706682</v>
      </c>
      <c r="AZ36" s="21">
        <f t="shared" si="2"/>
        <v>28413.699999999997</v>
      </c>
      <c r="BA36" s="20">
        <f t="shared" si="28"/>
        <v>98.901771116694988</v>
      </c>
      <c r="BB36" s="20">
        <f t="shared" si="36"/>
        <v>2731.146978861686</v>
      </c>
      <c r="BC36" s="20">
        <f t="shared" si="29"/>
        <v>2834.146978861686</v>
      </c>
      <c r="BD36" s="20"/>
      <c r="BE36" s="140">
        <f t="shared" si="30"/>
        <v>3.6158283300030736E-2</v>
      </c>
      <c r="BF36" s="140">
        <f t="shared" si="44"/>
        <v>4.47170328688224E-2</v>
      </c>
    </row>
    <row r="37" spans="1:61" x14ac:dyDescent="0.25">
      <c r="A37">
        <v>0</v>
      </c>
      <c r="C37" s="16">
        <f t="shared" si="20"/>
        <v>44101</v>
      </c>
      <c r="D37" s="91">
        <v>36</v>
      </c>
      <c r="E37" s="91" t="str">
        <f t="shared" si="7"/>
        <v/>
      </c>
      <c r="AC37" s="74">
        <f t="shared" si="10"/>
        <v>7.9831336039487919</v>
      </c>
      <c r="AD37" s="17">
        <f t="shared" si="11"/>
        <v>2.8888888888888893</v>
      </c>
      <c r="AE37">
        <f t="shared" si="0"/>
        <v>0.13</v>
      </c>
      <c r="AF37">
        <v>22.22</v>
      </c>
      <c r="AG37">
        <f t="shared" si="1"/>
        <v>4.4999999999999998E-2</v>
      </c>
      <c r="AH37">
        <f t="shared" si="12"/>
        <v>8.5000000000000006E-2</v>
      </c>
      <c r="AI37" s="28">
        <f t="shared" si="33"/>
        <v>25482.598400288836</v>
      </c>
      <c r="AJ37" s="29">
        <f t="shared" si="13"/>
        <v>-75.315291118210922</v>
      </c>
      <c r="AK37" s="29">
        <f t="shared" si="14"/>
        <v>-21.639329731262912</v>
      </c>
      <c r="AL37" s="29">
        <f t="shared" si="22"/>
        <v>-87.259158764526447</v>
      </c>
      <c r="AM37" s="29">
        <f t="shared" si="23"/>
        <v>-9.6954620849473834</v>
      </c>
      <c r="AN37" s="29">
        <f t="shared" si="24"/>
        <v>-29.086386254842147</v>
      </c>
      <c r="AO37" s="29">
        <f t="shared" si="25"/>
        <v>-58.1727725096843</v>
      </c>
      <c r="AP37" s="20">
        <f t="shared" si="37"/>
        <v>637.32171473490962</v>
      </c>
      <c r="AQ37" s="20">
        <f t="shared" si="43"/>
        <v>-62.289012795945482</v>
      </c>
      <c r="AR37" s="20">
        <f t="shared" si="15"/>
        <v>67.783762006389836</v>
      </c>
      <c r="AS37" s="20">
        <f t="shared" si="16"/>
        <v>19.475396758136622</v>
      </c>
      <c r="AT37" s="20">
        <f t="shared" si="17"/>
        <v>-28.854262402601876</v>
      </c>
      <c r="AU37" s="20">
        <f t="shared" si="18"/>
        <v>-38.549724487549256</v>
      </c>
      <c r="AV37" s="20">
        <f t="shared" si="38"/>
        <v>2293.7798849762498</v>
      </c>
      <c r="AW37" s="20">
        <f t="shared" si="26"/>
        <v>-3.8841164340209389</v>
      </c>
      <c r="AX37" s="20">
        <f t="shared" si="27"/>
        <v>100.83873728349454</v>
      </c>
      <c r="AY37" s="20">
        <f t="shared" si="47"/>
        <v>-3.8518098685639705E-2</v>
      </c>
      <c r="AZ37" s="21">
        <f t="shared" si="2"/>
        <v>28413.699999999997</v>
      </c>
      <c r="BA37" s="20">
        <f t="shared" si="28"/>
        <v>96.954620849473827</v>
      </c>
      <c r="BB37" s="20">
        <f t="shared" si="36"/>
        <v>2828.1015997111599</v>
      </c>
      <c r="BC37" s="20">
        <f t="shared" si="29"/>
        <v>2931.1015997111595</v>
      </c>
      <c r="BD37" s="20"/>
      <c r="BE37" s="140">
        <f t="shared" si="30"/>
        <v>3.4209454051820062E-2</v>
      </c>
      <c r="BF37" s="140">
        <f t="shared" si="44"/>
        <v>4.1391369416155635E-2</v>
      </c>
    </row>
    <row r="38" spans="1:61" x14ac:dyDescent="0.25">
      <c r="A38">
        <v>0</v>
      </c>
      <c r="C38" s="16">
        <f t="shared" si="20"/>
        <v>44102</v>
      </c>
      <c r="D38" s="91">
        <v>37</v>
      </c>
      <c r="E38" s="91" t="str">
        <f t="shared" si="7"/>
        <v/>
      </c>
      <c r="AC38" s="74">
        <f t="shared" si="10"/>
        <v>8.0154046886587995</v>
      </c>
      <c r="AD38" s="17">
        <f t="shared" si="11"/>
        <v>2.8888888888888893</v>
      </c>
      <c r="AE38">
        <f t="shared" si="0"/>
        <v>0.13</v>
      </c>
      <c r="AF38">
        <v>22.22</v>
      </c>
      <c r="AG38">
        <f t="shared" si="1"/>
        <v>4.4999999999999998E-2</v>
      </c>
      <c r="AH38">
        <f t="shared" si="12"/>
        <v>8.5000000000000006E-2</v>
      </c>
      <c r="AI38" s="28">
        <f t="shared" si="33"/>
        <v>25386.465762776072</v>
      </c>
      <c r="AJ38" s="29">
        <f t="shared" si="13"/>
        <v>-74.575327706079648</v>
      </c>
      <c r="AK38" s="29">
        <f t="shared" si="14"/>
        <v>-21.557309806684959</v>
      </c>
      <c r="AL38" s="29">
        <f t="shared" si="22"/>
        <v>-86.51937376148814</v>
      </c>
      <c r="AM38" s="29">
        <f t="shared" si="23"/>
        <v>-9.6132637512764614</v>
      </c>
      <c r="AN38" s="29">
        <f t="shared" si="24"/>
        <v>-28.839791253829379</v>
      </c>
      <c r="AO38" s="29">
        <f t="shared" si="25"/>
        <v>-57.679582507658765</v>
      </c>
      <c r="AP38" s="20">
        <f t="shared" si="37"/>
        <v>632.91365805042153</v>
      </c>
      <c r="AQ38" s="20">
        <f t="shared" si="43"/>
        <v>-62.247953282905357</v>
      </c>
      <c r="AR38" s="20">
        <f t="shared" si="15"/>
        <v>67.117794935471679</v>
      </c>
      <c r="AS38" s="20">
        <f t="shared" si="16"/>
        <v>19.401578826016465</v>
      </c>
      <c r="AT38" s="20">
        <f t="shared" si="17"/>
        <v>-28.679477163070931</v>
      </c>
      <c r="AU38" s="20">
        <f t="shared" si="18"/>
        <v>-38.292740914347391</v>
      </c>
      <c r="AV38" s="20">
        <f t="shared" si="38"/>
        <v>2394.3205791735022</v>
      </c>
      <c r="AW38" s="20">
        <f t="shared" si="26"/>
        <v>-4.4080566844880877</v>
      </c>
      <c r="AX38" s="20">
        <f t="shared" si="27"/>
        <v>100.54069419725238</v>
      </c>
      <c r="AY38" s="20">
        <f t="shared" si="47"/>
        <v>-4.3843507543720073E-2</v>
      </c>
      <c r="AZ38" s="21">
        <f t="shared" si="2"/>
        <v>28413.699999999993</v>
      </c>
      <c r="BA38" s="20">
        <f t="shared" si="28"/>
        <v>96.132637512764603</v>
      </c>
      <c r="BB38" s="20">
        <f t="shared" si="36"/>
        <v>2924.2342372239245</v>
      </c>
      <c r="BC38" s="20">
        <f t="shared" si="29"/>
        <v>3027.2342372239236</v>
      </c>
      <c r="BD38" s="20"/>
      <c r="BE38" s="140">
        <f t="shared" si="30"/>
        <v>3.2797442955316669E-2</v>
      </c>
      <c r="BF38" s="140">
        <f t="shared" si="44"/>
        <v>3.936735143959981E-2</v>
      </c>
      <c r="BI38" s="56"/>
    </row>
    <row r="39" spans="1:61" x14ac:dyDescent="0.25">
      <c r="A39">
        <v>0</v>
      </c>
      <c r="C39" s="16">
        <f t="shared" si="20"/>
        <v>44103</v>
      </c>
      <c r="D39" s="91">
        <v>38</v>
      </c>
      <c r="E39" s="91" t="str">
        <f t="shared" si="7"/>
        <v/>
      </c>
      <c r="AC39" s="74">
        <f t="shared" si="10"/>
        <v>8.0463861544867061</v>
      </c>
      <c r="AD39" s="17">
        <f t="shared" si="11"/>
        <v>2.8888888888888893</v>
      </c>
      <c r="AE39">
        <f t="shared" si="0"/>
        <v>0.13</v>
      </c>
      <c r="AF39">
        <v>22.22</v>
      </c>
      <c r="AG39">
        <f t="shared" si="1"/>
        <v>4.4999999999999998E-2</v>
      </c>
      <c r="AH39">
        <f t="shared" si="12"/>
        <v>8.5000000000000006E-2</v>
      </c>
      <c r="AI39" s="28">
        <f t="shared" si="33"/>
        <v>25291.209640744539</v>
      </c>
      <c r="AJ39" s="29">
        <f t="shared" si="13"/>
        <v>-73.780136782762369</v>
      </c>
      <c r="AK39" s="29">
        <f t="shared" si="14"/>
        <v>-21.475985248771238</v>
      </c>
      <c r="AL39" s="29">
        <f t="shared" si="22"/>
        <v>-85.730509828380249</v>
      </c>
      <c r="AM39" s="29">
        <f t="shared" si="23"/>
        <v>-9.5256122031533614</v>
      </c>
      <c r="AN39" s="29">
        <f t="shared" si="24"/>
        <v>-28.576836609460081</v>
      </c>
      <c r="AO39" s="29">
        <f t="shared" si="25"/>
        <v>-57.153673218920169</v>
      </c>
      <c r="AP39" s="20">
        <f t="shared" si="37"/>
        <v>628.11917090276825</v>
      </c>
      <c r="AQ39" s="20">
        <f t="shared" si="43"/>
        <v>-62.043882363764581</v>
      </c>
      <c r="AR39" s="20">
        <f t="shared" si="15"/>
        <v>66.402123104486137</v>
      </c>
      <c r="AS39" s="20">
        <f t="shared" si="16"/>
        <v>19.328386723894116</v>
      </c>
      <c r="AT39" s="20">
        <f t="shared" si="17"/>
        <v>-28.481114612268968</v>
      </c>
      <c r="AU39" s="20">
        <f t="shared" si="18"/>
        <v>-38.006726815422326</v>
      </c>
      <c r="AV39" s="20">
        <f t="shared" si="38"/>
        <v>2494.3711883526889</v>
      </c>
      <c r="AW39" s="20">
        <f t="shared" si="26"/>
        <v>-4.7944871476532853</v>
      </c>
      <c r="AX39" s="20">
        <f t="shared" si="27"/>
        <v>100.05060917918672</v>
      </c>
      <c r="AY39" s="20">
        <f t="shared" si="47"/>
        <v>-4.7920619244472031E-2</v>
      </c>
      <c r="AZ39" s="21">
        <f t="shared" si="2"/>
        <v>28413.699999999997</v>
      </c>
      <c r="BA39" s="20">
        <f t="shared" si="28"/>
        <v>95.256122031533607</v>
      </c>
      <c r="BB39" s="20">
        <f t="shared" si="36"/>
        <v>3019.4903592554583</v>
      </c>
      <c r="BC39" s="20">
        <f t="shared" si="29"/>
        <v>3122.4903592554574</v>
      </c>
      <c r="BD39" s="20"/>
      <c r="BE39" s="140">
        <f t="shared" si="30"/>
        <v>3.1466386333846061E-2</v>
      </c>
      <c r="BF39" s="140">
        <f t="shared" si="44"/>
        <v>3.7466786536439319E-2</v>
      </c>
      <c r="BI39" s="54"/>
    </row>
    <row r="40" spans="1:61" x14ac:dyDescent="0.25">
      <c r="A40">
        <v>0</v>
      </c>
      <c r="C40" s="16">
        <f t="shared" si="20"/>
        <v>44104</v>
      </c>
      <c r="D40" s="91">
        <v>39</v>
      </c>
      <c r="E40" s="91" t="str">
        <f t="shared" si="7"/>
        <v/>
      </c>
      <c r="AC40" s="74">
        <f t="shared" si="10"/>
        <v>8.0761523812266383</v>
      </c>
      <c r="AD40" s="17">
        <f t="shared" si="11"/>
        <v>2.8888888888888893</v>
      </c>
      <c r="AE40">
        <f t="shared" si="0"/>
        <v>0.13</v>
      </c>
      <c r="AF40">
        <v>22.22</v>
      </c>
      <c r="AG40">
        <f t="shared" si="1"/>
        <v>4.4999999999999998E-2</v>
      </c>
      <c r="AH40">
        <f t="shared" si="12"/>
        <v>8.5000000000000006E-2</v>
      </c>
      <c r="AI40" s="28">
        <f t="shared" si="33"/>
        <v>25196.867749348079</v>
      </c>
      <c r="AJ40" s="29">
        <f t="shared" si="13"/>
        <v>-72.946489206816963</v>
      </c>
      <c r="AK40" s="29">
        <f t="shared" si="14"/>
        <v>-21.395402189643569</v>
      </c>
      <c r="AL40" s="29">
        <f t="shared" si="22"/>
        <v>-84.907702256814488</v>
      </c>
      <c r="AM40" s="29">
        <f t="shared" si="23"/>
        <v>-9.4341891396460547</v>
      </c>
      <c r="AN40" s="29">
        <f t="shared" si="24"/>
        <v>-28.30256741893816</v>
      </c>
      <c r="AO40" s="29">
        <f t="shared" si="25"/>
        <v>-56.605134837876328</v>
      </c>
      <c r="AP40" s="20">
        <f t="shared" si="37"/>
        <v>623.09648840530531</v>
      </c>
      <c r="AQ40" s="20">
        <f t="shared" si="43"/>
        <v>-61.665022063652771</v>
      </c>
      <c r="AR40" s="20">
        <f t="shared" si="15"/>
        <v>65.651840286135268</v>
      </c>
      <c r="AS40" s="20">
        <f t="shared" si="16"/>
        <v>19.255861970679213</v>
      </c>
      <c r="AT40" s="20">
        <f t="shared" si="17"/>
        <v>-28.265362690624571</v>
      </c>
      <c r="AU40" s="20">
        <f t="shared" si="18"/>
        <v>-37.699551830270622</v>
      </c>
      <c r="AV40" s="20">
        <f t="shared" si="38"/>
        <v>2593.7357622466125</v>
      </c>
      <c r="AW40" s="20">
        <f t="shared" si="26"/>
        <v>-5.022682497462938</v>
      </c>
      <c r="AX40" s="20">
        <f t="shared" si="27"/>
        <v>99.364573893923534</v>
      </c>
      <c r="AY40" s="20">
        <f t="shared" si="47"/>
        <v>-5.0548020291667467E-2</v>
      </c>
      <c r="AZ40" s="21">
        <f t="shared" si="2"/>
        <v>28413.699999999997</v>
      </c>
      <c r="BA40" s="20">
        <f t="shared" si="28"/>
        <v>94.341891396460539</v>
      </c>
      <c r="BB40" s="20">
        <f t="shared" si="36"/>
        <v>3113.8322506519189</v>
      </c>
      <c r="BC40" s="20">
        <f t="shared" si="29"/>
        <v>3216.832250651918</v>
      </c>
      <c r="BD40" s="20"/>
      <c r="BE40" s="140">
        <f t="shared" si="30"/>
        <v>3.0213669392707417E-2</v>
      </c>
      <c r="BF40" s="140">
        <f t="shared" si="44"/>
        <v>3.5688035813884696E-2</v>
      </c>
      <c r="BI40" s="56"/>
    </row>
    <row r="41" spans="1:61" x14ac:dyDescent="0.25">
      <c r="A41">
        <v>0</v>
      </c>
      <c r="C41" s="16">
        <f t="shared" si="20"/>
        <v>44105</v>
      </c>
      <c r="D41" s="91">
        <v>40</v>
      </c>
      <c r="E41" s="91" t="str">
        <f t="shared" si="7"/>
        <v/>
      </c>
      <c r="AC41" s="74">
        <f t="shared" si="10"/>
        <v>8.1047763035710538</v>
      </c>
      <c r="AD41" s="17">
        <f t="shared" si="11"/>
        <v>2.8888888888888893</v>
      </c>
      <c r="AE41">
        <f t="shared" si="0"/>
        <v>0.13</v>
      </c>
      <c r="AF41">
        <v>22.22</v>
      </c>
      <c r="AG41">
        <f t="shared" si="1"/>
        <v>4.4999999999999998E-2</v>
      </c>
      <c r="AH41">
        <f t="shared" si="12"/>
        <v>8.5000000000000006E-2</v>
      </c>
      <c r="AI41" s="28">
        <f t="shared" si="33"/>
        <v>25103.458906708245</v>
      </c>
      <c r="AJ41" s="29">
        <f t="shared" si="13"/>
        <v>-72.093250104946833</v>
      </c>
      <c r="AK41" s="29">
        <f t="shared" si="14"/>
        <v>-21.315592534888776</v>
      </c>
      <c r="AL41" s="29">
        <f t="shared" si="22"/>
        <v>-84.067958375852058</v>
      </c>
      <c r="AM41" s="29">
        <f t="shared" si="23"/>
        <v>-9.3408842639835612</v>
      </c>
      <c r="AN41" s="29">
        <f t="shared" si="24"/>
        <v>-28.022652791950687</v>
      </c>
      <c r="AO41" s="29">
        <f t="shared" si="25"/>
        <v>-56.045305583901367</v>
      </c>
      <c r="AP41" s="20">
        <f t="shared" si="37"/>
        <v>618.02702956259327</v>
      </c>
      <c r="AQ41" s="20">
        <f t="shared" si="43"/>
        <v>-61.098075240325386</v>
      </c>
      <c r="AR41" s="20">
        <f t="shared" si="15"/>
        <v>64.883925094452152</v>
      </c>
      <c r="AS41" s="20">
        <f t="shared" si="16"/>
        <v>19.184033281399898</v>
      </c>
      <c r="AT41" s="20">
        <f t="shared" si="17"/>
        <v>-28.039341978238738</v>
      </c>
      <c r="AU41" s="20">
        <f t="shared" si="18"/>
        <v>-37.3802262422223</v>
      </c>
      <c r="AV41" s="20">
        <f t="shared" si="38"/>
        <v>2692.21406372916</v>
      </c>
      <c r="AW41" s="20">
        <f>(AP41-AP40)</f>
        <v>-5.0694588427120379</v>
      </c>
      <c r="AX41" s="20">
        <f t="shared" si="27"/>
        <v>98.478301482547522</v>
      </c>
      <c r="AY41" s="20">
        <f t="shared" si="47"/>
        <v>-5.1477927283407256E-2</v>
      </c>
      <c r="AZ41" s="21">
        <f t="shared" si="2"/>
        <v>28413.699999999997</v>
      </c>
      <c r="BA41" s="20">
        <f t="shared" si="28"/>
        <v>93.408842639835612</v>
      </c>
      <c r="BB41" s="20">
        <f t="shared" si="36"/>
        <v>3207.2410932917546</v>
      </c>
      <c r="BC41" s="20">
        <f t="shared" si="29"/>
        <v>3310.2410932917533</v>
      </c>
      <c r="BD41" s="20"/>
      <c r="BE41" s="140">
        <f t="shared" si="30"/>
        <v>2.9037523675940879E-2</v>
      </c>
      <c r="BF41" s="140">
        <f t="shared" si="44"/>
        <v>3.4031145416728893E-2</v>
      </c>
    </row>
    <row r="42" spans="1:61" x14ac:dyDescent="0.25">
      <c r="A42">
        <v>0</v>
      </c>
      <c r="C42" s="16">
        <f t="shared" si="20"/>
        <v>44106</v>
      </c>
      <c r="D42" s="91">
        <v>41</v>
      </c>
      <c r="E42" s="91" t="str">
        <f t="shared" si="7"/>
        <v/>
      </c>
      <c r="AC42" s="74">
        <f t="shared" si="10"/>
        <v>8.1323301804503068</v>
      </c>
      <c r="AD42" s="17">
        <f t="shared" si="11"/>
        <v>2.8888888888888893</v>
      </c>
      <c r="AE42">
        <f t="shared" si="0"/>
        <v>0.13</v>
      </c>
      <c r="AF42">
        <v>22.22</v>
      </c>
      <c r="AG42">
        <f t="shared" si="1"/>
        <v>4.4999999999999998E-2</v>
      </c>
      <c r="AH42">
        <f t="shared" si="12"/>
        <v>8.5000000000000006E-2</v>
      </c>
      <c r="AI42" s="28">
        <f t="shared" si="33"/>
        <v>25010.980715675338</v>
      </c>
      <c r="AJ42" s="29">
        <f t="shared" si="13"/>
        <v>-71.241618828984741</v>
      </c>
      <c r="AK42" s="29">
        <f t="shared" si="14"/>
        <v>-21.236572203922528</v>
      </c>
      <c r="AL42" s="29">
        <f t="shared" si="22"/>
        <v>-83.230371929616538</v>
      </c>
      <c r="AM42" s="29">
        <f t="shared" si="23"/>
        <v>-9.2478191032907269</v>
      </c>
      <c r="AN42" s="29">
        <f t="shared" si="24"/>
        <v>-27.743457309872177</v>
      </c>
      <c r="AO42" s="29">
        <f t="shared" si="25"/>
        <v>-55.486914619744361</v>
      </c>
      <c r="AP42" s="20">
        <f t="shared" si="37"/>
        <v>613.11755637820511</v>
      </c>
      <c r="AQ42" s="20">
        <f t="shared" si="43"/>
        <v>-60.328628783688004</v>
      </c>
      <c r="AR42" s="20">
        <f t="shared" si="15"/>
        <v>64.117456946086264</v>
      </c>
      <c r="AS42" s="20">
        <f t="shared" si="16"/>
        <v>19.112914983530274</v>
      </c>
      <c r="AT42" s="20">
        <f t="shared" si="17"/>
        <v>-27.811216330316697</v>
      </c>
      <c r="AU42" s="20">
        <f t="shared" si="18"/>
        <v>-37.05903543360742</v>
      </c>
      <c r="AV42" s="20">
        <f t="shared" si="38"/>
        <v>2789.6017279464554</v>
      </c>
      <c r="AW42" s="20">
        <f t="shared" si="26"/>
        <v>-4.9094731843881618</v>
      </c>
      <c r="AX42" s="20">
        <f t="shared" si="27"/>
        <v>97.387664217295423</v>
      </c>
      <c r="AY42" s="20">
        <f t="shared" si="47"/>
        <v>-5.0411653507100654E-2</v>
      </c>
      <c r="AZ42" s="21">
        <f t="shared" si="2"/>
        <v>28413.699999999997</v>
      </c>
      <c r="BA42" s="20">
        <f t="shared" si="28"/>
        <v>92.478191032907262</v>
      </c>
      <c r="BB42" s="20">
        <f t="shared" si="36"/>
        <v>3299.7192843246621</v>
      </c>
      <c r="BC42" s="20">
        <f t="shared" si="29"/>
        <v>3402.7192843246603</v>
      </c>
      <c r="BD42" s="20"/>
      <c r="BE42" s="140">
        <f t="shared" si="30"/>
        <v>2.7936995652768401E-2</v>
      </c>
      <c r="BF42" s="140">
        <f t="shared" si="44"/>
        <v>3.2497832759102369E-2</v>
      </c>
    </row>
    <row r="43" spans="1:61" x14ac:dyDescent="0.25">
      <c r="A43">
        <v>0</v>
      </c>
      <c r="C43" s="16">
        <f t="shared" si="20"/>
        <v>44107</v>
      </c>
      <c r="D43" s="91">
        <v>42</v>
      </c>
      <c r="E43" s="91" t="str">
        <f t="shared" si="7"/>
        <v/>
      </c>
      <c r="AC43" s="74">
        <f t="shared" si="10"/>
        <v>8.1588863318732052</v>
      </c>
      <c r="AD43" s="17">
        <f t="shared" si="11"/>
        <v>2.8888888888888893</v>
      </c>
      <c r="AE43">
        <f t="shared" si="0"/>
        <v>0.13</v>
      </c>
      <c r="AF43">
        <v>22.22</v>
      </c>
      <c r="AG43">
        <f t="shared" si="1"/>
        <v>4.4999999999999998E-2</v>
      </c>
      <c r="AH43">
        <f t="shared" si="12"/>
        <v>8.5000000000000006E-2</v>
      </c>
      <c r="AI43" s="28">
        <f t="shared" si="33"/>
        <v>24919.407046639259</v>
      </c>
      <c r="AJ43" s="29">
        <f t="shared" si="13"/>
        <v>-70.415329867232032</v>
      </c>
      <c r="AK43" s="29">
        <f t="shared" si="14"/>
        <v>-21.158339168847284</v>
      </c>
      <c r="AL43" s="29">
        <f t="shared" si="22"/>
        <v>-82.416302132471387</v>
      </c>
      <c r="AM43" s="29">
        <f t="shared" si="23"/>
        <v>-9.1573669036079313</v>
      </c>
      <c r="AN43" s="29">
        <f t="shared" si="24"/>
        <v>-27.472100710823796</v>
      </c>
      <c r="AO43" s="29">
        <f t="shared" si="25"/>
        <v>-54.944201421647591</v>
      </c>
      <c r="AP43" s="20">
        <f t="shared" si="37"/>
        <v>608.60250580364027</v>
      </c>
      <c r="AQ43" s="20">
        <f t="shared" si="43"/>
        <v>-59.341062670016996</v>
      </c>
      <c r="AR43" s="20">
        <f t="shared" si="15"/>
        <v>63.373796880508827</v>
      </c>
      <c r="AS43" s="20">
        <f t="shared" si="16"/>
        <v>19.042505251962556</v>
      </c>
      <c r="AT43" s="20">
        <f t="shared" si="17"/>
        <v>-27.59029003701923</v>
      </c>
      <c r="AU43" s="20">
        <f t="shared" si="18"/>
        <v>-36.747656940627159</v>
      </c>
      <c r="AV43" s="20">
        <f t="shared" si="38"/>
        <v>2885.6904475570996</v>
      </c>
      <c r="AW43" s="20">
        <f t="shared" si="26"/>
        <v>-4.5150505745648388</v>
      </c>
      <c r="AX43" s="20">
        <f t="shared" si="27"/>
        <v>96.088719610644148</v>
      </c>
      <c r="AY43" s="20">
        <f t="shared" si="47"/>
        <v>-4.6988351940373735E-2</v>
      </c>
      <c r="AZ43" s="21">
        <f t="shared" si="2"/>
        <v>28413.699999999997</v>
      </c>
      <c r="BA43" s="20">
        <f t="shared" si="28"/>
        <v>91.573669036079309</v>
      </c>
      <c r="BB43" s="20">
        <f t="shared" si="36"/>
        <v>3391.2929533607412</v>
      </c>
      <c r="BC43" s="20">
        <f t="shared" si="29"/>
        <v>3494.2929533607398</v>
      </c>
      <c r="BD43" s="20"/>
      <c r="BE43" s="140">
        <f t="shared" si="30"/>
        <v>2.691190820763054E-2</v>
      </c>
      <c r="BF43" s="140">
        <f t="shared" si="44"/>
        <v>3.1091457946257593E-2</v>
      </c>
    </row>
    <row r="44" spans="1:61" x14ac:dyDescent="0.25">
      <c r="A44">
        <v>0</v>
      </c>
      <c r="C44" s="16">
        <f t="shared" si="20"/>
        <v>44108</v>
      </c>
      <c r="D44" s="91">
        <v>43</v>
      </c>
      <c r="E44" s="91" t="str">
        <f t="shared" si="7"/>
        <v/>
      </c>
      <c r="AC44" s="74">
        <f t="shared" si="10"/>
        <v>8.1845178518235837</v>
      </c>
      <c r="AD44" s="17">
        <f t="shared" si="11"/>
        <v>2.8888888888888893</v>
      </c>
      <c r="AE44">
        <f t="shared" si="0"/>
        <v>0.13</v>
      </c>
      <c r="AF44">
        <v>22.22</v>
      </c>
      <c r="AG44">
        <f t="shared" si="1"/>
        <v>4.4999999999999998E-2</v>
      </c>
      <c r="AH44">
        <f t="shared" si="12"/>
        <v>8.5000000000000006E-2</v>
      </c>
      <c r="AI44" s="28">
        <f t="shared" si="33"/>
        <v>24828.685305808227</v>
      </c>
      <c r="AJ44" s="29">
        <f t="shared" si="13"/>
        <v>-69.640869506028494</v>
      </c>
      <c r="AK44" s="29">
        <f t="shared" si="14"/>
        <v>-21.080871325005926</v>
      </c>
      <c r="AL44" s="29">
        <f t="shared" si="22"/>
        <v>-81.64956674793099</v>
      </c>
      <c r="AM44" s="29">
        <f t="shared" si="23"/>
        <v>-9.0721740831034428</v>
      </c>
      <c r="AN44" s="29">
        <f t="shared" si="24"/>
        <v>-27.21652224931033</v>
      </c>
      <c r="AO44" s="29">
        <f t="shared" si="25"/>
        <v>-54.43304449862066</v>
      </c>
      <c r="AP44" s="20">
        <f t="shared" si="37"/>
        <v>604.69218728072315</v>
      </c>
      <c r="AQ44" s="20">
        <f t="shared" si="43"/>
        <v>-58.1727725096843</v>
      </c>
      <c r="AR44" s="20">
        <f t="shared" si="15"/>
        <v>62.676782555425646</v>
      </c>
      <c r="AS44" s="20">
        <f t="shared" si="16"/>
        <v>18.972784192505333</v>
      </c>
      <c r="AT44" s="20">
        <f t="shared" si="17"/>
        <v>-27.387112761163809</v>
      </c>
      <c r="AU44" s="20">
        <f t="shared" si="18"/>
        <v>-36.459286844267254</v>
      </c>
      <c r="AV44" s="20">
        <f t="shared" si="38"/>
        <v>2980.3225069110513</v>
      </c>
      <c r="AW44" s="20">
        <f t="shared" si="26"/>
        <v>-3.9103185229171231</v>
      </c>
      <c r="AX44" s="20">
        <f t="shared" si="27"/>
        <v>94.632059353951718</v>
      </c>
      <c r="AY44" s="20">
        <f t="shared" si="47"/>
        <v>-4.1321287411609446E-2</v>
      </c>
      <c r="AZ44" s="21">
        <f t="shared" si="2"/>
        <v>28413.7</v>
      </c>
      <c r="BA44" s="20">
        <f t="shared" si="28"/>
        <v>90.721740831034424</v>
      </c>
      <c r="BB44" s="20">
        <f t="shared" si="36"/>
        <v>3482.0146941917756</v>
      </c>
      <c r="BC44" s="20">
        <f t="shared" si="29"/>
        <v>3585.0146941917747</v>
      </c>
      <c r="BD44" s="20"/>
      <c r="BE44" s="140">
        <f t="shared" si="30"/>
        <v>2.5962831978292061E-2</v>
      </c>
      <c r="BF44" s="140">
        <f t="shared" si="44"/>
        <v>2.9817026531040257E-2</v>
      </c>
    </row>
    <row r="45" spans="1:61" x14ac:dyDescent="0.25">
      <c r="A45">
        <v>0</v>
      </c>
      <c r="C45" s="16">
        <f t="shared" si="20"/>
        <v>44109</v>
      </c>
      <c r="D45" s="91">
        <v>44</v>
      </c>
      <c r="E45" s="91" t="str">
        <f t="shared" si="7"/>
        <v/>
      </c>
      <c r="AC45" s="74">
        <f t="shared" si="10"/>
        <v>8.2092976180879553</v>
      </c>
      <c r="AD45" s="17">
        <f t="shared" si="11"/>
        <v>2.8888888888888893</v>
      </c>
      <c r="AE45">
        <f t="shared" si="0"/>
        <v>0.13</v>
      </c>
      <c r="AF45">
        <v>22.22</v>
      </c>
      <c r="AG45">
        <f t="shared" si="1"/>
        <v>4.4999999999999998E-2</v>
      </c>
      <c r="AH45">
        <f t="shared" si="12"/>
        <v>8.5000000000000006E-2</v>
      </c>
      <c r="AI45" s="28">
        <f t="shared" si="33"/>
        <v>24738.739666115187</v>
      </c>
      <c r="AJ45" s="29">
        <f t="shared" si="13"/>
        <v>-68.941515512990179</v>
      </c>
      <c r="AK45" s="29">
        <f t="shared" si="14"/>
        <v>-21.004124180049384</v>
      </c>
      <c r="AL45" s="29">
        <f t="shared" si="22"/>
        <v>-80.951075723735613</v>
      </c>
      <c r="AM45" s="29">
        <f t="shared" si="23"/>
        <v>-8.9945639693039574</v>
      </c>
      <c r="AN45" s="29">
        <f t="shared" si="24"/>
        <v>-26.983691907911869</v>
      </c>
      <c r="AO45" s="29">
        <f t="shared" si="25"/>
        <v>-53.967383815823744</v>
      </c>
      <c r="AP45" s="20">
        <f t="shared" si="37"/>
        <v>600.75253206916739</v>
      </c>
      <c r="AQ45" s="20">
        <f t="shared" si="43"/>
        <v>-57.679582507658765</v>
      </c>
      <c r="AR45" s="20">
        <f t="shared" si="15"/>
        <v>62.047363961691161</v>
      </c>
      <c r="AS45" s="20">
        <f t="shared" si="16"/>
        <v>18.903711762044445</v>
      </c>
      <c r="AT45" s="20">
        <f t="shared" si="17"/>
        <v>-27.211148427632541</v>
      </c>
      <c r="AU45" s="20">
        <f t="shared" si="18"/>
        <v>-36.205712396936498</v>
      </c>
      <c r="AV45" s="20">
        <f t="shared" si="38"/>
        <v>3074.2078018156467</v>
      </c>
      <c r="AW45" s="20">
        <f t="shared" si="26"/>
        <v>-3.9396552115557597</v>
      </c>
      <c r="AX45" s="20">
        <f t="shared" si="27"/>
        <v>93.885294904595412</v>
      </c>
      <c r="AY45" s="20">
        <f t="shared" si="47"/>
        <v>-4.1962431023507656E-2</v>
      </c>
      <c r="AZ45" s="21">
        <f t="shared" si="2"/>
        <v>28413.7</v>
      </c>
      <c r="BA45" s="20">
        <f t="shared" si="28"/>
        <v>89.945639693039567</v>
      </c>
      <c r="BB45" s="20">
        <f t="shared" si="36"/>
        <v>3571.9603338848151</v>
      </c>
      <c r="BC45" s="20">
        <f t="shared" si="29"/>
        <v>3674.9603338848142</v>
      </c>
      <c r="BD45" s="20"/>
      <c r="BE45" s="140">
        <f t="shared" si="30"/>
        <v>2.5089336408791869E-2</v>
      </c>
      <c r="BF45" s="140">
        <f t="shared" si="44"/>
        <v>2.8677011825661739E-2</v>
      </c>
    </row>
    <row r="46" spans="1:61" x14ac:dyDescent="0.25">
      <c r="A46">
        <v>0</v>
      </c>
      <c r="C46" s="16">
        <f t="shared" si="20"/>
        <v>44110</v>
      </c>
      <c r="D46" s="91">
        <v>45</v>
      </c>
      <c r="E46" s="91" t="str">
        <f t="shared" si="7"/>
        <v/>
      </c>
      <c r="AC46" s="74">
        <f t="shared" si="10"/>
        <v>8.2332727273495951</v>
      </c>
      <c r="AD46" s="17">
        <f t="shared" si="11"/>
        <v>2.8888888888888893</v>
      </c>
      <c r="AE46">
        <f t="shared" si="0"/>
        <v>0.13</v>
      </c>
      <c r="AF46">
        <v>22.22</v>
      </c>
      <c r="AG46">
        <f t="shared" si="1"/>
        <v>4.4999999999999998E-2</v>
      </c>
      <c r="AH46">
        <f t="shared" si="12"/>
        <v>8.5000000000000006E-2</v>
      </c>
      <c r="AI46" s="28">
        <f t="shared" si="33"/>
        <v>24649.567404575329</v>
      </c>
      <c r="AJ46" s="29">
        <f t="shared" si="13"/>
        <v>-68.244227952697202</v>
      </c>
      <c r="AK46" s="29">
        <f t="shared" si="14"/>
        <v>-20.928033587160655</v>
      </c>
      <c r="AL46" s="29">
        <f t="shared" si="22"/>
        <v>-80.255035385872077</v>
      </c>
      <c r="AM46" s="29">
        <f t="shared" si="23"/>
        <v>-8.9172261539857853</v>
      </c>
      <c r="AN46" s="29">
        <f t="shared" si="24"/>
        <v>-26.751678461957358</v>
      </c>
      <c r="AO46" s="29">
        <f t="shared" si="25"/>
        <v>-53.503356923914723</v>
      </c>
      <c r="AP46" s="20">
        <f t="shared" si="37"/>
        <v>596.82003029300665</v>
      </c>
      <c r="AQ46" s="20">
        <f t="shared" si="43"/>
        <v>-57.153673218920169</v>
      </c>
      <c r="AR46" s="20">
        <f t="shared" si="15"/>
        <v>61.419805157427483</v>
      </c>
      <c r="AS46" s="20">
        <f t="shared" si="16"/>
        <v>18.83523022844459</v>
      </c>
      <c r="AT46" s="20">
        <f t="shared" si="17"/>
        <v>-27.033863943112532</v>
      </c>
      <c r="AU46" s="20">
        <f t="shared" si="18"/>
        <v>-35.951090097098316</v>
      </c>
      <c r="AV46" s="20">
        <f t="shared" si="38"/>
        <v>3167.312565131665</v>
      </c>
      <c r="AW46" s="20">
        <f t="shared" si="26"/>
        <v>-3.9325017761607342</v>
      </c>
      <c r="AX46" s="20">
        <f t="shared" si="27"/>
        <v>93.104763316018307</v>
      </c>
      <c r="AY46" s="20">
        <f t="shared" si="47"/>
        <v>-4.2237385458066705E-2</v>
      </c>
      <c r="AZ46" s="21">
        <f t="shared" si="2"/>
        <v>28413.7</v>
      </c>
      <c r="BA46" s="20">
        <f t="shared" si="28"/>
        <v>89.172261539857857</v>
      </c>
      <c r="BB46" s="20">
        <f t="shared" si="36"/>
        <v>3661.1325954246731</v>
      </c>
      <c r="BC46" s="20">
        <f t="shared" si="29"/>
        <v>3764.1325954246718</v>
      </c>
      <c r="BD46" s="20"/>
      <c r="BE46" s="140">
        <f t="shared" si="30"/>
        <v>2.4264822865609884E-2</v>
      </c>
      <c r="BF46" s="140">
        <f t="shared" si="44"/>
        <v>2.7610434314448391E-2</v>
      </c>
    </row>
    <row r="47" spans="1:61" x14ac:dyDescent="0.25">
      <c r="A47">
        <v>0</v>
      </c>
      <c r="C47" s="16">
        <f t="shared" si="20"/>
        <v>44111</v>
      </c>
      <c r="D47" s="91">
        <v>46</v>
      </c>
      <c r="E47" s="91" t="str">
        <f t="shared" si="7"/>
        <v/>
      </c>
      <c r="AC47" s="74">
        <f t="shared" si="10"/>
        <v>8.2564875130294144</v>
      </c>
      <c r="AD47" s="17">
        <f t="shared" si="11"/>
        <v>2.8888888888888893</v>
      </c>
      <c r="AE47">
        <f t="shared" si="0"/>
        <v>0.13</v>
      </c>
      <c r="AF47">
        <v>22.22</v>
      </c>
      <c r="AG47">
        <f t="shared" si="1"/>
        <v>4.4999999999999998E-2</v>
      </c>
      <c r="AH47">
        <f t="shared" si="12"/>
        <v>8.5000000000000006E-2</v>
      </c>
      <c r="AI47" s="28">
        <f t="shared" si="33"/>
        <v>24561.161683479568</v>
      </c>
      <c r="AJ47" s="29">
        <f t="shared" si="13"/>
        <v>-67.553123852962344</v>
      </c>
      <c r="AK47" s="29">
        <f t="shared" si="14"/>
        <v>-20.85259724279808</v>
      </c>
      <c r="AL47" s="29">
        <f t="shared" si="22"/>
        <v>-79.565148986184383</v>
      </c>
      <c r="AM47" s="29">
        <f t="shared" si="23"/>
        <v>-8.8405721095760423</v>
      </c>
      <c r="AN47" s="29">
        <f t="shared" si="24"/>
        <v>-26.521716328728129</v>
      </c>
      <c r="AO47" s="29">
        <f t="shared" si="25"/>
        <v>-53.04343265745625</v>
      </c>
      <c r="AP47" s="20">
        <f t="shared" si="37"/>
        <v>592.92314307812933</v>
      </c>
      <c r="AQ47" s="20">
        <f t="shared" si="43"/>
        <v>-56.605134837876328</v>
      </c>
      <c r="AR47" s="20">
        <f t="shared" si="15"/>
        <v>60.797811467666108</v>
      </c>
      <c r="AS47" s="20">
        <f t="shared" si="16"/>
        <v>18.767337518518271</v>
      </c>
      <c r="AT47" s="20">
        <f t="shared" si="17"/>
        <v>-26.856901363185298</v>
      </c>
      <c r="AU47" s="20">
        <f t="shared" si="18"/>
        <v>-35.697473472761338</v>
      </c>
      <c r="AV47" s="20">
        <f t="shared" si="38"/>
        <v>3259.6151734423029</v>
      </c>
      <c r="AW47" s="20">
        <f t="shared" si="26"/>
        <v>-3.8968872148773244</v>
      </c>
      <c r="AX47" s="20">
        <f t="shared" si="27"/>
        <v>92.302608310637879</v>
      </c>
      <c r="AY47" s="20">
        <f t="shared" si="47"/>
        <v>-4.2218603419771489E-2</v>
      </c>
      <c r="AZ47" s="21">
        <f t="shared" si="2"/>
        <v>28413.7</v>
      </c>
      <c r="BA47" s="20">
        <f t="shared" si="28"/>
        <v>88.405721095760413</v>
      </c>
      <c r="BB47" s="20">
        <f t="shared" si="36"/>
        <v>3749.5383165204335</v>
      </c>
      <c r="BC47" s="20">
        <f t="shared" si="29"/>
        <v>3852.5383165204321</v>
      </c>
      <c r="BD47" s="20"/>
      <c r="BE47" s="140">
        <f t="shared" si="30"/>
        <v>2.3486346151359829E-2</v>
      </c>
      <c r="BF47" s="140">
        <f t="shared" si="44"/>
        <v>2.661292929163761E-2</v>
      </c>
    </row>
    <row r="48" spans="1:61" x14ac:dyDescent="0.25">
      <c r="A48">
        <v>0</v>
      </c>
      <c r="C48" s="16">
        <f t="shared" si="20"/>
        <v>44112</v>
      </c>
      <c r="D48" s="91">
        <v>47</v>
      </c>
      <c r="E48" s="91" t="str">
        <f t="shared" si="7"/>
        <v/>
      </c>
      <c r="AC48" s="74">
        <f t="shared" si="10"/>
        <v>8.2789835823056706</v>
      </c>
      <c r="AD48" s="17">
        <f t="shared" si="11"/>
        <v>2.8888888888888893</v>
      </c>
      <c r="AE48">
        <f t="shared" si="0"/>
        <v>0.13</v>
      </c>
      <c r="AF48">
        <v>22.22</v>
      </c>
      <c r="AG48">
        <f t="shared" si="1"/>
        <v>4.4999999999999998E-2</v>
      </c>
      <c r="AH48">
        <f t="shared" si="12"/>
        <v>8.5000000000000006E-2</v>
      </c>
      <c r="AI48" s="28">
        <f t="shared" si="33"/>
        <v>24473.512530286182</v>
      </c>
      <c r="AJ48" s="29">
        <f t="shared" si="13"/>
        <v>-66.871343830864205</v>
      </c>
      <c r="AK48" s="29">
        <f t="shared" si="14"/>
        <v>-20.777809362519626</v>
      </c>
      <c r="AL48" s="29">
        <f t="shared" si="22"/>
        <v>-78.884237874045439</v>
      </c>
      <c r="AM48" s="29">
        <f t="shared" si="23"/>
        <v>-8.7649153193383835</v>
      </c>
      <c r="AN48" s="29">
        <f t="shared" si="24"/>
        <v>-26.294745958015145</v>
      </c>
      <c r="AO48" s="29">
        <f t="shared" si="25"/>
        <v>-52.589491916030298</v>
      </c>
      <c r="AP48" s="20">
        <f t="shared" si="37"/>
        <v>589.08053392975751</v>
      </c>
      <c r="AQ48" s="20">
        <f t="shared" si="43"/>
        <v>-56.045305583901367</v>
      </c>
      <c r="AR48" s="20">
        <f t="shared" si="15"/>
        <v>60.184209447777789</v>
      </c>
      <c r="AS48" s="20">
        <f t="shared" si="16"/>
        <v>18.700028426267664</v>
      </c>
      <c r="AT48" s="20">
        <f t="shared" si="17"/>
        <v>-26.681541438515818</v>
      </c>
      <c r="AU48" s="20">
        <f t="shared" si="18"/>
        <v>-35.4464567578542</v>
      </c>
      <c r="AV48" s="20">
        <f t="shared" si="38"/>
        <v>3351.1069357840584</v>
      </c>
      <c r="AW48" s="20">
        <f t="shared" si="26"/>
        <v>-3.842609148371821</v>
      </c>
      <c r="AX48" s="20">
        <f t="shared" si="27"/>
        <v>91.491762341755475</v>
      </c>
      <c r="AY48" s="20">
        <f t="shared" si="47"/>
        <v>-4.1999509573531428E-2</v>
      </c>
      <c r="AZ48" s="21">
        <f t="shared" si="2"/>
        <v>28413.699999999997</v>
      </c>
      <c r="BA48" s="20">
        <f t="shared" si="28"/>
        <v>87.649153193383825</v>
      </c>
      <c r="BB48" s="20">
        <f t="shared" si="36"/>
        <v>3837.1874697138173</v>
      </c>
      <c r="BC48" s="20">
        <f t="shared" si="29"/>
        <v>3940.187469713816</v>
      </c>
      <c r="BD48" s="20"/>
      <c r="BE48" s="140">
        <f t="shared" si="30"/>
        <v>2.2751014004851633E-2</v>
      </c>
      <c r="BF48" s="140">
        <f t="shared" si="44"/>
        <v>2.5680097368155637E-2</v>
      </c>
    </row>
    <row r="49" spans="1:58" x14ac:dyDescent="0.25">
      <c r="A49">
        <v>0</v>
      </c>
      <c r="C49" s="16">
        <f t="shared" si="20"/>
        <v>44113</v>
      </c>
      <c r="D49" s="91">
        <v>48</v>
      </c>
      <c r="E49" s="91" t="str">
        <f t="shared" si="7"/>
        <v/>
      </c>
      <c r="AC49" s="74">
        <f t="shared" si="10"/>
        <v>8.3007998076272482</v>
      </c>
      <c r="AD49" s="17">
        <f t="shared" si="11"/>
        <v>2.8888888888888893</v>
      </c>
      <c r="AE49">
        <f t="shared" si="0"/>
        <v>0.13</v>
      </c>
      <c r="AF49">
        <v>22.22</v>
      </c>
      <c r="AG49">
        <f t="shared" si="1"/>
        <v>4.4999999999999998E-2</v>
      </c>
      <c r="AH49">
        <f t="shared" si="12"/>
        <v>8.5000000000000006E-2</v>
      </c>
      <c r="AI49" s="28">
        <f t="shared" si="33"/>
        <v>24386.607994982871</v>
      </c>
      <c r="AJ49" s="29">
        <f t="shared" si="13"/>
        <v>-66.200873793374498</v>
      </c>
      <c r="AK49" s="29">
        <f t="shared" si="14"/>
        <v>-20.703661509933994</v>
      </c>
      <c r="AL49" s="29">
        <f t="shared" si="22"/>
        <v>-78.21408177297765</v>
      </c>
      <c r="AM49" s="29">
        <f t="shared" si="23"/>
        <v>-8.6904535303308492</v>
      </c>
      <c r="AN49" s="29">
        <f t="shared" si="24"/>
        <v>-26.071360590992551</v>
      </c>
      <c r="AO49" s="29">
        <f t="shared" si="25"/>
        <v>-52.142721181985095</v>
      </c>
      <c r="AP49" s="20">
        <f t="shared" si="37"/>
        <v>585.29907705615176</v>
      </c>
      <c r="AQ49" s="20">
        <f t="shared" si="43"/>
        <v>-55.486914619744361</v>
      </c>
      <c r="AR49" s="20">
        <f t="shared" si="15"/>
        <v>59.58078641403705</v>
      </c>
      <c r="AS49" s="20">
        <f t="shared" si="16"/>
        <v>18.633295358940597</v>
      </c>
      <c r="AT49" s="20">
        <f t="shared" si="17"/>
        <v>-26.508624026839087</v>
      </c>
      <c r="AU49" s="20">
        <f t="shared" si="18"/>
        <v>-35.199077557169936</v>
      </c>
      <c r="AV49" s="20">
        <f t="shared" si="38"/>
        <v>3441.792927960973</v>
      </c>
      <c r="AW49" s="20">
        <f t="shared" si="26"/>
        <v>-3.7814568736057481</v>
      </c>
      <c r="AX49" s="20">
        <f t="shared" si="27"/>
        <v>90.685992176914624</v>
      </c>
      <c r="AY49" s="20">
        <f t="shared" si="47"/>
        <v>-4.1698356965965584E-2</v>
      </c>
      <c r="AZ49" s="21">
        <f t="shared" si="2"/>
        <v>28413.699999999997</v>
      </c>
      <c r="BA49" s="20">
        <f t="shared" si="28"/>
        <v>86.904535303308492</v>
      </c>
      <c r="BB49" s="20">
        <f t="shared" si="36"/>
        <v>3924.0920050171258</v>
      </c>
      <c r="BC49" s="20">
        <f t="shared" si="29"/>
        <v>4027.0920050171248</v>
      </c>
      <c r="BD49" s="20"/>
      <c r="BE49" s="140">
        <f t="shared" si="30"/>
        <v>2.2055939208806462E-2</v>
      </c>
      <c r="BF49" s="140">
        <f t="shared" si="44"/>
        <v>2.4807399309763837E-2</v>
      </c>
    </row>
    <row r="50" spans="1:58" x14ac:dyDescent="0.25">
      <c r="A50">
        <v>0</v>
      </c>
      <c r="C50" s="16">
        <f t="shared" si="20"/>
        <v>44114</v>
      </c>
      <c r="D50" s="91">
        <v>49</v>
      </c>
      <c r="E50" s="91" t="str">
        <f t="shared" si="7"/>
        <v/>
      </c>
      <c r="AC50" s="74">
        <f t="shared" si="10"/>
        <v>8.3219722730948043</v>
      </c>
      <c r="AD50" s="17">
        <f t="shared" si="11"/>
        <v>2.8888888888888893</v>
      </c>
      <c r="AE50">
        <f t="shared" si="0"/>
        <v>0.13</v>
      </c>
      <c r="AF50">
        <v>22.22</v>
      </c>
      <c r="AG50">
        <f t="shared" si="1"/>
        <v>4.4999999999999998E-2</v>
      </c>
      <c r="AH50">
        <f t="shared" si="12"/>
        <v>8.5000000000000006E-2</v>
      </c>
      <c r="AI50" s="28">
        <f t="shared" si="33"/>
        <v>24300.43550558875</v>
      </c>
      <c r="AJ50" s="29">
        <f t="shared" si="13"/>
        <v>-65.542345818336329</v>
      </c>
      <c r="AK50" s="29">
        <f t="shared" si="14"/>
        <v>-20.630143575784935</v>
      </c>
      <c r="AL50" s="29">
        <f t="shared" si="22"/>
        <v>-77.55524045470915</v>
      </c>
      <c r="AM50" s="29">
        <f t="shared" si="23"/>
        <v>-8.6172489394121268</v>
      </c>
      <c r="AN50" s="29">
        <f t="shared" si="24"/>
        <v>-25.851746818236382</v>
      </c>
      <c r="AO50" s="29">
        <f t="shared" si="25"/>
        <v>-51.703493636472771</v>
      </c>
      <c r="AP50" s="20">
        <f t="shared" si="37"/>
        <v>581.57165762168654</v>
      </c>
      <c r="AQ50" s="20">
        <f t="shared" si="43"/>
        <v>-54.944201421647591</v>
      </c>
      <c r="AR50" s="20">
        <f t="shared" si="15"/>
        <v>58.988111236502696</v>
      </c>
      <c r="AS50" s="20">
        <f t="shared" si="16"/>
        <v>18.567129218206443</v>
      </c>
      <c r="AT50" s="20">
        <f t="shared" si="17"/>
        <v>-26.338458467526827</v>
      </c>
      <c r="AU50" s="20">
        <f t="shared" si="18"/>
        <v>-34.955707406938956</v>
      </c>
      <c r="AV50" s="20">
        <f t="shared" si="38"/>
        <v>3531.6928367895594</v>
      </c>
      <c r="AW50" s="20">
        <f t="shared" si="26"/>
        <v>-3.7274194344652187</v>
      </c>
      <c r="AX50" s="20">
        <f t="shared" si="27"/>
        <v>89.899908828586376</v>
      </c>
      <c r="AY50" s="20">
        <f t="shared" si="47"/>
        <v>-4.1461882253655567E-2</v>
      </c>
      <c r="AZ50" s="21">
        <f t="shared" si="2"/>
        <v>28413.699999999997</v>
      </c>
      <c r="BA50" s="20">
        <f t="shared" si="28"/>
        <v>86.172489394121271</v>
      </c>
      <c r="BB50" s="20">
        <f t="shared" si="36"/>
        <v>4010.2644944112471</v>
      </c>
      <c r="BC50" s="20">
        <f t="shared" si="29"/>
        <v>4113.2644944112462</v>
      </c>
      <c r="BD50" s="20"/>
      <c r="BE50" s="140">
        <f t="shared" si="30"/>
        <v>2.1398192364804176E-2</v>
      </c>
      <c r="BF50" s="140">
        <f t="shared" si="44"/>
        <v>2.3990048898768306E-2</v>
      </c>
    </row>
    <row r="51" spans="1:58" x14ac:dyDescent="0.25">
      <c r="A51">
        <v>0</v>
      </c>
      <c r="C51" s="16">
        <f t="shared" si="20"/>
        <v>44115</v>
      </c>
      <c r="D51" s="91">
        <v>50</v>
      </c>
      <c r="E51" s="91" t="str">
        <f t="shared" si="7"/>
        <v/>
      </c>
      <c r="AC51" s="74">
        <f t="shared" si="10"/>
        <v>8.3425341765621095</v>
      </c>
      <c r="AD51" s="17">
        <f t="shared" si="11"/>
        <v>2.8888888888888893</v>
      </c>
      <c r="AE51">
        <f t="shared" si="0"/>
        <v>0.13</v>
      </c>
      <c r="AF51">
        <v>22.22</v>
      </c>
      <c r="AG51">
        <f t="shared" si="1"/>
        <v>4.4999999999999998E-2</v>
      </c>
      <c r="AH51">
        <f t="shared" si="12"/>
        <v>8.5000000000000006E-2</v>
      </c>
      <c r="AI51" s="28">
        <f t="shared" si="33"/>
        <v>24214.983440241824</v>
      </c>
      <c r="AJ51" s="29">
        <f t="shared" si="13"/>
        <v>-64.894820422272772</v>
      </c>
      <c r="AK51" s="29">
        <f t="shared" si="14"/>
        <v>-20.557244924654391</v>
      </c>
      <c r="AL51" s="29">
        <f t="shared" si="22"/>
        <v>-76.906858812234447</v>
      </c>
      <c r="AM51" s="29">
        <f t="shared" si="23"/>
        <v>-8.5452065346927153</v>
      </c>
      <c r="AN51" s="29">
        <f t="shared" si="24"/>
        <v>-25.635619604078148</v>
      </c>
      <c r="AO51" s="29">
        <f t="shared" si="25"/>
        <v>-51.271239208156302</v>
      </c>
      <c r="AP51" s="20">
        <f t="shared" si="37"/>
        <v>577.87474734232433</v>
      </c>
      <c r="AQ51" s="20">
        <f t="shared" si="43"/>
        <v>-54.43304449862066</v>
      </c>
      <c r="AR51" s="20">
        <f t="shared" si="15"/>
        <v>58.405338380045499</v>
      </c>
      <c r="AS51" s="20">
        <f t="shared" si="16"/>
        <v>18.501520432188954</v>
      </c>
      <c r="AT51" s="20">
        <f t="shared" si="17"/>
        <v>-26.170724592975894</v>
      </c>
      <c r="AU51" s="20">
        <f t="shared" si="18"/>
        <v>-34.715931127668611</v>
      </c>
      <c r="AV51" s="20">
        <f t="shared" si="38"/>
        <v>3620.8418124158488</v>
      </c>
      <c r="AW51" s="20">
        <f t="shared" si="26"/>
        <v>-3.6969102793622142</v>
      </c>
      <c r="AX51" s="20">
        <f t="shared" si="27"/>
        <v>89.148975626289484</v>
      </c>
      <c r="AY51" s="20">
        <f t="shared" si="47"/>
        <v>-4.1468903634513755E-2</v>
      </c>
      <c r="AZ51" s="21">
        <f t="shared" si="2"/>
        <v>28413.699999999997</v>
      </c>
      <c r="BA51" s="20">
        <f t="shared" si="28"/>
        <v>85.452065346927156</v>
      </c>
      <c r="BB51" s="20">
        <f t="shared" si="36"/>
        <v>4095.7165597581743</v>
      </c>
      <c r="BC51" s="20">
        <f t="shared" si="29"/>
        <v>4198.7165597581734</v>
      </c>
      <c r="BD51" s="20"/>
      <c r="BE51" s="140">
        <f t="shared" si="30"/>
        <v>2.0774755784130135E-2</v>
      </c>
      <c r="BF51" s="140">
        <f t="shared" si="44"/>
        <v>2.3222904845830755E-2</v>
      </c>
    </row>
    <row r="52" spans="1:58" x14ac:dyDescent="0.25">
      <c r="A52">
        <v>0</v>
      </c>
      <c r="C52" s="16">
        <f t="shared" si="20"/>
        <v>44116</v>
      </c>
      <c r="D52" s="91">
        <v>51</v>
      </c>
      <c r="E52" s="91" t="str">
        <f t="shared" si="7"/>
        <v/>
      </c>
      <c r="AC52" s="74">
        <f t="shared" si="10"/>
        <v>8.3625156878530813</v>
      </c>
      <c r="AD52" s="17">
        <f t="shared" si="11"/>
        <v>2.8888888888888893</v>
      </c>
      <c r="AE52">
        <f t="shared" si="0"/>
        <v>0.13</v>
      </c>
      <c r="AF52">
        <v>22.22</v>
      </c>
      <c r="AG52">
        <f t="shared" si="1"/>
        <v>4.4999999999999998E-2</v>
      </c>
      <c r="AH52">
        <f t="shared" si="12"/>
        <v>8.5000000000000006E-2</v>
      </c>
      <c r="AI52" s="28">
        <f t="shared" si="33"/>
        <v>24130.242935665592</v>
      </c>
      <c r="AJ52" s="29">
        <f t="shared" si="13"/>
        <v>-64.255548851341743</v>
      </c>
      <c r="AK52" s="29">
        <f t="shared" si="14"/>
        <v>-20.484955724888803</v>
      </c>
      <c r="AL52" s="29">
        <f t="shared" si="22"/>
        <v>-76.266454118607498</v>
      </c>
      <c r="AM52" s="29">
        <f t="shared" si="23"/>
        <v>-8.474050457623056</v>
      </c>
      <c r="AN52" s="29">
        <f t="shared" si="24"/>
        <v>-25.422151372869163</v>
      </c>
      <c r="AO52" s="29">
        <f t="shared" si="25"/>
        <v>-50.844302745738332</v>
      </c>
      <c r="AP52" s="20">
        <f t="shared" si="37"/>
        <v>574.16945401470355</v>
      </c>
      <c r="AQ52" s="20">
        <f t="shared" si="43"/>
        <v>-53.967383815823744</v>
      </c>
      <c r="AR52" s="20">
        <f t="shared" si="15"/>
        <v>57.829993966207567</v>
      </c>
      <c r="AS52" s="20">
        <f t="shared" si="16"/>
        <v>18.436460152399924</v>
      </c>
      <c r="AT52" s="20">
        <f t="shared" si="17"/>
        <v>-26.004363630404594</v>
      </c>
      <c r="AU52" s="20">
        <f t="shared" si="18"/>
        <v>-34.478414088027648</v>
      </c>
      <c r="AV52" s="20">
        <f t="shared" si="38"/>
        <v>3709.2876103197</v>
      </c>
      <c r="AW52" s="20">
        <f t="shared" si="26"/>
        <v>-3.7052933276207796</v>
      </c>
      <c r="AX52" s="20">
        <f t="shared" si="27"/>
        <v>88.445797903851144</v>
      </c>
      <c r="AY52" s="20">
        <f t="shared" si="47"/>
        <v>-4.1893378944342613E-2</v>
      </c>
      <c r="AZ52" s="21">
        <f t="shared" si="2"/>
        <v>28413.699999999997</v>
      </c>
      <c r="BA52" s="20">
        <f t="shared" si="28"/>
        <v>84.740504576230549</v>
      </c>
      <c r="BB52" s="20">
        <f t="shared" si="36"/>
        <v>4180.457064334405</v>
      </c>
      <c r="BC52" s="20">
        <f t="shared" si="29"/>
        <v>4283.4570643344032</v>
      </c>
      <c r="BD52" s="20"/>
      <c r="BE52" s="140">
        <f t="shared" si="30"/>
        <v>2.0182477995397349E-2</v>
      </c>
      <c r="BF52" s="140">
        <f t="shared" si="44"/>
        <v>2.2500360597968914E-2</v>
      </c>
    </row>
    <row r="53" spans="1:58" x14ac:dyDescent="0.25">
      <c r="A53">
        <v>0</v>
      </c>
      <c r="C53" s="16">
        <f t="shared" si="20"/>
        <v>44117</v>
      </c>
      <c r="D53" s="91">
        <v>52</v>
      </c>
      <c r="E53" s="91" t="str">
        <f t="shared" si="7"/>
        <v/>
      </c>
      <c r="AC53" s="74">
        <f t="shared" si="10"/>
        <v>8.3819438573562746</v>
      </c>
      <c r="AD53" s="17">
        <f t="shared" si="11"/>
        <v>2.8888888888888893</v>
      </c>
      <c r="AE53">
        <f t="shared" si="0"/>
        <v>0.13</v>
      </c>
      <c r="AF53">
        <v>22.22</v>
      </c>
      <c r="AG53">
        <f t="shared" si="1"/>
        <v>4.4999999999999998E-2</v>
      </c>
      <c r="AH53">
        <f t="shared" si="12"/>
        <v>8.5000000000000006E-2</v>
      </c>
      <c r="AI53" s="28">
        <f t="shared" si="33"/>
        <v>24046.209541456908</v>
      </c>
      <c r="AJ53" s="29">
        <f t="shared" si="13"/>
        <v>-63.620125730191255</v>
      </c>
      <c r="AK53" s="29">
        <f t="shared" si="14"/>
        <v>-20.413268478493084</v>
      </c>
      <c r="AL53" s="29">
        <f t="shared" si="22"/>
        <v>-75.630054787815908</v>
      </c>
      <c r="AM53" s="29">
        <f t="shared" si="23"/>
        <v>-8.4033394208684342</v>
      </c>
      <c r="AN53" s="29">
        <f t="shared" si="24"/>
        <v>-25.210018262605303</v>
      </c>
      <c r="AO53" s="29">
        <f t="shared" si="25"/>
        <v>-50.420036525210605</v>
      </c>
      <c r="AP53" s="20">
        <f t="shared" si="37"/>
        <v>570.45852644794309</v>
      </c>
      <c r="AQ53" s="20">
        <f t="shared" si="43"/>
        <v>-53.503356923914723</v>
      </c>
      <c r="AR53" s="20">
        <f t="shared" si="15"/>
        <v>57.258113157172133</v>
      </c>
      <c r="AS53" s="20">
        <f t="shared" si="16"/>
        <v>18.371941630643775</v>
      </c>
      <c r="AT53" s="20">
        <f t="shared" si="17"/>
        <v>-25.83762543066166</v>
      </c>
      <c r="AU53" s="20">
        <f t="shared" si="18"/>
        <v>-34.240964851530094</v>
      </c>
      <c r="AV53" s="20">
        <f t="shared" si="38"/>
        <v>3797.0319320951453</v>
      </c>
      <c r="AW53" s="20">
        <f t="shared" si="26"/>
        <v>-3.7109275667604606</v>
      </c>
      <c r="AX53" s="20">
        <f t="shared" si="27"/>
        <v>87.744321775445314</v>
      </c>
      <c r="AY53" s="20">
        <f t="shared" si="47"/>
        <v>-4.2292509551301129E-2</v>
      </c>
      <c r="AZ53" s="21">
        <f t="shared" si="2"/>
        <v>28413.699999999997</v>
      </c>
      <c r="BA53" s="20">
        <f t="shared" si="28"/>
        <v>84.033394208684342</v>
      </c>
      <c r="BB53" s="20">
        <f t="shared" si="36"/>
        <v>4264.4904585430895</v>
      </c>
      <c r="BC53" s="20">
        <f t="shared" si="29"/>
        <v>4367.4904585430886</v>
      </c>
      <c r="BD53" s="20"/>
      <c r="BE53" s="140">
        <f t="shared" si="30"/>
        <v>1.9618124553734306E-2</v>
      </c>
      <c r="BF53" s="140">
        <f t="shared" si="44"/>
        <v>2.181645911608672E-2</v>
      </c>
    </row>
    <row r="54" spans="1:58" x14ac:dyDescent="0.25">
      <c r="A54">
        <v>0</v>
      </c>
      <c r="C54" s="16">
        <f t="shared" si="20"/>
        <v>44118</v>
      </c>
      <c r="D54" s="91">
        <v>53</v>
      </c>
      <c r="E54" s="91" t="str">
        <f t="shared" si="7"/>
        <v/>
      </c>
      <c r="AC54" s="74">
        <f t="shared" si="10"/>
        <v>8.4008439546072022</v>
      </c>
      <c r="AD54" s="17">
        <f t="shared" si="11"/>
        <v>2.8888888888888893</v>
      </c>
      <c r="AE54">
        <f t="shared" si="0"/>
        <v>0.13</v>
      </c>
      <c r="AF54">
        <v>22.22</v>
      </c>
      <c r="AG54">
        <f t="shared" si="1"/>
        <v>4.4999999999999998E-2</v>
      </c>
      <c r="AH54">
        <f t="shared" si="12"/>
        <v>8.5000000000000006E-2</v>
      </c>
      <c r="AI54" s="28">
        <f t="shared" si="33"/>
        <v>23962.878545651758</v>
      </c>
      <c r="AJ54" s="29">
        <f t="shared" si="13"/>
        <v>-62.988816384552038</v>
      </c>
      <c r="AK54" s="29">
        <f t="shared" si="14"/>
        <v>-20.342179420595308</v>
      </c>
      <c r="AL54" s="29">
        <f t="shared" si="22"/>
        <v>-74.997896224632626</v>
      </c>
      <c r="AM54" s="29">
        <f t="shared" si="23"/>
        <v>-8.3330995805147356</v>
      </c>
      <c r="AN54" s="29">
        <f t="shared" si="24"/>
        <v>-24.999298741544209</v>
      </c>
      <c r="AO54" s="29">
        <f t="shared" si="25"/>
        <v>-49.998597483088417</v>
      </c>
      <c r="AP54" s="20">
        <f t="shared" si="37"/>
        <v>566.74235632496209</v>
      </c>
      <c r="AQ54" s="20">
        <f t="shared" si="43"/>
        <v>-53.04343265745625</v>
      </c>
      <c r="AR54" s="20">
        <f t="shared" si="15"/>
        <v>56.689934746096839</v>
      </c>
      <c r="AS54" s="20">
        <f t="shared" si="16"/>
        <v>18.307961478535777</v>
      </c>
      <c r="AT54" s="20">
        <f t="shared" si="17"/>
        <v>-25.670633690157437</v>
      </c>
      <c r="AU54" s="20">
        <f t="shared" si="18"/>
        <v>-34.003733270672171</v>
      </c>
      <c r="AV54" s="20">
        <f t="shared" si="38"/>
        <v>3884.0790980232741</v>
      </c>
      <c r="AW54" s="20">
        <f t="shared" si="26"/>
        <v>-3.7161701229809978</v>
      </c>
      <c r="AX54" s="20">
        <f t="shared" si="27"/>
        <v>87.047165928128834</v>
      </c>
      <c r="AY54" s="20">
        <f t="shared" si="47"/>
        <v>-4.2691454493179966E-2</v>
      </c>
      <c r="AZ54" s="21">
        <f t="shared" si="2"/>
        <v>28413.699999999993</v>
      </c>
      <c r="BA54" s="20">
        <f t="shared" si="28"/>
        <v>83.330995805147353</v>
      </c>
      <c r="BB54" s="20">
        <f t="shared" si="36"/>
        <v>4347.8214543482372</v>
      </c>
      <c r="BC54" s="20">
        <f t="shared" si="29"/>
        <v>4450.8214543482363</v>
      </c>
      <c r="BD54" s="20"/>
      <c r="BE54" s="140">
        <f t="shared" si="30"/>
        <v>1.9079834654737941E-2</v>
      </c>
      <c r="BF54" s="140">
        <f t="shared" si="44"/>
        <v>2.1168335589727728E-2</v>
      </c>
    </row>
    <row r="55" spans="1:58" x14ac:dyDescent="0.25">
      <c r="A55">
        <v>0</v>
      </c>
      <c r="C55" s="16">
        <f t="shared" si="20"/>
        <v>44119</v>
      </c>
      <c r="D55" s="91">
        <v>54</v>
      </c>
      <c r="E55" s="91" t="str">
        <f t="shared" si="7"/>
        <v/>
      </c>
      <c r="AC55" s="74">
        <f t="shared" si="10"/>
        <v>8.4192395681984387</v>
      </c>
      <c r="AD55" s="17">
        <f t="shared" si="11"/>
        <v>2.8888888888888893</v>
      </c>
      <c r="AE55">
        <f t="shared" si="0"/>
        <v>0.13</v>
      </c>
      <c r="AF55">
        <v>22.22</v>
      </c>
      <c r="AG55">
        <f t="shared" si="1"/>
        <v>4.4999999999999998E-2</v>
      </c>
      <c r="AH55">
        <f t="shared" si="12"/>
        <v>8.5000000000000006E-2</v>
      </c>
      <c r="AI55" s="28">
        <f t="shared" si="33"/>
        <v>23880.245239061536</v>
      </c>
      <c r="AJ55" s="29">
        <f t="shared" si="13"/>
        <v>-62.361622025167257</v>
      </c>
      <c r="AK55" s="29">
        <f t="shared" si="14"/>
        <v>-20.271684565052993</v>
      </c>
      <c r="AL55" s="29">
        <f t="shared" si="22"/>
        <v>-74.36997593119824</v>
      </c>
      <c r="AM55" s="29">
        <f t="shared" si="23"/>
        <v>-8.2633306590220261</v>
      </c>
      <c r="AN55" s="29">
        <f t="shared" si="24"/>
        <v>-24.78999197706608</v>
      </c>
      <c r="AO55" s="29">
        <f t="shared" si="25"/>
        <v>-49.57998395413216</v>
      </c>
      <c r="AP55" s="20">
        <f t="shared" si="37"/>
        <v>563.01943430550682</v>
      </c>
      <c r="AQ55" s="20">
        <f t="shared" si="43"/>
        <v>-52.589491916030298</v>
      </c>
      <c r="AR55" s="20">
        <f t="shared" si="15"/>
        <v>56.125459822650534</v>
      </c>
      <c r="AS55" s="20">
        <f t="shared" si="16"/>
        <v>18.244516108547696</v>
      </c>
      <c r="AT55" s="20">
        <f t="shared" si="17"/>
        <v>-25.503406034623293</v>
      </c>
      <c r="AU55" s="20">
        <f t="shared" si="18"/>
        <v>-33.766736693645321</v>
      </c>
      <c r="AV55" s="20">
        <f t="shared" si="38"/>
        <v>3970.4353266329499</v>
      </c>
      <c r="AW55" s="20">
        <f t="shared" si="26"/>
        <v>-3.7229220194552681</v>
      </c>
      <c r="AX55" s="20">
        <f t="shared" si="27"/>
        <v>86.356228609675782</v>
      </c>
      <c r="AY55" s="20">
        <f t="shared" si="47"/>
        <v>-4.3111215941152546E-2</v>
      </c>
      <c r="AZ55" s="21">
        <f t="shared" si="2"/>
        <v>28413.699999999993</v>
      </c>
      <c r="BA55" s="20">
        <f t="shared" si="28"/>
        <v>82.633306590220258</v>
      </c>
      <c r="BB55" s="20">
        <f t="shared" si="36"/>
        <v>4430.4547609384572</v>
      </c>
      <c r="BC55" s="20">
        <f t="shared" si="29"/>
        <v>4533.4547609384572</v>
      </c>
      <c r="BD55" s="20"/>
      <c r="BE55" s="140">
        <f t="shared" si="30"/>
        <v>1.8565855188257919E-2</v>
      </c>
      <c r="BF55" s="140">
        <f t="shared" si="44"/>
        <v>2.055327421933999E-2</v>
      </c>
    </row>
    <row r="56" spans="1:58" x14ac:dyDescent="0.25">
      <c r="A56">
        <v>0</v>
      </c>
      <c r="C56" s="16">
        <f t="shared" si="20"/>
        <v>44120</v>
      </c>
      <c r="D56" s="91">
        <v>55</v>
      </c>
      <c r="E56" s="91" t="str">
        <f t="shared" si="7"/>
        <v/>
      </c>
      <c r="AC56" s="74">
        <f t="shared" si="10"/>
        <v>8.437152706851073</v>
      </c>
      <c r="AD56" s="17">
        <f t="shared" si="11"/>
        <v>2.8888888888888893</v>
      </c>
      <c r="AE56">
        <f t="shared" si="0"/>
        <v>0.13</v>
      </c>
      <c r="AF56">
        <v>22.22</v>
      </c>
      <c r="AG56">
        <f t="shared" si="1"/>
        <v>4.4999999999999998E-2</v>
      </c>
      <c r="AH56">
        <f t="shared" si="12"/>
        <v>8.5000000000000006E-2</v>
      </c>
      <c r="AI56" s="28">
        <f t="shared" si="33"/>
        <v>23798.305124103794</v>
      </c>
      <c r="AJ56" s="29">
        <f t="shared" si="13"/>
        <v>-61.738335029671333</v>
      </c>
      <c r="AK56" s="29">
        <f t="shared" si="14"/>
        <v>-20.201779928071549</v>
      </c>
      <c r="AL56" s="29">
        <f t="shared" si="22"/>
        <v>-73.746103461968588</v>
      </c>
      <c r="AM56" s="29">
        <f t="shared" si="23"/>
        <v>-8.1940114957742889</v>
      </c>
      <c r="AN56" s="29">
        <f t="shared" si="24"/>
        <v>-24.582034487322861</v>
      </c>
      <c r="AO56" s="29">
        <f t="shared" si="25"/>
        <v>-49.16406897464573</v>
      </c>
      <c r="AP56" s="20">
        <f t="shared" si="37"/>
        <v>559.28694204174258</v>
      </c>
      <c r="AQ56" s="20">
        <f t="shared" si="43"/>
        <v>-52.142721181985095</v>
      </c>
      <c r="AR56" s="20">
        <f t="shared" si="15"/>
        <v>55.564501526704198</v>
      </c>
      <c r="AS56" s="20">
        <f t="shared" si="16"/>
        <v>18.181601935264393</v>
      </c>
      <c r="AT56" s="20">
        <f t="shared" si="17"/>
        <v>-25.335874543747806</v>
      </c>
      <c r="AU56" s="20">
        <f t="shared" si="18"/>
        <v>-33.529886039522097</v>
      </c>
      <c r="AV56" s="20">
        <f t="shared" si="38"/>
        <v>4056.1079338544569</v>
      </c>
      <c r="AW56" s="20">
        <f t="shared" si="26"/>
        <v>-3.732492263764243</v>
      </c>
      <c r="AX56" s="20">
        <f t="shared" si="27"/>
        <v>85.672607221506951</v>
      </c>
      <c r="AY56" s="20">
        <f t="shared" si="47"/>
        <v>-4.3566927455748673E-2</v>
      </c>
      <c r="AZ56" s="21">
        <f t="shared" si="2"/>
        <v>28413.69999999999</v>
      </c>
      <c r="BA56" s="20">
        <f t="shared" si="28"/>
        <v>81.940114957742878</v>
      </c>
      <c r="BB56" s="20">
        <f t="shared" si="36"/>
        <v>4512.3948758961997</v>
      </c>
      <c r="BC56" s="20">
        <f t="shared" si="29"/>
        <v>4615.3948758961997</v>
      </c>
      <c r="BD56" s="20"/>
      <c r="BE56" s="140">
        <f t="shared" si="30"/>
        <v>1.8074541222681199E-2</v>
      </c>
      <c r="BF56" s="140">
        <f t="shared" si="44"/>
        <v>1.9968715121568687E-2</v>
      </c>
    </row>
    <row r="57" spans="1:58" x14ac:dyDescent="0.25">
      <c r="A57">
        <v>0</v>
      </c>
      <c r="C57" s="16">
        <f t="shared" si="20"/>
        <v>44121</v>
      </c>
      <c r="D57" s="91">
        <v>56</v>
      </c>
      <c r="E57" s="91" t="str">
        <f t="shared" si="7"/>
        <v/>
      </c>
      <c r="AC57" s="74">
        <f t="shared" si="10"/>
        <v>8.4546039042982795</v>
      </c>
      <c r="AD57" s="17">
        <f t="shared" si="11"/>
        <v>2.8888888888888893</v>
      </c>
      <c r="AE57">
        <f t="shared" si="0"/>
        <v>0.13</v>
      </c>
      <c r="AF57">
        <v>22.22</v>
      </c>
      <c r="AG57">
        <f t="shared" si="1"/>
        <v>4.4999999999999998E-2</v>
      </c>
      <c r="AH57">
        <f t="shared" si="12"/>
        <v>8.5000000000000006E-2</v>
      </c>
      <c r="AI57" s="28">
        <f t="shared" si="33"/>
        <v>23717.05405463498</v>
      </c>
      <c r="AJ57" s="29">
        <f t="shared" si="13"/>
        <v>-61.118607763945256</v>
      </c>
      <c r="AK57" s="29">
        <f t="shared" si="14"/>
        <v>-20.132461704867143</v>
      </c>
      <c r="AL57" s="29">
        <f t="shared" si="22"/>
        <v>-73.125962521931172</v>
      </c>
      <c r="AM57" s="29">
        <f t="shared" si="23"/>
        <v>-8.1251069468812407</v>
      </c>
      <c r="AN57" s="29">
        <f t="shared" si="24"/>
        <v>-24.375320840643724</v>
      </c>
      <c r="AO57" s="29">
        <f t="shared" si="25"/>
        <v>-48.750641681287448</v>
      </c>
      <c r="AP57" s="20">
        <f t="shared" si="37"/>
        <v>555.54149853532249</v>
      </c>
      <c r="AQ57" s="20">
        <f t="shared" si="43"/>
        <v>-51.703493636472771</v>
      </c>
      <c r="AR57" s="20">
        <f t="shared" si="15"/>
        <v>55.006746987550734</v>
      </c>
      <c r="AS57" s="20">
        <f t="shared" si="16"/>
        <v>18.11921553438043</v>
      </c>
      <c r="AT57" s="20">
        <f t="shared" si="17"/>
        <v>-25.167912391878414</v>
      </c>
      <c r="AU57" s="20">
        <f t="shared" si="18"/>
        <v>-33.293019338759656</v>
      </c>
      <c r="AV57" s="20">
        <f t="shared" si="38"/>
        <v>4141.1044468296896</v>
      </c>
      <c r="AW57" s="20">
        <f t="shared" si="26"/>
        <v>-3.7454435064200879</v>
      </c>
      <c r="AX57" s="20">
        <f t="shared" si="27"/>
        <v>84.99651297523269</v>
      </c>
      <c r="AY57" s="20">
        <f t="shared" si="47"/>
        <v>-4.4065849001493511E-2</v>
      </c>
      <c r="AZ57" s="21">
        <f t="shared" si="2"/>
        <v>28413.699999999993</v>
      </c>
      <c r="BA57" s="20">
        <f t="shared" si="28"/>
        <v>81.251069468812403</v>
      </c>
      <c r="BB57" s="20">
        <f t="shared" si="36"/>
        <v>4593.6459453650123</v>
      </c>
      <c r="BC57" s="20">
        <f t="shared" si="29"/>
        <v>4696.6459453650123</v>
      </c>
      <c r="BD57" s="20"/>
      <c r="BE57" s="140">
        <f t="shared" si="30"/>
        <v>1.7604359248467462E-2</v>
      </c>
      <c r="BF57" s="140">
        <f t="shared" si="44"/>
        <v>1.941226762652631E-2</v>
      </c>
    </row>
    <row r="58" spans="1:58" x14ac:dyDescent="0.25">
      <c r="A58">
        <v>0</v>
      </c>
      <c r="C58" s="16">
        <f t="shared" si="20"/>
        <v>44122</v>
      </c>
      <c r="D58" s="91">
        <v>57</v>
      </c>
      <c r="E58" s="91" t="str">
        <f t="shared" si="7"/>
        <v/>
      </c>
      <c r="AC58" s="74">
        <f t="shared" si="10"/>
        <v>8.471612330672972</v>
      </c>
      <c r="AD58" s="17">
        <f t="shared" si="11"/>
        <v>2.8888888888888893</v>
      </c>
      <c r="AE58">
        <f t="shared" si="0"/>
        <v>0.13</v>
      </c>
      <c r="AF58">
        <v>22.22</v>
      </c>
      <c r="AG58">
        <f t="shared" si="1"/>
        <v>4.4999999999999998E-2</v>
      </c>
      <c r="AH58">
        <f t="shared" si="12"/>
        <v>8.5000000000000006E-2</v>
      </c>
      <c r="AI58" s="28">
        <f t="shared" si="33"/>
        <v>23636.488291647918</v>
      </c>
      <c r="AJ58" s="29">
        <f t="shared" si="13"/>
        <v>-60.502036599101096</v>
      </c>
      <c r="AK58" s="29">
        <f t="shared" si="14"/>
        <v>-20.063726387959907</v>
      </c>
      <c r="AL58" s="29">
        <f t="shared" si="22"/>
        <v>-72.509186688354902</v>
      </c>
      <c r="AM58" s="29">
        <f t="shared" si="23"/>
        <v>-8.0565762987061014</v>
      </c>
      <c r="AN58" s="29">
        <f t="shared" si="24"/>
        <v>-24.169728896118301</v>
      </c>
      <c r="AO58" s="29">
        <f t="shared" si="25"/>
        <v>-48.339457792236601</v>
      </c>
      <c r="AP58" s="20">
        <f t="shared" si="37"/>
        <v>551.78007858143155</v>
      </c>
      <c r="AQ58" s="20">
        <f t="shared" si="43"/>
        <v>-51.271239208156302</v>
      </c>
      <c r="AR58" s="20">
        <f t="shared" si="15"/>
        <v>54.451832939190986</v>
      </c>
      <c r="AS58" s="20">
        <f t="shared" si="16"/>
        <v>18.057353749163916</v>
      </c>
      <c r="AT58" s="20">
        <f t="shared" si="17"/>
        <v>-24.99936743408951</v>
      </c>
      <c r="AU58" s="20">
        <f t="shared" si="18"/>
        <v>-33.055943732795612</v>
      </c>
      <c r="AV58" s="20">
        <f t="shared" si="38"/>
        <v>4225.4316297706418</v>
      </c>
      <c r="AW58" s="20">
        <f t="shared" si="26"/>
        <v>-3.7614199538909361</v>
      </c>
      <c r="AX58" s="20">
        <f t="shared" si="27"/>
        <v>84.327182940952298</v>
      </c>
      <c r="AY58" s="20">
        <f t="shared" si="47"/>
        <v>-4.4605070662976649E-2</v>
      </c>
      <c r="AZ58" s="21">
        <f t="shared" si="2"/>
        <v>28413.699999999993</v>
      </c>
      <c r="BA58" s="20">
        <f t="shared" si="28"/>
        <v>80.565762987061007</v>
      </c>
      <c r="BB58" s="20">
        <f t="shared" si="36"/>
        <v>4674.2117083520734</v>
      </c>
      <c r="BC58" s="20">
        <f t="shared" si="29"/>
        <v>4777.2117083520734</v>
      </c>
      <c r="BD58" s="20"/>
      <c r="BE58" s="140">
        <f t="shared" si="30"/>
        <v>1.7153893208954621E-2</v>
      </c>
      <c r="BF58" s="140">
        <f t="shared" si="44"/>
        <v>1.8881730232045112E-2</v>
      </c>
    </row>
    <row r="59" spans="1:58" x14ac:dyDescent="0.25">
      <c r="A59">
        <v>0</v>
      </c>
      <c r="C59" s="16">
        <f t="shared" si="20"/>
        <v>44123</v>
      </c>
      <c r="D59" s="91">
        <v>58</v>
      </c>
      <c r="E59" s="91" t="str">
        <f t="shared" si="7"/>
        <v/>
      </c>
      <c r="AC59" s="74">
        <f t="shared" si="10"/>
        <v>8.4881959131069618</v>
      </c>
      <c r="AD59" s="17">
        <f t="shared" si="11"/>
        <v>2.8888888888888893</v>
      </c>
      <c r="AE59">
        <f t="shared" si="0"/>
        <v>0.13</v>
      </c>
      <c r="AF59">
        <v>22.22</v>
      </c>
      <c r="AG59">
        <f t="shared" si="1"/>
        <v>4.4999999999999998E-2</v>
      </c>
      <c r="AH59">
        <f t="shared" si="12"/>
        <v>8.5000000000000006E-2</v>
      </c>
      <c r="AI59" s="28">
        <f t="shared" si="33"/>
        <v>23556.604458173075</v>
      </c>
      <c r="AJ59" s="29">
        <f t="shared" si="13"/>
        <v>-59.888262660552201</v>
      </c>
      <c r="AK59" s="29">
        <f t="shared" si="14"/>
        <v>-19.995570814291863</v>
      </c>
      <c r="AL59" s="29">
        <f t="shared" si="22"/>
        <v>-71.895450127359666</v>
      </c>
      <c r="AM59" s="29">
        <f t="shared" si="23"/>
        <v>-7.9883833474844073</v>
      </c>
      <c r="AN59" s="29">
        <f t="shared" si="24"/>
        <v>-23.965150042453221</v>
      </c>
      <c r="AO59" s="29">
        <f t="shared" si="25"/>
        <v>-47.930300084906449</v>
      </c>
      <c r="AP59" s="20">
        <f t="shared" si="37"/>
        <v>548.00112242688851</v>
      </c>
      <c r="AQ59" s="20">
        <f t="shared" si="43"/>
        <v>-50.844302745738332</v>
      </c>
      <c r="AR59" s="20">
        <f t="shared" si="15"/>
        <v>53.899436394496981</v>
      </c>
      <c r="AS59" s="20">
        <f t="shared" si="16"/>
        <v>17.996013732862679</v>
      </c>
      <c r="AT59" s="20">
        <f t="shared" si="17"/>
        <v>-24.830103536164419</v>
      </c>
      <c r="AU59" s="20">
        <f t="shared" si="18"/>
        <v>-32.818486883648823</v>
      </c>
      <c r="AV59" s="20">
        <f t="shared" si="38"/>
        <v>4309.0944194000294</v>
      </c>
      <c r="AW59" s="20">
        <f t="shared" si="26"/>
        <v>-3.7789561545430388</v>
      </c>
      <c r="AX59" s="20">
        <f t="shared" si="27"/>
        <v>83.662789629387589</v>
      </c>
      <c r="AY59" s="20">
        <f t="shared" si="47"/>
        <v>-4.5168899713757975E-2</v>
      </c>
      <c r="AZ59" s="21">
        <f t="shared" si="2"/>
        <v>28413.699999999993</v>
      </c>
      <c r="BA59" s="20">
        <f t="shared" si="28"/>
        <v>79.883833474844081</v>
      </c>
      <c r="BB59" s="20">
        <f t="shared" si="36"/>
        <v>4754.0955418269177</v>
      </c>
      <c r="BC59" s="20">
        <f t="shared" si="29"/>
        <v>4857.0955418269177</v>
      </c>
      <c r="BD59" s="20"/>
      <c r="BE59" s="140">
        <f t="shared" si="30"/>
        <v>1.6721853321924624E-2</v>
      </c>
      <c r="BF59" s="140">
        <f t="shared" si="44"/>
        <v>1.8375117424269425E-2</v>
      </c>
    </row>
    <row r="60" spans="1:58" x14ac:dyDescent="0.25">
      <c r="A60">
        <v>0</v>
      </c>
      <c r="C60" s="16">
        <f t="shared" si="20"/>
        <v>44124</v>
      </c>
      <c r="D60" s="91">
        <v>59</v>
      </c>
      <c r="E60" s="91" t="str">
        <f t="shared" si="7"/>
        <v/>
      </c>
      <c r="AC60" s="74">
        <f t="shared" si="10"/>
        <v>8.5043714682906</v>
      </c>
      <c r="AD60" s="17">
        <f t="shared" si="11"/>
        <v>2.8888888888888893</v>
      </c>
      <c r="AE60">
        <f t="shared" si="0"/>
        <v>0.13</v>
      </c>
      <c r="AF60">
        <v>22.22</v>
      </c>
      <c r="AG60">
        <f t="shared" si="1"/>
        <v>4.4999999999999998E-2</v>
      </c>
      <c r="AH60">
        <f t="shared" si="12"/>
        <v>8.5000000000000006E-2</v>
      </c>
      <c r="AI60" s="28">
        <f t="shared" si="33"/>
        <v>23477.399375091914</v>
      </c>
      <c r="AJ60" s="29">
        <f t="shared" si="13"/>
        <v>-59.277090954086681</v>
      </c>
      <c r="AK60" s="29">
        <f t="shared" si="14"/>
        <v>-19.927992127075125</v>
      </c>
      <c r="AL60" s="29">
        <f t="shared" si="22"/>
        <v>-71.28457477304562</v>
      </c>
      <c r="AM60" s="29">
        <f t="shared" si="23"/>
        <v>-7.9205083081161805</v>
      </c>
      <c r="AN60" s="29">
        <f t="shared" si="24"/>
        <v>-23.761524924348539</v>
      </c>
      <c r="AO60" s="29">
        <f t="shared" si="25"/>
        <v>-47.523049848697084</v>
      </c>
      <c r="AP60" s="20">
        <f t="shared" si="37"/>
        <v>544.20561016551346</v>
      </c>
      <c r="AQ60" s="20">
        <f t="shared" si="43"/>
        <v>-50.420036525210605</v>
      </c>
      <c r="AR60" s="20">
        <f t="shared" si="15"/>
        <v>53.349381858678015</v>
      </c>
      <c r="AS60" s="20">
        <f t="shared" si="16"/>
        <v>17.935192914367612</v>
      </c>
      <c r="AT60" s="20">
        <f t="shared" si="17"/>
        <v>-24.660050509209981</v>
      </c>
      <c r="AU60" s="20">
        <f t="shared" si="18"/>
        <v>-32.580558817326164</v>
      </c>
      <c r="AV60" s="20">
        <f t="shared" si="38"/>
        <v>4392.0950147425665</v>
      </c>
      <c r="AW60" s="20">
        <f t="shared" si="26"/>
        <v>-3.7955122613750518</v>
      </c>
      <c r="AX60" s="20">
        <f t="shared" si="27"/>
        <v>83.000595342537054</v>
      </c>
      <c r="AY60" s="20">
        <f t="shared" si="47"/>
        <v>-4.5728735386912175E-2</v>
      </c>
      <c r="AZ60" s="21">
        <f t="shared" si="2"/>
        <v>28413.699999999997</v>
      </c>
      <c r="BA60" s="20">
        <f t="shared" si="28"/>
        <v>79.205083081161803</v>
      </c>
      <c r="BB60" s="20">
        <f t="shared" si="36"/>
        <v>4833.30062490808</v>
      </c>
      <c r="BC60" s="20">
        <f t="shared" si="29"/>
        <v>4936.30062490808</v>
      </c>
      <c r="BD60" s="20"/>
      <c r="BE60" s="140">
        <f t="shared" si="30"/>
        <v>1.6307087723329099E-2</v>
      </c>
      <c r="BF60" s="140">
        <f t="shared" si="44"/>
        <v>1.7890693640260892E-2</v>
      </c>
    </row>
    <row r="61" spans="1:58" x14ac:dyDescent="0.25">
      <c r="A61">
        <v>0</v>
      </c>
      <c r="C61" s="16">
        <f t="shared" si="20"/>
        <v>44125</v>
      </c>
      <c r="D61" s="91">
        <v>60</v>
      </c>
      <c r="E61" s="91" t="str">
        <f t="shared" si="7"/>
        <v/>
      </c>
      <c r="AC61" s="74">
        <f t="shared" si="10"/>
        <v>8.5201548444965685</v>
      </c>
      <c r="AD61" s="17">
        <f t="shared" si="11"/>
        <v>2.8888888888888893</v>
      </c>
      <c r="AE61">
        <f t="shared" si="0"/>
        <v>0.13</v>
      </c>
      <c r="AF61">
        <v>22.22</v>
      </c>
      <c r="AG61">
        <f t="shared" si="1"/>
        <v>4.4999999999999998E-2</v>
      </c>
      <c r="AH61">
        <f t="shared" si="12"/>
        <v>8.5000000000000006E-2</v>
      </c>
      <c r="AI61" s="28">
        <f t="shared" si="33"/>
        <v>23398.869784461705</v>
      </c>
      <c r="AJ61" s="29">
        <f t="shared" si="13"/>
        <v>-58.668602993312582</v>
      </c>
      <c r="AK61" s="29">
        <f t="shared" si="14"/>
        <v>-19.860987636896233</v>
      </c>
      <c r="AL61" s="29">
        <f t="shared" si="22"/>
        <v>-70.67663156718794</v>
      </c>
      <c r="AM61" s="29">
        <f t="shared" si="23"/>
        <v>-7.8529590630208821</v>
      </c>
      <c r="AN61" s="29">
        <f t="shared" si="24"/>
        <v>-23.558877189062645</v>
      </c>
      <c r="AO61" s="29">
        <f t="shared" si="25"/>
        <v>-47.117754378125298</v>
      </c>
      <c r="AP61" s="20">
        <f t="shared" si="37"/>
        <v>540.39439179216492</v>
      </c>
      <c r="AQ61" s="20">
        <f t="shared" si="43"/>
        <v>-49.998597483088417</v>
      </c>
      <c r="AR61" s="20">
        <f t="shared" si="15"/>
        <v>52.801742693981325</v>
      </c>
      <c r="AS61" s="20">
        <f t="shared" si="16"/>
        <v>17.874888873206611</v>
      </c>
      <c r="AT61" s="20">
        <f t="shared" si="17"/>
        <v>-24.489252457448107</v>
      </c>
      <c r="AU61" s="20">
        <f t="shared" si="18"/>
        <v>-32.342211520468986</v>
      </c>
      <c r="AV61" s="20">
        <f t="shared" si="38"/>
        <v>4474.4358237461238</v>
      </c>
      <c r="AW61" s="20">
        <f t="shared" si="26"/>
        <v>-3.8112183733485381</v>
      </c>
      <c r="AX61" s="20">
        <f t="shared" si="27"/>
        <v>82.340809003557297</v>
      </c>
      <c r="AY61" s="20">
        <f t="shared" si="47"/>
        <v>-4.6285899051391216E-2</v>
      </c>
      <c r="AZ61" s="21">
        <f t="shared" si="2"/>
        <v>28413.699999999993</v>
      </c>
      <c r="BA61" s="20">
        <f t="shared" si="28"/>
        <v>78.52959063020883</v>
      </c>
      <c r="BB61" s="20">
        <f t="shared" si="36"/>
        <v>4911.8302155382889</v>
      </c>
      <c r="BC61" s="20">
        <f t="shared" si="29"/>
        <v>5014.8302155382889</v>
      </c>
      <c r="BD61" s="20"/>
      <c r="BE61" s="140">
        <f t="shared" si="30"/>
        <v>1.5908591594676492E-2</v>
      </c>
      <c r="BF61" s="140">
        <f t="shared" si="44"/>
        <v>1.7427002020378671E-2</v>
      </c>
    </row>
    <row r="62" spans="1:58" x14ac:dyDescent="0.25">
      <c r="A62">
        <v>0</v>
      </c>
      <c r="C62" s="16">
        <f t="shared" si="20"/>
        <v>44126</v>
      </c>
      <c r="D62" s="91">
        <v>61</v>
      </c>
      <c r="E62" s="91" t="str">
        <f t="shared" si="7"/>
        <v/>
      </c>
      <c r="AC62" s="74">
        <f t="shared" si="10"/>
        <v>8.5355609927286622</v>
      </c>
      <c r="AD62" s="17">
        <f t="shared" si="11"/>
        <v>2.8888888888888893</v>
      </c>
      <c r="AE62">
        <f t="shared" si="0"/>
        <v>0.13</v>
      </c>
      <c r="AF62">
        <v>22.22</v>
      </c>
      <c r="AG62">
        <f t="shared" si="1"/>
        <v>4.4999999999999998E-2</v>
      </c>
      <c r="AH62">
        <f t="shared" si="12"/>
        <v>8.5000000000000006E-2</v>
      </c>
      <c r="AI62" s="28">
        <f t="shared" si="33"/>
        <v>23321.01236527678</v>
      </c>
      <c r="AJ62" s="29">
        <f t="shared" si="13"/>
        <v>-58.062864597264372</v>
      </c>
      <c r="AK62" s="29">
        <f t="shared" si="14"/>
        <v>-19.794554587659452</v>
      </c>
      <c r="AL62" s="29">
        <f t="shared" si="22"/>
        <v>-70.07167726643145</v>
      </c>
      <c r="AM62" s="29">
        <f t="shared" si="23"/>
        <v>-7.7857419184923833</v>
      </c>
      <c r="AN62" s="29">
        <f t="shared" si="24"/>
        <v>-23.357225755477149</v>
      </c>
      <c r="AO62" s="29">
        <f t="shared" si="25"/>
        <v>-46.714451510954305</v>
      </c>
      <c r="AP62" s="20">
        <f t="shared" si="37"/>
        <v>536.56833747381688</v>
      </c>
      <c r="AQ62" s="20">
        <f t="shared" si="43"/>
        <v>-49.57998395413216</v>
      </c>
      <c r="AR62" s="20">
        <f t="shared" si="15"/>
        <v>52.256578137537936</v>
      </c>
      <c r="AS62" s="20">
        <f t="shared" si="16"/>
        <v>17.815099128893507</v>
      </c>
      <c r="AT62" s="20">
        <f t="shared" si="17"/>
        <v>-24.317747630647421</v>
      </c>
      <c r="AU62" s="20">
        <f t="shared" si="18"/>
        <v>-32.103489549139802</v>
      </c>
      <c r="AV62" s="20">
        <f t="shared" si="38"/>
        <v>4556.1192972493955</v>
      </c>
      <c r="AW62" s="20">
        <f t="shared" si="26"/>
        <v>-3.8260543183480422</v>
      </c>
      <c r="AX62" s="20">
        <f t="shared" si="27"/>
        <v>81.683473503271671</v>
      </c>
      <c r="AY62" s="20">
        <f t="shared" si="47"/>
        <v>-4.6840005135124388E-2</v>
      </c>
      <c r="AZ62" s="21">
        <f t="shared" si="2"/>
        <v>28413.699999999993</v>
      </c>
      <c r="BA62" s="20">
        <f t="shared" si="28"/>
        <v>77.857419184923842</v>
      </c>
      <c r="BB62" s="20">
        <f t="shared" si="36"/>
        <v>4989.6876347232128</v>
      </c>
      <c r="BC62" s="20">
        <f t="shared" si="29"/>
        <v>5092.6876347232119</v>
      </c>
      <c r="BD62" s="20"/>
      <c r="BE62" s="140">
        <f t="shared" si="30"/>
        <v>1.5525434728315279E-2</v>
      </c>
      <c r="BF62" s="140">
        <f t="shared" si="44"/>
        <v>1.6982702029575837E-2</v>
      </c>
    </row>
    <row r="63" spans="1:58" x14ac:dyDescent="0.25">
      <c r="A63">
        <v>0</v>
      </c>
      <c r="C63" s="16">
        <f t="shared" si="20"/>
        <v>44127</v>
      </c>
      <c r="D63" s="91">
        <v>62</v>
      </c>
      <c r="E63" s="91" t="str">
        <f t="shared" si="7"/>
        <v/>
      </c>
      <c r="AC63" s="74">
        <f t="shared" si="10"/>
        <v>8.550604034370215</v>
      </c>
      <c r="AD63" s="17">
        <f t="shared" si="11"/>
        <v>2.8888888888888893</v>
      </c>
      <c r="AE63">
        <f t="shared" si="0"/>
        <v>0.13</v>
      </c>
      <c r="AF63">
        <v>22.22</v>
      </c>
      <c r="AG63">
        <f t="shared" si="1"/>
        <v>4.4999999999999998E-2</v>
      </c>
      <c r="AH63">
        <f t="shared" si="12"/>
        <v>8.5000000000000006E-2</v>
      </c>
      <c r="AI63" s="28">
        <f t="shared" si="33"/>
        <v>23243.823732813114</v>
      </c>
      <c r="AJ63" s="29">
        <f t="shared" si="13"/>
        <v>-57.459942293746735</v>
      </c>
      <c r="AK63" s="29">
        <f t="shared" si="14"/>
        <v>-19.728690169920192</v>
      </c>
      <c r="AL63" s="29">
        <f t="shared" si="22"/>
        <v>-69.469769217300225</v>
      </c>
      <c r="AM63" s="29">
        <f t="shared" si="23"/>
        <v>-7.7188632463666922</v>
      </c>
      <c r="AN63" s="29">
        <f t="shared" si="24"/>
        <v>-23.156589739100074</v>
      </c>
      <c r="AO63" s="29">
        <f t="shared" si="25"/>
        <v>-46.313179478200155</v>
      </c>
      <c r="AP63" s="20">
        <f t="shared" si="37"/>
        <v>532.72846253014973</v>
      </c>
      <c r="AQ63" s="20">
        <f t="shared" si="43"/>
        <v>-49.16406897464573</v>
      </c>
      <c r="AR63" s="20">
        <f t="shared" si="15"/>
        <v>51.713948064372062</v>
      </c>
      <c r="AS63" s="20">
        <f t="shared" si="16"/>
        <v>17.755821152928174</v>
      </c>
      <c r="AT63" s="20">
        <f t="shared" si="17"/>
        <v>-24.145575186321757</v>
      </c>
      <c r="AU63" s="20">
        <f t="shared" si="18"/>
        <v>-31.864438432688448</v>
      </c>
      <c r="AV63" s="20">
        <f t="shared" si="38"/>
        <v>4637.147804656729</v>
      </c>
      <c r="AW63" s="20">
        <f t="shared" si="26"/>
        <v>-3.8398749436671551</v>
      </c>
      <c r="AX63" s="20">
        <f t="shared" si="27"/>
        <v>81.028507407333564</v>
      </c>
      <c r="AY63" s="20">
        <f t="shared" si="47"/>
        <v>-4.738918519582188E-2</v>
      </c>
      <c r="AZ63" s="21">
        <f t="shared" si="2"/>
        <v>28413.699999999993</v>
      </c>
      <c r="BA63" s="20">
        <f t="shared" si="28"/>
        <v>77.18863246366692</v>
      </c>
      <c r="BB63" s="20">
        <f t="shared" si="36"/>
        <v>5066.8762671868799</v>
      </c>
      <c r="BC63" s="20">
        <f t="shared" si="29"/>
        <v>5169.876267186879</v>
      </c>
      <c r="BD63" s="20"/>
      <c r="BE63" s="140">
        <f t="shared" si="30"/>
        <v>1.5156757688685987E-2</v>
      </c>
      <c r="BF63" s="140">
        <f t="shared" si="44"/>
        <v>1.6556564842129345E-2</v>
      </c>
    </row>
    <row r="64" spans="1:58" x14ac:dyDescent="0.25">
      <c r="A64">
        <v>0</v>
      </c>
      <c r="C64" s="16">
        <f t="shared" si="20"/>
        <v>44128</v>
      </c>
      <c r="D64" s="91">
        <v>63</v>
      </c>
      <c r="E64" s="91" t="str">
        <f t="shared" si="7"/>
        <v/>
      </c>
      <c r="AC64" s="74">
        <f t="shared" si="10"/>
        <v>8.5652973251516311</v>
      </c>
      <c r="AD64" s="17">
        <f t="shared" si="11"/>
        <v>2.8888888888888893</v>
      </c>
      <c r="AE64">
        <f t="shared" si="0"/>
        <v>0.13</v>
      </c>
      <c r="AF64">
        <v>22.22</v>
      </c>
      <c r="AG64">
        <f t="shared" si="1"/>
        <v>4.4999999999999998E-2</v>
      </c>
      <c r="AH64">
        <f t="shared" si="12"/>
        <v>8.5000000000000006E-2</v>
      </c>
      <c r="AI64" s="28">
        <f t="shared" si="33"/>
        <v>23167.300424637051</v>
      </c>
      <c r="AJ64" s="29">
        <f t="shared" si="13"/>
        <v>-56.859916655732071</v>
      </c>
      <c r="AK64" s="29">
        <f t="shared" si="14"/>
        <v>-19.66339152033057</v>
      </c>
      <c r="AL64" s="29">
        <f t="shared" si="22"/>
        <v>-68.870977358456386</v>
      </c>
      <c r="AM64" s="29">
        <f t="shared" si="23"/>
        <v>-7.6523308176062645</v>
      </c>
      <c r="AN64" s="29">
        <f t="shared" si="24"/>
        <v>-22.956992452818795</v>
      </c>
      <c r="AO64" s="29">
        <f t="shared" si="25"/>
        <v>-45.913984905637591</v>
      </c>
      <c r="AP64" s="20">
        <f t="shared" si="37"/>
        <v>528.87601739346189</v>
      </c>
      <c r="AQ64" s="20">
        <f t="shared" si="43"/>
        <v>-48.750641681287448</v>
      </c>
      <c r="AR64" s="20">
        <f t="shared" si="15"/>
        <v>51.173924990158866</v>
      </c>
      <c r="AS64" s="20">
        <f t="shared" si="16"/>
        <v>17.697052368297513</v>
      </c>
      <c r="AT64" s="20">
        <f t="shared" si="17"/>
        <v>-23.972780813856737</v>
      </c>
      <c r="AU64" s="20">
        <f t="shared" si="18"/>
        <v>-31.625111631463</v>
      </c>
      <c r="AV64" s="20">
        <f t="shared" si="38"/>
        <v>4717.52355796948</v>
      </c>
      <c r="AW64" s="20">
        <f t="shared" si="26"/>
        <v>-3.8524451366878338</v>
      </c>
      <c r="AX64" s="20">
        <f t="shared" si="27"/>
        <v>80.37575331275093</v>
      </c>
      <c r="AY64" s="20">
        <f t="shared" si="47"/>
        <v>-4.793043894341549E-2</v>
      </c>
      <c r="AZ64" s="21">
        <f t="shared" si="2"/>
        <v>28413.69999999999</v>
      </c>
      <c r="BA64" s="20">
        <f t="shared" si="28"/>
        <v>76.523308176062642</v>
      </c>
      <c r="BB64" s="20">
        <f t="shared" si="36"/>
        <v>5143.3995753629424</v>
      </c>
      <c r="BC64" s="20">
        <f t="shared" si="29"/>
        <v>5246.3995753629415</v>
      </c>
      <c r="BD64" s="20"/>
      <c r="BE64" s="140">
        <f t="shared" si="30"/>
        <v>1.4801767822134299E-2</v>
      </c>
      <c r="BF64" s="140">
        <f t="shared" si="44"/>
        <v>1.6147468167060981E-2</v>
      </c>
    </row>
    <row r="65" spans="1:58" x14ac:dyDescent="0.25">
      <c r="A65">
        <v>0</v>
      </c>
      <c r="C65" s="16">
        <f t="shared" si="20"/>
        <v>44129</v>
      </c>
      <c r="D65" s="91">
        <v>64</v>
      </c>
      <c r="E65" s="91" t="str">
        <f t="shared" si="7"/>
        <v/>
      </c>
      <c r="AC65" s="74">
        <f t="shared" si="10"/>
        <v>8.5796535151009738</v>
      </c>
      <c r="AD65" s="17">
        <f t="shared" si="11"/>
        <v>2.8888888888888893</v>
      </c>
      <c r="AE65">
        <f t="shared" si="0"/>
        <v>0.13</v>
      </c>
      <c r="AF65">
        <v>22.22</v>
      </c>
      <c r="AG65">
        <f t="shared" si="1"/>
        <v>4.4999999999999998E-2</v>
      </c>
      <c r="AH65">
        <f t="shared" si="12"/>
        <v>8.5000000000000006E-2</v>
      </c>
      <c r="AI65" s="28">
        <f t="shared" si="33"/>
        <v>23091.438877310149</v>
      </c>
      <c r="AJ65" s="29">
        <f t="shared" si="13"/>
        <v>-56.262891617098397</v>
      </c>
      <c r="AK65" s="29">
        <f t="shared" si="14"/>
        <v>-19.598655709803289</v>
      </c>
      <c r="AL65" s="29">
        <f t="shared" si="22"/>
        <v>-68.275392594211525</v>
      </c>
      <c r="AM65" s="29">
        <f t="shared" si="23"/>
        <v>-7.5861547326901686</v>
      </c>
      <c r="AN65" s="29">
        <f t="shared" si="24"/>
        <v>-22.758464198070509</v>
      </c>
      <c r="AO65" s="29">
        <f t="shared" si="25"/>
        <v>-45.516928396141012</v>
      </c>
      <c r="AP65" s="20">
        <f t="shared" si="37"/>
        <v>525.01253141273105</v>
      </c>
      <c r="AQ65" s="20">
        <f t="shared" si="43"/>
        <v>-48.339457792236601</v>
      </c>
      <c r="AR65" s="20">
        <f t="shared" si="15"/>
        <v>50.636602455388555</v>
      </c>
      <c r="AS65" s="20">
        <f t="shared" si="16"/>
        <v>17.638790138822962</v>
      </c>
      <c r="AT65" s="20">
        <f t="shared" si="17"/>
        <v>-23.799420782705784</v>
      </c>
      <c r="AU65" s="20">
        <f t="shared" si="18"/>
        <v>-31.385575515395953</v>
      </c>
      <c r="AV65" s="20">
        <f t="shared" si="38"/>
        <v>4797.2485912771126</v>
      </c>
      <c r="AW65" s="20">
        <f t="shared" si="26"/>
        <v>-3.863485980730843</v>
      </c>
      <c r="AX65" s="20">
        <f t="shared" si="27"/>
        <v>79.725033307632657</v>
      </c>
      <c r="AY65" s="20">
        <f t="shared" si="47"/>
        <v>-4.8460136301516771E-2</v>
      </c>
      <c r="AZ65" s="21">
        <f t="shared" si="2"/>
        <v>28413.699999999993</v>
      </c>
      <c r="BA65" s="20">
        <f t="shared" si="28"/>
        <v>75.861547326901686</v>
      </c>
      <c r="BB65" s="20">
        <f t="shared" si="36"/>
        <v>5219.2611226898443</v>
      </c>
      <c r="BC65" s="20">
        <f t="shared" si="29"/>
        <v>5322.2611226898434</v>
      </c>
      <c r="BD65" s="20"/>
      <c r="BE65" s="140">
        <f t="shared" si="30"/>
        <v>1.4459734954834028E-2</v>
      </c>
      <c r="BF65" s="140">
        <f t="shared" si="44"/>
        <v>1.5754390130356802E-2</v>
      </c>
    </row>
    <row r="66" spans="1:58" x14ac:dyDescent="0.25">
      <c r="A66">
        <v>0</v>
      </c>
      <c r="C66" s="16">
        <f t="shared" si="20"/>
        <v>44130</v>
      </c>
      <c r="D66" s="91">
        <v>65</v>
      </c>
      <c r="E66" s="91" t="str">
        <f t="shared" si="7"/>
        <v/>
      </c>
      <c r="AC66" s="74">
        <f t="shared" si="10"/>
        <v>8.5936846039803108</v>
      </c>
      <c r="AD66" s="17">
        <f t="shared" si="11"/>
        <v>2.8888888888888893</v>
      </c>
      <c r="AE66">
        <f>IF(A66=0,$BM$2,IF(A66=1,$BM$3,IF(A66=2,$BM$4,IF(A66=3,$BM$5,IF(A66=4,$BM$6,IF(A66=5,$BM$7,IF(A66=6,$BM$8,IF(A66=7,$BM$9,IF(A66=8,$BM$10,"")))))))))</f>
        <v>0.13</v>
      </c>
      <c r="AF66">
        <v>22.22</v>
      </c>
      <c r="AG66">
        <f>$BI$7</f>
        <v>4.4999999999999998E-2</v>
      </c>
      <c r="AH66">
        <f t="shared" si="12"/>
        <v>8.5000000000000006E-2</v>
      </c>
      <c r="AI66" s="28">
        <f t="shared" si="33"/>
        <v>23016.235398894612</v>
      </c>
      <c r="AJ66" s="29">
        <f t="shared" si="13"/>
        <v>-55.668998691733655</v>
      </c>
      <c r="AK66" s="29">
        <f t="shared" si="14"/>
        <v>-19.534479723804861</v>
      </c>
      <c r="AL66" s="29">
        <f t="shared" si="22"/>
        <v>-67.68313057398467</v>
      </c>
      <c r="AM66" s="29">
        <f t="shared" si="23"/>
        <v>-7.5203478415538516</v>
      </c>
      <c r="AN66" s="29">
        <f t="shared" si="24"/>
        <v>-22.561043524661557</v>
      </c>
      <c r="AO66" s="29">
        <f t="shared" si="25"/>
        <v>-45.122087049323113</v>
      </c>
      <c r="AP66" s="20">
        <f t="shared" si="37"/>
        <v>521.13979798823641</v>
      </c>
      <c r="AQ66" s="20">
        <f t="shared" si="43"/>
        <v>-47.930300084906449</v>
      </c>
      <c r="AR66" s="20">
        <f t="shared" si="15"/>
        <v>50.102098822560293</v>
      </c>
      <c r="AS66" s="20">
        <f t="shared" si="16"/>
        <v>17.581031751424376</v>
      </c>
      <c r="AT66" s="20">
        <f t="shared" si="17"/>
        <v>-23.625563913572897</v>
      </c>
      <c r="AU66" s="20">
        <f t="shared" si="18"/>
        <v>-31.145911755126747</v>
      </c>
      <c r="AV66" s="20">
        <f t="shared" si="38"/>
        <v>4876.3248031171461</v>
      </c>
      <c r="AW66" s="20">
        <f t="shared" si="26"/>
        <v>-3.8727334244946405</v>
      </c>
      <c r="AX66" s="20">
        <f t="shared" si="27"/>
        <v>79.076211840033466</v>
      </c>
      <c r="AY66" s="20">
        <f t="shared" si="47"/>
        <v>-4.897469585833162E-2</v>
      </c>
      <c r="AZ66" s="21">
        <f t="shared" ref="AZ66:AZ110" si="48">AI66+AP66+AV66</f>
        <v>28413.699999999993</v>
      </c>
      <c r="BA66" s="20">
        <f t="shared" si="28"/>
        <v>75.203478415538513</v>
      </c>
      <c r="BB66" s="20">
        <f t="shared" si="36"/>
        <v>5294.4646011053828</v>
      </c>
      <c r="BC66" s="20">
        <f t="shared" si="29"/>
        <v>5397.4646011053828</v>
      </c>
      <c r="BD66" s="20"/>
      <c r="BE66" s="140">
        <f t="shared" si="30"/>
        <v>1.4129986613195698E-2</v>
      </c>
      <c r="BF66" s="140">
        <f t="shared" si="44"/>
        <v>1.5376401805886938E-2</v>
      </c>
    </row>
    <row r="67" spans="1:58" x14ac:dyDescent="0.25">
      <c r="A67">
        <v>0</v>
      </c>
      <c r="C67" s="16">
        <f t="shared" si="20"/>
        <v>44131</v>
      </c>
      <c r="D67" s="91">
        <v>66</v>
      </c>
      <c r="E67" s="91" t="str">
        <f t="shared" ref="E67:E110" si="49">IFERROR(LN(J67),"")</f>
        <v/>
      </c>
      <c r="AC67" s="74">
        <f t="shared" ref="AC67:AC110" si="50">LN(BC67)</f>
        <v>8.6074019915448901</v>
      </c>
      <c r="AD67" s="17">
        <f t="shared" ref="AD67:AD110" si="51">AE67/AG67</f>
        <v>2.8888888888888893</v>
      </c>
      <c r="AE67">
        <f>IF(A67=0,$BM$2,IF(A67=1,$BM$3,IF(A67=2,$BM$4,IF(A67=3,$BM$5,IF(A67=4,$BM$6,IF(A67=5,$BM$7,IF(A67=6,$BM$8,IF(A67=7,$BM$9,IF(A67=8,$BM$10,"")))))))))</f>
        <v>0.13</v>
      </c>
      <c r="AF67">
        <v>22.22</v>
      </c>
      <c r="AG67">
        <f>$BI$7</f>
        <v>4.4999999999999998E-2</v>
      </c>
      <c r="AH67">
        <f t="shared" ref="AH67:AH110" si="52">AE67-AG67</f>
        <v>8.5000000000000006E-2</v>
      </c>
      <c r="AI67" s="28">
        <f t="shared" si="33"/>
        <v>22941.686143551473</v>
      </c>
      <c r="AJ67" s="29">
        <f>-((AI66/$BI$2)*(AE67*AP66))</f>
        <v>-55.078394904041673</v>
      </c>
      <c r="AK67" s="29">
        <f>-(AI66/$BI$2)*($BI$26*$BI$25)</f>
        <v>-19.470860439096214</v>
      </c>
      <c r="AL67" s="29">
        <f t="shared" si="22"/>
        <v>-67.094329808824099</v>
      </c>
      <c r="AM67" s="29">
        <f t="shared" si="23"/>
        <v>-7.454925534313789</v>
      </c>
      <c r="AN67" s="29">
        <f t="shared" si="24"/>
        <v>-22.364776602941365</v>
      </c>
      <c r="AO67" s="29">
        <f t="shared" si="25"/>
        <v>-44.729553205882738</v>
      </c>
      <c r="AP67" s="20">
        <f t="shared" si="37"/>
        <v>517.2597870388928</v>
      </c>
      <c r="AQ67" s="20">
        <f t="shared" si="43"/>
        <v>-47.523049848697084</v>
      </c>
      <c r="AR67" s="20">
        <f>0.9*((AI66/$BI$2)*(AE67*AP66))</f>
        <v>49.570555413637507</v>
      </c>
      <c r="AS67" s="20">
        <f t="shared" ref="AS67:AS110" si="53">0.9*(-AK67)</f>
        <v>17.523774395186592</v>
      </c>
      <c r="AT67" s="20">
        <f t="shared" ref="AT67:AT110" si="54">-(AP66*AG67)</f>
        <v>-23.451290909470636</v>
      </c>
      <c r="AU67" s="20">
        <f t="shared" ref="AU67:AU110" si="55">-(AP66*AG67)+AM67</f>
        <v>-30.906216443784423</v>
      </c>
      <c r="AV67" s="20">
        <f t="shared" si="38"/>
        <v>4954.7540694096278</v>
      </c>
      <c r="AW67" s="20">
        <f t="shared" si="26"/>
        <v>-3.8800109493436139</v>
      </c>
      <c r="AX67" s="20">
        <f t="shared" si="27"/>
        <v>78.429266292481771</v>
      </c>
      <c r="AY67" s="20">
        <f t="shared" ref="AY67:AY110" si="56">(AP67-AP66)/(AV67-AV66)</f>
        <v>-4.9471468149072204E-2</v>
      </c>
      <c r="AZ67" s="21">
        <f t="shared" si="48"/>
        <v>28413.699999999993</v>
      </c>
      <c r="BA67" s="20">
        <f t="shared" ref="BA67:BA110" si="57">-SUM(AM67:AO67)</f>
        <v>74.549255343137901</v>
      </c>
      <c r="BB67" s="20">
        <f t="shared" si="36"/>
        <v>5369.0138564485205</v>
      </c>
      <c r="BC67" s="20">
        <f t="shared" ref="BC67:BC110" si="58">AP67+AV67</f>
        <v>5472.0138564485205</v>
      </c>
      <c r="BD67" s="20"/>
      <c r="BE67" s="140">
        <f t="shared" si="30"/>
        <v>1.3811902597354739E-2</v>
      </c>
      <c r="BF67" s="140">
        <f t="shared" si="44"/>
        <v>1.5012657965315703E-2</v>
      </c>
    </row>
    <row r="68" spans="1:58" x14ac:dyDescent="0.25">
      <c r="A68">
        <v>0</v>
      </c>
      <c r="C68" s="16">
        <f t="shared" ref="C68:C110" si="59">C67+1</f>
        <v>44132</v>
      </c>
      <c r="D68" s="91">
        <v>67</v>
      </c>
      <c r="E68" s="91" t="str">
        <f t="shared" si="49"/>
        <v/>
      </c>
      <c r="AC68" s="74">
        <f t="shared" si="50"/>
        <v>8.6208165217909034</v>
      </c>
      <c r="AD68" s="17">
        <f t="shared" si="51"/>
        <v>2.8888888888888893</v>
      </c>
      <c r="AE68">
        <f>IF(A68=0,$BM$2,IF(A68=1,$BM$3,IF(A68=2,$BM$4,IF(A68=3,$BM$5,IF(A68=4,$BM$6,IF(A68=5,$BM$7,IF(A68=6,$BM$8,IF(A68=7,$BM$9,IF(A68=8,$BM$10,"")))))))))</f>
        <v>0.13</v>
      </c>
      <c r="AF68">
        <v>22.22</v>
      </c>
      <c r="AG68">
        <f>$BI$7</f>
        <v>4.4999999999999998E-2</v>
      </c>
      <c r="AH68">
        <f t="shared" si="52"/>
        <v>8.5000000000000006E-2</v>
      </c>
      <c r="AI68" s="28">
        <f t="shared" si="33"/>
        <v>22867.787095834312</v>
      </c>
      <c r="AJ68" s="29">
        <f>-((AI67/$BI$2)*(AE68*AP67))</f>
        <v>-54.491253114915985</v>
      </c>
      <c r="AK68" s="29">
        <f>-(AI67/$BI$2)*($BI$26*$BI$25)</f>
        <v>-19.40779460224374</v>
      </c>
      <c r="AL68" s="29">
        <f t="shared" ref="AL68:AL110" si="60">(AK68+AJ68)*0.9</f>
        <v>-66.509142945443756</v>
      </c>
      <c r="AM68" s="29">
        <f t="shared" ref="AM68:AM110" si="61">(AK68+AJ68)*0.1</f>
        <v>-7.3899047717159734</v>
      </c>
      <c r="AN68" s="29">
        <f t="shared" ref="AN68:AN110" si="62">SUM(AL68:AM68)*0.3</f>
        <v>-22.169714315147917</v>
      </c>
      <c r="AO68" s="29">
        <f t="shared" ref="AO68:AO110" si="63">AL68-AN68</f>
        <v>-44.339428630295842</v>
      </c>
      <c r="AP68" s="20">
        <f t="shared" si="37"/>
        <v>513.3744851894611</v>
      </c>
      <c r="AQ68" s="20">
        <f t="shared" si="43"/>
        <v>-47.117754378125298</v>
      </c>
      <c r="AR68" s="20">
        <f>0.9*((AI67/$BI$2)*(AE68*AP67))</f>
        <v>49.042127803424385</v>
      </c>
      <c r="AS68" s="20">
        <f t="shared" si="53"/>
        <v>17.467015142019367</v>
      </c>
      <c r="AT68" s="20">
        <f t="shared" si="54"/>
        <v>-23.276690416750174</v>
      </c>
      <c r="AU68" s="20">
        <f t="shared" si="55"/>
        <v>-30.666595188466147</v>
      </c>
      <c r="AV68" s="20">
        <f t="shared" si="38"/>
        <v>5032.538418976219</v>
      </c>
      <c r="AW68" s="20">
        <f t="shared" ref="AW68:AW110" si="64">(AP68-AP67)</f>
        <v>-3.8853018494316984</v>
      </c>
      <c r="AX68" s="20">
        <f t="shared" ref="AX68:AX110" si="65">(AV68-AV67)</f>
        <v>77.784349566591118</v>
      </c>
      <c r="AY68" s="20">
        <f t="shared" si="56"/>
        <v>-4.9949660453295873E-2</v>
      </c>
      <c r="AZ68" s="21">
        <f t="shared" si="48"/>
        <v>28413.699999999993</v>
      </c>
      <c r="BA68" s="20">
        <f t="shared" si="57"/>
        <v>73.899047717159732</v>
      </c>
      <c r="BB68" s="20">
        <f t="shared" si="36"/>
        <v>5442.9129041656806</v>
      </c>
      <c r="BC68" s="20">
        <f t="shared" si="58"/>
        <v>5545.9129041656797</v>
      </c>
      <c r="BD68" s="20"/>
      <c r="BE68" s="140">
        <f t="shared" ref="BE68:BE110" si="66">(BC68-BC67)/BC67</f>
        <v>1.3504908733020205E-2</v>
      </c>
      <c r="BF68" s="140">
        <f t="shared" si="44"/>
        <v>1.4662385591527091E-2</v>
      </c>
    </row>
    <row r="69" spans="1:58" x14ac:dyDescent="0.25">
      <c r="A69">
        <v>0</v>
      </c>
      <c r="C69" s="16">
        <f t="shared" si="59"/>
        <v>44133</v>
      </c>
      <c r="D69" s="91">
        <v>68</v>
      </c>
      <c r="E69" s="91" t="str">
        <f t="shared" si="49"/>
        <v/>
      </c>
      <c r="AC69" s="74">
        <f t="shared" si="50"/>
        <v>8.6339385204777699</v>
      </c>
      <c r="AD69" s="17">
        <f t="shared" si="51"/>
        <v>2.8888888888888893</v>
      </c>
      <c r="AE69">
        <f>IF(A69=0,$BM$2,IF(A69=1,$BM$3,IF(A69=2,$BM$4,IF(A69=3,$BM$5,IF(A69=4,$BM$6,IF(A69=5,$BM$7,IF(A69=6,$BM$8,IF(A69=7,$BM$9,IF(A69=8,$BM$10,"")))))))))</f>
        <v>0.13</v>
      </c>
      <c r="AF69">
        <v>22.22</v>
      </c>
      <c r="AG69">
        <f>$BI$7</f>
        <v>4.4999999999999998E-2</v>
      </c>
      <c r="AH69">
        <f t="shared" si="52"/>
        <v>8.5000000000000006E-2</v>
      </c>
      <c r="AI69" s="28">
        <f t="shared" ref="AI69:AI110" si="67">AI68+AJ69+AK69</f>
        <v>22794.534072044982</v>
      </c>
      <c r="AJ69" s="29">
        <f>-((AI68/$BI$2)*(AE69*AP68))</f>
        <v>-53.907744972996028</v>
      </c>
      <c r="AK69" s="29">
        <f>-(AI68/$BI$2)*($BI$26*$BI$25)</f>
        <v>-19.345278816332371</v>
      </c>
      <c r="AL69" s="29">
        <f t="shared" si="60"/>
        <v>-65.927721410395563</v>
      </c>
      <c r="AM69" s="29">
        <f t="shared" si="61"/>
        <v>-7.3253023789328395</v>
      </c>
      <c r="AN69" s="29">
        <f t="shared" si="62"/>
        <v>-21.975907136798522</v>
      </c>
      <c r="AO69" s="29">
        <f t="shared" si="63"/>
        <v>-43.951814273597037</v>
      </c>
      <c r="AP69" s="20">
        <f t="shared" si="37"/>
        <v>509.48590325537657</v>
      </c>
      <c r="AQ69" s="20">
        <f t="shared" si="43"/>
        <v>-46.714451510954305</v>
      </c>
      <c r="AR69" s="20">
        <f>0.9*((AI68/$BI$2)*(AE69*AP68))</f>
        <v>48.516970475696425</v>
      </c>
      <c r="AS69" s="20">
        <f t="shared" si="53"/>
        <v>17.410750934699134</v>
      </c>
      <c r="AT69" s="20">
        <f t="shared" si="54"/>
        <v>-23.10185183352575</v>
      </c>
      <c r="AU69" s="20">
        <f t="shared" si="55"/>
        <v>-30.427154212458589</v>
      </c>
      <c r="AV69" s="20">
        <f t="shared" si="38"/>
        <v>5109.6800246996318</v>
      </c>
      <c r="AW69" s="20">
        <f t="shared" si="64"/>
        <v>-3.8885819340845273</v>
      </c>
      <c r="AX69" s="20">
        <f t="shared" si="65"/>
        <v>77.141605723412795</v>
      </c>
      <c r="AY69" s="20">
        <f t="shared" si="56"/>
        <v>-5.0408361319659784E-2</v>
      </c>
      <c r="AZ69" s="21">
        <f t="shared" si="48"/>
        <v>28413.69999999999</v>
      </c>
      <c r="BA69" s="20">
        <f t="shared" si="57"/>
        <v>73.253023789328395</v>
      </c>
      <c r="BB69" s="20">
        <f t="shared" si="36"/>
        <v>5516.1659279550095</v>
      </c>
      <c r="BC69" s="20">
        <f t="shared" si="58"/>
        <v>5619.1659279550086</v>
      </c>
      <c r="BD69" s="20"/>
      <c r="BE69" s="140">
        <f t="shared" si="66"/>
        <v>1.3208469922833909E-2</v>
      </c>
      <c r="BF69" s="140">
        <f t="shared" si="44"/>
        <v>1.4324870382546767E-2</v>
      </c>
    </row>
    <row r="70" spans="1:58" x14ac:dyDescent="0.25">
      <c r="A70">
        <v>1</v>
      </c>
      <c r="C70" s="16">
        <f t="shared" si="59"/>
        <v>44134</v>
      </c>
      <c r="D70" s="91">
        <v>69</v>
      </c>
      <c r="E70" s="91" t="str">
        <f t="shared" si="49"/>
        <v/>
      </c>
      <c r="AC70" s="74">
        <f t="shared" si="50"/>
        <v>8.6491174189369939</v>
      </c>
      <c r="AD70" s="17">
        <f t="shared" si="51"/>
        <v>3.6111111111111112</v>
      </c>
      <c r="AE70">
        <f>IF(A70=0,$BM$2,IF(A70=1,$BM$3,IF(A70=2,$BM$4,IF(A70=3,$BM$5,IF(A70=4,$BM$6,IF(A70=5,$BM$7,IF(A70=6,$BM$8,IF(A70=7,$BM$9,IF(A70=8,$BM$10,"")))))))))</f>
        <v>0.16250000000000001</v>
      </c>
      <c r="AF70">
        <v>22.22</v>
      </c>
      <c r="AG70">
        <f>$BI$7</f>
        <v>4.4999999999999998E-2</v>
      </c>
      <c r="AH70">
        <f t="shared" si="52"/>
        <v>0.11750000000000001</v>
      </c>
      <c r="AI70" s="28">
        <f t="shared" si="67"/>
        <v>22708.590710317319</v>
      </c>
      <c r="AJ70" s="29">
        <f>-((AI69/$BI$2)*(AE70*AP69))</f>
        <v>-66.660052185550356</v>
      </c>
      <c r="AK70" s="29">
        <f>-(AI69/$BI$2)*($BI$26*$BI$25)</f>
        <v>-19.283309542112473</v>
      </c>
      <c r="AL70" s="29">
        <f t="shared" si="60"/>
        <v>-77.349025554896556</v>
      </c>
      <c r="AM70" s="29">
        <f t="shared" si="61"/>
        <v>-8.5943361727662833</v>
      </c>
      <c r="AN70" s="29">
        <f t="shared" si="62"/>
        <v>-25.783008518298853</v>
      </c>
      <c r="AO70" s="29">
        <f t="shared" si="63"/>
        <v>-51.5660170365977</v>
      </c>
      <c r="AP70" s="20">
        <f t="shared" si="37"/>
        <v>517.59488368558107</v>
      </c>
      <c r="AQ70" s="20">
        <f t="shared" si="43"/>
        <v>-46.313179478200155</v>
      </c>
      <c r="AR70" s="20">
        <f>0.9*((AI69/$BI$2)*(AE70*AP69))</f>
        <v>59.99404696699532</v>
      </c>
      <c r="AS70" s="20">
        <f t="shared" si="53"/>
        <v>17.354978587901225</v>
      </c>
      <c r="AT70" s="20">
        <f t="shared" si="54"/>
        <v>-22.926865646491944</v>
      </c>
      <c r="AU70" s="20">
        <f t="shared" si="55"/>
        <v>-31.521201819258227</v>
      </c>
      <c r="AV70" s="20">
        <f t="shared" si="38"/>
        <v>5187.5144059970899</v>
      </c>
      <c r="AW70" s="20">
        <f t="shared" si="64"/>
        <v>8.1089804302044968</v>
      </c>
      <c r="AX70" s="20">
        <f t="shared" si="65"/>
        <v>77.834381297458094</v>
      </c>
      <c r="AY70" s="20">
        <f t="shared" si="56"/>
        <v>0.10418250000876308</v>
      </c>
      <c r="AZ70" s="21">
        <f t="shared" si="48"/>
        <v>28413.69999999999</v>
      </c>
      <c r="BA70" s="20">
        <f t="shared" si="57"/>
        <v>85.943361727662833</v>
      </c>
      <c r="BB70" s="20">
        <f t="shared" ref="BB70:BB110" si="68">BA70+BB69</f>
        <v>5602.1092896826722</v>
      </c>
      <c r="BC70" s="20">
        <f t="shared" si="58"/>
        <v>5705.1092896826713</v>
      </c>
      <c r="BD70" s="20"/>
      <c r="BE70" s="140">
        <f t="shared" si="66"/>
        <v>1.5294683024058732E-2</v>
      </c>
      <c r="BF70" s="140">
        <f t="shared" si="44"/>
        <v>1.4296026419514701E-2</v>
      </c>
    </row>
    <row r="71" spans="1:58" x14ac:dyDescent="0.25">
      <c r="A71">
        <v>1</v>
      </c>
      <c r="C71" s="16">
        <f t="shared" si="59"/>
        <v>44135</v>
      </c>
      <c r="D71" s="91">
        <v>70</v>
      </c>
      <c r="E71" s="91" t="str">
        <f t="shared" si="49"/>
        <v/>
      </c>
      <c r="AC71" s="74">
        <f t="shared" si="50"/>
        <v>8.6641959127402295</v>
      </c>
      <c r="AD71" s="17">
        <f t="shared" si="51"/>
        <v>3.6111111111111112</v>
      </c>
      <c r="AE71">
        <f>IF(A71=0,$BM$2,IF(A71=1,$BM$3,IF(A71=2,$BM$4,IF(A71=3,$BM$5,IF(A71=4,$BM$6,IF(A71=5,$BM$7,IF(A71=6,$BM$8,IF(A71=7,$BM$9,IF(A71=8,$BM$10,"")))))))))</f>
        <v>0.16250000000000001</v>
      </c>
      <c r="AF71">
        <v>22.22</v>
      </c>
      <c r="AG71">
        <f>$BI$7</f>
        <v>4.4999999999999998E-2</v>
      </c>
      <c r="AH71">
        <f t="shared" si="52"/>
        <v>0.11750000000000001</v>
      </c>
      <c r="AI71" s="28">
        <f t="shared" si="67"/>
        <v>22621.91442354711</v>
      </c>
      <c r="AJ71" s="29">
        <f>-((AI70/$BI$2)*(AE71*AP70))</f>
        <v>-67.465682045927906</v>
      </c>
      <c r="AK71" s="29">
        <f>-(AI70/$BI$2)*($BI$26*$BI$25)</f>
        <v>-19.210604724279996</v>
      </c>
      <c r="AL71" s="29">
        <f t="shared" si="60"/>
        <v>-78.008658093187108</v>
      </c>
      <c r="AM71" s="29">
        <f t="shared" si="61"/>
        <v>-8.6676286770207902</v>
      </c>
      <c r="AN71" s="29">
        <f t="shared" si="62"/>
        <v>-26.002886031062367</v>
      </c>
      <c r="AO71" s="29">
        <f t="shared" si="63"/>
        <v>-52.005772062124741</v>
      </c>
      <c r="AP71" s="20">
        <f t="shared" ref="AP71:AP110" si="69">AP70-AL71-(AP70*AG71)+AQ71</f>
        <v>526.39778710727944</v>
      </c>
      <c r="AQ71" s="20">
        <f t="shared" si="43"/>
        <v>-45.913984905637591</v>
      </c>
      <c r="AR71" s="20">
        <f>0.9*((AI70/$BI$2)*(AE71*AP70))</f>
        <v>60.719113841335115</v>
      </c>
      <c r="AS71" s="20">
        <f t="shared" si="53"/>
        <v>17.289544251851996</v>
      </c>
      <c r="AT71" s="20">
        <f t="shared" si="54"/>
        <v>-23.291769765851146</v>
      </c>
      <c r="AU71" s="20">
        <f t="shared" si="55"/>
        <v>-31.959398442871937</v>
      </c>
      <c r="AV71" s="20">
        <f t="shared" ref="AV71:AV110" si="70">AV70+(AP70*AG71)-AM71-AQ71</f>
        <v>5265.3877893455992</v>
      </c>
      <c r="AW71" s="20">
        <f t="shared" si="64"/>
        <v>8.8029034216983746</v>
      </c>
      <c r="AX71" s="20">
        <f t="shared" si="65"/>
        <v>77.873383348509378</v>
      </c>
      <c r="AY71" s="20">
        <f t="shared" si="56"/>
        <v>0.11304123492750333</v>
      </c>
      <c r="AZ71" s="21">
        <f t="shared" si="48"/>
        <v>28413.69999999999</v>
      </c>
      <c r="BA71" s="20">
        <f t="shared" si="57"/>
        <v>86.676286770207895</v>
      </c>
      <c r="BB71" s="20">
        <f t="shared" si="68"/>
        <v>5688.7855764528804</v>
      </c>
      <c r="BC71" s="20">
        <f t="shared" si="58"/>
        <v>5791.7855764528786</v>
      </c>
      <c r="BD71" s="20"/>
      <c r="BE71" s="140">
        <f t="shared" si="66"/>
        <v>1.5192747828153944E-2</v>
      </c>
      <c r="BF71" s="140">
        <f t="shared" si="44"/>
        <v>1.4300525186948194E-2</v>
      </c>
    </row>
    <row r="72" spans="1:58" x14ac:dyDescent="0.25">
      <c r="A72">
        <v>1</v>
      </c>
      <c r="C72" s="16">
        <f t="shared" si="59"/>
        <v>44136</v>
      </c>
      <c r="D72" s="91">
        <v>71</v>
      </c>
      <c r="E72" s="91" t="str">
        <f t="shared" si="49"/>
        <v/>
      </c>
      <c r="AC72" s="74">
        <f t="shared" si="50"/>
        <v>8.6791885741076804</v>
      </c>
      <c r="AD72" s="17">
        <f t="shared" si="51"/>
        <v>3.6111111111111112</v>
      </c>
      <c r="AE72">
        <f>IF(A72=0,$BM$2,IF(A72=1,$BM$3,IF(A72=2,$BM$4,IF(A72=3,$BM$5,IF(A72=4,$BM$6,IF(A72=5,$BM$7,IF(A72=6,$BM$8,IF(A72=7,$BM$9,IF(A72=8,$BM$10,"")))))))))</f>
        <v>0.16250000000000001</v>
      </c>
      <c r="AF72">
        <v>22.22</v>
      </c>
      <c r="AG72">
        <f>$BI$7</f>
        <v>4.4999999999999998E-2</v>
      </c>
      <c r="AH72">
        <f t="shared" si="52"/>
        <v>0.11750000000000001</v>
      </c>
      <c r="AI72" s="28">
        <f t="shared" si="67"/>
        <v>22534.425939880086</v>
      </c>
      <c r="AJ72" s="29">
        <f>-((AI71/$BI$2)*(AE72*AP71))</f>
        <v>-68.351203787309586</v>
      </c>
      <c r="AK72" s="29">
        <f>-(AI71/$BI$2)*($BI$26*$BI$25)</f>
        <v>-19.137279879715585</v>
      </c>
      <c r="AL72" s="29">
        <f t="shared" si="60"/>
        <v>-78.739635300322661</v>
      </c>
      <c r="AM72" s="29">
        <f t="shared" si="61"/>
        <v>-8.7488483667025179</v>
      </c>
      <c r="AN72" s="29">
        <f t="shared" si="62"/>
        <v>-26.246545100107554</v>
      </c>
      <c r="AO72" s="29">
        <f t="shared" si="63"/>
        <v>-52.493090200215107</v>
      </c>
      <c r="AP72" s="20">
        <f t="shared" si="69"/>
        <v>535.93259359163358</v>
      </c>
      <c r="AQ72" s="20">
        <f t="shared" si="43"/>
        <v>-45.516928396141012</v>
      </c>
      <c r="AR72" s="20">
        <f>0.9*((AI71/$BI$2)*(AE72*AP71))</f>
        <v>61.516083408578631</v>
      </c>
      <c r="AS72" s="20">
        <f t="shared" si="53"/>
        <v>17.223551891744027</v>
      </c>
      <c r="AT72" s="20">
        <f t="shared" si="54"/>
        <v>-23.687900419827574</v>
      </c>
      <c r="AU72" s="20">
        <f t="shared" si="55"/>
        <v>-32.436748786530089</v>
      </c>
      <c r="AV72" s="20">
        <f t="shared" si="70"/>
        <v>5343.3414665282698</v>
      </c>
      <c r="AW72" s="20">
        <f t="shared" si="64"/>
        <v>9.5348064843541351</v>
      </c>
      <c r="AX72" s="20">
        <f t="shared" si="65"/>
        <v>77.953677182670617</v>
      </c>
      <c r="AY72" s="20">
        <f t="shared" si="56"/>
        <v>0.12231374874094787</v>
      </c>
      <c r="AZ72" s="21">
        <f t="shared" si="48"/>
        <v>28413.69999999999</v>
      </c>
      <c r="BA72" s="20">
        <f t="shared" si="57"/>
        <v>87.488483667025179</v>
      </c>
      <c r="BB72" s="20">
        <f t="shared" si="68"/>
        <v>5776.2740601199057</v>
      </c>
      <c r="BC72" s="20">
        <f t="shared" si="58"/>
        <v>5879.2740601199039</v>
      </c>
      <c r="BD72" s="20"/>
      <c r="BE72" s="140">
        <f t="shared" si="66"/>
        <v>1.5105615101277069E-2</v>
      </c>
      <c r="BF72" s="140">
        <f t="shared" si="44"/>
        <v>1.4338506096841041E-2</v>
      </c>
    </row>
    <row r="73" spans="1:58" x14ac:dyDescent="0.25">
      <c r="A73">
        <v>1</v>
      </c>
      <c r="C73" s="16">
        <f t="shared" si="59"/>
        <v>44137</v>
      </c>
      <c r="D73" s="91">
        <v>72</v>
      </c>
      <c r="E73" s="91" t="str">
        <f t="shared" si="49"/>
        <v/>
      </c>
      <c r="AC73" s="74">
        <f t="shared" si="50"/>
        <v>8.694109745357828</v>
      </c>
      <c r="AD73" s="17">
        <f t="shared" si="51"/>
        <v>3.6111111111111112</v>
      </c>
      <c r="AE73">
        <f>IF(A73=0,$BM$2,IF(A73=1,$BM$3,IF(A73=2,$BM$4,IF(A73=3,$BM$5,IF(A73=4,$BM$6,IF(A73=5,$BM$7,IF(A73=6,$BM$8,IF(A73=7,$BM$9,IF(A73=8,$BM$10,"")))))))))</f>
        <v>0.16250000000000001</v>
      </c>
      <c r="AF73">
        <v>22.22</v>
      </c>
      <c r="AG73">
        <f>$BI$7</f>
        <v>4.4999999999999998E-2</v>
      </c>
      <c r="AH73">
        <f t="shared" si="52"/>
        <v>0.11750000000000001</v>
      </c>
      <c r="AI73" s="28">
        <f t="shared" si="67"/>
        <v>22446.042532635591</v>
      </c>
      <c r="AJ73" s="29">
        <f>-((AI72/$BI$2)*(AE73*AP72))</f>
        <v>-69.320139297050574</v>
      </c>
      <c r="AK73" s="29">
        <f>-(AI72/$BI$2)*($BI$26*$BI$25)</f>
        <v>-19.063267947443176</v>
      </c>
      <c r="AL73" s="29">
        <f t="shared" si="60"/>
        <v>-79.545066520044386</v>
      </c>
      <c r="AM73" s="29">
        <f t="shared" si="61"/>
        <v>-8.8383407244493757</v>
      </c>
      <c r="AN73" s="29">
        <f t="shared" si="62"/>
        <v>-26.515022173348129</v>
      </c>
      <c r="AO73" s="29">
        <f t="shared" si="63"/>
        <v>-53.030044346696258</v>
      </c>
      <c r="AP73" s="20">
        <f t="shared" si="69"/>
        <v>546.2386063507314</v>
      </c>
      <c r="AQ73" s="20">
        <f t="shared" si="43"/>
        <v>-45.122087049323113</v>
      </c>
      <c r="AR73" s="20">
        <f>0.9*((AI72/$BI$2)*(AE73*AP72))</f>
        <v>62.388125367345516</v>
      </c>
      <c r="AS73" s="20">
        <f t="shared" si="53"/>
        <v>17.15694115269886</v>
      </c>
      <c r="AT73" s="20">
        <f t="shared" si="54"/>
        <v>-24.116966711623512</v>
      </c>
      <c r="AU73" s="20">
        <f t="shared" si="55"/>
        <v>-32.955307436072886</v>
      </c>
      <c r="AV73" s="20">
        <f t="shared" si="70"/>
        <v>5421.4188610136662</v>
      </c>
      <c r="AW73" s="20">
        <f t="shared" si="64"/>
        <v>10.306012759097825</v>
      </c>
      <c r="AX73" s="20">
        <f t="shared" si="65"/>
        <v>78.077394485396326</v>
      </c>
      <c r="AY73" s="20">
        <f t="shared" si="56"/>
        <v>0.13199739600718199</v>
      </c>
      <c r="AZ73" s="21">
        <f t="shared" si="48"/>
        <v>28413.69999999999</v>
      </c>
      <c r="BA73" s="20">
        <f t="shared" si="57"/>
        <v>88.383407244493753</v>
      </c>
      <c r="BB73" s="20">
        <f t="shared" si="68"/>
        <v>5864.6574673643991</v>
      </c>
      <c r="BC73" s="20">
        <f t="shared" si="58"/>
        <v>5967.6574673643972</v>
      </c>
      <c r="BD73" s="20"/>
      <c r="BE73" s="140">
        <f t="shared" si="66"/>
        <v>1.5033047675734788E-2</v>
      </c>
      <c r="BF73" s="140">
        <f t="shared" si="44"/>
        <v>1.4410170186953637E-2</v>
      </c>
    </row>
    <row r="74" spans="1:58" x14ac:dyDescent="0.25">
      <c r="A74">
        <v>1</v>
      </c>
      <c r="C74" s="16">
        <f t="shared" si="59"/>
        <v>44138</v>
      </c>
      <c r="D74" s="91">
        <v>73</v>
      </c>
      <c r="E74" s="91" t="str">
        <f t="shared" si="49"/>
        <v/>
      </c>
      <c r="AC74" s="74">
        <f t="shared" si="50"/>
        <v>8.7089735429786437</v>
      </c>
      <c r="AD74" s="17">
        <f t="shared" si="51"/>
        <v>3.6111111111111112</v>
      </c>
      <c r="AE74">
        <f>IF(A74=0,$BM$2,IF(A74=1,$BM$3,IF(A74=2,$BM$4,IF(A74=3,$BM$5,IF(A74=4,$BM$6,IF(A74=5,$BM$7,IF(A74=6,$BM$8,IF(A74=7,$BM$9,IF(A74=8,$BM$10,"")))))))))</f>
        <v>0.16250000000000001</v>
      </c>
      <c r="AF74">
        <v>22.22</v>
      </c>
      <c r="AG74">
        <f>$BI$7</f>
        <v>4.4999999999999998E-2</v>
      </c>
      <c r="AH74">
        <f t="shared" si="52"/>
        <v>0.11750000000000001</v>
      </c>
      <c r="AI74" s="28">
        <f t="shared" si="67"/>
        <v>22356.677976721905</v>
      </c>
      <c r="AJ74" s="29">
        <f>-((AI73/$BI$2)*(AE74*AP73))</f>
        <v>-70.376056969851248</v>
      </c>
      <c r="AK74" s="29">
        <f>-(AI73/$BI$2)*($BI$26*$BI$25)</f>
        <v>-18.98849894383488</v>
      </c>
      <c r="AL74" s="29">
        <f t="shared" si="60"/>
        <v>-80.428100322317519</v>
      </c>
      <c r="AM74" s="29">
        <f t="shared" si="61"/>
        <v>-8.9364555913686132</v>
      </c>
      <c r="AN74" s="29">
        <f t="shared" si="62"/>
        <v>-26.80936677410584</v>
      </c>
      <c r="AO74" s="29">
        <f t="shared" si="63"/>
        <v>-53.618733548211679</v>
      </c>
      <c r="AP74" s="20">
        <f t="shared" si="69"/>
        <v>557.35641618138322</v>
      </c>
      <c r="AQ74" s="20">
        <f t="shared" si="43"/>
        <v>-44.729553205882738</v>
      </c>
      <c r="AR74" s="20">
        <f>0.9*((AI73/$BI$2)*(AE74*AP73))</f>
        <v>63.338451272866124</v>
      </c>
      <c r="AS74" s="20">
        <f t="shared" si="53"/>
        <v>17.089649049451392</v>
      </c>
      <c r="AT74" s="20">
        <f t="shared" si="54"/>
        <v>-24.580737285782913</v>
      </c>
      <c r="AU74" s="20">
        <f t="shared" si="55"/>
        <v>-33.51719287715153</v>
      </c>
      <c r="AV74" s="20">
        <f t="shared" si="70"/>
        <v>5499.6656070967001</v>
      </c>
      <c r="AW74" s="20">
        <f t="shared" si="64"/>
        <v>11.117809830651822</v>
      </c>
      <c r="AX74" s="20">
        <f t="shared" si="65"/>
        <v>78.246746083033941</v>
      </c>
      <c r="AY74" s="20">
        <f t="shared" si="56"/>
        <v>0.1420865452839894</v>
      </c>
      <c r="AZ74" s="21">
        <f t="shared" si="48"/>
        <v>28413.69999999999</v>
      </c>
      <c r="BA74" s="20">
        <f t="shared" si="57"/>
        <v>89.364555913686132</v>
      </c>
      <c r="BB74" s="20">
        <f t="shared" si="68"/>
        <v>5954.0220232780848</v>
      </c>
      <c r="BC74" s="20">
        <f t="shared" si="58"/>
        <v>6057.022023278083</v>
      </c>
      <c r="BD74" s="20"/>
      <c r="BE74" s="140">
        <f t="shared" si="66"/>
        <v>1.4974813216475279E-2</v>
      </c>
      <c r="BF74" s="140">
        <f t="shared" si="44"/>
        <v>1.4515773512363585E-2</v>
      </c>
    </row>
    <row r="75" spans="1:58" x14ac:dyDescent="0.25">
      <c r="A75">
        <v>0</v>
      </c>
      <c r="C75" s="16">
        <f t="shared" si="59"/>
        <v>44139</v>
      </c>
      <c r="D75" s="91">
        <v>74</v>
      </c>
      <c r="E75" s="91" t="str">
        <f t="shared" si="49"/>
        <v/>
      </c>
      <c r="AC75" s="74">
        <f t="shared" si="50"/>
        <v>8.7214642472671855</v>
      </c>
      <c r="AD75" s="17">
        <f t="shared" si="51"/>
        <v>2.8888888888888893</v>
      </c>
      <c r="AE75">
        <f>IF(A75=0,$BM$2,IF(A75=1,$BM$3,IF(A75=2,$BM$4,IF(A75=3,$BM$5,IF(A75=4,$BM$6,IF(A75=5,$BM$7,IF(A75=6,$BM$8,IF(A75=7,$BM$9,IF(A75=8,$BM$10,"")))))))))</f>
        <v>0.13</v>
      </c>
      <c r="AF75">
        <v>22.22</v>
      </c>
      <c r="AG75">
        <f>$BI$7</f>
        <v>4.4999999999999998E-2</v>
      </c>
      <c r="AH75">
        <f t="shared" si="52"/>
        <v>8.5000000000000006E-2</v>
      </c>
      <c r="AI75" s="28">
        <f t="shared" si="67"/>
        <v>22280.547031006852</v>
      </c>
      <c r="AJ75" s="29">
        <f>-((AI74/$BI$2)*(AE75*AP74))</f>
        <v>-57.218045789313138</v>
      </c>
      <c r="AK75" s="29">
        <f>-(AI74/$BI$2)*($BI$26*$BI$25)</f>
        <v>-18.912899925739996</v>
      </c>
      <c r="AL75" s="29">
        <f t="shared" si="60"/>
        <v>-68.517851143547816</v>
      </c>
      <c r="AM75" s="29">
        <f t="shared" si="61"/>
        <v>-7.6130945715053135</v>
      </c>
      <c r="AN75" s="29">
        <f t="shared" si="62"/>
        <v>-22.83928371451594</v>
      </c>
      <c r="AO75" s="29">
        <f t="shared" si="63"/>
        <v>-45.678567429031872</v>
      </c>
      <c r="AP75" s="20">
        <f t="shared" si="69"/>
        <v>556.45379996647284</v>
      </c>
      <c r="AQ75" s="20">
        <f t="shared" ref="AQ75:AQ110" si="71">AO68</f>
        <v>-44.339428630295842</v>
      </c>
      <c r="AR75" s="20">
        <f>0.9*((AI74/$BI$2)*(AE75*AP74))</f>
        <v>51.496241210381825</v>
      </c>
      <c r="AS75" s="20">
        <f t="shared" si="53"/>
        <v>17.021609933165998</v>
      </c>
      <c r="AT75" s="20">
        <f t="shared" si="54"/>
        <v>-25.081038728162245</v>
      </c>
      <c r="AU75" s="20">
        <f t="shared" si="55"/>
        <v>-32.694133299667556</v>
      </c>
      <c r="AV75" s="20">
        <f t="shared" si="70"/>
        <v>5576.6991690266632</v>
      </c>
      <c r="AW75" s="20">
        <f t="shared" si="64"/>
        <v>-0.90261621491038113</v>
      </c>
      <c r="AX75" s="20">
        <f t="shared" si="65"/>
        <v>77.033561929963071</v>
      </c>
      <c r="AY75" s="20">
        <f t="shared" si="56"/>
        <v>-1.1717181346631959E-2</v>
      </c>
      <c r="AZ75" s="21">
        <f t="shared" si="48"/>
        <v>28413.699999999986</v>
      </c>
      <c r="BA75" s="20">
        <f t="shared" si="57"/>
        <v>76.13094571505313</v>
      </c>
      <c r="BB75" s="20">
        <f t="shared" si="68"/>
        <v>6030.1529689931376</v>
      </c>
      <c r="BC75" s="20">
        <f t="shared" si="58"/>
        <v>6133.1529689931358</v>
      </c>
      <c r="BD75" s="20"/>
      <c r="BE75" s="140">
        <f t="shared" si="66"/>
        <v>1.2569038947269743E-2</v>
      </c>
      <c r="BF75" s="140">
        <f t="shared" ref="BF75:BF110" si="72">AVERAGE(BE68:BE75)</f>
        <v>1.436041555610296E-2</v>
      </c>
    </row>
    <row r="76" spans="1:58" x14ac:dyDescent="0.25">
      <c r="A76">
        <v>0</v>
      </c>
      <c r="C76" s="16">
        <f t="shared" si="59"/>
        <v>44140</v>
      </c>
      <c r="D76" s="91">
        <v>75</v>
      </c>
      <c r="E76" s="91" t="str">
        <f t="shared" si="49"/>
        <v/>
      </c>
      <c r="AC76" s="74">
        <f t="shared" si="50"/>
        <v>8.7337442310117375</v>
      </c>
      <c r="AD76" s="17">
        <f t="shared" si="51"/>
        <v>2.8888888888888893</v>
      </c>
      <c r="AE76">
        <f>IF(A76=0,$BM$2,IF(A76=1,$BM$3,IF(A76=2,$BM$4,IF(A76=3,$BM$5,IF(A76=4,$BM$6,IF(A76=5,$BM$7,IF(A76=6,$BM$8,IF(A76=7,$BM$9,IF(A76=8,$BM$10,"")))))))))</f>
        <v>0.13</v>
      </c>
      <c r="AF76">
        <v>22.22</v>
      </c>
      <c r="AG76">
        <f>$BI$7</f>
        <v>4.4999999999999998E-2</v>
      </c>
      <c r="AH76">
        <f t="shared" si="52"/>
        <v>8.5000000000000006E-2</v>
      </c>
      <c r="AI76" s="28">
        <f t="shared" si="67"/>
        <v>22204.767679923858</v>
      </c>
      <c r="AJ76" s="29">
        <f>-((AI75/$BI$2)*(AE76*AP75))</f>
        <v>-56.930855044050922</v>
      </c>
      <c r="AK76" s="29">
        <f>-(AI75/$BI$2)*($BI$26*$BI$25)</f>
        <v>-18.848496038943399</v>
      </c>
      <c r="AL76" s="29">
        <f t="shared" si="60"/>
        <v>-68.201415974694896</v>
      </c>
      <c r="AM76" s="29">
        <f t="shared" si="61"/>
        <v>-7.5779351082994326</v>
      </c>
      <c r="AN76" s="29">
        <f t="shared" si="62"/>
        <v>-22.733805324898295</v>
      </c>
      <c r="AO76" s="29">
        <f t="shared" si="63"/>
        <v>-45.467610649796597</v>
      </c>
      <c r="AP76" s="20">
        <f t="shared" si="69"/>
        <v>555.66298066907939</v>
      </c>
      <c r="AQ76" s="20">
        <f t="shared" si="71"/>
        <v>-43.951814273597037</v>
      </c>
      <c r="AR76" s="20">
        <f>0.9*((AI75/$BI$2)*(AE76*AP75))</f>
        <v>51.237769539645832</v>
      </c>
      <c r="AS76" s="20">
        <f t="shared" si="53"/>
        <v>16.963646435049061</v>
      </c>
      <c r="AT76" s="20">
        <f t="shared" si="54"/>
        <v>-25.040420998491278</v>
      </c>
      <c r="AU76" s="20">
        <f t="shared" si="55"/>
        <v>-32.618356106790714</v>
      </c>
      <c r="AV76" s="20">
        <f t="shared" si="70"/>
        <v>5653.2693394070502</v>
      </c>
      <c r="AW76" s="20">
        <f t="shared" si="64"/>
        <v>-0.79081929739345469</v>
      </c>
      <c r="AX76" s="20">
        <f t="shared" si="65"/>
        <v>76.570170380387026</v>
      </c>
      <c r="AY76" s="20">
        <f t="shared" si="56"/>
        <v>-1.0328033664608615E-2</v>
      </c>
      <c r="AZ76" s="21">
        <f t="shared" si="48"/>
        <v>28413.69999999999</v>
      </c>
      <c r="BA76" s="20">
        <f t="shared" si="57"/>
        <v>75.779351082994324</v>
      </c>
      <c r="BB76" s="20">
        <f t="shared" si="68"/>
        <v>6105.9323200761319</v>
      </c>
      <c r="BC76" s="20">
        <f t="shared" si="58"/>
        <v>6208.9323200761301</v>
      </c>
      <c r="BD76" s="20"/>
      <c r="BE76" s="140">
        <f t="shared" si="66"/>
        <v>1.2355692327601402E-2</v>
      </c>
      <c r="BF76" s="140">
        <f t="shared" si="72"/>
        <v>1.421676350542561E-2</v>
      </c>
    </row>
    <row r="77" spans="1:58" x14ac:dyDescent="0.25">
      <c r="A77">
        <v>0</v>
      </c>
      <c r="C77" s="16">
        <f t="shared" si="59"/>
        <v>44141</v>
      </c>
      <c r="D77" s="91">
        <v>76</v>
      </c>
      <c r="E77" s="91" t="str">
        <f t="shared" si="49"/>
        <v/>
      </c>
      <c r="AC77" s="74">
        <f t="shared" si="50"/>
        <v>8.7458214026129522</v>
      </c>
      <c r="AD77" s="17">
        <f t="shared" si="51"/>
        <v>2.8888888888888893</v>
      </c>
      <c r="AE77">
        <f>IF(A77=0,$BM$2,IF(A77=1,$BM$3,IF(A77=2,$BM$4,IF(A77=3,$BM$5,IF(A77=4,$BM$6,IF(A77=5,$BM$7,IF(A77=6,$BM$8,IF(A77=7,$BM$9,IF(A77=8,$BM$10,"")))))))))</f>
        <v>0.13</v>
      </c>
      <c r="AF77">
        <v>22.22</v>
      </c>
      <c r="AG77">
        <f>$BI$7</f>
        <v>4.4999999999999998E-2</v>
      </c>
      <c r="AH77">
        <f t="shared" si="52"/>
        <v>8.5000000000000006E-2</v>
      </c>
      <c r="AI77" s="28">
        <f t="shared" si="67"/>
        <v>22129.326698968376</v>
      </c>
      <c r="AJ77" s="29">
        <f>-((AI76/$BI$2)*(AE77*AP76))</f>
        <v>-56.65659136763913</v>
      </c>
      <c r="AK77" s="29">
        <f>-(AI76/$BI$2)*($BI$26*$BI$25)</f>
        <v>-18.784389587843531</v>
      </c>
      <c r="AL77" s="29">
        <f t="shared" si="60"/>
        <v>-67.896882859934394</v>
      </c>
      <c r="AM77" s="29">
        <f t="shared" si="61"/>
        <v>-7.5440980955482662</v>
      </c>
      <c r="AN77" s="29">
        <f t="shared" si="62"/>
        <v>-22.632294286644797</v>
      </c>
      <c r="AO77" s="29">
        <f t="shared" si="63"/>
        <v>-45.264588573289601</v>
      </c>
      <c r="AP77" s="20">
        <f t="shared" si="69"/>
        <v>546.98901236230756</v>
      </c>
      <c r="AQ77" s="20">
        <f t="shared" si="71"/>
        <v>-51.5660170365977</v>
      </c>
      <c r="AR77" s="20">
        <f>0.9*((AI76/$BI$2)*(AE77*AP76))</f>
        <v>50.990932230875217</v>
      </c>
      <c r="AS77" s="20">
        <f t="shared" si="53"/>
        <v>16.905950629059177</v>
      </c>
      <c r="AT77" s="20">
        <f t="shared" si="54"/>
        <v>-25.00483413010857</v>
      </c>
      <c r="AU77" s="20">
        <f t="shared" si="55"/>
        <v>-32.548932225656834</v>
      </c>
      <c r="AV77" s="20">
        <f t="shared" si="70"/>
        <v>5737.3842886693046</v>
      </c>
      <c r="AW77" s="20">
        <f t="shared" si="64"/>
        <v>-8.6739683067718261</v>
      </c>
      <c r="AX77" s="20">
        <f t="shared" si="65"/>
        <v>84.114949262254413</v>
      </c>
      <c r="AY77" s="20">
        <f t="shared" si="56"/>
        <v>-0.10312041299255906</v>
      </c>
      <c r="AZ77" s="21">
        <f t="shared" si="48"/>
        <v>28413.69999999999</v>
      </c>
      <c r="BA77" s="20">
        <f t="shared" si="57"/>
        <v>75.440980955482672</v>
      </c>
      <c r="BB77" s="20">
        <f t="shared" si="68"/>
        <v>6181.3733010316146</v>
      </c>
      <c r="BC77" s="20">
        <f t="shared" si="58"/>
        <v>6284.3733010316118</v>
      </c>
      <c r="BD77" s="20"/>
      <c r="BE77" s="140">
        <f t="shared" si="66"/>
        <v>1.2150395118907784E-2</v>
      </c>
      <c r="BF77" s="140">
        <f t="shared" si="72"/>
        <v>1.4084504154934842E-2</v>
      </c>
    </row>
    <row r="78" spans="1:58" x14ac:dyDescent="0.25">
      <c r="A78">
        <v>0</v>
      </c>
      <c r="C78" s="16">
        <f t="shared" si="59"/>
        <v>44142</v>
      </c>
      <c r="D78" s="91">
        <v>77</v>
      </c>
      <c r="E78" s="91" t="str">
        <f t="shared" si="49"/>
        <v/>
      </c>
      <c r="AC78" s="74">
        <f t="shared" si="50"/>
        <v>8.7575755464205667</v>
      </c>
      <c r="AD78" s="17">
        <f t="shared" si="51"/>
        <v>2.8888888888888893</v>
      </c>
      <c r="AE78">
        <f>IF(A78=0,$BM$2,IF(A78=1,$BM$3,IF(A78=2,$BM$4,IF(A78=3,$BM$5,IF(A78=4,$BM$6,IF(A78=5,$BM$7,IF(A78=6,$BM$8,IF(A78=7,$BM$9,IF(A78=8,$BM$10,"")))))))))</f>
        <v>0.13</v>
      </c>
      <c r="AF78">
        <v>22.22</v>
      </c>
      <c r="AG78">
        <f>$BI$7</f>
        <v>4.4999999999999998E-2</v>
      </c>
      <c r="AH78">
        <f t="shared" si="52"/>
        <v>8.5000000000000006E-2</v>
      </c>
      <c r="AI78" s="28">
        <f t="shared" si="67"/>
        <v>22055.023441335088</v>
      </c>
      <c r="AJ78" s="29">
        <f>-((AI77/$BI$2)*(AE78*AP77))</f>
        <v>-55.582688248277243</v>
      </c>
      <c r="AK78" s="29">
        <f>-(AI77/$BI$2)*($BI$26*$BI$25)</f>
        <v>-18.720569385012134</v>
      </c>
      <c r="AL78" s="29">
        <f t="shared" si="60"/>
        <v>-66.872931869960439</v>
      </c>
      <c r="AM78" s="29">
        <f t="shared" si="61"/>
        <v>-7.4303257633289377</v>
      </c>
      <c r="AN78" s="29">
        <f t="shared" si="62"/>
        <v>-22.290977289986813</v>
      </c>
      <c r="AO78" s="29">
        <f t="shared" si="63"/>
        <v>-44.581954579973626</v>
      </c>
      <c r="AP78" s="20">
        <f t="shared" si="69"/>
        <v>537.24166661383947</v>
      </c>
      <c r="AQ78" s="20">
        <f t="shared" si="71"/>
        <v>-52.005772062124741</v>
      </c>
      <c r="AR78" s="20">
        <f>0.9*((AI77/$BI$2)*(AE78*AP77))</f>
        <v>50.024419423449523</v>
      </c>
      <c r="AS78" s="20">
        <f t="shared" si="53"/>
        <v>16.84851244651092</v>
      </c>
      <c r="AT78" s="20">
        <f t="shared" si="54"/>
        <v>-24.61450555630384</v>
      </c>
      <c r="AU78" s="20">
        <f t="shared" si="55"/>
        <v>-32.044831319632777</v>
      </c>
      <c r="AV78" s="20">
        <f t="shared" si="70"/>
        <v>5821.434892051062</v>
      </c>
      <c r="AW78" s="20">
        <f t="shared" si="64"/>
        <v>-9.7473457484680921</v>
      </c>
      <c r="AX78" s="20">
        <f t="shared" si="65"/>
        <v>84.050603381757355</v>
      </c>
      <c r="AY78" s="20">
        <f t="shared" si="56"/>
        <v>-0.11596996757055632</v>
      </c>
      <c r="AZ78" s="21">
        <f t="shared" si="48"/>
        <v>28413.69999999999</v>
      </c>
      <c r="BA78" s="20">
        <f t="shared" si="57"/>
        <v>74.303257633289377</v>
      </c>
      <c r="BB78" s="20">
        <f t="shared" si="68"/>
        <v>6255.6765586649035</v>
      </c>
      <c r="BC78" s="20">
        <f t="shared" si="58"/>
        <v>6358.6765586649017</v>
      </c>
      <c r="BD78" s="20"/>
      <c r="BE78" s="140">
        <f t="shared" si="66"/>
        <v>1.1823495211701153E-2</v>
      </c>
      <c r="BF78" s="140">
        <f t="shared" si="72"/>
        <v>1.3650605678390146E-2</v>
      </c>
    </row>
    <row r="79" spans="1:58" x14ac:dyDescent="0.25">
      <c r="A79">
        <v>0</v>
      </c>
      <c r="C79" s="16">
        <f t="shared" si="59"/>
        <v>44143</v>
      </c>
      <c r="D79" s="91">
        <v>78</v>
      </c>
      <c r="E79" s="91" t="str">
        <f t="shared" si="49"/>
        <v/>
      </c>
      <c r="AC79" s="74">
        <f t="shared" si="50"/>
        <v>8.7690008802734543</v>
      </c>
      <c r="AD79" s="17">
        <f t="shared" si="51"/>
        <v>2.8888888888888893</v>
      </c>
      <c r="AE79">
        <f>IF(A79=0,$BM$2,IF(A79=1,$BM$3,IF(A79=2,$BM$4,IF(A79=3,$BM$5,IF(A79=4,$BM$6,IF(A79=5,$BM$7,IF(A79=6,$BM$8,IF(A79=7,$BM$9,IF(A79=8,$BM$10,"")))))))))</f>
        <v>0.13</v>
      </c>
      <c r="AF79">
        <v>22.22</v>
      </c>
      <c r="AG79">
        <f>$BI$7</f>
        <v>4.4999999999999998E-2</v>
      </c>
      <c r="AH79">
        <f t="shared" si="52"/>
        <v>8.5000000000000006E-2</v>
      </c>
      <c r="AI79" s="28">
        <f t="shared" si="67"/>
        <v>21981.956828397262</v>
      </c>
      <c r="AJ79" s="29">
        <f>-((AI78/$BI$2)*(AE79*AP78))</f>
        <v>-54.408901284953082</v>
      </c>
      <c r="AK79" s="29">
        <f>-(AI78/$BI$2)*($BI$26*$BI$25)</f>
        <v>-18.657711652873303</v>
      </c>
      <c r="AL79" s="29">
        <f t="shared" si="60"/>
        <v>-65.759951644043753</v>
      </c>
      <c r="AM79" s="29">
        <f t="shared" si="61"/>
        <v>-7.3066612937826392</v>
      </c>
      <c r="AN79" s="29">
        <f t="shared" si="62"/>
        <v>-21.919983881347918</v>
      </c>
      <c r="AO79" s="29">
        <f t="shared" si="63"/>
        <v>-43.839967762695835</v>
      </c>
      <c r="AP79" s="20">
        <f t="shared" si="69"/>
        <v>526.33265306004535</v>
      </c>
      <c r="AQ79" s="20">
        <f t="shared" si="71"/>
        <v>-52.493090200215107</v>
      </c>
      <c r="AR79" s="20">
        <f>0.9*((AI78/$BI$2)*(AE79*AP78))</f>
        <v>48.968011156457777</v>
      </c>
      <c r="AS79" s="20">
        <f t="shared" si="53"/>
        <v>16.791940487585972</v>
      </c>
      <c r="AT79" s="20">
        <f t="shared" si="54"/>
        <v>-24.175874997622774</v>
      </c>
      <c r="AU79" s="20">
        <f t="shared" si="55"/>
        <v>-31.482536291405413</v>
      </c>
      <c r="AV79" s="20">
        <f t="shared" si="70"/>
        <v>5905.4105185426824</v>
      </c>
      <c r="AW79" s="20">
        <f t="shared" si="64"/>
        <v>-10.909013553794125</v>
      </c>
      <c r="AX79" s="20">
        <f t="shared" si="65"/>
        <v>83.97562649162046</v>
      </c>
      <c r="AY79" s="20">
        <f t="shared" si="56"/>
        <v>-0.12990690286642501</v>
      </c>
      <c r="AZ79" s="21">
        <f t="shared" si="48"/>
        <v>28413.69999999999</v>
      </c>
      <c r="BA79" s="20">
        <f t="shared" si="57"/>
        <v>73.066612937826392</v>
      </c>
      <c r="BB79" s="20">
        <f t="shared" si="68"/>
        <v>6328.7431716027295</v>
      </c>
      <c r="BC79" s="20">
        <f t="shared" si="58"/>
        <v>6431.7431716027277</v>
      </c>
      <c r="BD79" s="20"/>
      <c r="BE79" s="140">
        <f t="shared" si="66"/>
        <v>1.1490852265202715E-2</v>
      </c>
      <c r="BF79" s="140">
        <f t="shared" si="72"/>
        <v>1.3187868733021243E-2</v>
      </c>
    </row>
    <row r="80" spans="1:58" x14ac:dyDescent="0.25">
      <c r="A80">
        <v>0</v>
      </c>
      <c r="C80" s="16">
        <f t="shared" si="59"/>
        <v>44144</v>
      </c>
      <c r="D80" s="91">
        <v>79</v>
      </c>
      <c r="E80" s="91" t="str">
        <f t="shared" si="49"/>
        <v/>
      </c>
      <c r="AC80" s="74">
        <f t="shared" si="50"/>
        <v>8.780090632988907</v>
      </c>
      <c r="AD80" s="17">
        <f t="shared" si="51"/>
        <v>2.8888888888888893</v>
      </c>
      <c r="AE80">
        <f>IF(A80=0,$BM$2,IF(A80=1,$BM$3,IF(A80=2,$BM$4,IF(A80=3,$BM$5,IF(A80=4,$BM$6,IF(A80=5,$BM$7,IF(A80=6,$BM$8,IF(A80=7,$BM$9,IF(A80=8,$BM$10,"")))))))))</f>
        <v>0.13</v>
      </c>
      <c r="AF80">
        <v>22.22</v>
      </c>
      <c r="AG80">
        <f>$BI$7</f>
        <v>4.4999999999999998E-2</v>
      </c>
      <c r="AH80">
        <f t="shared" si="52"/>
        <v>8.5000000000000006E-2</v>
      </c>
      <c r="AI80" s="28">
        <f t="shared" si="67"/>
        <v>21910.233424749171</v>
      </c>
      <c r="AJ80" s="29">
        <f>-((AI79/$BI$2)*(AE80*AP79))</f>
        <v>-53.127503572939652</v>
      </c>
      <c r="AK80" s="29">
        <f>-(AI79/$BI$2)*($BI$26*$BI$25)</f>
        <v>-18.595900075149423</v>
      </c>
      <c r="AL80" s="29">
        <f t="shared" si="60"/>
        <v>-64.551063283280172</v>
      </c>
      <c r="AM80" s="29">
        <f t="shared" si="61"/>
        <v>-7.1723403648089077</v>
      </c>
      <c r="AN80" s="29">
        <f t="shared" si="62"/>
        <v>-21.51702109442672</v>
      </c>
      <c r="AO80" s="29">
        <f t="shared" si="63"/>
        <v>-43.034042188853448</v>
      </c>
      <c r="AP80" s="20">
        <f t="shared" si="69"/>
        <v>514.16870260892722</v>
      </c>
      <c r="AQ80" s="20">
        <f t="shared" si="71"/>
        <v>-53.030044346696258</v>
      </c>
      <c r="AR80" s="20">
        <f>0.9*((AI79/$BI$2)*(AE80*AP79))</f>
        <v>47.814753215645688</v>
      </c>
      <c r="AS80" s="20">
        <f t="shared" si="53"/>
        <v>16.736310067634481</v>
      </c>
      <c r="AT80" s="20">
        <f t="shared" si="54"/>
        <v>-23.68496938770204</v>
      </c>
      <c r="AU80" s="20">
        <f t="shared" si="55"/>
        <v>-30.857309752510947</v>
      </c>
      <c r="AV80" s="20">
        <f t="shared" si="70"/>
        <v>5989.2978726418896</v>
      </c>
      <c r="AW80" s="20">
        <f t="shared" si="64"/>
        <v>-12.163950451118126</v>
      </c>
      <c r="AX80" s="20">
        <f t="shared" si="65"/>
        <v>83.887354099207187</v>
      </c>
      <c r="AY80" s="20">
        <f t="shared" si="56"/>
        <v>-0.14500338676474106</v>
      </c>
      <c r="AZ80" s="21">
        <f t="shared" si="48"/>
        <v>28413.69999999999</v>
      </c>
      <c r="BA80" s="20">
        <f t="shared" si="57"/>
        <v>71.723403648089075</v>
      </c>
      <c r="BB80" s="20">
        <f t="shared" si="68"/>
        <v>6400.466575250819</v>
      </c>
      <c r="BC80" s="20">
        <f t="shared" si="58"/>
        <v>6503.4665752508172</v>
      </c>
      <c r="BD80" s="20"/>
      <c r="BE80" s="140">
        <f t="shared" si="66"/>
        <v>1.1151471962493916E-2</v>
      </c>
      <c r="BF80" s="140">
        <f t="shared" si="72"/>
        <v>1.2693600840673346E-2</v>
      </c>
    </row>
    <row r="81" spans="1:58" x14ac:dyDescent="0.25">
      <c r="A81">
        <v>0</v>
      </c>
      <c r="C81" s="16">
        <f t="shared" si="59"/>
        <v>44145</v>
      </c>
      <c r="D81" s="91">
        <v>80</v>
      </c>
      <c r="E81" s="91" t="str">
        <f t="shared" si="49"/>
        <v/>
      </c>
      <c r="AC81" s="74">
        <f t="shared" si="50"/>
        <v>8.7908370090170784</v>
      </c>
      <c r="AD81" s="17">
        <f t="shared" si="51"/>
        <v>2.8888888888888893</v>
      </c>
      <c r="AE81">
        <f>IF(A81=0,$BM$2,IF(A81=1,$BM$3,IF(A81=2,$BM$4,IF(A81=3,$BM$5,IF(A81=4,$BM$6,IF(A81=5,$BM$7,IF(A81=6,$BM$8,IF(A81=7,$BM$9,IF(A81=8,$BM$10,"")))))))))</f>
        <v>0.13</v>
      </c>
      <c r="AF81">
        <v>22.22</v>
      </c>
      <c r="AG81">
        <f>$BI$7</f>
        <v>4.4999999999999998E-2</v>
      </c>
      <c r="AH81">
        <f t="shared" si="52"/>
        <v>8.5000000000000006E-2</v>
      </c>
      <c r="AI81" s="28">
        <f t="shared" si="67"/>
        <v>21839.967853534465</v>
      </c>
      <c r="AJ81" s="29">
        <f>-((AI80/$BI$2)*(AE81*AP80))</f>
        <v>-51.730346413266524</v>
      </c>
      <c r="AK81" s="29">
        <f>-(AI80/$BI$2)*($BI$26*$BI$25)</f>
        <v>-18.535224801437373</v>
      </c>
      <c r="AL81" s="29">
        <f t="shared" si="60"/>
        <v>-63.239014093233507</v>
      </c>
      <c r="AM81" s="29">
        <f t="shared" si="61"/>
        <v>-7.0265571214703897</v>
      </c>
      <c r="AN81" s="29">
        <f t="shared" si="62"/>
        <v>-21.079671364411169</v>
      </c>
      <c r="AO81" s="29">
        <f t="shared" si="63"/>
        <v>-42.159342728822338</v>
      </c>
      <c r="AP81" s="20">
        <f t="shared" si="69"/>
        <v>500.65139153654729</v>
      </c>
      <c r="AQ81" s="20">
        <f t="shared" si="71"/>
        <v>-53.618733548211679</v>
      </c>
      <c r="AR81" s="20">
        <f>0.9*((AI80/$BI$2)*(AE81*AP80))</f>
        <v>46.557311771939872</v>
      </c>
      <c r="AS81" s="20">
        <f t="shared" si="53"/>
        <v>16.681702321293635</v>
      </c>
      <c r="AT81" s="20">
        <f t="shared" si="54"/>
        <v>-23.137591617401725</v>
      </c>
      <c r="AU81" s="20">
        <f t="shared" si="55"/>
        <v>-30.164148738872115</v>
      </c>
      <c r="AV81" s="20">
        <f t="shared" si="70"/>
        <v>6073.0807549289739</v>
      </c>
      <c r="AW81" s="20">
        <f t="shared" si="64"/>
        <v>-13.517311072379925</v>
      </c>
      <c r="AX81" s="20">
        <f t="shared" si="65"/>
        <v>83.782882287084249</v>
      </c>
      <c r="AY81" s="20">
        <f t="shared" si="56"/>
        <v>-0.16133738424112104</v>
      </c>
      <c r="AZ81" s="21">
        <f t="shared" si="48"/>
        <v>28413.699999999986</v>
      </c>
      <c r="BA81" s="20">
        <f t="shared" si="57"/>
        <v>70.265571214703897</v>
      </c>
      <c r="BB81" s="20">
        <f t="shared" si="68"/>
        <v>6470.7321464655233</v>
      </c>
      <c r="BC81" s="20">
        <f t="shared" si="58"/>
        <v>6573.7321464655215</v>
      </c>
      <c r="BD81" s="20"/>
      <c r="BE81" s="140">
        <f t="shared" si="66"/>
        <v>1.0804325724084223E-2</v>
      </c>
      <c r="BF81" s="140">
        <f t="shared" si="72"/>
        <v>1.2165010596717029E-2</v>
      </c>
    </row>
    <row r="82" spans="1:58" x14ac:dyDescent="0.25">
      <c r="A82">
        <v>0</v>
      </c>
      <c r="C82" s="16">
        <f t="shared" si="59"/>
        <v>44146</v>
      </c>
      <c r="D82" s="91">
        <v>81</v>
      </c>
      <c r="E82" s="91" t="str">
        <f t="shared" si="49"/>
        <v/>
      </c>
      <c r="AC82" s="74">
        <f t="shared" si="50"/>
        <v>8.801231147162218</v>
      </c>
      <c r="AD82" s="17">
        <f t="shared" si="51"/>
        <v>2.8888888888888893</v>
      </c>
      <c r="AE82">
        <f>IF(A82=0,$BM$2,IF(A82=1,$BM$3,IF(A82=2,$BM$4,IF(A82=3,$BM$5,IF(A82=4,$BM$6,IF(A82=5,$BM$7,IF(A82=6,$BM$8,IF(A82=7,$BM$9,IF(A82=8,$BM$10,"")))))))))</f>
        <v>0.13</v>
      </c>
      <c r="AF82">
        <v>22.22</v>
      </c>
      <c r="AG82">
        <f>$BI$7</f>
        <v>4.4999999999999998E-2</v>
      </c>
      <c r="AH82">
        <f t="shared" si="52"/>
        <v>8.5000000000000006E-2</v>
      </c>
      <c r="AI82" s="28">
        <f t="shared" si="67"/>
        <v>21771.283233137114</v>
      </c>
      <c r="AJ82" s="29">
        <f>-((AI81/$BI$2)*(AE82*AP81))</f>
        <v>-50.20883759879176</v>
      </c>
      <c r="AK82" s="29">
        <f>-(AI81/$BI$2)*($BI$26*$BI$25)</f>
        <v>-18.475782798560541</v>
      </c>
      <c r="AL82" s="29">
        <f t="shared" si="60"/>
        <v>-61.816158357617077</v>
      </c>
      <c r="AM82" s="29">
        <f t="shared" si="61"/>
        <v>-6.8684620397352312</v>
      </c>
      <c r="AN82" s="29">
        <f t="shared" si="62"/>
        <v>-20.60538611920569</v>
      </c>
      <c r="AO82" s="29">
        <f t="shared" si="63"/>
        <v>-41.210772238411387</v>
      </c>
      <c r="AP82" s="20">
        <f t="shared" si="69"/>
        <v>494.25966984598779</v>
      </c>
      <c r="AQ82" s="20">
        <f t="shared" si="71"/>
        <v>-45.678567429031872</v>
      </c>
      <c r="AR82" s="20">
        <f>0.9*((AI81/$BI$2)*(AE82*AP81))</f>
        <v>45.187953838912584</v>
      </c>
      <c r="AS82" s="20">
        <f t="shared" si="53"/>
        <v>16.628204518704486</v>
      </c>
      <c r="AT82" s="20">
        <f t="shared" si="54"/>
        <v>-22.529312619144626</v>
      </c>
      <c r="AU82" s="20">
        <f t="shared" si="55"/>
        <v>-29.397774658879857</v>
      </c>
      <c r="AV82" s="20">
        <f t="shared" si="70"/>
        <v>6148.1570970168859</v>
      </c>
      <c r="AW82" s="20">
        <f t="shared" si="64"/>
        <v>-6.3917216905595069</v>
      </c>
      <c r="AX82" s="20">
        <f t="shared" si="65"/>
        <v>75.076342087912053</v>
      </c>
      <c r="AY82" s="20">
        <f t="shared" si="56"/>
        <v>-8.5136296106102238E-2</v>
      </c>
      <c r="AZ82" s="21">
        <f t="shared" si="48"/>
        <v>28413.69999999999</v>
      </c>
      <c r="BA82" s="20">
        <f t="shared" si="57"/>
        <v>68.684620397352305</v>
      </c>
      <c r="BB82" s="20">
        <f t="shared" si="68"/>
        <v>6539.4167668628752</v>
      </c>
      <c r="BC82" s="20">
        <f t="shared" si="58"/>
        <v>6642.4167668628734</v>
      </c>
      <c r="BD82" s="20"/>
      <c r="BE82" s="140">
        <f t="shared" si="66"/>
        <v>1.044834484688904E-2</v>
      </c>
      <c r="BF82" s="140">
        <f t="shared" si="72"/>
        <v>1.1599202050518748E-2</v>
      </c>
    </row>
    <row r="83" spans="1:58" x14ac:dyDescent="0.25">
      <c r="A83">
        <v>0</v>
      </c>
      <c r="C83" s="16">
        <f t="shared" si="59"/>
        <v>44147</v>
      </c>
      <c r="D83" s="91">
        <v>82</v>
      </c>
      <c r="E83" s="91" t="str">
        <f t="shared" si="49"/>
        <v/>
      </c>
      <c r="AC83" s="74">
        <f t="shared" si="50"/>
        <v>8.811390949087551</v>
      </c>
      <c r="AD83" s="17">
        <f t="shared" si="51"/>
        <v>2.8888888888888893</v>
      </c>
      <c r="AE83">
        <f>IF(A83=0,$BM$2,IF(A83=1,$BM$3,IF(A83=2,$BM$4,IF(A83=3,$BM$5,IF(A83=4,$BM$6,IF(A83=5,$BM$7,IF(A83=6,$BM$8,IF(A83=7,$BM$9,IF(A83=8,$BM$10,"")))))))))</f>
        <v>0.13</v>
      </c>
      <c r="AF83">
        <v>22.22</v>
      </c>
      <c r="AG83">
        <f>$BI$7</f>
        <v>4.4999999999999998E-2</v>
      </c>
      <c r="AH83">
        <f t="shared" si="52"/>
        <v>8.5000000000000006E-2</v>
      </c>
      <c r="AI83" s="28">
        <f t="shared" si="67"/>
        <v>21703.45361016897</v>
      </c>
      <c r="AJ83" s="29">
        <f>-((AI82/$BI$2)*(AE83*AP82))</f>
        <v>-49.411944748148201</v>
      </c>
      <c r="AK83" s="29">
        <f>-(AI82/$BI$2)*($BI$26*$BI$25)</f>
        <v>-18.41767821999278</v>
      </c>
      <c r="AL83" s="29">
        <f t="shared" si="60"/>
        <v>-61.046660671326883</v>
      </c>
      <c r="AM83" s="29">
        <f t="shared" si="61"/>
        <v>-6.7829622968140981</v>
      </c>
      <c r="AN83" s="29">
        <f t="shared" si="62"/>
        <v>-20.348886890442294</v>
      </c>
      <c r="AO83" s="29">
        <f t="shared" si="63"/>
        <v>-40.697773780884589</v>
      </c>
      <c r="AP83" s="20">
        <f t="shared" si="69"/>
        <v>487.59703472444858</v>
      </c>
      <c r="AQ83" s="20">
        <f t="shared" si="71"/>
        <v>-45.467610649796597</v>
      </c>
      <c r="AR83" s="20">
        <f>0.9*((AI82/$BI$2)*(AE83*AP82))</f>
        <v>44.47075027333338</v>
      </c>
      <c r="AS83" s="20">
        <f t="shared" si="53"/>
        <v>16.575910397993503</v>
      </c>
      <c r="AT83" s="20">
        <f t="shared" si="54"/>
        <v>-22.24168514306945</v>
      </c>
      <c r="AU83" s="20">
        <f t="shared" si="55"/>
        <v>-29.024647439883548</v>
      </c>
      <c r="AV83" s="20">
        <f t="shared" si="70"/>
        <v>6222.649355106566</v>
      </c>
      <c r="AW83" s="20">
        <f t="shared" si="64"/>
        <v>-6.6626351215392106</v>
      </c>
      <c r="AX83" s="20">
        <f t="shared" si="65"/>
        <v>74.492258089680035</v>
      </c>
      <c r="AY83" s="20">
        <f t="shared" si="56"/>
        <v>-8.944063842873673E-2</v>
      </c>
      <c r="AZ83" s="21">
        <f t="shared" si="48"/>
        <v>28413.699999999983</v>
      </c>
      <c r="BA83" s="20">
        <f t="shared" si="57"/>
        <v>67.829622968140981</v>
      </c>
      <c r="BB83" s="20">
        <f t="shared" si="68"/>
        <v>6607.2463898310161</v>
      </c>
      <c r="BC83" s="20">
        <f t="shared" si="58"/>
        <v>6710.2463898310143</v>
      </c>
      <c r="BD83" s="20"/>
      <c r="BE83" s="140">
        <f t="shared" si="66"/>
        <v>1.0211587942889044E-2</v>
      </c>
      <c r="BF83" s="140">
        <f t="shared" si="72"/>
        <v>1.1304520674971159E-2</v>
      </c>
    </row>
    <row r="84" spans="1:58" x14ac:dyDescent="0.25">
      <c r="A84">
        <v>0</v>
      </c>
      <c r="C84" s="16">
        <f t="shared" si="59"/>
        <v>44148</v>
      </c>
      <c r="D84" s="91">
        <v>83</v>
      </c>
      <c r="E84" s="91" t="str">
        <f t="shared" si="49"/>
        <v/>
      </c>
      <c r="AC84" s="74">
        <f t="shared" si="50"/>
        <v>8.8213194175943119</v>
      </c>
      <c r="AD84" s="17">
        <f t="shared" si="51"/>
        <v>2.8888888888888893</v>
      </c>
      <c r="AE84">
        <f>IF(A84=0,$BM$2,IF(A84=1,$BM$3,IF(A84=2,$BM$4,IF(A84=3,$BM$5,IF(A84=4,$BM$6,IF(A84=5,$BM$7,IF(A84=6,$BM$8,IF(A84=7,$BM$9,IF(A84=8,$BM$10,"")))))))))</f>
        <v>0.13</v>
      </c>
      <c r="AF84">
        <v>22.22</v>
      </c>
      <c r="AG84">
        <f>$BI$7</f>
        <v>4.4999999999999998E-2</v>
      </c>
      <c r="AH84">
        <f t="shared" si="52"/>
        <v>8.5000000000000006E-2</v>
      </c>
      <c r="AI84" s="28">
        <f t="shared" si="67"/>
        <v>21636.499313399367</v>
      </c>
      <c r="AJ84" s="29">
        <f>-((AI83/$BI$2)*(AE84*AP83))</f>
        <v>-48.593999832845618</v>
      </c>
      <c r="AK84" s="29">
        <f>-(AI83/$BI$2)*($BI$26*$BI$25)</f>
        <v>-18.360296936756832</v>
      </c>
      <c r="AL84" s="29">
        <f t="shared" si="60"/>
        <v>-60.258867092642205</v>
      </c>
      <c r="AM84" s="29">
        <f t="shared" si="61"/>
        <v>-6.695429676960245</v>
      </c>
      <c r="AN84" s="29">
        <f t="shared" si="62"/>
        <v>-20.086289030880735</v>
      </c>
      <c r="AO84" s="29">
        <f t="shared" si="63"/>
        <v>-40.17257806176147</v>
      </c>
      <c r="AP84" s="20">
        <f t="shared" si="69"/>
        <v>480.64944668120091</v>
      </c>
      <c r="AQ84" s="20">
        <f t="shared" si="71"/>
        <v>-45.264588573289601</v>
      </c>
      <c r="AR84" s="20">
        <f>0.9*((AI83/$BI$2)*(AE84*AP83))</f>
        <v>43.734599849561057</v>
      </c>
      <c r="AS84" s="20">
        <f t="shared" si="53"/>
        <v>16.524267243081148</v>
      </c>
      <c r="AT84" s="20">
        <f t="shared" si="54"/>
        <v>-21.941866562600186</v>
      </c>
      <c r="AU84" s="20">
        <f t="shared" si="55"/>
        <v>-28.637296239560431</v>
      </c>
      <c r="AV84" s="20">
        <f t="shared" si="70"/>
        <v>6296.5512399194158</v>
      </c>
      <c r="AW84" s="20">
        <f t="shared" si="64"/>
        <v>-6.9475880432476629</v>
      </c>
      <c r="AX84" s="20">
        <f t="shared" si="65"/>
        <v>73.901884812849858</v>
      </c>
      <c r="AY84" s="20">
        <f t="shared" si="56"/>
        <v>-9.4010972261963685E-2</v>
      </c>
      <c r="AZ84" s="21">
        <f t="shared" si="48"/>
        <v>28413.699999999983</v>
      </c>
      <c r="BA84" s="20">
        <f t="shared" si="57"/>
        <v>66.95429676960245</v>
      </c>
      <c r="BB84" s="20">
        <f t="shared" si="68"/>
        <v>6674.2006866006186</v>
      </c>
      <c r="BC84" s="20">
        <f t="shared" si="58"/>
        <v>6777.2006866006168</v>
      </c>
      <c r="BD84" s="20"/>
      <c r="BE84" s="140">
        <f t="shared" si="66"/>
        <v>9.9779192714991513E-3</v>
      </c>
      <c r="BF84" s="140">
        <f t="shared" si="72"/>
        <v>1.1007299042958378E-2</v>
      </c>
    </row>
    <row r="85" spans="1:58" x14ac:dyDescent="0.25">
      <c r="A85">
        <v>0</v>
      </c>
      <c r="C85" s="16">
        <f t="shared" si="59"/>
        <v>44149</v>
      </c>
      <c r="D85" s="91">
        <v>84</v>
      </c>
      <c r="E85" s="91" t="str">
        <f t="shared" si="49"/>
        <v/>
      </c>
      <c r="AC85" s="74">
        <f t="shared" si="50"/>
        <v>8.8310192378858758</v>
      </c>
      <c r="AD85" s="17">
        <f t="shared" si="51"/>
        <v>2.8888888888888893</v>
      </c>
      <c r="AE85">
        <f>IF(A85=0,$BM$2,IF(A85=1,$BM$3,IF(A85=2,$BM$4,IF(A85=3,$BM$5,IF(A85=4,$BM$6,IF(A85=5,$BM$7,IF(A85=6,$BM$8,IF(A85=7,$BM$9,IF(A85=8,$BM$10,"")))))))))</f>
        <v>0.13</v>
      </c>
      <c r="AF85">
        <v>22.22</v>
      </c>
      <c r="AG85">
        <f>$BI$7</f>
        <v>4.4999999999999998E-2</v>
      </c>
      <c r="AH85">
        <f t="shared" si="52"/>
        <v>8.5000000000000006E-2</v>
      </c>
      <c r="AI85" s="28">
        <f t="shared" si="67"/>
        <v>21570.441829724918</v>
      </c>
      <c r="AJ85" s="29">
        <f>-((AI84/$BI$2)*(AE85*AP84))</f>
        <v>-47.753827528230204</v>
      </c>
      <c r="AK85" s="29">
        <f>-(AI84/$BI$2)*($BI$26*$BI$25)</f>
        <v>-18.303656146218977</v>
      </c>
      <c r="AL85" s="29">
        <f t="shared" si="60"/>
        <v>-59.451735307004256</v>
      </c>
      <c r="AM85" s="29">
        <f t="shared" si="61"/>
        <v>-6.6057483674449173</v>
      </c>
      <c r="AN85" s="29">
        <f t="shared" si="62"/>
        <v>-19.817245102334752</v>
      </c>
      <c r="AO85" s="29">
        <f t="shared" si="63"/>
        <v>-39.634490204669504</v>
      </c>
      <c r="AP85" s="20">
        <f t="shared" si="69"/>
        <v>473.89000230757756</v>
      </c>
      <c r="AQ85" s="20">
        <f t="shared" si="71"/>
        <v>-44.581954579973626</v>
      </c>
      <c r="AR85" s="20">
        <f>0.9*((AI84/$BI$2)*(AE85*AP84))</f>
        <v>42.978444775407183</v>
      </c>
      <c r="AS85" s="20">
        <f t="shared" si="53"/>
        <v>16.47329053159708</v>
      </c>
      <c r="AT85" s="20">
        <f t="shared" si="54"/>
        <v>-21.62922510065404</v>
      </c>
      <c r="AU85" s="20">
        <f t="shared" si="55"/>
        <v>-28.234973468098957</v>
      </c>
      <c r="AV85" s="20">
        <f t="shared" si="70"/>
        <v>6369.3681679674883</v>
      </c>
      <c r="AW85" s="20">
        <f t="shared" si="64"/>
        <v>-6.7594443736233529</v>
      </c>
      <c r="AX85" s="20">
        <f t="shared" si="65"/>
        <v>72.816928048072441</v>
      </c>
      <c r="AY85" s="20">
        <f t="shared" si="56"/>
        <v>-9.2827925522495094E-2</v>
      </c>
      <c r="AZ85" s="21">
        <f t="shared" si="48"/>
        <v>28413.699999999983</v>
      </c>
      <c r="BA85" s="20">
        <f t="shared" si="57"/>
        <v>66.057483674449173</v>
      </c>
      <c r="BB85" s="20">
        <f t="shared" si="68"/>
        <v>6740.2581702750676</v>
      </c>
      <c r="BC85" s="20">
        <f t="shared" si="58"/>
        <v>6843.2581702750658</v>
      </c>
      <c r="BD85" s="20"/>
      <c r="BE85" s="140">
        <f t="shared" si="66"/>
        <v>9.747016021681789E-3</v>
      </c>
      <c r="BF85" s="140">
        <f t="shared" si="72"/>
        <v>1.070687665580513E-2</v>
      </c>
    </row>
    <row r="86" spans="1:58" x14ac:dyDescent="0.25">
      <c r="A86">
        <v>0</v>
      </c>
      <c r="C86" s="16">
        <f t="shared" si="59"/>
        <v>44150</v>
      </c>
      <c r="D86" s="91">
        <v>85</v>
      </c>
      <c r="E86" s="91" t="str">
        <f t="shared" si="49"/>
        <v/>
      </c>
      <c r="AC86" s="74">
        <f t="shared" si="50"/>
        <v>8.8404997767770901</v>
      </c>
      <c r="AD86" s="17">
        <f t="shared" si="51"/>
        <v>2.8888888888888893</v>
      </c>
      <c r="AE86">
        <f>IF(A86=0,$BM$2,IF(A86=1,$BM$3,IF(A86=2,$BM$4,IF(A86=3,$BM$5,IF(A86=4,$BM$6,IF(A86=5,$BM$7,IF(A86=6,$BM$8,IF(A86=7,$BM$9,IF(A86=8,$BM$10,"")))))))))</f>
        <v>0.13</v>
      </c>
      <c r="AF86">
        <v>22.22</v>
      </c>
      <c r="AG86">
        <f>$BI$7</f>
        <v>4.4999999999999998E-2</v>
      </c>
      <c r="AH86">
        <f t="shared" si="52"/>
        <v>8.5000000000000006E-2</v>
      </c>
      <c r="AI86" s="28">
        <f t="shared" si="67"/>
        <v>21505.255542179806</v>
      </c>
      <c r="AJ86" s="29">
        <f>-((AI85/$BI$2)*(AE86*AP85))</f>
        <v>-46.938513519633752</v>
      </c>
      <c r="AK86" s="29">
        <f>-(AI85/$BI$2)*($BI$26*$BI$25)</f>
        <v>-18.24777402547716</v>
      </c>
      <c r="AL86" s="29">
        <f t="shared" si="60"/>
        <v>-58.667658790599823</v>
      </c>
      <c r="AM86" s="29">
        <f t="shared" si="61"/>
        <v>-6.5186287545110915</v>
      </c>
      <c r="AN86" s="29">
        <f t="shared" si="62"/>
        <v>-19.555886263533274</v>
      </c>
      <c r="AO86" s="29">
        <f t="shared" si="63"/>
        <v>-39.111772527066549</v>
      </c>
      <c r="AP86" s="20">
        <f t="shared" si="69"/>
        <v>467.39264323164059</v>
      </c>
      <c r="AQ86" s="20">
        <f t="shared" si="71"/>
        <v>-43.839967762695835</v>
      </c>
      <c r="AR86" s="20">
        <f>0.9*((AI85/$BI$2)*(AE86*AP85))</f>
        <v>42.244662167670377</v>
      </c>
      <c r="AS86" s="20">
        <f t="shared" si="53"/>
        <v>16.422996622929443</v>
      </c>
      <c r="AT86" s="20">
        <f t="shared" si="54"/>
        <v>-21.32505010384099</v>
      </c>
      <c r="AU86" s="20">
        <f t="shared" si="55"/>
        <v>-27.843678858352082</v>
      </c>
      <c r="AV86" s="20">
        <f t="shared" si="70"/>
        <v>6441.0518145885362</v>
      </c>
      <c r="AW86" s="20">
        <f t="shared" si="64"/>
        <v>-6.4973590759369699</v>
      </c>
      <c r="AX86" s="20">
        <f t="shared" si="65"/>
        <v>71.683646621047956</v>
      </c>
      <c r="AY86" s="20">
        <f t="shared" si="56"/>
        <v>-9.0639349171017153E-2</v>
      </c>
      <c r="AZ86" s="21">
        <f t="shared" si="48"/>
        <v>28413.699999999983</v>
      </c>
      <c r="BA86" s="20">
        <f t="shared" si="57"/>
        <v>65.186287545110915</v>
      </c>
      <c r="BB86" s="20">
        <f t="shared" si="68"/>
        <v>6805.4444578201783</v>
      </c>
      <c r="BC86" s="20">
        <f t="shared" si="58"/>
        <v>6908.4444578201765</v>
      </c>
      <c r="BD86" s="20"/>
      <c r="BE86" s="140">
        <f t="shared" si="66"/>
        <v>9.5256215567401971E-3</v>
      </c>
      <c r="BF86" s="140">
        <f t="shared" si="72"/>
        <v>1.041964244893501E-2</v>
      </c>
    </row>
    <row r="87" spans="1:58" x14ac:dyDescent="0.25">
      <c r="A87">
        <v>0</v>
      </c>
      <c r="C87" s="16">
        <f t="shared" si="59"/>
        <v>44151</v>
      </c>
      <c r="D87" s="91">
        <v>86</v>
      </c>
      <c r="E87" s="91" t="str">
        <f t="shared" si="49"/>
        <v/>
      </c>
      <c r="AC87" s="74">
        <f t="shared" si="50"/>
        <v>8.8497710170224</v>
      </c>
      <c r="AD87" s="17">
        <f t="shared" si="51"/>
        <v>2.8888888888888893</v>
      </c>
      <c r="AE87">
        <f>IF(A87=0,$BM$2,IF(A87=1,$BM$3,IF(A87=2,$BM$4,IF(A87=3,$BM$5,IF(A87=4,$BM$6,IF(A87=5,$BM$7,IF(A87=6,$BM$8,IF(A87=7,$BM$9,IF(A87=8,$BM$10,"")))))))))</f>
        <v>0.13</v>
      </c>
      <c r="AF87">
        <v>22.22</v>
      </c>
      <c r="AG87">
        <f>$BI$7</f>
        <v>4.4999999999999998E-2</v>
      </c>
      <c r="AH87">
        <f t="shared" si="52"/>
        <v>8.5000000000000006E-2</v>
      </c>
      <c r="AI87" s="28">
        <f t="shared" si="67"/>
        <v>21440.907863416658</v>
      </c>
      <c r="AJ87" s="29">
        <f>-((AI86/$BI$2)*(AE87*AP86))</f>
        <v>-46.155049859596197</v>
      </c>
      <c r="AK87" s="29">
        <f>-(AI86/$BI$2)*($BI$26*$BI$25)</f>
        <v>-18.192628903551849</v>
      </c>
      <c r="AL87" s="29">
        <f t="shared" si="60"/>
        <v>-57.912910886833252</v>
      </c>
      <c r="AM87" s="29">
        <f t="shared" si="61"/>
        <v>-6.4347678763148055</v>
      </c>
      <c r="AN87" s="29">
        <f t="shared" si="62"/>
        <v>-19.304303628944414</v>
      </c>
      <c r="AO87" s="29">
        <f t="shared" si="63"/>
        <v>-38.608607257888835</v>
      </c>
      <c r="AP87" s="20">
        <f t="shared" si="69"/>
        <v>461.23884298419659</v>
      </c>
      <c r="AQ87" s="20">
        <f t="shared" si="71"/>
        <v>-43.034042188853448</v>
      </c>
      <c r="AR87" s="20">
        <f>0.9*((AI86/$BI$2)*(AE87*AP86))</f>
        <v>41.539544873636579</v>
      </c>
      <c r="AS87" s="20">
        <f t="shared" si="53"/>
        <v>16.373366013196666</v>
      </c>
      <c r="AT87" s="20">
        <f t="shared" si="54"/>
        <v>-21.032668945423826</v>
      </c>
      <c r="AU87" s="20">
        <f t="shared" si="55"/>
        <v>-27.46743682173863</v>
      </c>
      <c r="AV87" s="20">
        <f t="shared" si="70"/>
        <v>6511.5532935991287</v>
      </c>
      <c r="AW87" s="20">
        <f t="shared" si="64"/>
        <v>-6.1538002474439963</v>
      </c>
      <c r="AX87" s="20">
        <f t="shared" si="65"/>
        <v>70.501479010592448</v>
      </c>
      <c r="AY87" s="20">
        <f t="shared" si="56"/>
        <v>-8.7286115607864381E-2</v>
      </c>
      <c r="AZ87" s="21">
        <f t="shared" si="48"/>
        <v>28413.699999999983</v>
      </c>
      <c r="BA87" s="20">
        <f t="shared" si="57"/>
        <v>64.347678763148053</v>
      </c>
      <c r="BB87" s="20">
        <f t="shared" si="68"/>
        <v>6869.7921365833263</v>
      </c>
      <c r="BC87" s="20">
        <f t="shared" si="58"/>
        <v>6972.7921365833254</v>
      </c>
      <c r="BD87" s="20"/>
      <c r="BE87" s="140">
        <f t="shared" si="66"/>
        <v>9.3143513212021311E-3</v>
      </c>
      <c r="BF87" s="140">
        <f t="shared" si="72"/>
        <v>1.0147579830934937E-2</v>
      </c>
    </row>
    <row r="88" spans="1:58" x14ac:dyDescent="0.25">
      <c r="A88">
        <v>0</v>
      </c>
      <c r="C88" s="16">
        <f t="shared" si="59"/>
        <v>44152</v>
      </c>
      <c r="D88" s="91">
        <v>87</v>
      </c>
      <c r="E88" s="91" t="str">
        <f t="shared" si="49"/>
        <v/>
      </c>
      <c r="AC88" s="74">
        <f t="shared" si="50"/>
        <v>8.8588436273427593</v>
      </c>
      <c r="AD88" s="17">
        <f t="shared" si="51"/>
        <v>2.8888888888888893</v>
      </c>
      <c r="AE88">
        <f>IF(A88=0,$BM$2,IF(A88=1,$BM$3,IF(A88=2,$BM$4,IF(A88=3,$BM$5,IF(A88=4,$BM$6,IF(A88=5,$BM$7,IF(A88=6,$BM$8,IF(A88=7,$BM$9,IF(A88=8,$BM$10,"")))))))))</f>
        <v>0.13</v>
      </c>
      <c r="AF88">
        <v>22.22</v>
      </c>
      <c r="AG88">
        <f>$BI$7</f>
        <v>4.4999999999999998E-2</v>
      </c>
      <c r="AH88">
        <f t="shared" si="52"/>
        <v>8.5000000000000006E-2</v>
      </c>
      <c r="AI88" s="28">
        <f t="shared" si="67"/>
        <v>21377.358594546651</v>
      </c>
      <c r="AJ88" s="29">
        <f>-((AI87/$BI$2)*(AE88*AP87))</f>
        <v>-45.411075657221417</v>
      </c>
      <c r="AK88" s="29">
        <f>-(AI87/$BI$2)*($BI$26*$BI$25)</f>
        <v>-18.13819321278562</v>
      </c>
      <c r="AL88" s="29">
        <f t="shared" si="60"/>
        <v>-57.194341983006339</v>
      </c>
      <c r="AM88" s="29">
        <f t="shared" si="61"/>
        <v>-6.3549268870007047</v>
      </c>
      <c r="AN88" s="29">
        <f t="shared" si="62"/>
        <v>-19.064780661002111</v>
      </c>
      <c r="AO88" s="29">
        <f t="shared" si="63"/>
        <v>-38.129561322004228</v>
      </c>
      <c r="AP88" s="20">
        <f t="shared" si="69"/>
        <v>455.51809430409173</v>
      </c>
      <c r="AQ88" s="20">
        <f t="shared" si="71"/>
        <v>-42.159342728822338</v>
      </c>
      <c r="AR88" s="20">
        <f>0.9*((AI87/$BI$2)*(AE88*AP87))</f>
        <v>40.869968091499274</v>
      </c>
      <c r="AS88" s="20">
        <f t="shared" si="53"/>
        <v>16.324373891507058</v>
      </c>
      <c r="AT88" s="20">
        <f t="shared" si="54"/>
        <v>-20.755747934288845</v>
      </c>
      <c r="AU88" s="20">
        <f t="shared" si="55"/>
        <v>-27.11067482128955</v>
      </c>
      <c r="AV88" s="20">
        <f t="shared" si="70"/>
        <v>6580.8233111492409</v>
      </c>
      <c r="AW88" s="20">
        <f t="shared" si="64"/>
        <v>-5.7207486801048617</v>
      </c>
      <c r="AX88" s="20">
        <f t="shared" si="65"/>
        <v>69.270017550112243</v>
      </c>
      <c r="AY88" s="20">
        <f t="shared" si="56"/>
        <v>-8.2586216698534554E-2</v>
      </c>
      <c r="AZ88" s="21">
        <f t="shared" si="48"/>
        <v>28413.699999999983</v>
      </c>
      <c r="BA88" s="20">
        <f t="shared" si="57"/>
        <v>63.54926887000704</v>
      </c>
      <c r="BB88" s="20">
        <f t="shared" si="68"/>
        <v>6933.3414054533332</v>
      </c>
      <c r="BC88" s="20">
        <f t="shared" si="58"/>
        <v>7036.3414054533323</v>
      </c>
      <c r="BD88" s="20"/>
      <c r="BE88" s="140">
        <f t="shared" si="66"/>
        <v>9.1138911966972998E-3</v>
      </c>
      <c r="BF88" s="140">
        <f t="shared" si="72"/>
        <v>9.8928822352103585E-3</v>
      </c>
    </row>
    <row r="89" spans="1:58" x14ac:dyDescent="0.25">
      <c r="A89">
        <v>0</v>
      </c>
      <c r="C89" s="16">
        <f t="shared" si="59"/>
        <v>44153</v>
      </c>
      <c r="D89" s="91">
        <v>88</v>
      </c>
      <c r="E89" s="91" t="str">
        <f t="shared" si="49"/>
        <v/>
      </c>
      <c r="AC89" s="74">
        <f t="shared" si="50"/>
        <v>8.8677290352080664</v>
      </c>
      <c r="AD89" s="17">
        <f t="shared" si="51"/>
        <v>2.8888888888888893</v>
      </c>
      <c r="AE89">
        <f>IF(A89=0,$BM$2,IF(A89=1,$BM$3,IF(A89=2,$BM$4,IF(A89=3,$BM$5,IF(A89=4,$BM$6,IF(A89=5,$BM$7,IF(A89=6,$BM$8,IF(A89=7,$BM$9,IF(A89=8,$BM$10,"")))))))))</f>
        <v>0.13</v>
      </c>
      <c r="AF89">
        <v>22.22</v>
      </c>
      <c r="AG89">
        <f>$BI$7</f>
        <v>4.4999999999999998E-2</v>
      </c>
      <c r="AH89">
        <f t="shared" si="52"/>
        <v>8.5000000000000006E-2</v>
      </c>
      <c r="AI89" s="28">
        <f t="shared" si="67"/>
        <v>21314.559245534139</v>
      </c>
      <c r="AJ89" s="29">
        <f>-((AI88/$BI$2)*(AE89*AP88))</f>
        <v>-44.714916066066948</v>
      </c>
      <c r="AK89" s="29">
        <f>-(AI88/$BI$2)*($BI$26*$BI$25)</f>
        <v>-18.084432946446235</v>
      </c>
      <c r="AL89" s="29">
        <f t="shared" si="60"/>
        <v>-56.519414111261867</v>
      </c>
      <c r="AM89" s="29">
        <f t="shared" si="61"/>
        <v>-6.2799349012513188</v>
      </c>
      <c r="AN89" s="29">
        <f t="shared" si="62"/>
        <v>-18.839804703753956</v>
      </c>
      <c r="AO89" s="29">
        <f t="shared" si="63"/>
        <v>-37.679609407507911</v>
      </c>
      <c r="AP89" s="20">
        <f t="shared" si="69"/>
        <v>450.32842193325808</v>
      </c>
      <c r="AQ89" s="20">
        <f t="shared" si="71"/>
        <v>-41.210772238411387</v>
      </c>
      <c r="AR89" s="20">
        <f>0.9*((AI88/$BI$2)*(AE89*AP88))</f>
        <v>40.243424459460257</v>
      </c>
      <c r="AS89" s="20">
        <f t="shared" si="53"/>
        <v>16.275989651801613</v>
      </c>
      <c r="AT89" s="20">
        <f t="shared" si="54"/>
        <v>-20.498314243684128</v>
      </c>
      <c r="AU89" s="20">
        <f t="shared" si="55"/>
        <v>-26.778249144935447</v>
      </c>
      <c r="AV89" s="20">
        <f t="shared" si="70"/>
        <v>6648.8123325325878</v>
      </c>
      <c r="AW89" s="20">
        <f t="shared" si="64"/>
        <v>-5.1896723708336481</v>
      </c>
      <c r="AX89" s="20">
        <f t="shared" si="65"/>
        <v>67.989021383346881</v>
      </c>
      <c r="AY89" s="20">
        <f t="shared" si="56"/>
        <v>-7.6331035000083092E-2</v>
      </c>
      <c r="AZ89" s="21">
        <f t="shared" si="48"/>
        <v>28413.699999999983</v>
      </c>
      <c r="BA89" s="20">
        <f t="shared" si="57"/>
        <v>62.79934901251319</v>
      </c>
      <c r="BB89" s="20">
        <f t="shared" si="68"/>
        <v>6996.1407544658468</v>
      </c>
      <c r="BC89" s="20">
        <f t="shared" si="58"/>
        <v>7099.1407544658459</v>
      </c>
      <c r="BD89" s="20"/>
      <c r="BE89" s="140">
        <f t="shared" si="66"/>
        <v>8.9250002798105608E-3</v>
      </c>
      <c r="BF89" s="140">
        <f t="shared" si="72"/>
        <v>9.657966554676151E-3</v>
      </c>
    </row>
    <row r="90" spans="1:58" x14ac:dyDescent="0.25">
      <c r="A90">
        <v>0</v>
      </c>
      <c r="C90" s="16">
        <f t="shared" si="59"/>
        <v>44154</v>
      </c>
      <c r="D90" s="91">
        <v>89</v>
      </c>
      <c r="E90" s="91" t="str">
        <f t="shared" si="49"/>
        <v/>
      </c>
      <c r="AC90" s="74">
        <f t="shared" si="50"/>
        <v>8.8764395023810945</v>
      </c>
      <c r="AD90" s="17">
        <f t="shared" si="51"/>
        <v>2.8888888888888893</v>
      </c>
      <c r="AE90">
        <f>IF(A90=0,$BM$2,IF(A90=1,$BM$3,IF(A90=2,$BM$4,IF(A90=3,$BM$5,IF(A90=4,$BM$6,IF(A90=5,$BM$7,IF(A90=6,$BM$8,IF(A90=7,$BM$9,IF(A90=8,$BM$10,"")))))))))</f>
        <v>0.13</v>
      </c>
      <c r="AF90">
        <v>22.22</v>
      </c>
      <c r="AG90">
        <f>$BI$7</f>
        <v>4.4999999999999998E-2</v>
      </c>
      <c r="AH90">
        <f t="shared" si="52"/>
        <v>8.5000000000000006E-2</v>
      </c>
      <c r="AI90" s="28">
        <f t="shared" si="67"/>
        <v>21252.452315530314</v>
      </c>
      <c r="AJ90" s="29">
        <f>-((AI89/$BI$2)*(AE90*AP89))</f>
        <v>-44.075622920018311</v>
      </c>
      <c r="AK90" s="29">
        <f>-(AI89/$BI$2)*($BI$26*$BI$25)</f>
        <v>-18.031307083806361</v>
      </c>
      <c r="AL90" s="29">
        <f t="shared" si="60"/>
        <v>-55.896237003442209</v>
      </c>
      <c r="AM90" s="29">
        <f t="shared" si="61"/>
        <v>-6.2106930003824674</v>
      </c>
      <c r="AN90" s="29">
        <f t="shared" si="62"/>
        <v>-18.632079001147403</v>
      </c>
      <c r="AO90" s="29">
        <f t="shared" si="63"/>
        <v>-37.264158002294806</v>
      </c>
      <c r="AP90" s="20">
        <f t="shared" si="69"/>
        <v>445.26210616881912</v>
      </c>
      <c r="AQ90" s="20">
        <f t="shared" si="71"/>
        <v>-40.697773780884589</v>
      </c>
      <c r="AR90" s="20">
        <f>0.9*((AI89/$BI$2)*(AE90*AP89))</f>
        <v>39.668060628016484</v>
      </c>
      <c r="AS90" s="20">
        <f t="shared" si="53"/>
        <v>16.228176375425726</v>
      </c>
      <c r="AT90" s="20">
        <f t="shared" si="54"/>
        <v>-20.264778986996614</v>
      </c>
      <c r="AU90" s="20">
        <f t="shared" si="55"/>
        <v>-26.47547198737908</v>
      </c>
      <c r="AV90" s="20">
        <f t="shared" si="70"/>
        <v>6715.9855783008525</v>
      </c>
      <c r="AW90" s="20">
        <f t="shared" si="64"/>
        <v>-5.0663157644389685</v>
      </c>
      <c r="AX90" s="20">
        <f t="shared" si="65"/>
        <v>67.173245768264678</v>
      </c>
      <c r="AY90" s="20">
        <f t="shared" si="56"/>
        <v>-7.5421631134467204E-2</v>
      </c>
      <c r="AZ90" s="21">
        <f t="shared" si="48"/>
        <v>28413.699999999986</v>
      </c>
      <c r="BA90" s="20">
        <f t="shared" si="57"/>
        <v>62.106930003824672</v>
      </c>
      <c r="BB90" s="20">
        <f t="shared" si="68"/>
        <v>7058.2476844696712</v>
      </c>
      <c r="BC90" s="20">
        <f t="shared" si="58"/>
        <v>7161.2476844696712</v>
      </c>
      <c r="BD90" s="20"/>
      <c r="BE90" s="140">
        <f t="shared" si="66"/>
        <v>8.7485136795964688E-3</v>
      </c>
      <c r="BF90" s="140">
        <f t="shared" si="72"/>
        <v>9.44548765876458E-3</v>
      </c>
    </row>
    <row r="91" spans="1:58" x14ac:dyDescent="0.25">
      <c r="A91">
        <v>2</v>
      </c>
      <c r="B91" t="s">
        <v>141</v>
      </c>
      <c r="C91" s="16">
        <f t="shared" si="59"/>
        <v>44155</v>
      </c>
      <c r="D91" s="91">
        <v>90</v>
      </c>
      <c r="E91" s="91" t="str">
        <f t="shared" si="49"/>
        <v/>
      </c>
      <c r="AC91" s="74">
        <f t="shared" si="50"/>
        <v>8.8805170269063485</v>
      </c>
      <c r="AD91" s="17">
        <f t="shared" si="51"/>
        <v>0.75000000000000011</v>
      </c>
      <c r="AE91">
        <f>IF(A91=0,$BM$2,IF(A91=1,$BM$3,IF(A91=2,$BM$4,IF(A91=3,$BM$5,IF(A91=4,$BM$6,IF(A91=5,$BM$7,IF(A91=6,$BM$8,IF(A91=7,$BM$9,IF(A91=8,$BM$10,"")))))))))</f>
        <v>3.3750000000000002E-2</v>
      </c>
      <c r="AF91">
        <v>22.22</v>
      </c>
      <c r="AG91">
        <f>$BI$7</f>
        <v>4.4999999999999998E-2</v>
      </c>
      <c r="AH91">
        <f t="shared" si="52"/>
        <v>-1.1249999999999996E-2</v>
      </c>
      <c r="AI91" s="28">
        <f t="shared" si="67"/>
        <v>21223.192539277745</v>
      </c>
      <c r="AJ91" s="29">
        <f>-((AI90/$BI$2)*(AE91*AP90))</f>
        <v>-11.281009271236957</v>
      </c>
      <c r="AK91" s="29">
        <f>-(AI90/$BI$2)*($BI$26*$BI$25)</f>
        <v>-17.978766981333159</v>
      </c>
      <c r="AL91" s="29">
        <f t="shared" si="60"/>
        <v>-26.333798627313104</v>
      </c>
      <c r="AM91" s="29">
        <f t="shared" si="61"/>
        <v>-2.925977625257012</v>
      </c>
      <c r="AN91" s="29">
        <f t="shared" si="62"/>
        <v>-8.7779328757710342</v>
      </c>
      <c r="AO91" s="29">
        <f t="shared" si="63"/>
        <v>-17.555865751542072</v>
      </c>
      <c r="AP91" s="20">
        <f t="shared" si="69"/>
        <v>411.38653195677387</v>
      </c>
      <c r="AQ91" s="20">
        <f t="shared" si="71"/>
        <v>-40.17257806176147</v>
      </c>
      <c r="AR91" s="20">
        <f>0.9*((AI90/$BI$2)*(AE91*AP90))</f>
        <v>10.152908344113262</v>
      </c>
      <c r="AS91" s="20">
        <f t="shared" si="53"/>
        <v>16.180890283199844</v>
      </c>
      <c r="AT91" s="20">
        <f t="shared" si="54"/>
        <v>-20.03679477759686</v>
      </c>
      <c r="AU91" s="20">
        <f t="shared" si="55"/>
        <v>-22.962772402853872</v>
      </c>
      <c r="AV91" s="20">
        <f t="shared" si="70"/>
        <v>6779.1209287654674</v>
      </c>
      <c r="AW91" s="20">
        <f t="shared" si="64"/>
        <v>-33.875574212045251</v>
      </c>
      <c r="AX91" s="20">
        <f t="shared" si="65"/>
        <v>63.13535046461493</v>
      </c>
      <c r="AY91" s="20">
        <f t="shared" si="56"/>
        <v>-0.53655478211103425</v>
      </c>
      <c r="AZ91" s="21">
        <f t="shared" si="48"/>
        <v>28413.699999999986</v>
      </c>
      <c r="BA91" s="20">
        <f t="shared" si="57"/>
        <v>29.25977625257012</v>
      </c>
      <c r="BB91" s="20">
        <f t="shared" si="68"/>
        <v>7087.5074607222414</v>
      </c>
      <c r="BC91" s="20">
        <f t="shared" si="58"/>
        <v>7190.5074607222414</v>
      </c>
      <c r="BD91" s="20"/>
      <c r="BE91" s="140">
        <f t="shared" si="66"/>
        <v>4.085848938869238E-3</v>
      </c>
      <c r="BF91" s="140">
        <f t="shared" si="72"/>
        <v>8.6797702832621046E-3</v>
      </c>
    </row>
    <row r="92" spans="1:58" x14ac:dyDescent="0.25">
      <c r="A92">
        <v>2</v>
      </c>
      <c r="C92" s="16">
        <f t="shared" si="59"/>
        <v>44156</v>
      </c>
      <c r="D92" s="91">
        <v>91</v>
      </c>
      <c r="E92" s="91" t="str">
        <f t="shared" si="49"/>
        <v/>
      </c>
      <c r="AC92" s="74">
        <f t="shared" si="50"/>
        <v>8.8844536925636763</v>
      </c>
      <c r="AD92" s="17">
        <f t="shared" si="51"/>
        <v>0.75000000000000011</v>
      </c>
      <c r="AE92">
        <f>IF(A92=0,$BM$2,IF(A92=1,$BM$3,IF(A92=2,$BM$4,IF(A92=3,$BM$5,IF(A92=4,$BM$6,IF(A92=5,$BM$7,IF(A92=6,$BM$8,IF(A92=7,$BM$9,IF(A92=8,$BM$10,"")))))))))</f>
        <v>3.3750000000000002E-2</v>
      </c>
      <c r="AF92">
        <v>22.22</v>
      </c>
      <c r="AG92">
        <f>$BI$7</f>
        <v>4.4999999999999998E-2</v>
      </c>
      <c r="AH92">
        <f t="shared" si="52"/>
        <v>-1.1249999999999996E-2</v>
      </c>
      <c r="AI92" s="28">
        <f t="shared" si="67"/>
        <v>21194.830125456614</v>
      </c>
      <c r="AJ92" s="29">
        <f>-((AI91/$BI$2)*(AE92*AP91))</f>
        <v>-10.408399498519</v>
      </c>
      <c r="AK92" s="29">
        <f>-(AI91/$BI$2)*($BI$26*$BI$25)</f>
        <v>-17.954014322611208</v>
      </c>
      <c r="AL92" s="29">
        <f t="shared" si="60"/>
        <v>-25.526172439017188</v>
      </c>
      <c r="AM92" s="29">
        <f t="shared" si="61"/>
        <v>-2.836241382113021</v>
      </c>
      <c r="AN92" s="29">
        <f t="shared" si="62"/>
        <v>-8.5087241463390626</v>
      </c>
      <c r="AO92" s="29">
        <f t="shared" si="63"/>
        <v>-17.017448292678125</v>
      </c>
      <c r="AP92" s="20">
        <f t="shared" si="69"/>
        <v>378.76582025306675</v>
      </c>
      <c r="AQ92" s="20">
        <f t="shared" si="71"/>
        <v>-39.634490204669504</v>
      </c>
      <c r="AR92" s="20">
        <f>0.9*((AI91/$BI$2)*(AE92*AP91))</f>
        <v>9.3675595486670993</v>
      </c>
      <c r="AS92" s="20">
        <f t="shared" si="53"/>
        <v>16.158612890350089</v>
      </c>
      <c r="AT92" s="20">
        <f t="shared" si="54"/>
        <v>-18.512393938054824</v>
      </c>
      <c r="AU92" s="20">
        <f t="shared" si="55"/>
        <v>-21.348635320167844</v>
      </c>
      <c r="AV92" s="20">
        <f t="shared" si="70"/>
        <v>6840.1040542903047</v>
      </c>
      <c r="AW92" s="20">
        <f t="shared" si="64"/>
        <v>-32.620711703707116</v>
      </c>
      <c r="AX92" s="20">
        <f t="shared" si="65"/>
        <v>60.983125524837305</v>
      </c>
      <c r="AY92" s="20">
        <f t="shared" si="56"/>
        <v>-0.53491373921825802</v>
      </c>
      <c r="AZ92" s="21">
        <f t="shared" si="48"/>
        <v>28413.699999999983</v>
      </c>
      <c r="BA92" s="20">
        <f t="shared" si="57"/>
        <v>28.362413821130211</v>
      </c>
      <c r="BB92" s="20">
        <f t="shared" si="68"/>
        <v>7115.8698745433712</v>
      </c>
      <c r="BC92" s="20">
        <f t="shared" si="58"/>
        <v>7218.8698745433712</v>
      </c>
      <c r="BD92" s="20"/>
      <c r="BE92" s="140">
        <f t="shared" si="66"/>
        <v>3.9444245035636224E-3</v>
      </c>
      <c r="BF92" s="140">
        <f t="shared" si="72"/>
        <v>7.9255834372701627E-3</v>
      </c>
    </row>
    <row r="93" spans="1:58" x14ac:dyDescent="0.25">
      <c r="A93">
        <v>2</v>
      </c>
      <c r="C93" s="16">
        <f t="shared" si="59"/>
        <v>44157</v>
      </c>
      <c r="D93" s="91">
        <v>92</v>
      </c>
      <c r="E93" s="91" t="str">
        <f t="shared" si="49"/>
        <v/>
      </c>
      <c r="AC93" s="74">
        <f t="shared" si="50"/>
        <v>8.8882559547132836</v>
      </c>
      <c r="AD93" s="17">
        <f t="shared" si="51"/>
        <v>0.75000000000000011</v>
      </c>
      <c r="AE93">
        <f>IF(A93=0,$BM$2,IF(A93=1,$BM$3,IF(A93=2,$BM$4,IF(A93=3,$BM$5,IF(A93=4,$BM$6,IF(A93=5,$BM$7,IF(A93=6,$BM$8,IF(A93=7,$BM$9,IF(A93=8,$BM$10,"")))))))))</f>
        <v>3.3750000000000002E-2</v>
      </c>
      <c r="AF93">
        <v>22.22</v>
      </c>
      <c r="AG93">
        <f>$BI$7</f>
        <v>4.4999999999999998E-2</v>
      </c>
      <c r="AH93">
        <f t="shared" si="52"/>
        <v>-1.1249999999999996E-2</v>
      </c>
      <c r="AI93" s="28">
        <f t="shared" si="67"/>
        <v>21167.329841256254</v>
      </c>
      <c r="AJ93" s="29">
        <f>-((AI92/$BI$2)*(AE93*AP92))</f>
        <v>-9.5702634019562662</v>
      </c>
      <c r="AK93" s="29">
        <f>-(AI92/$BI$2)*($BI$26*$BI$25)</f>
        <v>-17.930020798402914</v>
      </c>
      <c r="AL93" s="29">
        <f t="shared" si="60"/>
        <v>-24.750255780323265</v>
      </c>
      <c r="AM93" s="29">
        <f t="shared" si="61"/>
        <v>-2.7500284200359184</v>
      </c>
      <c r="AN93" s="29">
        <f t="shared" si="62"/>
        <v>-8.2500852601077543</v>
      </c>
      <c r="AO93" s="29">
        <f t="shared" si="63"/>
        <v>-16.500170520215512</v>
      </c>
      <c r="AP93" s="20">
        <f t="shared" si="69"/>
        <v>347.35984159493546</v>
      </c>
      <c r="AQ93" s="20">
        <f t="shared" si="71"/>
        <v>-39.111772527066549</v>
      </c>
      <c r="AR93" s="20">
        <f>0.9*((AI92/$BI$2)*(AE93*AP92))</f>
        <v>8.6132370617606391</v>
      </c>
      <c r="AS93" s="20">
        <f t="shared" si="53"/>
        <v>16.137018718562622</v>
      </c>
      <c r="AT93" s="20">
        <f t="shared" si="54"/>
        <v>-17.044461911388002</v>
      </c>
      <c r="AU93" s="20">
        <f t="shared" si="55"/>
        <v>-19.794490331423919</v>
      </c>
      <c r="AV93" s="20">
        <f t="shared" si="70"/>
        <v>6899.0103171487954</v>
      </c>
      <c r="AW93" s="20">
        <f t="shared" si="64"/>
        <v>-31.405978658131289</v>
      </c>
      <c r="AX93" s="20">
        <f t="shared" si="65"/>
        <v>58.906262858490663</v>
      </c>
      <c r="AY93" s="20">
        <f t="shared" si="56"/>
        <v>-0.53315177595932783</v>
      </c>
      <c r="AZ93" s="21">
        <f t="shared" si="48"/>
        <v>28413.699999999983</v>
      </c>
      <c r="BA93" s="20">
        <f t="shared" si="57"/>
        <v>27.500284200359186</v>
      </c>
      <c r="BB93" s="20">
        <f t="shared" si="68"/>
        <v>7143.3701587437308</v>
      </c>
      <c r="BC93" s="20">
        <f t="shared" si="58"/>
        <v>7246.3701587437308</v>
      </c>
      <c r="BD93" s="20"/>
      <c r="BE93" s="140">
        <f t="shared" si="66"/>
        <v>3.8094999187250384E-3</v>
      </c>
      <c r="BF93" s="140">
        <f t="shared" si="72"/>
        <v>7.1833939244005697E-3</v>
      </c>
    </row>
    <row r="94" spans="1:58" x14ac:dyDescent="0.25">
      <c r="A94">
        <v>2</v>
      </c>
      <c r="C94" s="16">
        <f t="shared" si="59"/>
        <v>44158</v>
      </c>
      <c r="D94" s="91">
        <v>93</v>
      </c>
      <c r="E94" s="91" t="str">
        <f t="shared" si="49"/>
        <v/>
      </c>
      <c r="AC94" s="74">
        <f t="shared" si="50"/>
        <v>8.8919299502745535</v>
      </c>
      <c r="AD94" s="17">
        <f t="shared" si="51"/>
        <v>0.75000000000000011</v>
      </c>
      <c r="AE94">
        <f>IF(A94=0,$BM$2,IF(A94=1,$BM$3,IF(A94=2,$BM$4,IF(A94=3,$BM$5,IF(A94=4,$BM$6,IF(A94=5,$BM$7,IF(A94=6,$BM$8,IF(A94=7,$BM$9,IF(A94=8,$BM$10,"")))))))))</f>
        <v>3.3750000000000002E-2</v>
      </c>
      <c r="AF94">
        <v>22.22</v>
      </c>
      <c r="AG94">
        <f>$BI$7</f>
        <v>4.4999999999999998E-2</v>
      </c>
      <c r="AH94">
        <f t="shared" si="52"/>
        <v>-1.1249999999999996E-2</v>
      </c>
      <c r="AI94" s="28">
        <f t="shared" si="67"/>
        <v>21140.657742874373</v>
      </c>
      <c r="AJ94" s="29">
        <f>-((AI93/$BI$2)*(AE94*AP93))</f>
        <v>-8.7653417787910648</v>
      </c>
      <c r="AK94" s="29">
        <f>-(AI93/$BI$2)*($BI$26*$BI$25)</f>
        <v>-17.906756603089445</v>
      </c>
      <c r="AL94" s="29">
        <f t="shared" si="60"/>
        <v>-24.004888543692459</v>
      </c>
      <c r="AM94" s="29">
        <f t="shared" si="61"/>
        <v>-2.6672098381880511</v>
      </c>
      <c r="AN94" s="29">
        <f t="shared" si="62"/>
        <v>-8.0016295145641525</v>
      </c>
      <c r="AO94" s="29">
        <f t="shared" si="63"/>
        <v>-16.003259029128309</v>
      </c>
      <c r="AP94" s="20">
        <f t="shared" si="69"/>
        <v>317.124930008967</v>
      </c>
      <c r="AQ94" s="20">
        <f t="shared" si="71"/>
        <v>-38.608607257888835</v>
      </c>
      <c r="AR94" s="20">
        <f>0.9*((AI93/$BI$2)*(AE94*AP93))</f>
        <v>7.8888076009119583</v>
      </c>
      <c r="AS94" s="20">
        <f t="shared" si="53"/>
        <v>16.116080942780499</v>
      </c>
      <c r="AT94" s="20">
        <f t="shared" si="54"/>
        <v>-15.631192871772095</v>
      </c>
      <c r="AU94" s="20">
        <f t="shared" si="55"/>
        <v>-18.298402709960147</v>
      </c>
      <c r="AV94" s="20">
        <f t="shared" si="70"/>
        <v>6955.9173271166446</v>
      </c>
      <c r="AW94" s="20">
        <f t="shared" si="64"/>
        <v>-30.234911585968462</v>
      </c>
      <c r="AX94" s="20">
        <f t="shared" si="65"/>
        <v>56.907009967849262</v>
      </c>
      <c r="AY94" s="20">
        <f t="shared" si="56"/>
        <v>-0.53130381657813808</v>
      </c>
      <c r="AZ94" s="21">
        <f t="shared" si="48"/>
        <v>28413.699999999983</v>
      </c>
      <c r="BA94" s="20">
        <f t="shared" si="57"/>
        <v>26.672098381880513</v>
      </c>
      <c r="BB94" s="20">
        <f t="shared" si="68"/>
        <v>7170.0422571256113</v>
      </c>
      <c r="BC94" s="20">
        <f t="shared" si="58"/>
        <v>7273.0422571256113</v>
      </c>
      <c r="BD94" s="20"/>
      <c r="BE94" s="140">
        <f t="shared" si="66"/>
        <v>3.6807529559743711E-3</v>
      </c>
      <c r="BF94" s="140">
        <f t="shared" si="72"/>
        <v>6.4527853493048411E-3</v>
      </c>
    </row>
    <row r="95" spans="1:58" x14ac:dyDescent="0.25">
      <c r="A95">
        <v>2</v>
      </c>
      <c r="C95" s="16">
        <f t="shared" si="59"/>
        <v>44159</v>
      </c>
      <c r="D95" s="91">
        <v>94</v>
      </c>
      <c r="E95" s="91" t="str">
        <f t="shared" si="49"/>
        <v/>
      </c>
      <c r="AC95" s="74">
        <f t="shared" si="50"/>
        <v>8.8954815004333536</v>
      </c>
      <c r="AD95" s="17">
        <f t="shared" si="51"/>
        <v>0.75000000000000011</v>
      </c>
      <c r="AE95">
        <f>IF(A95=0,$BM$2,IF(A95=1,$BM$3,IF(A95=2,$BM$4,IF(A95=3,$BM$5,IF(A95=4,$BM$6,IF(A95=5,$BM$7,IF(A95=6,$BM$8,IF(A95=7,$BM$9,IF(A95=8,$BM$10,"")))))))))</f>
        <v>3.3750000000000002E-2</v>
      </c>
      <c r="AF95">
        <v>22.22</v>
      </c>
      <c r="AG95">
        <f>$BI$7</f>
        <v>4.4999999999999998E-2</v>
      </c>
      <c r="AH95">
        <f t="shared" si="52"/>
        <v>-1.1249999999999996E-2</v>
      </c>
      <c r="AI95" s="28">
        <f t="shared" si="67"/>
        <v>21114.781244850234</v>
      </c>
      <c r="AJ95" s="29">
        <f>-((AI94/$BI$2)*(AE95*AP94))</f>
        <v>-7.992305002632361</v>
      </c>
      <c r="AK95" s="29">
        <f>-(AI94/$BI$2)*($BI$26*$BI$25)</f>
        <v>-17.884193021504057</v>
      </c>
      <c r="AL95" s="29">
        <f t="shared" si="60"/>
        <v>-23.288848221722777</v>
      </c>
      <c r="AM95" s="29">
        <f t="shared" si="61"/>
        <v>-2.5876498024136421</v>
      </c>
      <c r="AN95" s="29">
        <f t="shared" si="62"/>
        <v>-7.7629494072409244</v>
      </c>
      <c r="AO95" s="29">
        <f t="shared" si="63"/>
        <v>-15.525898814481852</v>
      </c>
      <c r="AP95" s="20">
        <f t="shared" si="69"/>
        <v>288.01359505828202</v>
      </c>
      <c r="AQ95" s="20">
        <f t="shared" si="71"/>
        <v>-38.129561322004228</v>
      </c>
      <c r="AR95" s="20">
        <f>0.9*((AI94/$BI$2)*(AE95*AP94))</f>
        <v>7.1930745023691252</v>
      </c>
      <c r="AS95" s="20">
        <f t="shared" si="53"/>
        <v>16.095773719353652</v>
      </c>
      <c r="AT95" s="20">
        <f t="shared" si="54"/>
        <v>-14.270621850403515</v>
      </c>
      <c r="AU95" s="20">
        <f t="shared" si="55"/>
        <v>-16.858271652817159</v>
      </c>
      <c r="AV95" s="20">
        <f t="shared" si="70"/>
        <v>7010.9051600914663</v>
      </c>
      <c r="AW95" s="20">
        <f t="shared" si="64"/>
        <v>-29.111334950684977</v>
      </c>
      <c r="AX95" s="20">
        <f t="shared" si="65"/>
        <v>54.987832974821686</v>
      </c>
      <c r="AY95" s="20">
        <f t="shared" si="56"/>
        <v>-0.52941411537375427</v>
      </c>
      <c r="AZ95" s="21">
        <f t="shared" si="48"/>
        <v>28413.699999999983</v>
      </c>
      <c r="BA95" s="20">
        <f t="shared" si="57"/>
        <v>25.876498024136417</v>
      </c>
      <c r="BB95" s="20">
        <f t="shared" si="68"/>
        <v>7195.918755149748</v>
      </c>
      <c r="BC95" s="20">
        <f t="shared" si="58"/>
        <v>7298.918755149748</v>
      </c>
      <c r="BD95" s="20"/>
      <c r="BE95" s="140">
        <f t="shared" si="66"/>
        <v>3.5578643859500128E-3</v>
      </c>
      <c r="BF95" s="140">
        <f t="shared" si="72"/>
        <v>5.7332244823983273E-3</v>
      </c>
    </row>
    <row r="96" spans="1:58" x14ac:dyDescent="0.25">
      <c r="A96">
        <v>2</v>
      </c>
      <c r="C96" s="16">
        <f t="shared" si="59"/>
        <v>44160</v>
      </c>
      <c r="D96" s="91">
        <v>95</v>
      </c>
      <c r="E96" s="91" t="str">
        <f t="shared" si="49"/>
        <v/>
      </c>
      <c r="AC96" s="74">
        <f t="shared" si="50"/>
        <v>8.8989161115272957</v>
      </c>
      <c r="AD96" s="17">
        <f t="shared" si="51"/>
        <v>0.75000000000000011</v>
      </c>
      <c r="AE96">
        <f>IF(A96=0,$BM$2,IF(A96=1,$BM$3,IF(A96=2,$BM$4,IF(A96=3,$BM$5,IF(A96=4,$BM$6,IF(A96=5,$BM$7,IF(A96=6,$BM$8,IF(A96=7,$BM$9,IF(A96=8,$BM$10,"")))))))))</f>
        <v>3.3750000000000002E-2</v>
      </c>
      <c r="AF96">
        <v>22.22</v>
      </c>
      <c r="AG96">
        <f>$BI$7</f>
        <v>4.4999999999999998E-2</v>
      </c>
      <c r="AH96">
        <f t="shared" si="52"/>
        <v>-1.1249999999999996E-2</v>
      </c>
      <c r="AI96" s="28">
        <f t="shared" si="67"/>
        <v>21089.669197147483</v>
      </c>
      <c r="AJ96" s="29">
        <f>-((AI95/$BI$2)*(AE96*AP95))</f>
        <v>-7.2497452151642152</v>
      </c>
      <c r="AK96" s="29">
        <f>-(AI95/$BI$2)*($BI$26*$BI$25)</f>
        <v>-17.862302487585346</v>
      </c>
      <c r="AL96" s="29">
        <f t="shared" si="60"/>
        <v>-22.600842932474606</v>
      </c>
      <c r="AM96" s="29">
        <f t="shared" si="61"/>
        <v>-2.511204770274956</v>
      </c>
      <c r="AN96" s="29">
        <f t="shared" si="62"/>
        <v>-7.533614310824869</v>
      </c>
      <c r="AO96" s="29">
        <f t="shared" si="63"/>
        <v>-15.067228621649736</v>
      </c>
      <c r="AP96" s="20">
        <f t="shared" si="69"/>
        <v>259.97421680562604</v>
      </c>
      <c r="AQ96" s="20">
        <f t="shared" si="71"/>
        <v>-37.679609407507911</v>
      </c>
      <c r="AR96" s="20">
        <f>0.9*((AI95/$BI$2)*(AE96*AP95))</f>
        <v>6.5247706936477936</v>
      </c>
      <c r="AS96" s="20">
        <f t="shared" si="53"/>
        <v>16.076072238826811</v>
      </c>
      <c r="AT96" s="20">
        <f t="shared" si="54"/>
        <v>-12.96061177762269</v>
      </c>
      <c r="AU96" s="20">
        <f t="shared" si="55"/>
        <v>-15.471816547897646</v>
      </c>
      <c r="AV96" s="20">
        <f t="shared" si="70"/>
        <v>7064.0565860468723</v>
      </c>
      <c r="AW96" s="20">
        <f t="shared" si="64"/>
        <v>-28.039378252655979</v>
      </c>
      <c r="AX96" s="20">
        <f t="shared" si="65"/>
        <v>53.151425955406012</v>
      </c>
      <c r="AY96" s="20">
        <f t="shared" si="56"/>
        <v>-0.52753764830657579</v>
      </c>
      <c r="AZ96" s="21">
        <f t="shared" si="48"/>
        <v>28413.699999999983</v>
      </c>
      <c r="BA96" s="20">
        <f t="shared" si="57"/>
        <v>25.11204770274956</v>
      </c>
      <c r="BB96" s="20">
        <f t="shared" si="68"/>
        <v>7221.0308028524978</v>
      </c>
      <c r="BC96" s="20">
        <f t="shared" si="58"/>
        <v>7324.0308028524987</v>
      </c>
      <c r="BD96" s="20"/>
      <c r="BE96" s="140">
        <f t="shared" si="66"/>
        <v>3.4405161291914538E-3</v>
      </c>
      <c r="BF96" s="140">
        <f t="shared" si="72"/>
        <v>5.0240525989600961E-3</v>
      </c>
    </row>
    <row r="97" spans="1:58" x14ac:dyDescent="0.25">
      <c r="A97">
        <v>2</v>
      </c>
      <c r="C97" s="16">
        <f t="shared" si="59"/>
        <v>44161</v>
      </c>
      <c r="D97" s="91">
        <v>96</v>
      </c>
      <c r="E97" s="91" t="str">
        <f t="shared" si="49"/>
        <v/>
      </c>
      <c r="AC97" s="74">
        <f t="shared" si="50"/>
        <v>8.9022389741402499</v>
      </c>
      <c r="AD97" s="17">
        <f t="shared" si="51"/>
        <v>0.75000000000000011</v>
      </c>
      <c r="AE97">
        <f>IF(A97=0,$BM$2,IF(A97=1,$BM$3,IF(A97=2,$BM$4,IF(A97=3,$BM$5,IF(A97=4,$BM$6,IF(A97=5,$BM$7,IF(A97=6,$BM$8,IF(A97=7,$BM$9,IF(A97=8,$BM$10,"")))))))))</f>
        <v>3.3750000000000002E-2</v>
      </c>
      <c r="AF97">
        <v>22.22</v>
      </c>
      <c r="AG97">
        <f>$BI$7</f>
        <v>4.4999999999999998E-2</v>
      </c>
      <c r="AH97">
        <f t="shared" si="52"/>
        <v>-1.1249999999999996E-2</v>
      </c>
      <c r="AI97" s="28">
        <f t="shared" si="67"/>
        <v>21065.291970358736</v>
      </c>
      <c r="AJ97" s="29">
        <f>-((AI96/$BI$2)*(AE97*AP96))</f>
        <v>-6.5361681391616129</v>
      </c>
      <c r="AK97" s="29">
        <f>-(AI96/$BI$2)*($BI$26*$BI$25)</f>
        <v>-17.84105864958638</v>
      </c>
      <c r="AL97" s="29">
        <f t="shared" si="60"/>
        <v>-21.939504109873194</v>
      </c>
      <c r="AM97" s="29">
        <f t="shared" si="61"/>
        <v>-2.4377226788747994</v>
      </c>
      <c r="AN97" s="29">
        <f t="shared" si="62"/>
        <v>-7.3131680366243978</v>
      </c>
      <c r="AO97" s="29">
        <f t="shared" si="63"/>
        <v>-14.626336073248797</v>
      </c>
      <c r="AP97" s="20">
        <f t="shared" si="69"/>
        <v>232.95072315695128</v>
      </c>
      <c r="AQ97" s="20">
        <f t="shared" si="71"/>
        <v>-37.264158002294806</v>
      </c>
      <c r="AR97" s="20">
        <f>0.9*((AI96/$BI$2)*(AE97*AP96))</f>
        <v>5.8825513252454513</v>
      </c>
      <c r="AS97" s="20">
        <f t="shared" si="53"/>
        <v>16.056952784627743</v>
      </c>
      <c r="AT97" s="20">
        <f t="shared" si="54"/>
        <v>-11.698839756253172</v>
      </c>
      <c r="AU97" s="20">
        <f t="shared" si="55"/>
        <v>-14.136562435127971</v>
      </c>
      <c r="AV97" s="20">
        <f t="shared" si="70"/>
        <v>7115.4573064842953</v>
      </c>
      <c r="AW97" s="20">
        <f t="shared" si="64"/>
        <v>-27.023493648674759</v>
      </c>
      <c r="AX97" s="20">
        <f t="shared" si="65"/>
        <v>51.400720437422933</v>
      </c>
      <c r="AY97" s="20">
        <f t="shared" si="56"/>
        <v>-0.52574153472370333</v>
      </c>
      <c r="AZ97" s="21">
        <f t="shared" si="48"/>
        <v>28413.699999999983</v>
      </c>
      <c r="BA97" s="20">
        <f t="shared" si="57"/>
        <v>24.377226788747997</v>
      </c>
      <c r="BB97" s="20">
        <f t="shared" si="68"/>
        <v>7245.4080296412458</v>
      </c>
      <c r="BC97" s="20">
        <f t="shared" si="58"/>
        <v>7348.4080296412467</v>
      </c>
      <c r="BD97" s="20"/>
      <c r="BE97" s="140">
        <f t="shared" si="66"/>
        <v>3.3283894408600453E-3</v>
      </c>
      <c r="BF97" s="140">
        <f t="shared" si="72"/>
        <v>4.3244762440912809E-3</v>
      </c>
    </row>
    <row r="98" spans="1:58" x14ac:dyDescent="0.25">
      <c r="A98">
        <v>2</v>
      </c>
      <c r="C98" s="16">
        <f t="shared" si="59"/>
        <v>44162</v>
      </c>
      <c r="D98" s="91">
        <v>97</v>
      </c>
      <c r="E98" s="91" t="str">
        <f t="shared" si="49"/>
        <v/>
      </c>
      <c r="AC98" s="74">
        <f t="shared" si="50"/>
        <v>8.905454960429152</v>
      </c>
      <c r="AD98" s="17">
        <f t="shared" si="51"/>
        <v>0.75000000000000011</v>
      </c>
      <c r="AE98">
        <f>IF(A98=0,$BM$2,IF(A98=1,$BM$3,IF(A98=2,$BM$4,IF(A98=3,$BM$5,IF(A98=4,$BM$6,IF(A98=5,$BM$7,IF(A98=6,$BM$8,IF(A98=7,$BM$9,IF(A98=8,$BM$10,"")))))))))</f>
        <v>3.3750000000000002E-2</v>
      </c>
      <c r="AF98">
        <v>22.22</v>
      </c>
      <c r="AG98">
        <f>$BI$7</f>
        <v>4.4999999999999998E-2</v>
      </c>
      <c r="AH98">
        <f t="shared" si="52"/>
        <v>-1.1249999999999996E-2</v>
      </c>
      <c r="AI98" s="28">
        <f t="shared" si="67"/>
        <v>21041.621549416632</v>
      </c>
      <c r="AJ98" s="29">
        <f>-((AI97/$BI$2)*(AE98*AP97))</f>
        <v>-5.8499844999505255</v>
      </c>
      <c r="AK98" s="29">
        <f>-(AI97/$BI$2)*($BI$26*$BI$25)</f>
        <v>-17.820436442154548</v>
      </c>
      <c r="AL98" s="29">
        <f t="shared" si="60"/>
        <v>-21.303378847894567</v>
      </c>
      <c r="AM98" s="29">
        <f t="shared" si="61"/>
        <v>-2.3670420942105075</v>
      </c>
      <c r="AN98" s="29">
        <f t="shared" si="62"/>
        <v>-7.1011262826315225</v>
      </c>
      <c r="AO98" s="29">
        <f t="shared" si="63"/>
        <v>-14.202252565263045</v>
      </c>
      <c r="AP98" s="20">
        <f t="shared" si="69"/>
        <v>226.21545371124097</v>
      </c>
      <c r="AQ98" s="20">
        <f t="shared" si="71"/>
        <v>-17.555865751542072</v>
      </c>
      <c r="AR98" s="20">
        <f>0.9*((AI97/$BI$2)*(AE98*AP97))</f>
        <v>5.264986049955473</v>
      </c>
      <c r="AS98" s="20">
        <f t="shared" si="53"/>
        <v>16.038392797939093</v>
      </c>
      <c r="AT98" s="20">
        <f t="shared" si="54"/>
        <v>-10.482782542062807</v>
      </c>
      <c r="AU98" s="20">
        <f t="shared" si="55"/>
        <v>-12.849824636273315</v>
      </c>
      <c r="AV98" s="20">
        <f t="shared" si="70"/>
        <v>7145.8629968721107</v>
      </c>
      <c r="AW98" s="20">
        <f t="shared" si="64"/>
        <v>-6.7352694457103155</v>
      </c>
      <c r="AX98" s="20">
        <f t="shared" si="65"/>
        <v>30.405690387815412</v>
      </c>
      <c r="AY98" s="20">
        <f t="shared" si="56"/>
        <v>-0.22151345224541805</v>
      </c>
      <c r="AZ98" s="21">
        <f t="shared" si="48"/>
        <v>28413.699999999983</v>
      </c>
      <c r="BA98" s="20">
        <f t="shared" si="57"/>
        <v>23.670420942105075</v>
      </c>
      <c r="BB98" s="20">
        <f t="shared" si="68"/>
        <v>7269.0784505833508</v>
      </c>
      <c r="BC98" s="20">
        <f t="shared" si="58"/>
        <v>7372.0784505833517</v>
      </c>
      <c r="BD98" s="20"/>
      <c r="BE98" s="140">
        <f t="shared" si="66"/>
        <v>3.2211631208590649E-3</v>
      </c>
      <c r="BF98" s="140">
        <f t="shared" si="72"/>
        <v>3.6335574242491058E-3</v>
      </c>
    </row>
    <row r="99" spans="1:58" x14ac:dyDescent="0.25">
      <c r="A99">
        <v>2</v>
      </c>
      <c r="C99" s="16">
        <f t="shared" si="59"/>
        <v>44163</v>
      </c>
      <c r="D99" s="91">
        <v>98</v>
      </c>
      <c r="E99" s="91" t="str">
        <f t="shared" si="49"/>
        <v/>
      </c>
      <c r="AC99" s="74">
        <f t="shared" si="50"/>
        <v>8.9086341964337077</v>
      </c>
      <c r="AD99" s="17">
        <f t="shared" si="51"/>
        <v>0.75000000000000011</v>
      </c>
      <c r="AE99">
        <f>IF(A99=0,$BM$2,IF(A99=1,$BM$3,IF(A99=2,$BM$4,IF(A99=3,$BM$5,IF(A99=4,$BM$6,IF(A99=5,$BM$7,IF(A99=6,$BM$8,IF(A99=7,$BM$9,IF(A99=8,$BM$10,"")))))))))</f>
        <v>3.3750000000000002E-2</v>
      </c>
      <c r="AF99">
        <v>22.22</v>
      </c>
      <c r="AG99">
        <f>$BI$7</f>
        <v>4.4999999999999998E-2</v>
      </c>
      <c r="AH99">
        <f t="shared" si="52"/>
        <v>-1.1249999999999996E-2</v>
      </c>
      <c r="AI99" s="28">
        <f t="shared" si="67"/>
        <v>21018.146675869295</v>
      </c>
      <c r="AJ99" s="29">
        <f>-((AI98/$BI$2)*(AE99*AP98))</f>
        <v>-5.6744613817293796</v>
      </c>
      <c r="AK99" s="29">
        <f>-(AI98/$BI$2)*($BI$26*$BI$25)</f>
        <v>-17.800412165607543</v>
      </c>
      <c r="AL99" s="29">
        <f t="shared" si="60"/>
        <v>-21.127386192603232</v>
      </c>
      <c r="AM99" s="29">
        <f t="shared" si="61"/>
        <v>-2.3474873547336923</v>
      </c>
      <c r="AN99" s="29">
        <f t="shared" si="62"/>
        <v>-7.0424620642010778</v>
      </c>
      <c r="AO99" s="29">
        <f t="shared" si="63"/>
        <v>-14.084924128402154</v>
      </c>
      <c r="AP99" s="20">
        <f t="shared" si="69"/>
        <v>220.14569619416025</v>
      </c>
      <c r="AQ99" s="20">
        <f t="shared" si="71"/>
        <v>-17.017448292678125</v>
      </c>
      <c r="AR99" s="20">
        <f>0.9*((AI98/$BI$2)*(AE99*AP98))</f>
        <v>5.1070152435564422</v>
      </c>
      <c r="AS99" s="20">
        <f t="shared" si="53"/>
        <v>16.020370949046789</v>
      </c>
      <c r="AT99" s="20">
        <f t="shared" si="54"/>
        <v>-10.179695417005844</v>
      </c>
      <c r="AU99" s="20">
        <f t="shared" si="55"/>
        <v>-12.527182771739536</v>
      </c>
      <c r="AV99" s="20">
        <f t="shared" si="70"/>
        <v>7175.4076279365281</v>
      </c>
      <c r="AW99" s="20">
        <f t="shared" si="64"/>
        <v>-6.069757517080717</v>
      </c>
      <c r="AX99" s="20">
        <f t="shared" si="65"/>
        <v>29.544631064417445</v>
      </c>
      <c r="AY99" s="20">
        <f t="shared" si="56"/>
        <v>-0.20544367278936604</v>
      </c>
      <c r="AZ99" s="21">
        <f t="shared" si="48"/>
        <v>28413.699999999983</v>
      </c>
      <c r="BA99" s="20">
        <f t="shared" si="57"/>
        <v>23.474873547336923</v>
      </c>
      <c r="BB99" s="20">
        <f t="shared" si="68"/>
        <v>7292.5533241306875</v>
      </c>
      <c r="BC99" s="20">
        <f t="shared" si="58"/>
        <v>7395.5533241306885</v>
      </c>
      <c r="BD99" s="20"/>
      <c r="BE99" s="140">
        <f t="shared" si="66"/>
        <v>3.1842951353127816E-3</v>
      </c>
      <c r="BF99" s="140">
        <f t="shared" si="72"/>
        <v>3.5208631988045487E-3</v>
      </c>
    </row>
    <row r="100" spans="1:58" x14ac:dyDescent="0.25">
      <c r="A100">
        <v>2</v>
      </c>
      <c r="C100" s="16">
        <f t="shared" si="59"/>
        <v>44164</v>
      </c>
      <c r="D100" s="91">
        <v>99</v>
      </c>
      <c r="E100" s="91" t="str">
        <f t="shared" si="49"/>
        <v/>
      </c>
      <c r="AC100" s="74">
        <f t="shared" si="50"/>
        <v>8.9117793271507466</v>
      </c>
      <c r="AD100" s="17">
        <f>AE100/AG100</f>
        <v>0.75000000000000011</v>
      </c>
      <c r="AE100">
        <f>IF(A100=0,$BM$2,IF(A100=1,$BM$3,IF(A100=2,$BM$4,IF(A100=3,$BM$5,IF(A100=4,$BM$6,IF(A100=5,$BM$7,IF(A100=6,$BM$8,IF(A100=7,$BM$9,IF(A100=8,$BM$10,"")))))))))</f>
        <v>3.3750000000000002E-2</v>
      </c>
      <c r="AF100">
        <v>22.22</v>
      </c>
      <c r="AG100">
        <f>$BI$7</f>
        <v>4.4999999999999998E-2</v>
      </c>
      <c r="AH100">
        <f t="shared" si="52"/>
        <v>-1.1249999999999996E-2</v>
      </c>
      <c r="AI100" s="28">
        <f t="shared" si="67"/>
        <v>20994.850077720723</v>
      </c>
      <c r="AJ100" s="29">
        <f>-((AI99/$BI$2)*(AE100*AP99))</f>
        <v>-5.5160448338479799</v>
      </c>
      <c r="AK100" s="29">
        <f>-(AI99/$BI$2)*($BI$26*$BI$25)</f>
        <v>-17.780553314724937</v>
      </c>
      <c r="AL100" s="29">
        <f t="shared" si="60"/>
        <v>-20.966938333715628</v>
      </c>
      <c r="AM100" s="29">
        <f t="shared" si="61"/>
        <v>-2.3296598148572918</v>
      </c>
      <c r="AN100" s="29">
        <f t="shared" si="62"/>
        <v>-6.9889794445718758</v>
      </c>
      <c r="AO100" s="29">
        <f t="shared" si="63"/>
        <v>-13.977958889143753</v>
      </c>
      <c r="AP100" s="20">
        <f t="shared" si="69"/>
        <v>214.70590767892315</v>
      </c>
      <c r="AQ100" s="20">
        <f t="shared" si="71"/>
        <v>-16.500170520215512</v>
      </c>
      <c r="AR100" s="20">
        <f>0.9*((AI99/$BI$2)*(AE100*AP99))</f>
        <v>4.9644403504631818</v>
      </c>
      <c r="AS100" s="20">
        <f t="shared" si="53"/>
        <v>16.002497983252443</v>
      </c>
      <c r="AT100" s="20">
        <f t="shared" si="54"/>
        <v>-9.9065563287372118</v>
      </c>
      <c r="AU100" s="20">
        <f t="shared" si="55"/>
        <v>-12.236216143594504</v>
      </c>
      <c r="AV100" s="20">
        <f t="shared" si="70"/>
        <v>7204.1440146003379</v>
      </c>
      <c r="AW100" s="20">
        <f t="shared" si="64"/>
        <v>-5.4397885152370975</v>
      </c>
      <c r="AX100" s="20">
        <f t="shared" si="65"/>
        <v>28.736386663809753</v>
      </c>
      <c r="AY100" s="20">
        <f t="shared" si="56"/>
        <v>-0.18929967009693321</v>
      </c>
      <c r="AZ100" s="21">
        <f t="shared" si="48"/>
        <v>28413.699999999983</v>
      </c>
      <c r="BA100" s="20">
        <f t="shared" si="57"/>
        <v>23.296598148572919</v>
      </c>
      <c r="BB100" s="20">
        <f t="shared" si="68"/>
        <v>7315.8499222792607</v>
      </c>
      <c r="BC100" s="20">
        <f t="shared" si="58"/>
        <v>7418.8499222792607</v>
      </c>
      <c r="BD100" s="20"/>
      <c r="BE100" s="140">
        <f t="shared" si="66"/>
        <v>3.1500818299232034E-3</v>
      </c>
      <c r="BF100" s="140">
        <f t="shared" si="72"/>
        <v>3.4215703645994961E-3</v>
      </c>
    </row>
    <row r="101" spans="1:58" x14ac:dyDescent="0.25">
      <c r="A101">
        <v>1</v>
      </c>
      <c r="C101" s="16">
        <f t="shared" si="59"/>
        <v>44165</v>
      </c>
      <c r="D101" s="91">
        <v>100</v>
      </c>
      <c r="E101" s="91" t="str">
        <f t="shared" si="49"/>
        <v/>
      </c>
      <c r="AC101" s="74">
        <f t="shared" si="50"/>
        <v>8.917643684213779</v>
      </c>
      <c r="AD101" s="17">
        <f>AE101/AG101</f>
        <v>3.6111111111111112</v>
      </c>
      <c r="AE101">
        <f>IF(A101=0,$BM$2,IF(A101=1,$BM$3,IF(A101=2,$BM$4,IF(A101=3,$BM$5,IF(A101=4,$BM$6,IF(A101=5,$BM$7,IF(A101=6,$BM$8,IF(A101=7,$BM$9,IF(A101=8,$BM$10,"")))))))))</f>
        <v>0.16250000000000001</v>
      </c>
      <c r="AF101">
        <v>22.22</v>
      </c>
      <c r="AG101">
        <f>$BI$7</f>
        <v>4.4999999999999998E-2</v>
      </c>
      <c r="AH101">
        <f t="shared" si="52"/>
        <v>0.11750000000000001</v>
      </c>
      <c r="AI101" s="28">
        <f t="shared" si="67"/>
        <v>20951.215473381271</v>
      </c>
      <c r="AJ101" s="29">
        <f>-((AI100/$BI$2)*(AE101*AP100))</f>
        <v>-25.873759061396928</v>
      </c>
      <c r="AK101" s="29">
        <f>-(AI100/$BI$2)*($BI$26*$BI$25)</f>
        <v>-17.760845278054511</v>
      </c>
      <c r="AL101" s="29">
        <f t="shared" si="60"/>
        <v>-39.2711439055063</v>
      </c>
      <c r="AM101" s="29">
        <f t="shared" si="61"/>
        <v>-4.3634604339451446</v>
      </c>
      <c r="AN101" s="29">
        <f t="shared" si="62"/>
        <v>-13.090381301835432</v>
      </c>
      <c r="AO101" s="29">
        <f t="shared" si="63"/>
        <v>-26.180762603670868</v>
      </c>
      <c r="AP101" s="20">
        <f t="shared" si="69"/>
        <v>228.3120267097496</v>
      </c>
      <c r="AQ101" s="20">
        <f t="shared" si="71"/>
        <v>-16.003259029128309</v>
      </c>
      <c r="AR101" s="20">
        <f>0.9*((AI100/$BI$2)*(AE101*AP100))</f>
        <v>23.286383155257237</v>
      </c>
      <c r="AS101" s="20">
        <f t="shared" si="53"/>
        <v>15.984760750249061</v>
      </c>
      <c r="AT101" s="20">
        <f t="shared" si="54"/>
        <v>-9.6617658455515407</v>
      </c>
      <c r="AU101" s="20">
        <f t="shared" si="55"/>
        <v>-14.025226279496685</v>
      </c>
      <c r="AV101" s="20">
        <f t="shared" si="70"/>
        <v>7234.1724999089629</v>
      </c>
      <c r="AW101" s="20">
        <f t="shared" si="64"/>
        <v>13.606119030826449</v>
      </c>
      <c r="AX101" s="20">
        <f t="shared" si="65"/>
        <v>30.028485308625022</v>
      </c>
      <c r="AY101" s="20">
        <f t="shared" si="56"/>
        <v>0.45310707120210258</v>
      </c>
      <c r="AZ101" s="21">
        <f t="shared" si="48"/>
        <v>28413.699999999986</v>
      </c>
      <c r="BA101" s="20">
        <f t="shared" si="57"/>
        <v>43.634604339451442</v>
      </c>
      <c r="BB101" s="20">
        <f t="shared" si="68"/>
        <v>7359.4845266187122</v>
      </c>
      <c r="BC101" s="20">
        <f t="shared" si="58"/>
        <v>7462.4845266187122</v>
      </c>
      <c r="BD101" s="20"/>
      <c r="BE101" s="140">
        <f t="shared" si="66"/>
        <v>5.881586067459605E-3</v>
      </c>
      <c r="BF101" s="140">
        <f t="shared" si="72"/>
        <v>3.6805811331913174E-3</v>
      </c>
    </row>
    <row r="102" spans="1:58" x14ac:dyDescent="0.25">
      <c r="A102">
        <v>1</v>
      </c>
      <c r="C102" s="16">
        <f t="shared" si="59"/>
        <v>44166</v>
      </c>
      <c r="D102" s="91">
        <v>101</v>
      </c>
      <c r="E102" s="91" t="str">
        <f t="shared" si="49"/>
        <v/>
      </c>
      <c r="AC102" s="74">
        <f t="shared" si="50"/>
        <v>8.923679735042688</v>
      </c>
      <c r="AD102" s="17">
        <f t="shared" si="51"/>
        <v>3.6111111111111112</v>
      </c>
      <c r="AE102">
        <f>IF(A102=0,$BM$2,IF(A102=1,$BM$3,IF(A102=2,$BM$4,IF(A102=3,$BM$5,IF(A102=4,$BM$6,IF(A102=5,$BM$7,IF(A102=6,$BM$8,IF(A102=7,$BM$9,IF(A102=8,$BM$10,"")))))))))</f>
        <v>0.16250000000000001</v>
      </c>
      <c r="AF102">
        <v>22.22</v>
      </c>
      <c r="AG102">
        <f>$BI$7</f>
        <v>4.4999999999999998E-2</v>
      </c>
      <c r="AH102">
        <f t="shared" si="52"/>
        <v>0.11750000000000001</v>
      </c>
      <c r="AI102" s="28">
        <f t="shared" si="67"/>
        <v>20906.035319790935</v>
      </c>
      <c r="AJ102" s="29">
        <f>-((AI101/$BI$2)*(AE102*AP101))</f>
        <v>-27.456221529264763</v>
      </c>
      <c r="AK102" s="29">
        <f>-(AI101/$BI$2)*($BI$26*$BI$25)</f>
        <v>-17.723932061071622</v>
      </c>
      <c r="AL102" s="29">
        <f t="shared" si="60"/>
        <v>-40.662138231302748</v>
      </c>
      <c r="AM102" s="29">
        <f t="shared" si="61"/>
        <v>-4.5180153590336394</v>
      </c>
      <c r="AN102" s="29">
        <f t="shared" si="62"/>
        <v>-13.554046077100915</v>
      </c>
      <c r="AO102" s="29">
        <f t="shared" si="63"/>
        <v>-27.108092154201834</v>
      </c>
      <c r="AP102" s="20">
        <f t="shared" si="69"/>
        <v>243.17422492463172</v>
      </c>
      <c r="AQ102" s="20">
        <f t="shared" si="71"/>
        <v>-15.525898814481852</v>
      </c>
      <c r="AR102" s="20">
        <f>0.9*((AI101/$BI$2)*(AE102*AP101))</f>
        <v>24.710599376338287</v>
      </c>
      <c r="AS102" s="20">
        <f t="shared" si="53"/>
        <v>15.951538854964459</v>
      </c>
      <c r="AT102" s="20">
        <f t="shared" si="54"/>
        <v>-10.274041201938731</v>
      </c>
      <c r="AU102" s="20">
        <f t="shared" si="55"/>
        <v>-14.79205656097237</v>
      </c>
      <c r="AV102" s="20">
        <f t="shared" si="70"/>
        <v>7264.4904552844164</v>
      </c>
      <c r="AW102" s="20">
        <f t="shared" si="64"/>
        <v>14.862198214882113</v>
      </c>
      <c r="AX102" s="20">
        <f t="shared" si="65"/>
        <v>30.317955375453494</v>
      </c>
      <c r="AY102" s="20">
        <f t="shared" si="56"/>
        <v>0.49021109869813595</v>
      </c>
      <c r="AZ102" s="21">
        <f t="shared" si="48"/>
        <v>28413.699999999983</v>
      </c>
      <c r="BA102" s="20">
        <f t="shared" si="57"/>
        <v>45.180153590336388</v>
      </c>
      <c r="BB102" s="20">
        <f t="shared" si="68"/>
        <v>7404.6646802090481</v>
      </c>
      <c r="BC102" s="20">
        <f t="shared" si="58"/>
        <v>7507.6646802090481</v>
      </c>
      <c r="BD102" s="20"/>
      <c r="BE102" s="140">
        <f t="shared" si="66"/>
        <v>6.0543044919126043E-3</v>
      </c>
      <c r="BF102" s="140">
        <f t="shared" si="72"/>
        <v>3.9772750751835961E-3</v>
      </c>
    </row>
    <row r="103" spans="1:58" x14ac:dyDescent="0.25">
      <c r="A103">
        <v>1</v>
      </c>
      <c r="C103" s="16">
        <f t="shared" si="59"/>
        <v>44167</v>
      </c>
      <c r="D103" s="91">
        <v>102</v>
      </c>
      <c r="E103" s="91" t="str">
        <f t="shared" si="49"/>
        <v/>
      </c>
      <c r="AC103" s="74">
        <f t="shared" si="50"/>
        <v>8.9299027736505892</v>
      </c>
      <c r="AD103" s="17">
        <f>AE103/AG103</f>
        <v>3.6111111111111112</v>
      </c>
      <c r="AE103">
        <f>IF(A103=0,$BM$2,IF(A103=1,$BM$3,IF(A103=2,$BM$4,IF(A103=3,$BM$5,IF(A103=4,$BM$6,IF(A103=5,$BM$7,IF(A103=6,$BM$8,IF(A103=7,$BM$9,IF(A103=8,$BM$10,"")))))))))</f>
        <v>0.16250000000000001</v>
      </c>
      <c r="AF103">
        <v>22.22</v>
      </c>
      <c r="AG103">
        <f>$BI$7</f>
        <v>4.4999999999999998E-2</v>
      </c>
      <c r="AH103">
        <f t="shared" si="52"/>
        <v>0.11750000000000001</v>
      </c>
      <c r="AI103" s="28">
        <f t="shared" si="67"/>
        <v>20859.169158912176</v>
      </c>
      <c r="AJ103" s="29">
        <f>-((AI102/$BI$2)*(AE103*AP102))</f>
        <v>-29.180449510601459</v>
      </c>
      <c r="AK103" s="29">
        <f>-(AI102/$BI$2)*($BI$26*$BI$25)</f>
        <v>-17.685711368159499</v>
      </c>
      <c r="AL103" s="29">
        <f t="shared" si="60"/>
        <v>-42.179544790884862</v>
      </c>
      <c r="AM103" s="29">
        <f t="shared" si="61"/>
        <v>-4.6866160878760956</v>
      </c>
      <c r="AN103" s="29">
        <f t="shared" si="62"/>
        <v>-14.059848263628288</v>
      </c>
      <c r="AO103" s="29">
        <f t="shared" si="63"/>
        <v>-28.119696527256572</v>
      </c>
      <c r="AP103" s="20">
        <f t="shared" si="69"/>
        <v>259.34370097225843</v>
      </c>
      <c r="AQ103" s="20">
        <f t="shared" si="71"/>
        <v>-15.067228621649736</v>
      </c>
      <c r="AR103" s="20">
        <f>0.9*((AI102/$BI$2)*(AE103*AP102))</f>
        <v>26.262404559541313</v>
      </c>
      <c r="AS103" s="20">
        <f t="shared" si="53"/>
        <v>15.917140231343549</v>
      </c>
      <c r="AT103" s="20">
        <f t="shared" si="54"/>
        <v>-10.942840121608427</v>
      </c>
      <c r="AU103" s="20">
        <f t="shared" si="55"/>
        <v>-15.629456209484523</v>
      </c>
      <c r="AV103" s="20">
        <f t="shared" si="70"/>
        <v>7295.1871401155504</v>
      </c>
      <c r="AW103" s="20">
        <f t="shared" si="64"/>
        <v>16.169476047626716</v>
      </c>
      <c r="AX103" s="20">
        <f t="shared" si="65"/>
        <v>30.696684831134007</v>
      </c>
      <c r="AY103" s="20">
        <f t="shared" si="56"/>
        <v>0.52674991246047786</v>
      </c>
      <c r="AZ103" s="21">
        <f t="shared" si="48"/>
        <v>28413.699999999986</v>
      </c>
      <c r="BA103" s="20">
        <f t="shared" si="57"/>
        <v>46.866160878760951</v>
      </c>
      <c r="BB103" s="20">
        <f t="shared" si="68"/>
        <v>7451.5308410878088</v>
      </c>
      <c r="BC103" s="20">
        <f t="shared" si="58"/>
        <v>7554.5308410878088</v>
      </c>
      <c r="BD103" s="20"/>
      <c r="BE103" s="140">
        <f t="shared" si="66"/>
        <v>6.2424419410079014E-3</v>
      </c>
      <c r="BF103" s="140">
        <f t="shared" si="72"/>
        <v>4.3128472695658331E-3</v>
      </c>
    </row>
    <row r="104" spans="1:58" x14ac:dyDescent="0.25">
      <c r="A104">
        <v>1</v>
      </c>
      <c r="C104" s="16">
        <f t="shared" si="59"/>
        <v>44168</v>
      </c>
      <c r="D104" s="91">
        <v>103</v>
      </c>
      <c r="E104" s="91" t="str">
        <f t="shared" si="49"/>
        <v/>
      </c>
      <c r="AC104" s="74">
        <f t="shared" si="50"/>
        <v>8.9363281593475303</v>
      </c>
      <c r="AD104" s="17">
        <f t="shared" si="51"/>
        <v>3.6111111111111112</v>
      </c>
      <c r="AE104">
        <f>IF(A104=0,$BM$2,IF(A104=1,$BM$3,IF(A104=2,$BM$4,IF(A104=3,$BM$5,IF(A104=4,$BM$6,IF(A104=5,$BM$7,IF(A104=6,$BM$8,IF(A104=7,$BM$9,IF(A104=8,$BM$10,"")))))))))</f>
        <v>0.16250000000000001</v>
      </c>
      <c r="AF104">
        <v>22.22</v>
      </c>
      <c r="AG104">
        <f>$BI$7</f>
        <v>4.4999999999999998E-2</v>
      </c>
      <c r="AH104">
        <f t="shared" si="52"/>
        <v>0.11750000000000001</v>
      </c>
      <c r="AI104" s="28">
        <f t="shared" si="67"/>
        <v>20810.472103357028</v>
      </c>
      <c r="AJ104" s="29">
        <f>-((AI103/$BI$2)*(AE104*AP103))</f>
        <v>-31.050991177992238</v>
      </c>
      <c r="AK104" s="29">
        <f>-(AI103/$BI$2)*($BI$26*$BI$25)</f>
        <v>-17.646064377156339</v>
      </c>
      <c r="AL104" s="29">
        <f t="shared" si="60"/>
        <v>-43.827349999633725</v>
      </c>
      <c r="AM104" s="29">
        <f t="shared" si="61"/>
        <v>-4.8697055555148587</v>
      </c>
      <c r="AN104" s="29">
        <f t="shared" si="62"/>
        <v>-14.609116666544573</v>
      </c>
      <c r="AO104" s="29">
        <f t="shared" si="63"/>
        <v>-29.218233333089152</v>
      </c>
      <c r="AP104" s="20">
        <f t="shared" si="69"/>
        <v>276.87424835489173</v>
      </c>
      <c r="AQ104" s="20">
        <f t="shared" si="71"/>
        <v>-14.626336073248797</v>
      </c>
      <c r="AR104" s="20">
        <f>0.9*((AI103/$BI$2)*(AE104*AP103))</f>
        <v>27.945892060193014</v>
      </c>
      <c r="AS104" s="20">
        <f t="shared" si="53"/>
        <v>15.881457939440706</v>
      </c>
      <c r="AT104" s="20">
        <f t="shared" si="54"/>
        <v>-11.67046654375163</v>
      </c>
      <c r="AU104" s="20">
        <f t="shared" si="55"/>
        <v>-16.540172099266488</v>
      </c>
      <c r="AV104" s="20">
        <f t="shared" si="70"/>
        <v>7326.3536482880663</v>
      </c>
      <c r="AW104" s="20">
        <f t="shared" si="64"/>
        <v>17.530547382633301</v>
      </c>
      <c r="AX104" s="20">
        <f t="shared" si="65"/>
        <v>31.166508172515933</v>
      </c>
      <c r="AY104" s="20">
        <f t="shared" si="56"/>
        <v>0.5624803165499479</v>
      </c>
      <c r="AZ104" s="21">
        <f t="shared" si="48"/>
        <v>28413.699999999986</v>
      </c>
      <c r="BA104" s="20">
        <f t="shared" si="57"/>
        <v>48.69705555514858</v>
      </c>
      <c r="BB104" s="20">
        <f t="shared" si="68"/>
        <v>7500.2278966429576</v>
      </c>
      <c r="BC104" s="20">
        <f t="shared" si="58"/>
        <v>7603.2278966429585</v>
      </c>
      <c r="BD104" s="20"/>
      <c r="BE104" s="140">
        <f t="shared" si="66"/>
        <v>6.4460727713618882E-3</v>
      </c>
      <c r="BF104" s="140">
        <f t="shared" si="72"/>
        <v>4.6885418498371374E-3</v>
      </c>
    </row>
    <row r="105" spans="1:58" x14ac:dyDescent="0.25">
      <c r="A105">
        <v>1</v>
      </c>
      <c r="C105" s="16">
        <f t="shared" si="59"/>
        <v>44169</v>
      </c>
      <c r="D105" s="91">
        <v>104</v>
      </c>
      <c r="E105" s="91" t="str">
        <f t="shared" si="49"/>
        <v/>
      </c>
      <c r="AC105" s="74">
        <f t="shared" si="50"/>
        <v>8.942971291027332</v>
      </c>
      <c r="AD105" s="17">
        <f t="shared" si="51"/>
        <v>3.6111111111111112</v>
      </c>
      <c r="AE105">
        <f>IF(A105=0,$BM$2,IF(A105=1,$BM$3,IF(A105=2,$BM$4,IF(A105=3,$BM$5,IF(A105=4,$BM$6,IF(A105=5,$BM$7,IF(A105=6,$BM$8,IF(A105=7,$BM$9,IF(A105=8,$BM$10,"")))))))))</f>
        <v>0.16250000000000001</v>
      </c>
      <c r="AF105">
        <v>22.22</v>
      </c>
      <c r="AG105">
        <f>$BI$7</f>
        <v>4.4999999999999998E-2</v>
      </c>
      <c r="AH105">
        <f t="shared" si="52"/>
        <v>0.11750000000000001</v>
      </c>
      <c r="AI105" s="28">
        <f t="shared" si="67"/>
        <v>20759.794717344867</v>
      </c>
      <c r="AJ105" s="29">
        <f>-((AI104/$BI$2)*(AE105*AP104))</f>
        <v>-33.072517493322522</v>
      </c>
      <c r="AK105" s="29">
        <f>-(AI104/$BI$2)*($BI$26*$BI$25)</f>
        <v>-17.604868518838227</v>
      </c>
      <c r="AL105" s="29">
        <f t="shared" si="60"/>
        <v>-45.609647410944682</v>
      </c>
      <c r="AM105" s="29">
        <f t="shared" si="61"/>
        <v>-5.0677386012160754</v>
      </c>
      <c r="AN105" s="29">
        <f t="shared" si="62"/>
        <v>-15.203215803648227</v>
      </c>
      <c r="AO105" s="29">
        <f t="shared" si="63"/>
        <v>-30.406431607296454</v>
      </c>
      <c r="AP105" s="20">
        <f t="shared" si="69"/>
        <v>295.82230202460323</v>
      </c>
      <c r="AQ105" s="20">
        <f t="shared" si="71"/>
        <v>-14.202252565263045</v>
      </c>
      <c r="AR105" s="20">
        <f>0.9*((AI104/$BI$2)*(AE105*AP104))</f>
        <v>29.76526574399027</v>
      </c>
      <c r="AS105" s="20">
        <f t="shared" si="53"/>
        <v>15.844381666954405</v>
      </c>
      <c r="AT105" s="20">
        <f t="shared" si="54"/>
        <v>-12.459341175970128</v>
      </c>
      <c r="AU105" s="20">
        <f t="shared" si="55"/>
        <v>-17.527079777186202</v>
      </c>
      <c r="AV105" s="20">
        <f t="shared" si="70"/>
        <v>7358.0829806305146</v>
      </c>
      <c r="AW105" s="20">
        <f t="shared" si="64"/>
        <v>18.948053669711499</v>
      </c>
      <c r="AX105" s="20">
        <f t="shared" si="65"/>
        <v>31.729332342448288</v>
      </c>
      <c r="AY105" s="20">
        <f t="shared" si="56"/>
        <v>0.59717782477138115</v>
      </c>
      <c r="AZ105" s="21">
        <f t="shared" si="48"/>
        <v>28413.699999999986</v>
      </c>
      <c r="BA105" s="20">
        <f t="shared" si="57"/>
        <v>50.677386012160753</v>
      </c>
      <c r="BB105" s="20">
        <f t="shared" si="68"/>
        <v>7550.9052826551188</v>
      </c>
      <c r="BC105" s="20">
        <f t="shared" si="58"/>
        <v>7653.9052826551178</v>
      </c>
      <c r="BD105" s="20"/>
      <c r="BE105" s="140">
        <f t="shared" si="66"/>
        <v>6.6652462218756902E-3</v>
      </c>
      <c r="BF105" s="140">
        <f t="shared" si="72"/>
        <v>5.1056489474640932E-3</v>
      </c>
    </row>
    <row r="106" spans="1:58" x14ac:dyDescent="0.25">
      <c r="A106">
        <v>1</v>
      </c>
      <c r="C106" s="16">
        <f t="shared" si="59"/>
        <v>44170</v>
      </c>
      <c r="D106" s="91">
        <v>105</v>
      </c>
      <c r="E106" s="91" t="str">
        <f t="shared" si="49"/>
        <v/>
      </c>
      <c r="AC106" s="74">
        <f t="shared" si="50"/>
        <v>8.9498475763331005</v>
      </c>
      <c r="AD106" s="17">
        <f t="shared" si="51"/>
        <v>3.6111111111111112</v>
      </c>
      <c r="AE106">
        <f>IF(A106=0,$BM$2,IF(A106=1,$BM$3,IF(A106=2,$BM$4,IF(A106=3,$BM$5,IF(A106=4,$BM$6,IF(A106=5,$BM$7,IF(A106=6,$BM$8,IF(A106=7,$BM$9,IF(A106=8,$BM$10,"")))))))))</f>
        <v>0.16250000000000001</v>
      </c>
      <c r="AF106">
        <v>22.22</v>
      </c>
      <c r="AG106">
        <f>$BI$7</f>
        <v>4.4999999999999998E-2</v>
      </c>
      <c r="AH106">
        <f t="shared" si="52"/>
        <v>0.11750000000000001</v>
      </c>
      <c r="AI106" s="28">
        <f t="shared" si="67"/>
        <v>20706.982914498916</v>
      </c>
      <c r="AJ106" s="29">
        <f>-((AI105/$BI$2)*(AE106*AP105))</f>
        <v>-35.249805469734511</v>
      </c>
      <c r="AK106" s="29">
        <f>-(AI105/$BI$2)*($BI$26*$BI$25)</f>
        <v>-17.561997376213903</v>
      </c>
      <c r="AL106" s="29">
        <f t="shared" si="60"/>
        <v>-47.530622561353574</v>
      </c>
      <c r="AM106" s="29">
        <f t="shared" si="61"/>
        <v>-5.2811802845948419</v>
      </c>
      <c r="AN106" s="29">
        <f t="shared" si="62"/>
        <v>-15.843540853784523</v>
      </c>
      <c r="AO106" s="29">
        <f t="shared" si="63"/>
        <v>-31.68708170756905</v>
      </c>
      <c r="AP106" s="20">
        <f t="shared" si="69"/>
        <v>315.95599686644749</v>
      </c>
      <c r="AQ106" s="20">
        <f t="shared" si="71"/>
        <v>-14.084924128402154</v>
      </c>
      <c r="AR106" s="20">
        <f>0.9*((AI105/$BI$2)*(AE106*AP105))</f>
        <v>31.724824922761062</v>
      </c>
      <c r="AS106" s="20">
        <f t="shared" si="53"/>
        <v>15.805797638592512</v>
      </c>
      <c r="AT106" s="20">
        <f t="shared" si="54"/>
        <v>-13.312003591107144</v>
      </c>
      <c r="AU106" s="20">
        <f t="shared" si="55"/>
        <v>-18.593183875701985</v>
      </c>
      <c r="AV106" s="20">
        <f t="shared" si="70"/>
        <v>7390.7610886346183</v>
      </c>
      <c r="AW106" s="20">
        <f t="shared" si="64"/>
        <v>20.13369484184426</v>
      </c>
      <c r="AX106" s="20">
        <f t="shared" si="65"/>
        <v>32.678108004103706</v>
      </c>
      <c r="AY106" s="20">
        <f t="shared" si="56"/>
        <v>0.61612180360368107</v>
      </c>
      <c r="AZ106" s="21">
        <f t="shared" si="48"/>
        <v>28413.699999999983</v>
      </c>
      <c r="BA106" s="20">
        <f t="shared" si="57"/>
        <v>52.811802845948414</v>
      </c>
      <c r="BB106" s="20">
        <f t="shared" si="68"/>
        <v>7603.7170855010672</v>
      </c>
      <c r="BC106" s="20">
        <f t="shared" si="58"/>
        <v>7706.7170855010654</v>
      </c>
      <c r="BD106" s="20"/>
      <c r="BE106" s="140">
        <f t="shared" si="66"/>
        <v>6.899981237764587E-3</v>
      </c>
      <c r="BF106" s="140">
        <f t="shared" si="72"/>
        <v>5.5655012120772824E-3</v>
      </c>
    </row>
    <row r="107" spans="1:58" x14ac:dyDescent="0.25">
      <c r="A107">
        <v>1</v>
      </c>
      <c r="C107" s="16">
        <f t="shared" si="59"/>
        <v>44171</v>
      </c>
      <c r="D107" s="91">
        <v>106</v>
      </c>
      <c r="E107" s="91" t="str">
        <f t="shared" si="49"/>
        <v/>
      </c>
      <c r="AC107" s="74">
        <f t="shared" si="50"/>
        <v>8.9569679397394815</v>
      </c>
      <c r="AD107" s="17">
        <f t="shared" si="51"/>
        <v>3.6111111111111112</v>
      </c>
      <c r="AE107">
        <f>IF(A107=0,$BM$2,IF(A107=1,$BM$3,IF(A107=2,$BM$4,IF(A107=3,$BM$5,IF(A107=4,$BM$6,IF(A107=5,$BM$7,IF(A107=6,$BM$8,IF(A107=7,$BM$9,IF(A107=8,$BM$10,"")))))))))</f>
        <v>0.16250000000000001</v>
      </c>
      <c r="AF107">
        <v>22.22</v>
      </c>
      <c r="AG107">
        <f>$BI$7</f>
        <v>4.4999999999999998E-2</v>
      </c>
      <c r="AH107">
        <f t="shared" si="52"/>
        <v>0.11750000000000001</v>
      </c>
      <c r="AI107" s="28">
        <f t="shared" si="67"/>
        <v>20651.912460026109</v>
      </c>
      <c r="AJ107" s="29">
        <f>-((AI106/$BI$2)*(AE107*AP106))</f>
        <v>-37.553133874741278</v>
      </c>
      <c r="AK107" s="29">
        <f>-(AI106/$BI$2)*($BI$26*$BI$25)</f>
        <v>-17.517320598064511</v>
      </c>
      <c r="AL107" s="29">
        <f t="shared" si="60"/>
        <v>-49.563409025525218</v>
      </c>
      <c r="AM107" s="29">
        <f t="shared" si="61"/>
        <v>-5.5070454472805794</v>
      </c>
      <c r="AN107" s="29">
        <f t="shared" si="62"/>
        <v>-16.521136341841739</v>
      </c>
      <c r="AO107" s="29">
        <f t="shared" si="63"/>
        <v>-33.042272683683478</v>
      </c>
      <c r="AP107" s="20">
        <f t="shared" si="69"/>
        <v>337.32342714383884</v>
      </c>
      <c r="AQ107" s="20">
        <f t="shared" si="71"/>
        <v>-13.977958889143753</v>
      </c>
      <c r="AR107" s="20">
        <f>0.9*((AI106/$BI$2)*(AE107*AP106))</f>
        <v>33.797820487267153</v>
      </c>
      <c r="AS107" s="20">
        <f t="shared" si="53"/>
        <v>15.765588538258061</v>
      </c>
      <c r="AT107" s="20">
        <f t="shared" si="54"/>
        <v>-14.218019858990136</v>
      </c>
      <c r="AU107" s="20">
        <f t="shared" si="55"/>
        <v>-19.725065306270714</v>
      </c>
      <c r="AV107" s="20">
        <f t="shared" si="70"/>
        <v>7424.4641128300327</v>
      </c>
      <c r="AW107" s="20">
        <f t="shared" si="64"/>
        <v>21.36743027739135</v>
      </c>
      <c r="AX107" s="20">
        <f t="shared" si="65"/>
        <v>33.7030241954144</v>
      </c>
      <c r="AY107" s="20">
        <f t="shared" si="56"/>
        <v>0.63399148258922655</v>
      </c>
      <c r="AZ107" s="21">
        <f t="shared" si="48"/>
        <v>28413.699999999979</v>
      </c>
      <c r="BA107" s="20">
        <f t="shared" si="57"/>
        <v>55.070454472805793</v>
      </c>
      <c r="BB107" s="20">
        <f t="shared" si="68"/>
        <v>7658.7875399738732</v>
      </c>
      <c r="BC107" s="20">
        <f t="shared" si="58"/>
        <v>7761.7875399738714</v>
      </c>
      <c r="BD107" s="20"/>
      <c r="BE107" s="140">
        <f t="shared" si="66"/>
        <v>7.1457734677210453E-3</v>
      </c>
      <c r="BF107" s="140">
        <f t="shared" si="72"/>
        <v>6.0606860036283156E-3</v>
      </c>
    </row>
    <row r="108" spans="1:58" x14ac:dyDescent="0.25">
      <c r="A108">
        <v>1</v>
      </c>
      <c r="C108" s="16">
        <f t="shared" si="59"/>
        <v>44172</v>
      </c>
      <c r="D108" s="91">
        <v>107</v>
      </c>
      <c r="E108" s="91" t="str">
        <f t="shared" si="49"/>
        <v/>
      </c>
      <c r="AC108" s="74">
        <f t="shared" si="50"/>
        <v>8.9643432071468254</v>
      </c>
      <c r="AD108" s="17">
        <f t="shared" si="51"/>
        <v>3.6111111111111112</v>
      </c>
      <c r="AE108">
        <f>IF(A108=0,$BM$2,IF(A108=1,$BM$3,IF(A108=2,$BM$4,IF(A108=3,$BM$5,IF(A108=4,$BM$6,IF(A108=5,$BM$7,IF(A108=6,$BM$8,IF(A108=7,$BM$9,IF(A108=8,$BM$10,"")))))))))</f>
        <v>0.16250000000000001</v>
      </c>
      <c r="AF108">
        <v>22.22</v>
      </c>
      <c r="AG108">
        <f>$BI$7</f>
        <v>4.4999999999999998E-2</v>
      </c>
      <c r="AH108">
        <f t="shared" si="52"/>
        <v>0.11750000000000001</v>
      </c>
      <c r="AI108" s="28">
        <f t="shared" si="67"/>
        <v>20594.455581884416</v>
      </c>
      <c r="AJ108" s="29">
        <f>-((AI107/$BI$2)*(AE108*AP107))</f>
        <v>-39.986145055216419</v>
      </c>
      <c r="AK108" s="29">
        <f>-(AI107/$BI$2)*($BI$26*$BI$25)</f>
        <v>-17.470733086476535</v>
      </c>
      <c r="AL108" s="29">
        <f t="shared" si="60"/>
        <v>-51.71119032752366</v>
      </c>
      <c r="AM108" s="29">
        <f t="shared" si="61"/>
        <v>-5.7456878141692957</v>
      </c>
      <c r="AN108" s="29">
        <f t="shared" si="62"/>
        <v>-17.237063442507885</v>
      </c>
      <c r="AO108" s="29">
        <f t="shared" si="63"/>
        <v>-34.474126885015778</v>
      </c>
      <c r="AP108" s="20">
        <f t="shared" si="69"/>
        <v>347.67430064621885</v>
      </c>
      <c r="AQ108" s="20">
        <f t="shared" si="71"/>
        <v>-26.180762603670868</v>
      </c>
      <c r="AR108" s="20">
        <f>0.9*((AI107/$BI$2)*(AE108*AP107))</f>
        <v>35.987530549694775</v>
      </c>
      <c r="AS108" s="20">
        <f t="shared" si="53"/>
        <v>15.723659777828882</v>
      </c>
      <c r="AT108" s="20">
        <f t="shared" si="54"/>
        <v>-15.179554221472747</v>
      </c>
      <c r="AU108" s="20">
        <f t="shared" si="55"/>
        <v>-20.925242035642043</v>
      </c>
      <c r="AV108" s="20">
        <f t="shared" si="70"/>
        <v>7471.5701174693459</v>
      </c>
      <c r="AW108" s="20">
        <f t="shared" si="64"/>
        <v>10.350873502380011</v>
      </c>
      <c r="AX108" s="20">
        <f t="shared" si="65"/>
        <v>47.106004639313142</v>
      </c>
      <c r="AY108" s="20">
        <f t="shared" si="56"/>
        <v>0.21973575516828078</v>
      </c>
      <c r="AZ108" s="21">
        <f t="shared" si="48"/>
        <v>28413.699999999983</v>
      </c>
      <c r="BA108" s="20">
        <f t="shared" si="57"/>
        <v>57.456878141692961</v>
      </c>
      <c r="BB108" s="20">
        <f t="shared" si="68"/>
        <v>7716.2444181155661</v>
      </c>
      <c r="BC108" s="20">
        <f t="shared" si="58"/>
        <v>7819.2444181155643</v>
      </c>
      <c r="BD108" s="20"/>
      <c r="BE108" s="140">
        <f t="shared" si="66"/>
        <v>7.4025316778879892E-3</v>
      </c>
      <c r="BF108" s="140">
        <f t="shared" si="72"/>
        <v>6.5922422346239139E-3</v>
      </c>
    </row>
    <row r="109" spans="1:58" x14ac:dyDescent="0.25">
      <c r="A109">
        <v>1</v>
      </c>
      <c r="C109" s="16">
        <f t="shared" si="59"/>
        <v>44173</v>
      </c>
      <c r="D109" s="91">
        <v>108</v>
      </c>
      <c r="E109" s="91" t="str">
        <f t="shared" si="49"/>
        <v/>
      </c>
      <c r="AC109" s="74">
        <f t="shared" si="50"/>
        <v>8.9717995151718899</v>
      </c>
      <c r="AD109" s="17">
        <f t="shared" si="51"/>
        <v>3.6111111111111112</v>
      </c>
      <c r="AE109">
        <f>IF(A109=0,$BM$2,IF(A109=1,$BM$3,IF(A109=2,$BM$4,IF(A109=3,$BM$5,IF(A109=4,$BM$6,IF(A109=5,$BM$7,IF(A109=6,$BM$8,IF(A109=7,$BM$9,IF(A109=8,$BM$10,"")))))))))</f>
        <v>0.16250000000000001</v>
      </c>
      <c r="AF109">
        <v>22.22</v>
      </c>
      <c r="AG109">
        <f>$BI$7</f>
        <v>4.4999999999999998E-2</v>
      </c>
      <c r="AH109">
        <f t="shared" si="52"/>
        <v>0.11750000000000001</v>
      </c>
      <c r="AI109" s="28">
        <f t="shared" si="67"/>
        <v>20535.934984307267</v>
      </c>
      <c r="AJ109" s="29">
        <f>-((AI108/$BI$2)*(AE109*AP108))</f>
        <v>-41.098470825993651</v>
      </c>
      <c r="AK109" s="29">
        <f>-(AI108/$BI$2)*($BI$26*$BI$25)</f>
        <v>-17.422126751158256</v>
      </c>
      <c r="AL109" s="29">
        <f t="shared" si="60"/>
        <v>-52.668537819436715</v>
      </c>
      <c r="AM109" s="29">
        <f t="shared" si="61"/>
        <v>-5.8520597577151907</v>
      </c>
      <c r="AN109" s="29">
        <f t="shared" si="62"/>
        <v>-17.55617927314557</v>
      </c>
      <c r="AO109" s="29">
        <f t="shared" si="63"/>
        <v>-35.112358546291148</v>
      </c>
      <c r="AP109" s="20">
        <f t="shared" si="69"/>
        <v>357.5894027823739</v>
      </c>
      <c r="AQ109" s="20">
        <f t="shared" si="71"/>
        <v>-27.108092154201834</v>
      </c>
      <c r="AR109" s="20">
        <f>0.9*((AI108/$BI$2)*(AE109*AP108))</f>
        <v>36.988623743394285</v>
      </c>
      <c r="AS109" s="20">
        <f t="shared" si="53"/>
        <v>15.679914076042431</v>
      </c>
      <c r="AT109" s="20">
        <f t="shared" si="54"/>
        <v>-15.645343529079847</v>
      </c>
      <c r="AU109" s="20">
        <f t="shared" si="55"/>
        <v>-21.497403286795038</v>
      </c>
      <c r="AV109" s="20">
        <f t="shared" si="70"/>
        <v>7520.1756129103424</v>
      </c>
      <c r="AW109" s="20">
        <f t="shared" si="64"/>
        <v>9.915102136155042</v>
      </c>
      <c r="AX109" s="20">
        <f t="shared" si="65"/>
        <v>48.605495440996492</v>
      </c>
      <c r="AY109" s="20">
        <f t="shared" si="56"/>
        <v>0.20399138093739316</v>
      </c>
      <c r="AZ109" s="21">
        <f t="shared" si="48"/>
        <v>28413.699999999983</v>
      </c>
      <c r="BA109" s="20">
        <f t="shared" si="57"/>
        <v>58.520597577151911</v>
      </c>
      <c r="BB109" s="20">
        <f t="shared" si="68"/>
        <v>7774.7650156927184</v>
      </c>
      <c r="BC109" s="20">
        <f t="shared" si="58"/>
        <v>7877.7650156927166</v>
      </c>
      <c r="BD109" s="20"/>
      <c r="BE109" s="140">
        <f t="shared" si="66"/>
        <v>7.4841755095380142E-3</v>
      </c>
      <c r="BF109" s="140">
        <f t="shared" si="72"/>
        <v>6.7925659148837152E-3</v>
      </c>
    </row>
    <row r="110" spans="1:58" x14ac:dyDescent="0.25">
      <c r="A110" s="124">
        <v>1</v>
      </c>
      <c r="B110" s="124"/>
      <c r="C110" s="125">
        <f t="shared" si="59"/>
        <v>44174</v>
      </c>
      <c r="D110" s="126">
        <v>109</v>
      </c>
      <c r="E110" s="91" t="str">
        <f t="shared" si="49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>
        <f t="shared" si="50"/>
        <v>8.9793269409241567</v>
      </c>
      <c r="AD110" s="128">
        <f t="shared" si="51"/>
        <v>3.6111111111111112</v>
      </c>
      <c r="AE110" s="124">
        <f>IF(A110=0,$BM$2,IF(A110=1,$BM$3,IF(A110=2,$BM$4,IF(A110=3,$BM$5,IF(A110=4,$BM$6,IF(A110=5,$BM$7,IF(A110=6,$BM$8,IF(A110=7,$BM$9,IF(A110=8,$BM$10,"")))))))))</f>
        <v>0.16250000000000001</v>
      </c>
      <c r="AF110" s="124">
        <v>22.22</v>
      </c>
      <c r="AG110" s="124">
        <f>$BI$7</f>
        <v>4.4999999999999998E-2</v>
      </c>
      <c r="AH110" s="124">
        <f t="shared" si="52"/>
        <v>0.11750000000000001</v>
      </c>
      <c r="AI110" s="129">
        <f t="shared" si="67"/>
        <v>20476.411946492259</v>
      </c>
      <c r="AJ110" s="130">
        <f>-((AI109/$BI$2)*(AE110*AP109))</f>
        <v>-42.150417265384306</v>
      </c>
      <c r="AK110" s="130">
        <f>-(AI109/$BI$2)*($BI$26*$BI$25)</f>
        <v>-17.37262054962315</v>
      </c>
      <c r="AL110" s="130">
        <f t="shared" si="60"/>
        <v>-53.57073403350671</v>
      </c>
      <c r="AM110" s="130">
        <f t="shared" si="61"/>
        <v>-5.9523037815007456</v>
      </c>
      <c r="AN110" s="130">
        <f t="shared" si="62"/>
        <v>-17.856911344502237</v>
      </c>
      <c r="AO110" s="130">
        <f t="shared" si="63"/>
        <v>-35.713822689004473</v>
      </c>
      <c r="AP110" s="130">
        <f t="shared" si="69"/>
        <v>366.94891716341721</v>
      </c>
      <c r="AQ110" s="130">
        <f t="shared" si="71"/>
        <v>-28.119696527256572</v>
      </c>
      <c r="AR110" s="130">
        <f>0.9*((AI109/$BI$2)*(AE110*AP109))</f>
        <v>37.935375538845875</v>
      </c>
      <c r="AS110" s="130">
        <f t="shared" si="53"/>
        <v>15.635358494660835</v>
      </c>
      <c r="AT110" s="130">
        <f t="shared" si="54"/>
        <v>-16.091523125206823</v>
      </c>
      <c r="AU110" s="130">
        <f t="shared" si="55"/>
        <v>-22.043826906707569</v>
      </c>
      <c r="AV110" s="130">
        <f t="shared" si="70"/>
        <v>7570.3391363443061</v>
      </c>
      <c r="AW110" s="130">
        <f t="shared" si="64"/>
        <v>9.3595143810433115</v>
      </c>
      <c r="AX110" s="130">
        <f t="shared" si="65"/>
        <v>50.163523433963746</v>
      </c>
      <c r="AY110" s="130">
        <f t="shared" si="56"/>
        <v>0.18658008330224971</v>
      </c>
      <c r="AZ110" s="131">
        <f t="shared" si="48"/>
        <v>28413.699999999983</v>
      </c>
      <c r="BA110" s="130">
        <f t="shared" si="57"/>
        <v>59.523037815007456</v>
      </c>
      <c r="BB110" s="130">
        <f t="shared" si="68"/>
        <v>7834.2880535077256</v>
      </c>
      <c r="BC110" s="130">
        <f t="shared" si="58"/>
        <v>7937.2880535077229</v>
      </c>
      <c r="BD110" s="130"/>
      <c r="BE110" s="141">
        <f t="shared" si="66"/>
        <v>7.5558280421458178E-3</v>
      </c>
      <c r="BF110" s="141">
        <f t="shared" si="72"/>
        <v>6.9802563586628666E-3</v>
      </c>
    </row>
    <row r="111" spans="1:58" x14ac:dyDescent="0.25">
      <c r="C111" s="73"/>
      <c r="AI111" s="28"/>
      <c r="AJ111" s="29"/>
      <c r="AK111" s="29"/>
      <c r="AL111" s="29"/>
      <c r="AM111" s="29"/>
      <c r="AN111" s="29"/>
      <c r="AO111" s="29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BA111" s="20"/>
      <c r="BB111" s="20"/>
      <c r="BC111" s="20"/>
      <c r="BD111" s="20"/>
    </row>
    <row r="115" spans="52:52" x14ac:dyDescent="0.25">
      <c r="AZ115" s="20"/>
    </row>
  </sheetData>
  <conditionalFormatting sqref="J3:Y18 J19:Z1048576 C1:Z1 C111:I1048576 C2:D110 F2:I110 AC1 AC112:AC1048576">
    <cfRule type="timePeriod" dxfId="28" priority="5" timePeriod="today">
      <formula>FLOOR(C1,1)=TODAY()</formula>
    </cfRule>
  </conditionalFormatting>
  <conditionalFormatting sqref="AY3:AY111">
    <cfRule type="cellIs" dxfId="27" priority="4" stopIfTrue="1" operator="lessThan">
      <formula>1</formula>
    </cfRule>
  </conditionalFormatting>
  <conditionalFormatting sqref="E2:E110">
    <cfRule type="timePeriod" dxfId="26" priority="2" timePeriod="today">
      <formula>FLOOR(E2,1)=TODAY()</formula>
    </cfRule>
  </conditionalFormatting>
  <conditionalFormatting sqref="AA21:AB1048576 AA1:AB1">
    <cfRule type="timePeriod" dxfId="25" priority="1" timePeriod="today">
      <formula>FLOOR(AA1,1)=TODAY()</formula>
    </cfRule>
  </conditionalFormatting>
  <hyperlinks>
    <hyperlink ref="BS10" r:id="rId1" xr:uid="{5C23A827-74A4-4E5F-9EE2-26ABC0AF32A5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2301-A315-4F52-989C-E663557B9502}">
  <sheetPr>
    <tabColor rgb="FFFFFF00"/>
  </sheetPr>
  <dimension ref="A1:BS115"/>
  <sheetViews>
    <sheetView zoomScale="85" zoomScaleNormal="85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S28" sqref="S28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9" width="10.42578125" style="91" customWidth="1"/>
    <col min="10" max="29" width="10.42578125" style="74" customWidth="1"/>
    <col min="30" max="30" width="8.7109375" style="17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8" customWidth="1"/>
    <col min="36" max="41" width="16.28515625" style="19" customWidth="1"/>
    <col min="42" max="47" width="21.5703125" style="66" customWidth="1"/>
    <col min="48" max="51" width="11.140625" style="66" customWidth="1"/>
    <col min="52" max="56" width="11.140625" style="21" customWidth="1"/>
    <col min="57" max="58" width="11" style="140" customWidth="1"/>
    <col min="59" max="59" width="17.85546875" bestFit="1" customWidth="1"/>
    <col min="60" max="60" width="78.42578125" bestFit="1" customWidth="1"/>
    <col min="61" max="61" width="12.140625" bestFit="1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207</v>
      </c>
      <c r="AB1" s="76" t="s">
        <v>208</v>
      </c>
      <c r="AC1" s="76" t="s">
        <v>111</v>
      </c>
      <c r="AD1" s="4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6" t="s">
        <v>8</v>
      </c>
      <c r="AJ1" s="70" t="s">
        <v>9</v>
      </c>
      <c r="AK1" s="71" t="s">
        <v>10</v>
      </c>
      <c r="AL1" s="67" t="s">
        <v>11</v>
      </c>
      <c r="AM1" s="68" t="s">
        <v>12</v>
      </c>
      <c r="AN1" s="68" t="s">
        <v>53</v>
      </c>
      <c r="AO1" s="69" t="s">
        <v>54</v>
      </c>
      <c r="AP1" s="8" t="s">
        <v>13</v>
      </c>
      <c r="AQ1" s="8" t="s">
        <v>173</v>
      </c>
      <c r="AR1" s="7" t="s">
        <v>14</v>
      </c>
      <c r="AS1" s="7" t="s">
        <v>15</v>
      </c>
      <c r="AT1" s="7" t="s">
        <v>16</v>
      </c>
      <c r="AU1" s="7" t="s">
        <v>17</v>
      </c>
      <c r="AV1" s="8" t="s">
        <v>55</v>
      </c>
      <c r="AW1" s="87" t="s">
        <v>113</v>
      </c>
      <c r="AX1" s="87" t="s">
        <v>114</v>
      </c>
      <c r="AY1" s="87" t="s">
        <v>112</v>
      </c>
      <c r="AZ1" s="10" t="s">
        <v>19</v>
      </c>
      <c r="BA1" s="10" t="s">
        <v>60</v>
      </c>
      <c r="BB1" s="10" t="s">
        <v>62</v>
      </c>
      <c r="BC1" s="10" t="s">
        <v>109</v>
      </c>
      <c r="BD1" s="82" t="s">
        <v>107</v>
      </c>
      <c r="BE1" s="139" t="s">
        <v>201</v>
      </c>
      <c r="BF1" s="139" t="s">
        <v>202</v>
      </c>
      <c r="BG1" s="11"/>
      <c r="BH1" s="12" t="s">
        <v>20</v>
      </c>
      <c r="BI1" s="12" t="s">
        <v>21</v>
      </c>
      <c r="BL1" s="13" t="s">
        <v>22</v>
      </c>
      <c r="BM1" s="13" t="s">
        <v>4</v>
      </c>
      <c r="BN1" s="14" t="s">
        <v>23</v>
      </c>
      <c r="BO1" s="15" t="s">
        <v>3</v>
      </c>
      <c r="BP1" s="15" t="s">
        <v>24</v>
      </c>
    </row>
    <row r="2" spans="1:71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4">
        <v>103</v>
      </c>
      <c r="L2" s="74">
        <v>50</v>
      </c>
      <c r="M2" s="74">
        <v>53</v>
      </c>
      <c r="N2" s="74">
        <v>53</v>
      </c>
      <c r="Y2" s="74">
        <v>265</v>
      </c>
      <c r="Z2" s="74">
        <f>LN(J2)</f>
        <v>4.6347289882296359</v>
      </c>
      <c r="AC2" s="74">
        <f>LN(BC2)</f>
        <v>4.6347289882296359</v>
      </c>
      <c r="AD2" s="17">
        <f>AE2/AG2</f>
        <v>2.8888888888888893</v>
      </c>
      <c r="AE2">
        <f t="shared" ref="AE2:AE33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8">
        <f>BI2</f>
        <v>28310.699999999997</v>
      </c>
      <c r="AP2" s="20">
        <f>BI3*0.9</f>
        <v>47.7</v>
      </c>
      <c r="AQ2" s="20"/>
      <c r="AR2" s="20"/>
      <c r="AS2" s="20"/>
      <c r="AT2" s="20"/>
      <c r="AU2" s="20"/>
      <c r="AV2" s="20">
        <f>BI4+BI3*0.1</f>
        <v>55.3</v>
      </c>
      <c r="AW2" s="20"/>
      <c r="AX2" s="20"/>
      <c r="AY2" s="20"/>
      <c r="AZ2" s="20">
        <f t="shared" ref="AZ2:AZ65" si="2">AI2+AP2+AV2</f>
        <v>28413.699999999997</v>
      </c>
      <c r="BC2" s="20">
        <f>AP2+AV2</f>
        <v>103</v>
      </c>
      <c r="BD2" s="20">
        <f t="shared" ref="BD2:BD21" si="3">BC2-J2</f>
        <v>0</v>
      </c>
      <c r="BH2" s="22" t="s">
        <v>26</v>
      </c>
      <c r="BI2" s="23">
        <f>BI5-BI4-BI3</f>
        <v>28310.699999999997</v>
      </c>
      <c r="BL2" s="24">
        <v>0</v>
      </c>
      <c r="BM2" s="25">
        <f>'TTU w. Quar - no change'!BM2</f>
        <v>0.13</v>
      </c>
      <c r="BN2" s="26">
        <f t="shared" ref="BN2:BN10" si="4">BM2-$BI$7</f>
        <v>8.5000000000000006E-2</v>
      </c>
      <c r="BO2" s="27">
        <f t="shared" ref="BO2:BO10" si="5">BM2/$BI$7</f>
        <v>2.8888888888888893</v>
      </c>
      <c r="BP2" s="26">
        <v>0</v>
      </c>
    </row>
    <row r="3" spans="1:71" x14ac:dyDescent="0.25">
      <c r="A3">
        <v>0</v>
      </c>
      <c r="C3" s="16">
        <f t="shared" ref="C3:C34" si="6">C2+1</f>
        <v>44067</v>
      </c>
      <c r="D3" s="91">
        <v>2</v>
      </c>
      <c r="E3" s="91">
        <f t="shared" ref="E3:E66" si="7">IFERROR(LN(J3),"")</f>
        <v>4.836281906951478</v>
      </c>
      <c r="G3" s="142">
        <f>(J3-J2)/J2</f>
        <v>0.22330097087378642</v>
      </c>
      <c r="I3" s="153"/>
      <c r="J3" s="151">
        <f>AVERAGE(J2,J4)</f>
        <v>126</v>
      </c>
      <c r="K3" s="151"/>
      <c r="L3" s="151">
        <f t="shared" ref="L3:N3" si="8">AVERAGE(L2,L4)</f>
        <v>56</v>
      </c>
      <c r="M3" s="151">
        <f t="shared" si="8"/>
        <v>38</v>
      </c>
      <c r="N3" s="151">
        <f t="shared" si="8"/>
        <v>70</v>
      </c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>
        <f>N3*5</f>
        <v>350</v>
      </c>
      <c r="Z3" s="74">
        <f t="shared" ref="Z3:Z20" si="9">LN(J3)</f>
        <v>4.836281906951478</v>
      </c>
      <c r="AC3" s="74">
        <f t="shared" ref="AC3:AC66" si="10">LN(BC3)</f>
        <v>4.8914821423664625</v>
      </c>
      <c r="AD3" s="17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8">
        <f>AI2+AJ3+AK3</f>
        <v>28280.549223719048</v>
      </c>
      <c r="AJ3" s="29">
        <f t="shared" ref="AJ3:AJ66" si="13">-((AI2/$BI$2)*(AE3*AP2))</f>
        <v>-6.2010000000000005</v>
      </c>
      <c r="AK3" s="29">
        <f>-(AI2/$BI$2)*($BI$26*$BI$25)</f>
        <v>-23.949776280946228</v>
      </c>
      <c r="AL3" s="29">
        <f>(AK3+AJ3)*0.9</f>
        <v>-27.135698652851605</v>
      </c>
      <c r="AM3" s="29">
        <f>(AK3+AJ3)*0.1</f>
        <v>-3.0150776280946232</v>
      </c>
      <c r="AN3" s="29">
        <f>SUM(AL3:AM3)*0.3</f>
        <v>-9.0452328842838678</v>
      </c>
      <c r="AO3" s="29">
        <f>AL3-AN3</f>
        <v>-18.090465768567739</v>
      </c>
      <c r="AP3" s="20">
        <f>AP2-AL3-(AP2*AG3)</f>
        <v>72.689198652851601</v>
      </c>
      <c r="AQ3" s="20"/>
      <c r="AR3" s="20">
        <f t="shared" ref="AR3:AR66" si="14">0.9*((AI2/$BI$2)*(AE3*AP2))</f>
        <v>5.5809000000000006</v>
      </c>
      <c r="AS3" s="20">
        <f t="shared" ref="AS3:AS66" si="15">0.9*(-AK3)</f>
        <v>21.554798652851606</v>
      </c>
      <c r="AT3" s="20">
        <f t="shared" ref="AT3:AT66" si="16">-(AP2*AG3)</f>
        <v>-2.1465000000000001</v>
      </c>
      <c r="AU3" s="20">
        <f t="shared" ref="AU3:AU66" si="17">-(AP2*AG3)+AM3</f>
        <v>-5.1615776280946228</v>
      </c>
      <c r="AV3" s="20">
        <f>AV2+(AP2*AG3)-AM3</f>
        <v>60.461577628094624</v>
      </c>
      <c r="AW3" s="20">
        <f>(AP3-AP2)</f>
        <v>24.989198652851599</v>
      </c>
      <c r="AX3" s="20">
        <f>(AV3-AV2)</f>
        <v>5.1615776280946264</v>
      </c>
      <c r="AY3" s="20">
        <f t="shared" ref="AY3:AY66" si="18">(AP3-AP2)/(AV3-AV2)</f>
        <v>4.8413877409950432</v>
      </c>
      <c r="AZ3" s="21">
        <f t="shared" si="2"/>
        <v>28413.699999999993</v>
      </c>
      <c r="BA3" s="20">
        <f t="shared" ref="BA3:BA66" si="19">-SUM(AM3:AO3)</f>
        <v>30.150776280946232</v>
      </c>
      <c r="BB3" s="20"/>
      <c r="BC3" s="20">
        <f t="shared" ref="BC3:BC66" si="20">AP3+AV3</f>
        <v>133.15077628094622</v>
      </c>
      <c r="BD3" s="20">
        <f t="shared" si="3"/>
        <v>7.1507762809462179</v>
      </c>
      <c r="BE3" s="140">
        <f>(BC3-BC2)/BC2</f>
        <v>0.29272598331015748</v>
      </c>
      <c r="BG3" s="86"/>
      <c r="BH3" s="30" t="s">
        <v>27</v>
      </c>
      <c r="BI3" s="31">
        <v>53</v>
      </c>
      <c r="BL3" s="24">
        <v>1</v>
      </c>
      <c r="BM3" s="32">
        <f>0.045*0.75</f>
        <v>3.3750000000000002E-2</v>
      </c>
      <c r="BN3" s="26">
        <f t="shared" si="4"/>
        <v>-1.1249999999999996E-2</v>
      </c>
      <c r="BO3" s="27">
        <f>BM3/$BI$7</f>
        <v>0.75000000000000011</v>
      </c>
      <c r="BP3" s="26">
        <f>(BM3-BM2)/BM2</f>
        <v>-0.74038461538461542</v>
      </c>
    </row>
    <row r="4" spans="1:71" x14ac:dyDescent="0.25">
      <c r="A4">
        <v>0</v>
      </c>
      <c r="C4" s="16">
        <f t="shared" si="6"/>
        <v>44068</v>
      </c>
      <c r="D4" s="91">
        <v>3</v>
      </c>
      <c r="E4" s="91">
        <f t="shared" si="7"/>
        <v>5.0039463059454592</v>
      </c>
      <c r="G4" s="142">
        <f t="shared" ref="G4:G20" si="21">(J4-J3)/J3</f>
        <v>0.18253968253968253</v>
      </c>
      <c r="I4" s="153"/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152">
        <v>33</v>
      </c>
      <c r="R4" s="152">
        <v>9</v>
      </c>
      <c r="S4" s="152">
        <v>68</v>
      </c>
      <c r="T4" s="152">
        <v>48</v>
      </c>
      <c r="U4" s="152">
        <v>2</v>
      </c>
      <c r="V4" s="152">
        <v>29</v>
      </c>
      <c r="W4" s="152">
        <v>5</v>
      </c>
      <c r="X4" s="152">
        <v>19</v>
      </c>
      <c r="Y4" s="75">
        <f>N4*5</f>
        <v>435</v>
      </c>
      <c r="Z4" s="74">
        <f t="shared" si="9"/>
        <v>5.0039463059454592</v>
      </c>
      <c r="AA4" s="74">
        <f>AVERAGE(Z2:Z4)</f>
        <v>4.8249857337088571</v>
      </c>
      <c r="AC4" s="74">
        <f t="shared" si="10"/>
        <v>5.1150828623210751</v>
      </c>
      <c r="AD4" s="17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8">
        <f>AI3+AJ4+AK4</f>
        <v>28247.185421803875</v>
      </c>
      <c r="AJ4" s="29">
        <f t="shared" si="13"/>
        <v>-9.4395320451103686</v>
      </c>
      <c r="AK4" s="29">
        <f t="shared" ref="AK4:AK66" si="22">-(AI3/$BI$2)*($BI$26*$BI$25)</f>
        <v>-23.924269870061806</v>
      </c>
      <c r="AL4" s="29">
        <f t="shared" ref="AL4:AL67" si="23">(AK4+AJ4)*0.9</f>
        <v>-30.027421723654957</v>
      </c>
      <c r="AM4" s="29">
        <f t="shared" ref="AM4:AM67" si="24">(AK4+AJ4)*0.1</f>
        <v>-3.3363801915172178</v>
      </c>
      <c r="AN4" s="29">
        <f t="shared" ref="AN4:AN67" si="25">SUM(AL4:AM4)*0.3</f>
        <v>-10.009140574551653</v>
      </c>
      <c r="AO4" s="29">
        <f t="shared" ref="AO4:AO67" si="26">AL4-AN4</f>
        <v>-20.018281149103302</v>
      </c>
      <c r="AP4" s="20">
        <f>AP3-AL4-(AP3*AG4)</f>
        <v>99.445606437128234</v>
      </c>
      <c r="AQ4" s="20"/>
      <c r="AR4" s="20">
        <f t="shared" si="14"/>
        <v>8.4955788405993324</v>
      </c>
      <c r="AS4" s="20">
        <f t="shared" si="15"/>
        <v>21.531842883055628</v>
      </c>
      <c r="AT4" s="20">
        <f t="shared" si="16"/>
        <v>-3.2710139393783217</v>
      </c>
      <c r="AU4" s="20">
        <f t="shared" si="17"/>
        <v>-6.6073941308955391</v>
      </c>
      <c r="AV4" s="20">
        <f>AV3+(AP3*AG4)-AM4</f>
        <v>67.068971758990159</v>
      </c>
      <c r="AW4" s="20">
        <f t="shared" ref="AW4:AW67" si="27">(AP4-AP3)</f>
        <v>26.756407784276632</v>
      </c>
      <c r="AX4" s="20">
        <f t="shared" ref="AX4:AX67" si="28">(AV4-AV3)</f>
        <v>6.6073941308955355</v>
      </c>
      <c r="AY4" s="20">
        <f t="shared" si="18"/>
        <v>4.0494644718053463</v>
      </c>
      <c r="AZ4" s="21">
        <f t="shared" si="2"/>
        <v>28413.699999999993</v>
      </c>
      <c r="BA4" s="20">
        <f t="shared" si="19"/>
        <v>33.363801915172175</v>
      </c>
      <c r="BB4" s="20">
        <f>BA4+BA3</f>
        <v>63.514578196118407</v>
      </c>
      <c r="BC4" s="20">
        <f t="shared" si="20"/>
        <v>166.51457819611841</v>
      </c>
      <c r="BD4" s="20">
        <f t="shared" si="3"/>
        <v>17.514578196118407</v>
      </c>
      <c r="BE4" s="140">
        <f t="shared" ref="BE4:BE67" si="29">(BC4-BC3)/BC3</f>
        <v>0.25057159144739077</v>
      </c>
      <c r="BG4" s="86"/>
      <c r="BH4" s="33" t="s">
        <v>28</v>
      </c>
      <c r="BI4" s="34">
        <v>50</v>
      </c>
      <c r="BL4" s="24"/>
      <c r="BM4" s="32">
        <f>0.045*0.75</f>
        <v>3.3750000000000002E-2</v>
      </c>
      <c r="BN4" s="26">
        <f t="shared" si="4"/>
        <v>-1.1249999999999996E-2</v>
      </c>
      <c r="BO4" s="27">
        <f t="shared" si="5"/>
        <v>0.75000000000000011</v>
      </c>
      <c r="BP4" s="26">
        <f t="shared" ref="BP4:BP7" si="30">(BM4-BM3)/BM3</f>
        <v>0</v>
      </c>
    </row>
    <row r="5" spans="1:71" x14ac:dyDescent="0.25">
      <c r="A5">
        <v>0</v>
      </c>
      <c r="C5" s="16">
        <f t="shared" si="6"/>
        <v>44069</v>
      </c>
      <c r="D5" s="91">
        <v>4</v>
      </c>
      <c r="E5" s="91">
        <f t="shared" si="7"/>
        <v>5.3278761687895813</v>
      </c>
      <c r="G5" s="142">
        <f t="shared" si="21"/>
        <v>0.3825503355704698</v>
      </c>
      <c r="I5" s="153"/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75">
        <f>N5*5</f>
        <v>680</v>
      </c>
      <c r="Z5" s="74">
        <f t="shared" si="9"/>
        <v>5.3278761687895813</v>
      </c>
      <c r="AA5" s="74">
        <f t="shared" ref="AA5:AA20" si="32">AVERAGE(Z3:Z5)</f>
        <v>5.0560347938955061</v>
      </c>
      <c r="AB5" s="74">
        <f>AA5-AA4</f>
        <v>0.23104906018664906</v>
      </c>
      <c r="AC5" s="74">
        <f t="shared" si="10"/>
        <v>5.3147296885629363</v>
      </c>
      <c r="AD5" s="17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8">
        <f t="shared" ref="AI5:AI68" si="33">AI4+AJ5+AK5</f>
        <v>28210.390451195861</v>
      </c>
      <c r="AJ5" s="29">
        <f t="shared" si="13"/>
        <v>-12.898925246416667</v>
      </c>
      <c r="AK5" s="29">
        <f t="shared" si="22"/>
        <v>-23.896045361598567</v>
      </c>
      <c r="AL5" s="29">
        <f t="shared" si="23"/>
        <v>-33.115473547213711</v>
      </c>
      <c r="AM5" s="29">
        <f t="shared" si="24"/>
        <v>-3.6794970608015234</v>
      </c>
      <c r="AN5" s="29">
        <f t="shared" si="25"/>
        <v>-11.03849118240457</v>
      </c>
      <c r="AO5" s="29">
        <f t="shared" si="26"/>
        <v>-22.07698236480914</v>
      </c>
      <c r="AP5" s="20">
        <f>AP4-AL5-(AP4*AG5)</f>
        <v>128.08602769467117</v>
      </c>
      <c r="AQ5" s="20"/>
      <c r="AR5" s="20">
        <f t="shared" si="14"/>
        <v>11.609032721775</v>
      </c>
      <c r="AS5" s="20">
        <f t="shared" si="15"/>
        <v>21.506440825438712</v>
      </c>
      <c r="AT5" s="20">
        <f t="shared" si="16"/>
        <v>-4.4750522896707707</v>
      </c>
      <c r="AU5" s="20">
        <f t="shared" si="17"/>
        <v>-8.1545493504722941</v>
      </c>
      <c r="AV5" s="20">
        <f>AV4+(AP4*AG5)-AM5</f>
        <v>75.223521109462453</v>
      </c>
      <c r="AW5" s="20">
        <f t="shared" si="27"/>
        <v>28.64042125754294</v>
      </c>
      <c r="AX5" s="20">
        <f t="shared" si="28"/>
        <v>8.1545493504722941</v>
      </c>
      <c r="AY5" s="20">
        <f t="shared" si="18"/>
        <v>3.5122015977356429</v>
      </c>
      <c r="AZ5" s="21">
        <f t="shared" si="2"/>
        <v>28413.699999999993</v>
      </c>
      <c r="BA5" s="20">
        <f t="shared" si="19"/>
        <v>36.794970608015234</v>
      </c>
      <c r="BB5" s="20">
        <f>BA5+BB4</f>
        <v>100.30954880413364</v>
      </c>
      <c r="BC5" s="20">
        <f t="shared" si="20"/>
        <v>203.30954880413361</v>
      </c>
      <c r="BD5" s="20">
        <f t="shared" si="3"/>
        <v>-2.6904511958663875</v>
      </c>
      <c r="BE5" s="140">
        <f t="shared" si="29"/>
        <v>0.22097146692272573</v>
      </c>
      <c r="BG5" s="86"/>
      <c r="BH5" s="35" t="s">
        <v>19</v>
      </c>
      <c r="BI5">
        <f>0.7*BI27</f>
        <v>28413.699999999997</v>
      </c>
      <c r="BL5" s="24"/>
      <c r="BM5" s="32">
        <f>BM2*1.25</f>
        <v>0.16250000000000001</v>
      </c>
      <c r="BN5" s="26">
        <f t="shared" si="4"/>
        <v>0.11750000000000001</v>
      </c>
      <c r="BO5" s="27">
        <f t="shared" si="5"/>
        <v>3.6111111111111112</v>
      </c>
      <c r="BP5" s="26">
        <f t="shared" si="30"/>
        <v>3.8148148148148149</v>
      </c>
    </row>
    <row r="6" spans="1:71" x14ac:dyDescent="0.25">
      <c r="A6">
        <v>0</v>
      </c>
      <c r="B6" t="s">
        <v>76</v>
      </c>
      <c r="C6" s="16">
        <f t="shared" si="6"/>
        <v>44070</v>
      </c>
      <c r="D6" s="91">
        <v>5</v>
      </c>
      <c r="E6" s="91">
        <f t="shared" si="7"/>
        <v>5.4510384535657002</v>
      </c>
      <c r="G6" s="142">
        <f t="shared" si="21"/>
        <v>0.13106796116504854</v>
      </c>
      <c r="I6" s="153"/>
      <c r="J6" s="151">
        <f>AVERAGE(J5,J7)</f>
        <v>233</v>
      </c>
      <c r="K6" s="151"/>
      <c r="L6" s="151">
        <f t="shared" ref="L6:N6" si="34">AVERAGE(L5,L7)</f>
        <v>77</v>
      </c>
      <c r="M6" s="151">
        <f t="shared" si="34"/>
        <v>56.5</v>
      </c>
      <c r="N6" s="151">
        <f t="shared" si="34"/>
        <v>156</v>
      </c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>
        <f>N6*5</f>
        <v>780</v>
      </c>
      <c r="Z6" s="74">
        <f t="shared" si="9"/>
        <v>5.4510384535657002</v>
      </c>
      <c r="AA6" s="74">
        <f t="shared" si="32"/>
        <v>5.2609536427669141</v>
      </c>
      <c r="AB6" s="74">
        <f t="shared" ref="AB6:AB20" si="35">AA6-AA5</f>
        <v>0.20491884887140799</v>
      </c>
      <c r="AC6" s="74">
        <f t="shared" si="10"/>
        <v>5.4962114262670232</v>
      </c>
      <c r="AD6" s="17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8">
        <f t="shared" si="33"/>
        <v>28169.93334731134</v>
      </c>
      <c r="AJ6" s="29">
        <f t="shared" si="13"/>
        <v>-16.59218566970145</v>
      </c>
      <c r="AK6" s="29">
        <f t="shared" si="22"/>
        <v>-23.864918214819227</v>
      </c>
      <c r="AL6" s="29">
        <f t="shared" si="23"/>
        <v>-36.411393496068612</v>
      </c>
      <c r="AM6" s="29">
        <f t="shared" si="24"/>
        <v>-4.0457103884520675</v>
      </c>
      <c r="AN6" s="29">
        <f t="shared" si="25"/>
        <v>-12.137131165356204</v>
      </c>
      <c r="AO6" s="29">
        <f t="shared" si="26"/>
        <v>-24.274262330712411</v>
      </c>
      <c r="AP6" s="20">
        <f>AP5-AL6-(AP5*AG6)</f>
        <v>158.73354994447956</v>
      </c>
      <c r="AQ6" s="20"/>
      <c r="AR6" s="20">
        <f t="shared" si="14"/>
        <v>14.932967102731306</v>
      </c>
      <c r="AS6" s="20">
        <f t="shared" si="15"/>
        <v>21.478426393337305</v>
      </c>
      <c r="AT6" s="20">
        <f t="shared" si="16"/>
        <v>-5.7638712462602024</v>
      </c>
      <c r="AU6" s="20">
        <f t="shared" si="17"/>
        <v>-9.80958163471227</v>
      </c>
      <c r="AV6" s="20">
        <f>AV5+(AP5*AG6)-AM6</f>
        <v>85.033102744174727</v>
      </c>
      <c r="AW6" s="20">
        <f t="shared" si="27"/>
        <v>30.647522249808389</v>
      </c>
      <c r="AX6" s="20">
        <f t="shared" si="28"/>
        <v>9.8095816347122735</v>
      </c>
      <c r="AY6" s="20">
        <f t="shared" si="18"/>
        <v>3.124243560128884</v>
      </c>
      <c r="AZ6" s="21">
        <f t="shared" si="2"/>
        <v>28413.699999999993</v>
      </c>
      <c r="BA6" s="20">
        <f t="shared" si="19"/>
        <v>40.457103884520677</v>
      </c>
      <c r="BB6" s="20">
        <f t="shared" ref="BB6:BB69" si="36">BA6+BB5</f>
        <v>140.76665268865432</v>
      </c>
      <c r="BC6" s="20">
        <f t="shared" si="20"/>
        <v>243.76665268865429</v>
      </c>
      <c r="BD6" s="20">
        <f t="shared" si="3"/>
        <v>10.76665268865429</v>
      </c>
      <c r="BE6" s="140">
        <f t="shared" si="29"/>
        <v>0.19899264015138141</v>
      </c>
      <c r="BG6" s="86"/>
      <c r="BH6" s="22" t="s">
        <v>29</v>
      </c>
      <c r="BI6" s="36">
        <v>0.13</v>
      </c>
      <c r="BL6" s="24"/>
      <c r="BM6" s="32">
        <v>0.06</v>
      </c>
      <c r="BN6" s="26">
        <f t="shared" si="4"/>
        <v>1.4999999999999999E-2</v>
      </c>
      <c r="BO6" s="27">
        <f t="shared" si="5"/>
        <v>1.3333333333333333</v>
      </c>
      <c r="BP6" s="26">
        <f t="shared" si="30"/>
        <v>-0.63076923076923075</v>
      </c>
    </row>
    <row r="7" spans="1:71" x14ac:dyDescent="0.25">
      <c r="A7">
        <v>0</v>
      </c>
      <c r="C7" s="16">
        <f t="shared" si="6"/>
        <v>44071</v>
      </c>
      <c r="D7" s="91">
        <v>6</v>
      </c>
      <c r="E7" s="91">
        <f t="shared" si="7"/>
        <v>5.5606816310155276</v>
      </c>
      <c r="G7" s="142">
        <f t="shared" si="21"/>
        <v>0.11587982832618025</v>
      </c>
      <c r="I7" s="153"/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>
        <f>N7*5</f>
        <v>880</v>
      </c>
      <c r="Z7" s="74">
        <f t="shared" si="9"/>
        <v>5.5606816310155276</v>
      </c>
      <c r="AA7" s="74">
        <f t="shared" si="32"/>
        <v>5.446532084456936</v>
      </c>
      <c r="AB7" s="74">
        <f t="shared" si="35"/>
        <v>0.18557844169002191</v>
      </c>
      <c r="AC7" s="74">
        <f t="shared" si="10"/>
        <v>5.6634121279224798</v>
      </c>
      <c r="AD7" s="17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8">
        <f t="shared" si="33"/>
        <v>28125.569896059107</v>
      </c>
      <c r="AJ7" s="29">
        <f t="shared" si="13"/>
        <v>-20.532758209770645</v>
      </c>
      <c r="AK7" s="29">
        <f t="shared" si="22"/>
        <v>-23.830693042463569</v>
      </c>
      <c r="AL7" s="29">
        <f t="shared" si="23"/>
        <v>-39.927106127010795</v>
      </c>
      <c r="AM7" s="29">
        <f t="shared" si="24"/>
        <v>-4.4363451252234212</v>
      </c>
      <c r="AN7" s="29">
        <f t="shared" si="25"/>
        <v>-13.309035375670264</v>
      </c>
      <c r="AO7" s="29">
        <f t="shared" si="26"/>
        <v>-26.618070751340532</v>
      </c>
      <c r="AP7" s="20">
        <f t="shared" ref="AP7:AP70" si="37">AP6-AL7-(AP6*AG7)+AQ7</f>
        <v>191.5176463239888</v>
      </c>
      <c r="AQ7" s="20"/>
      <c r="AR7" s="20">
        <f t="shared" si="14"/>
        <v>18.479482388793581</v>
      </c>
      <c r="AS7" s="20">
        <f t="shared" si="15"/>
        <v>21.447623738217214</v>
      </c>
      <c r="AT7" s="20">
        <f t="shared" si="16"/>
        <v>-7.1430097475015799</v>
      </c>
      <c r="AU7" s="20">
        <f t="shared" si="17"/>
        <v>-11.579354872725002</v>
      </c>
      <c r="AV7" s="20">
        <f t="shared" ref="AV7:AV70" si="38">AV6+(AP6*AG7)-AM7-AQ7</f>
        <v>96.612457616899732</v>
      </c>
      <c r="AW7" s="20">
        <f t="shared" si="27"/>
        <v>32.784096379509236</v>
      </c>
      <c r="AX7" s="20">
        <f t="shared" si="28"/>
        <v>11.579354872725006</v>
      </c>
      <c r="AY7" s="20">
        <f t="shared" si="18"/>
        <v>2.8312541363363581</v>
      </c>
      <c r="AZ7" s="21">
        <f t="shared" si="2"/>
        <v>28413.699999999993</v>
      </c>
      <c r="BA7" s="20">
        <f t="shared" si="19"/>
        <v>44.363451252234213</v>
      </c>
      <c r="BB7" s="20">
        <f t="shared" si="36"/>
        <v>185.13010394088855</v>
      </c>
      <c r="BC7" s="20">
        <f t="shared" si="20"/>
        <v>288.13010394088855</v>
      </c>
      <c r="BD7" s="20">
        <f t="shared" si="3"/>
        <v>28.130103940888546</v>
      </c>
      <c r="BE7" s="140">
        <f t="shared" si="29"/>
        <v>0.18199146914855707</v>
      </c>
      <c r="BG7" s="86"/>
      <c r="BH7" s="30" t="s">
        <v>30</v>
      </c>
      <c r="BI7" s="37">
        <v>4.4999999999999998E-2</v>
      </c>
      <c r="BL7" s="24"/>
      <c r="BM7" s="32">
        <v>0.03</v>
      </c>
      <c r="BN7" s="26">
        <f t="shared" si="4"/>
        <v>-1.4999999999999999E-2</v>
      </c>
      <c r="BO7" s="27">
        <f t="shared" si="5"/>
        <v>0.66666666666666663</v>
      </c>
      <c r="BP7" s="26">
        <f t="shared" si="30"/>
        <v>-0.5</v>
      </c>
    </row>
    <row r="8" spans="1:71" x14ac:dyDescent="0.25">
      <c r="A8">
        <v>0</v>
      </c>
      <c r="C8" s="16">
        <f t="shared" si="6"/>
        <v>44072</v>
      </c>
      <c r="D8" s="91">
        <v>7</v>
      </c>
      <c r="E8" s="91">
        <f t="shared" si="7"/>
        <v>5.7651911027848444</v>
      </c>
      <c r="F8" s="91">
        <f>LN(2)/SLOPE(E2:E8,D2:D8)</f>
        <v>3.6707207901821852</v>
      </c>
      <c r="G8" s="142">
        <f t="shared" si="21"/>
        <v>0.22692307692307692</v>
      </c>
      <c r="I8" s="153"/>
      <c r="J8" s="151">
        <f>AVERAGE(J7,J10)</f>
        <v>319</v>
      </c>
      <c r="K8" s="151"/>
      <c r="L8" s="151">
        <f t="shared" ref="L8:N8" si="39">AVERAGE(L7,L10)</f>
        <v>97</v>
      </c>
      <c r="M8" s="151">
        <f t="shared" si="39"/>
        <v>86</v>
      </c>
      <c r="N8" s="151">
        <f t="shared" si="39"/>
        <v>222</v>
      </c>
      <c r="O8" s="75"/>
      <c r="P8" s="75"/>
      <c r="Q8" s="75"/>
      <c r="R8" s="75"/>
      <c r="S8" s="75"/>
      <c r="T8" s="75"/>
      <c r="U8" s="75"/>
      <c r="V8" s="75"/>
      <c r="W8" s="75"/>
      <c r="X8" s="75"/>
      <c r="Y8" s="151">
        <f t="shared" ref="Y8:Y12" si="40">N8*5</f>
        <v>1110</v>
      </c>
      <c r="Z8" s="74">
        <f t="shared" si="9"/>
        <v>5.7651911027848444</v>
      </c>
      <c r="AA8" s="74">
        <f t="shared" si="32"/>
        <v>5.5923037291220234</v>
      </c>
      <c r="AB8" s="74">
        <f t="shared" si="35"/>
        <v>0.14577164466508741</v>
      </c>
      <c r="AC8" s="74">
        <f t="shared" si="10"/>
        <v>5.819066842040912</v>
      </c>
      <c r="AD8" s="17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8">
        <f t="shared" si="33"/>
        <v>28077.042247854486</v>
      </c>
      <c r="AJ8" s="29">
        <f t="shared" si="13"/>
        <v>-24.734484955929375</v>
      </c>
      <c r="AK8" s="29">
        <f t="shared" si="22"/>
        <v>-23.793163248691545</v>
      </c>
      <c r="AL8" s="29">
        <f t="shared" si="23"/>
        <v>-43.674883384158825</v>
      </c>
      <c r="AM8" s="29">
        <f t="shared" si="24"/>
        <v>-4.8527648204620917</v>
      </c>
      <c r="AN8" s="29">
        <f t="shared" si="25"/>
        <v>-14.558294461386275</v>
      </c>
      <c r="AO8" s="29">
        <f t="shared" si="26"/>
        <v>-29.11658892277255</v>
      </c>
      <c r="AP8" s="20">
        <f t="shared" si="37"/>
        <v>226.57423562356811</v>
      </c>
      <c r="AQ8" s="20"/>
      <c r="AR8" s="20">
        <f t="shared" si="14"/>
        <v>22.261036460336438</v>
      </c>
      <c r="AS8" s="20">
        <f t="shared" si="15"/>
        <v>21.413846923822391</v>
      </c>
      <c r="AT8" s="20">
        <f t="shared" si="16"/>
        <v>-8.618294084579496</v>
      </c>
      <c r="AU8" s="20">
        <f t="shared" si="17"/>
        <v>-13.471058905041588</v>
      </c>
      <c r="AV8" s="20">
        <f t="shared" si="38"/>
        <v>110.08351652194131</v>
      </c>
      <c r="AW8" s="20">
        <f t="shared" si="27"/>
        <v>35.056589299579315</v>
      </c>
      <c r="AX8" s="20">
        <f t="shared" si="28"/>
        <v>13.471058905041573</v>
      </c>
      <c r="AY8" s="20">
        <f t="shared" si="18"/>
        <v>2.6023632994774677</v>
      </c>
      <c r="AZ8" s="21">
        <f t="shared" si="2"/>
        <v>28413.699999999993</v>
      </c>
      <c r="BA8" s="20">
        <f t="shared" si="19"/>
        <v>48.527648204620917</v>
      </c>
      <c r="BB8" s="20">
        <f t="shared" si="36"/>
        <v>233.65775214550945</v>
      </c>
      <c r="BC8" s="20">
        <f t="shared" si="20"/>
        <v>336.65775214550945</v>
      </c>
      <c r="BD8" s="20">
        <f t="shared" si="3"/>
        <v>17.657752145509448</v>
      </c>
      <c r="BE8" s="140">
        <f t="shared" si="29"/>
        <v>0.16842269357101475</v>
      </c>
      <c r="BG8" s="86"/>
      <c r="BH8" s="33" t="s">
        <v>3</v>
      </c>
      <c r="BI8" s="38">
        <f>BO2</f>
        <v>2.8888888888888893</v>
      </c>
      <c r="BL8" s="24"/>
      <c r="BM8" s="32">
        <v>0.02</v>
      </c>
      <c r="BN8" s="26">
        <f t="shared" si="4"/>
        <v>-2.4999999999999998E-2</v>
      </c>
      <c r="BO8" s="27">
        <f t="shared" si="5"/>
        <v>0.44444444444444448</v>
      </c>
      <c r="BP8" s="26">
        <f>(BM8-BM7)/BM7</f>
        <v>-0.33333333333333331</v>
      </c>
      <c r="BR8" s="39"/>
      <c r="BS8" s="40" t="s">
        <v>31</v>
      </c>
    </row>
    <row r="9" spans="1:71" x14ac:dyDescent="0.25">
      <c r="A9">
        <v>0</v>
      </c>
      <c r="C9" s="73">
        <f t="shared" si="6"/>
        <v>44073</v>
      </c>
      <c r="D9" s="91">
        <v>8</v>
      </c>
      <c r="E9" s="91">
        <f t="shared" si="7"/>
        <v>5.7651911027848444</v>
      </c>
      <c r="F9" s="91">
        <f t="shared" ref="F9:F20" si="41">LN(2)/SLOPE(E3:E9,D3:D9)</f>
        <v>4.2730128357813832</v>
      </c>
      <c r="G9" s="142">
        <f t="shared" si="21"/>
        <v>0</v>
      </c>
      <c r="H9" s="142">
        <f>AVERAGE(G3:G9)</f>
        <v>0.18032312219974922</v>
      </c>
      <c r="I9" s="154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151">
        <f t="shared" si="40"/>
        <v>1110</v>
      </c>
      <c r="Z9" s="74">
        <f t="shared" si="9"/>
        <v>5.7651911027848444</v>
      </c>
      <c r="AA9" s="74">
        <f t="shared" si="32"/>
        <v>5.6970212788617394</v>
      </c>
      <c r="AB9" s="74">
        <f t="shared" si="35"/>
        <v>0.10471754973971592</v>
      </c>
      <c r="AC9" s="74">
        <f t="shared" si="10"/>
        <v>5.9651755351365541</v>
      </c>
      <c r="AD9" s="17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8">
        <f t="shared" si="33"/>
        <v>28024.078585683259</v>
      </c>
      <c r="AJ9" s="29">
        <f t="shared" si="13"/>
        <v>-29.211551468673459</v>
      </c>
      <c r="AK9" s="29">
        <f t="shared" si="22"/>
        <v>-23.752110702553825</v>
      </c>
      <c r="AL9" s="29">
        <f t="shared" si="23"/>
        <v>-47.66729595410456</v>
      </c>
      <c r="AM9" s="29">
        <f t="shared" si="24"/>
        <v>-5.2963662171227286</v>
      </c>
      <c r="AN9" s="29">
        <f t="shared" si="25"/>
        <v>-15.889098651368187</v>
      </c>
      <c r="AO9" s="29">
        <f t="shared" si="26"/>
        <v>-31.778197302736373</v>
      </c>
      <c r="AP9" s="20">
        <f t="shared" si="37"/>
        <v>264.04569097461211</v>
      </c>
      <c r="AQ9" s="20"/>
      <c r="AR9" s="20">
        <f t="shared" si="14"/>
        <v>26.290396321806114</v>
      </c>
      <c r="AS9" s="20">
        <f t="shared" si="15"/>
        <v>21.376899632298443</v>
      </c>
      <c r="AT9" s="20">
        <f t="shared" si="16"/>
        <v>-10.195840603060565</v>
      </c>
      <c r="AU9" s="20">
        <f t="shared" si="17"/>
        <v>-15.492206820183295</v>
      </c>
      <c r="AV9" s="20">
        <f t="shared" si="38"/>
        <v>125.57572334212459</v>
      </c>
      <c r="AW9" s="20">
        <f t="shared" si="27"/>
        <v>37.471455351044</v>
      </c>
      <c r="AX9" s="20">
        <f t="shared" si="28"/>
        <v>15.492206820183284</v>
      </c>
      <c r="AY9" s="20">
        <f t="shared" si="18"/>
        <v>2.4187293512132886</v>
      </c>
      <c r="AZ9" s="21">
        <f t="shared" si="2"/>
        <v>28413.699999999997</v>
      </c>
      <c r="BA9" s="20">
        <f t="shared" si="19"/>
        <v>52.963662171227284</v>
      </c>
      <c r="BB9" s="20">
        <f t="shared" si="36"/>
        <v>286.62141431673672</v>
      </c>
      <c r="BC9" s="20">
        <f t="shared" si="20"/>
        <v>389.62141431673672</v>
      </c>
      <c r="BD9" s="20">
        <f t="shared" si="3"/>
        <v>70.621414316736718</v>
      </c>
      <c r="BE9" s="140">
        <f t="shared" si="29"/>
        <v>0.15732197412265569</v>
      </c>
      <c r="BG9" s="86"/>
      <c r="BH9" s="22" t="s">
        <v>196</v>
      </c>
      <c r="BI9" s="41">
        <v>0.125</v>
      </c>
      <c r="BL9" s="42"/>
      <c r="BM9" s="32">
        <v>1.4999999999999999E-2</v>
      </c>
      <c r="BN9" s="43">
        <f t="shared" si="4"/>
        <v>-0.03</v>
      </c>
      <c r="BO9" s="44">
        <f t="shared" si="5"/>
        <v>0.33333333333333331</v>
      </c>
      <c r="BP9" s="26">
        <f>(BM9-BM8)/BM8</f>
        <v>-0.25000000000000006</v>
      </c>
    </row>
    <row r="10" spans="1:71" x14ac:dyDescent="0.25">
      <c r="A10">
        <v>0</v>
      </c>
      <c r="C10" s="16">
        <f t="shared" si="6"/>
        <v>44074</v>
      </c>
      <c r="D10" s="91">
        <v>9</v>
      </c>
      <c r="E10" s="91">
        <f t="shared" si="7"/>
        <v>5.934894195619588</v>
      </c>
      <c r="F10" s="91">
        <f t="shared" si="41"/>
        <v>4.874420688408474</v>
      </c>
      <c r="G10" s="142">
        <f t="shared" si="21"/>
        <v>0.18495297805642633</v>
      </c>
      <c r="H10" s="142">
        <f t="shared" ref="H10:H20" si="42">AVERAGE(G4:G10)</f>
        <v>0.17484483751155491</v>
      </c>
      <c r="I10" s="154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5">
        <v>73</v>
      </c>
      <c r="R10" s="75">
        <v>110</v>
      </c>
      <c r="S10" s="75">
        <v>239</v>
      </c>
      <c r="T10" s="75">
        <v>66</v>
      </c>
      <c r="U10" s="75">
        <v>4</v>
      </c>
      <c r="V10" s="75">
        <v>37</v>
      </c>
      <c r="W10" s="75">
        <v>6</v>
      </c>
      <c r="X10" s="75">
        <v>29</v>
      </c>
      <c r="Y10" s="75">
        <f t="shared" si="40"/>
        <v>1340</v>
      </c>
      <c r="Z10" s="74">
        <f t="shared" si="9"/>
        <v>5.934894195619588</v>
      </c>
      <c r="AA10" s="74">
        <f t="shared" si="32"/>
        <v>5.8217588003964265</v>
      </c>
      <c r="AB10" s="74">
        <f t="shared" si="35"/>
        <v>0.12473752153468709</v>
      </c>
      <c r="AC10" s="74">
        <f t="shared" si="10"/>
        <v>6.1032454706787762</v>
      </c>
      <c r="AD10" s="17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8">
        <f t="shared" si="33"/>
        <v>27966.392860927688</v>
      </c>
      <c r="AJ10" s="29">
        <f t="shared" si="13"/>
        <v>-33.978419298387671</v>
      </c>
      <c r="AK10" s="29">
        <f t="shared" si="22"/>
        <v>-23.707305457186511</v>
      </c>
      <c r="AL10" s="29">
        <f t="shared" si="23"/>
        <v>-51.917152280016765</v>
      </c>
      <c r="AM10" s="29">
        <f t="shared" si="24"/>
        <v>-5.768572475557419</v>
      </c>
      <c r="AN10" s="29">
        <f t="shared" si="25"/>
        <v>-17.305717426672256</v>
      </c>
      <c r="AO10" s="29">
        <f t="shared" si="26"/>
        <v>-34.611434853344505</v>
      </c>
      <c r="AP10" s="20">
        <f t="shared" si="37"/>
        <v>285.99032139220355</v>
      </c>
      <c r="AQ10" s="20">
        <f>AO3</f>
        <v>-18.090465768567739</v>
      </c>
      <c r="AR10" s="20">
        <f t="shared" si="14"/>
        <v>30.580577368548905</v>
      </c>
      <c r="AS10" s="20">
        <f t="shared" si="15"/>
        <v>21.33657491146786</v>
      </c>
      <c r="AT10" s="20">
        <f t="shared" si="16"/>
        <v>-11.882056093857544</v>
      </c>
      <c r="AU10" s="20">
        <f t="shared" si="17"/>
        <v>-17.650628569414962</v>
      </c>
      <c r="AV10" s="20">
        <f t="shared" si="38"/>
        <v>161.31681768010731</v>
      </c>
      <c r="AW10" s="20">
        <f>(AP10-AP9)</f>
        <v>21.944630417591441</v>
      </c>
      <c r="AX10" s="20">
        <f>(AV10-AV9)</f>
        <v>35.741094337982716</v>
      </c>
      <c r="AY10" s="20">
        <f t="shared" si="18"/>
        <v>0.6139887662664677</v>
      </c>
      <c r="AZ10" s="21">
        <f t="shared" si="2"/>
        <v>28413.7</v>
      </c>
      <c r="BA10" s="20">
        <f t="shared" si="19"/>
        <v>57.685724755574185</v>
      </c>
      <c r="BB10" s="20">
        <f>BA10+BB9</f>
        <v>344.30713907231092</v>
      </c>
      <c r="BC10" s="20">
        <f t="shared" si="20"/>
        <v>447.30713907231086</v>
      </c>
      <c r="BD10" s="20">
        <f t="shared" si="3"/>
        <v>69.307139072310861</v>
      </c>
      <c r="BE10" s="140">
        <f t="shared" si="29"/>
        <v>0.14805583737417324</v>
      </c>
      <c r="BF10" s="140">
        <f>AVERAGE(BE3:BE10)</f>
        <v>0.20238170700600699</v>
      </c>
      <c r="BG10" s="86"/>
      <c r="BH10" s="33" t="s">
        <v>58</v>
      </c>
      <c r="BI10" s="34">
        <v>0.125</v>
      </c>
      <c r="BL10" s="46"/>
      <c r="BM10" s="47">
        <v>0.115</v>
      </c>
      <c r="BN10" s="48">
        <f t="shared" si="4"/>
        <v>7.0000000000000007E-2</v>
      </c>
      <c r="BO10" s="49">
        <f t="shared" si="5"/>
        <v>2.5555555555555558</v>
      </c>
      <c r="BP10" s="48">
        <f>(BM10-BM9)/BM9</f>
        <v>6.666666666666667</v>
      </c>
      <c r="BS10" s="50" t="s">
        <v>33</v>
      </c>
    </row>
    <row r="11" spans="1:71" x14ac:dyDescent="0.25">
      <c r="A11">
        <v>0</v>
      </c>
      <c r="C11" s="16">
        <f t="shared" si="6"/>
        <v>44075</v>
      </c>
      <c r="D11" s="91">
        <v>10</v>
      </c>
      <c r="E11" s="91">
        <f t="shared" si="7"/>
        <v>6.3117348091529148</v>
      </c>
      <c r="F11" s="91">
        <f t="shared" si="41"/>
        <v>4.706371733312058</v>
      </c>
      <c r="G11" s="142">
        <f t="shared" si="21"/>
        <v>0.45767195767195767</v>
      </c>
      <c r="H11" s="142">
        <f t="shared" si="42"/>
        <v>0.21414944824473706</v>
      </c>
      <c r="I11" s="154"/>
      <c r="J11" s="152">
        <v>551</v>
      </c>
      <c r="K11" s="152"/>
      <c r="L11" s="152"/>
      <c r="M11" s="152"/>
      <c r="N11" s="152">
        <v>418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>
        <f t="shared" si="40"/>
        <v>2090</v>
      </c>
      <c r="Z11" s="74">
        <f t="shared" si="9"/>
        <v>6.3117348091529148</v>
      </c>
      <c r="AA11" s="74">
        <f t="shared" si="32"/>
        <v>6.0039400358524491</v>
      </c>
      <c r="AB11" s="74">
        <f t="shared" si="35"/>
        <v>0.18218123545602261</v>
      </c>
      <c r="AC11" s="74">
        <f t="shared" si="10"/>
        <v>6.2298754145587854</v>
      </c>
      <c r="AD11" s="17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8">
        <f t="shared" si="33"/>
        <v>27906.007771504737</v>
      </c>
      <c r="AJ11" s="29">
        <f t="shared" si="13"/>
        <v>-36.726583896620497</v>
      </c>
      <c r="AK11" s="29">
        <f t="shared" si="22"/>
        <v>-23.658505526329972</v>
      </c>
      <c r="AL11" s="29">
        <f t="shared" si="23"/>
        <v>-54.346580480655426</v>
      </c>
      <c r="AM11" s="29">
        <f t="shared" si="24"/>
        <v>-6.0385089422950475</v>
      </c>
      <c r="AN11" s="29">
        <f t="shared" si="25"/>
        <v>-18.115526826885141</v>
      </c>
      <c r="AO11" s="29">
        <f t="shared" si="26"/>
        <v>-36.231053653770289</v>
      </c>
      <c r="AP11" s="20">
        <f t="shared" si="37"/>
        <v>307.44905626110648</v>
      </c>
      <c r="AQ11" s="20">
        <f>AO4</f>
        <v>-20.018281149103302</v>
      </c>
      <c r="AR11" s="20">
        <f t="shared" si="14"/>
        <v>33.05392550695845</v>
      </c>
      <c r="AS11" s="20">
        <f t="shared" si="15"/>
        <v>21.292654973696976</v>
      </c>
      <c r="AT11" s="20">
        <f t="shared" si="16"/>
        <v>-12.86956446264916</v>
      </c>
      <c r="AU11" s="20">
        <f t="shared" si="17"/>
        <v>-18.908073404944208</v>
      </c>
      <c r="AV11" s="20">
        <f t="shared" si="38"/>
        <v>200.2431722341548</v>
      </c>
      <c r="AW11" s="20">
        <f t="shared" si="27"/>
        <v>21.458734868902923</v>
      </c>
      <c r="AX11" s="20">
        <f t="shared" si="28"/>
        <v>38.926354554047492</v>
      </c>
      <c r="AY11" s="20">
        <f t="shared" si="18"/>
        <v>0.55126494928027325</v>
      </c>
      <c r="AZ11" s="21">
        <f t="shared" si="2"/>
        <v>28413.699999999997</v>
      </c>
      <c r="BA11" s="20">
        <f t="shared" si="19"/>
        <v>60.385089422950479</v>
      </c>
      <c r="BB11" s="20">
        <f t="shared" si="36"/>
        <v>404.69222849526142</v>
      </c>
      <c r="BC11" s="20">
        <f t="shared" si="20"/>
        <v>507.69222849526125</v>
      </c>
      <c r="BD11" s="20">
        <f t="shared" si="3"/>
        <v>-43.307771504738753</v>
      </c>
      <c r="BE11" s="140">
        <f t="shared" si="29"/>
        <v>0.13499692749859876</v>
      </c>
      <c r="BF11" s="140">
        <f t="shared" ref="BF11:BF74" si="43">AVERAGE(BE4:BE11)</f>
        <v>0.18266557502956215</v>
      </c>
      <c r="BG11" s="86"/>
      <c r="BH11" t="s">
        <v>64</v>
      </c>
      <c r="BI11" s="51">
        <f>BI10+BI9</f>
        <v>0.25</v>
      </c>
      <c r="BR11" t="s">
        <v>34</v>
      </c>
      <c r="BS11" s="52">
        <v>0.4</v>
      </c>
    </row>
    <row r="12" spans="1:71" x14ac:dyDescent="0.25">
      <c r="A12">
        <v>0</v>
      </c>
      <c r="C12" s="16">
        <f t="shared" si="6"/>
        <v>44076</v>
      </c>
      <c r="D12" s="91">
        <v>11</v>
      </c>
      <c r="E12" s="91">
        <f t="shared" si="7"/>
        <v>6.4361503683694279</v>
      </c>
      <c r="F12" s="91">
        <f t="shared" si="41"/>
        <v>4.1944050259877885</v>
      </c>
      <c r="G12" s="142">
        <f t="shared" si="21"/>
        <v>0.13248638838475499</v>
      </c>
      <c r="H12" s="142">
        <f t="shared" si="42"/>
        <v>0.17842602721820636</v>
      </c>
      <c r="I12" s="154"/>
      <c r="J12" s="152">
        <v>624</v>
      </c>
      <c r="K12" s="152"/>
      <c r="L12" s="152"/>
      <c r="M12" s="152"/>
      <c r="N12" s="152">
        <v>453</v>
      </c>
      <c r="O12" s="152">
        <v>547</v>
      </c>
      <c r="P12" s="152">
        <v>36</v>
      </c>
      <c r="Q12" s="152">
        <v>124</v>
      </c>
      <c r="R12" s="152">
        <v>52</v>
      </c>
      <c r="S12" s="152">
        <v>423</v>
      </c>
      <c r="T12" s="152">
        <v>77</v>
      </c>
      <c r="U12" s="152">
        <v>3</v>
      </c>
      <c r="V12" s="152">
        <v>47</v>
      </c>
      <c r="W12" s="152">
        <v>2</v>
      </c>
      <c r="X12" s="152">
        <v>30</v>
      </c>
      <c r="Y12" s="152">
        <f t="shared" si="40"/>
        <v>2265</v>
      </c>
      <c r="Z12" s="74">
        <f t="shared" si="9"/>
        <v>6.4361503683694279</v>
      </c>
      <c r="AA12" s="74">
        <f t="shared" si="32"/>
        <v>6.2275931243806433</v>
      </c>
      <c r="AB12" s="74">
        <f t="shared" si="35"/>
        <v>0.22365308852819421</v>
      </c>
      <c r="AC12" s="74">
        <f t="shared" si="10"/>
        <v>6.3468578827456605</v>
      </c>
      <c r="AD12" s="17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8">
        <f t="shared" si="33"/>
        <v>27843.003307081068</v>
      </c>
      <c r="AJ12" s="29">
        <f t="shared" si="13"/>
        <v>-39.397042388120056</v>
      </c>
      <c r="AK12" s="29">
        <f t="shared" si="22"/>
        <v>-23.607422035551412</v>
      </c>
      <c r="AL12" s="29">
        <f t="shared" si="23"/>
        <v>-56.704017981304318</v>
      </c>
      <c r="AM12" s="29">
        <f t="shared" si="24"/>
        <v>-6.3004464423671465</v>
      </c>
      <c r="AN12" s="29">
        <f t="shared" si="25"/>
        <v>-18.901339327101439</v>
      </c>
      <c r="AO12" s="29">
        <f t="shared" si="26"/>
        <v>-37.802678654202879</v>
      </c>
      <c r="AP12" s="20">
        <f t="shared" si="37"/>
        <v>328.2408843458519</v>
      </c>
      <c r="AQ12" s="20">
        <f t="shared" ref="AQ12:AQ74" si="44">AO5</f>
        <v>-22.07698236480914</v>
      </c>
      <c r="AR12" s="20">
        <f t="shared" si="14"/>
        <v>35.45733814930805</v>
      </c>
      <c r="AS12" s="20">
        <f t="shared" si="15"/>
        <v>21.246679831996271</v>
      </c>
      <c r="AT12" s="20">
        <f t="shared" si="16"/>
        <v>-13.835207531749791</v>
      </c>
      <c r="AU12" s="20">
        <f t="shared" si="17"/>
        <v>-20.135653974116938</v>
      </c>
      <c r="AV12" s="20">
        <f t="shared" si="38"/>
        <v>242.45580857308087</v>
      </c>
      <c r="AW12" s="20">
        <f t="shared" si="27"/>
        <v>20.791828084745418</v>
      </c>
      <c r="AX12" s="20">
        <f t="shared" si="28"/>
        <v>42.212636338926075</v>
      </c>
      <c r="AY12" s="20">
        <f t="shared" si="18"/>
        <v>0.49254985918925859</v>
      </c>
      <c r="AZ12" s="21">
        <f t="shared" si="2"/>
        <v>28413.7</v>
      </c>
      <c r="BA12" s="20">
        <f t="shared" si="19"/>
        <v>63.004464423671465</v>
      </c>
      <c r="BB12" s="20">
        <f t="shared" si="36"/>
        <v>467.69669291893285</v>
      </c>
      <c r="BC12" s="20">
        <f t="shared" si="20"/>
        <v>570.69669291893274</v>
      </c>
      <c r="BD12" s="20">
        <f t="shared" si="3"/>
        <v>-53.30330708106726</v>
      </c>
      <c r="BE12" s="140">
        <f t="shared" si="29"/>
        <v>0.12409972201152095</v>
      </c>
      <c r="BF12" s="140">
        <f t="shared" si="43"/>
        <v>0.16685659135007844</v>
      </c>
      <c r="BG12" s="86"/>
      <c r="BH12" t="s">
        <v>63</v>
      </c>
      <c r="BI12" s="53">
        <f>BI11*BI2</f>
        <v>7077.6749999999993</v>
      </c>
      <c r="BJ12" s="53"/>
      <c r="BR12" t="s">
        <v>35</v>
      </c>
      <c r="BS12" s="52">
        <v>0.6</v>
      </c>
    </row>
    <row r="13" spans="1:71" x14ac:dyDescent="0.25">
      <c r="A13">
        <v>0</v>
      </c>
      <c r="C13" s="16">
        <f t="shared" si="6"/>
        <v>44077</v>
      </c>
      <c r="D13" s="91">
        <v>12</v>
      </c>
      <c r="E13" s="91">
        <f t="shared" si="7"/>
        <v>6.508769136971682</v>
      </c>
      <c r="F13" s="91">
        <f t="shared" si="41"/>
        <v>4.1008345210675063</v>
      </c>
      <c r="G13" s="142">
        <f t="shared" si="21"/>
        <v>7.5320512820512817E-2</v>
      </c>
      <c r="H13" s="142">
        <f t="shared" si="42"/>
        <v>0.17046210602612982</v>
      </c>
      <c r="I13" s="154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5">
        <v>146</v>
      </c>
      <c r="R13" s="75">
        <v>44</v>
      </c>
      <c r="S13" s="75">
        <v>445</v>
      </c>
      <c r="T13" s="75">
        <v>80</v>
      </c>
      <c r="U13" s="75">
        <v>1</v>
      </c>
      <c r="V13" s="75">
        <v>48</v>
      </c>
      <c r="W13" s="75">
        <v>3</v>
      </c>
      <c r="X13" s="75">
        <v>32</v>
      </c>
      <c r="Y13" s="75">
        <f>N13*5</f>
        <v>2385</v>
      </c>
      <c r="Z13" s="74">
        <f t="shared" si="9"/>
        <v>6.508769136971682</v>
      </c>
      <c r="AA13" s="74">
        <f t="shared" si="32"/>
        <v>6.418884771498008</v>
      </c>
      <c r="AB13" s="74">
        <f t="shared" si="35"/>
        <v>0.19129164711736468</v>
      </c>
      <c r="AC13" s="74">
        <f t="shared" si="10"/>
        <v>6.4555400058153962</v>
      </c>
      <c r="AD13" s="17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8">
        <f t="shared" si="33"/>
        <v>27777.482805508123</v>
      </c>
      <c r="AJ13" s="29">
        <f t="shared" si="13"/>
        <v>-41.96637891987482</v>
      </c>
      <c r="AK13" s="29">
        <f t="shared" si="22"/>
        <v>-23.554122653068898</v>
      </c>
      <c r="AL13" s="29">
        <f t="shared" si="23"/>
        <v>-58.968451415649348</v>
      </c>
      <c r="AM13" s="29">
        <f t="shared" si="24"/>
        <v>-6.5520501572943717</v>
      </c>
      <c r="AN13" s="29">
        <f t="shared" si="25"/>
        <v>-19.656150471883112</v>
      </c>
      <c r="AO13" s="29">
        <f t="shared" si="26"/>
        <v>-39.312300943766232</v>
      </c>
      <c r="AP13" s="20">
        <f t="shared" si="37"/>
        <v>348.16423363522546</v>
      </c>
      <c r="AQ13" s="20">
        <f t="shared" si="44"/>
        <v>-24.274262330712411</v>
      </c>
      <c r="AR13" s="20">
        <f t="shared" si="14"/>
        <v>37.769741027887342</v>
      </c>
      <c r="AS13" s="20">
        <f t="shared" si="15"/>
        <v>21.198710387762009</v>
      </c>
      <c r="AT13" s="20">
        <f t="shared" si="16"/>
        <v>-14.770839795563335</v>
      </c>
      <c r="AU13" s="20">
        <f t="shared" si="17"/>
        <v>-21.322889952857707</v>
      </c>
      <c r="AV13" s="20">
        <f t="shared" si="38"/>
        <v>288.052960856651</v>
      </c>
      <c r="AW13" s="20">
        <f t="shared" si="27"/>
        <v>19.923349289373562</v>
      </c>
      <c r="AX13" s="20">
        <f t="shared" si="28"/>
        <v>45.597152283570125</v>
      </c>
      <c r="AY13" s="20">
        <f t="shared" si="18"/>
        <v>0.43694284163777652</v>
      </c>
      <c r="AZ13" s="21">
        <f t="shared" si="2"/>
        <v>28413.7</v>
      </c>
      <c r="BA13" s="20">
        <f t="shared" si="19"/>
        <v>65.520501572943715</v>
      </c>
      <c r="BB13" s="20">
        <f t="shared" si="36"/>
        <v>533.21719449187663</v>
      </c>
      <c r="BC13" s="20">
        <f t="shared" si="20"/>
        <v>636.2171944918764</v>
      </c>
      <c r="BD13" s="20">
        <f t="shared" si="3"/>
        <v>-34.782805508123602</v>
      </c>
      <c r="BE13" s="140">
        <f t="shared" si="29"/>
        <v>0.11480792229200953</v>
      </c>
      <c r="BF13" s="140">
        <f t="shared" si="43"/>
        <v>0.15358614827123893</v>
      </c>
      <c r="BG13" s="86"/>
      <c r="BI13" s="54"/>
      <c r="BK13" s="55"/>
      <c r="BR13" t="s">
        <v>56</v>
      </c>
      <c r="BS13" s="52">
        <v>0.75</v>
      </c>
    </row>
    <row r="14" spans="1:71" x14ac:dyDescent="0.25">
      <c r="A14">
        <v>0</v>
      </c>
      <c r="C14" s="16">
        <f t="shared" si="6"/>
        <v>44078</v>
      </c>
      <c r="D14" s="91">
        <v>13</v>
      </c>
      <c r="E14" s="91">
        <f t="shared" si="7"/>
        <v>6.5750758405996201</v>
      </c>
      <c r="F14" s="91">
        <f t="shared" si="41"/>
        <v>4.3928993045390694</v>
      </c>
      <c r="G14" s="142">
        <f t="shared" si="21"/>
        <v>6.8554396423248884E-2</v>
      </c>
      <c r="H14" s="142">
        <f t="shared" si="42"/>
        <v>0.16370133003999679</v>
      </c>
      <c r="I14" s="154"/>
      <c r="J14" s="75">
        <v>717</v>
      </c>
      <c r="K14" s="75"/>
      <c r="L14" s="75"/>
      <c r="M14" s="75"/>
      <c r="N14" s="75">
        <v>490</v>
      </c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>
        <f>N14*5</f>
        <v>2450</v>
      </c>
      <c r="Z14" s="74">
        <f t="shared" si="9"/>
        <v>6.5750758405996201</v>
      </c>
      <c r="AA14" s="74">
        <f t="shared" si="32"/>
        <v>6.5066651153135764</v>
      </c>
      <c r="AB14" s="74">
        <f t="shared" si="35"/>
        <v>8.7780343815568429E-2</v>
      </c>
      <c r="AC14" s="74">
        <f t="shared" si="10"/>
        <v>6.5569555646804414</v>
      </c>
      <c r="AD14" s="17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8">
        <f t="shared" si="33"/>
        <v>27709.57523414577</v>
      </c>
      <c r="AJ14" s="29">
        <f t="shared" si="13"/>
        <v>-44.408876563574921</v>
      </c>
      <c r="AK14" s="29">
        <f t="shared" si="22"/>
        <v>-23.4986947987775</v>
      </c>
      <c r="AL14" s="29">
        <f t="shared" si="23"/>
        <v>-61.116814226117185</v>
      </c>
      <c r="AM14" s="29">
        <f t="shared" si="24"/>
        <v>-6.7907571362352428</v>
      </c>
      <c r="AN14" s="29">
        <f t="shared" si="25"/>
        <v>-20.372271408705728</v>
      </c>
      <c r="AO14" s="29">
        <f t="shared" si="26"/>
        <v>-40.744542817411457</v>
      </c>
      <c r="AP14" s="20">
        <f t="shared" si="37"/>
        <v>366.99558659641696</v>
      </c>
      <c r="AQ14" s="20">
        <f t="shared" si="44"/>
        <v>-26.618070751340532</v>
      </c>
      <c r="AR14" s="20">
        <f t="shared" si="14"/>
        <v>39.967988907217432</v>
      </c>
      <c r="AS14" s="20">
        <f t="shared" si="15"/>
        <v>21.14882531889975</v>
      </c>
      <c r="AT14" s="20">
        <f t="shared" si="16"/>
        <v>-15.667390513585145</v>
      </c>
      <c r="AU14" s="20">
        <f t="shared" si="17"/>
        <v>-22.45814764982039</v>
      </c>
      <c r="AV14" s="20">
        <f t="shared" si="38"/>
        <v>337.12917925781193</v>
      </c>
      <c r="AW14" s="20">
        <f t="shared" si="27"/>
        <v>18.831352961191499</v>
      </c>
      <c r="AX14" s="20">
        <f t="shared" si="28"/>
        <v>49.076218401160929</v>
      </c>
      <c r="AY14" s="20">
        <f t="shared" si="18"/>
        <v>0.3837164633847589</v>
      </c>
      <c r="AZ14" s="21">
        <f t="shared" si="2"/>
        <v>28413.7</v>
      </c>
      <c r="BA14" s="20">
        <f t="shared" si="19"/>
        <v>67.907571362352428</v>
      </c>
      <c r="BB14" s="20">
        <f t="shared" si="36"/>
        <v>601.12476585422905</v>
      </c>
      <c r="BC14" s="20">
        <f t="shared" si="20"/>
        <v>704.12476585422883</v>
      </c>
      <c r="BD14" s="20">
        <f t="shared" si="3"/>
        <v>-12.875234145771174</v>
      </c>
      <c r="BE14" s="140">
        <f t="shared" si="29"/>
        <v>0.10673646036333197</v>
      </c>
      <c r="BF14" s="140">
        <f t="shared" si="43"/>
        <v>0.14205412579773277</v>
      </c>
      <c r="BG14" s="86"/>
      <c r="BH14" t="s">
        <v>70</v>
      </c>
      <c r="BI14" s="56">
        <v>1475</v>
      </c>
      <c r="BJ14" s="55"/>
      <c r="BR14" t="s">
        <v>36</v>
      </c>
      <c r="BS14" s="52">
        <v>0.5</v>
      </c>
    </row>
    <row r="15" spans="1:71" x14ac:dyDescent="0.25">
      <c r="A15">
        <v>0</v>
      </c>
      <c r="B15" t="s">
        <v>116</v>
      </c>
      <c r="C15" s="16">
        <f t="shared" si="6"/>
        <v>44079</v>
      </c>
      <c r="D15" s="91">
        <v>14</v>
      </c>
      <c r="E15" s="91">
        <f t="shared" si="7"/>
        <v>6.7226297948554485</v>
      </c>
      <c r="F15" s="91">
        <f t="shared" si="41"/>
        <v>4.4619306972989499</v>
      </c>
      <c r="G15" s="142">
        <f t="shared" si="21"/>
        <v>0.15899581589958159</v>
      </c>
      <c r="H15" s="142">
        <f t="shared" si="42"/>
        <v>0.15399743560806889</v>
      </c>
      <c r="I15" s="154">
        <f>H15-H9</f>
        <v>-2.6325686591680331E-2</v>
      </c>
      <c r="J15" s="151">
        <f>AVERAGE(J14,J17)</f>
        <v>831</v>
      </c>
      <c r="K15" s="75"/>
      <c r="L15" s="75"/>
      <c r="M15" s="75"/>
      <c r="N15" s="151">
        <v>558</v>
      </c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151">
        <f t="shared" ref="Y15:Y20" si="45">N15*5</f>
        <v>2790</v>
      </c>
      <c r="Z15" s="74">
        <f t="shared" si="9"/>
        <v>6.7226297948554485</v>
      </c>
      <c r="AA15" s="74">
        <f t="shared" si="32"/>
        <v>6.6021582574755842</v>
      </c>
      <c r="AB15" s="74">
        <f t="shared" si="35"/>
        <v>9.5493142162007771E-2</v>
      </c>
      <c r="AC15" s="74">
        <f t="shared" si="10"/>
        <v>6.6519108590848131</v>
      </c>
      <c r="AD15" s="17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8">
        <f t="shared" si="33"/>
        <v>27639.437580751157</v>
      </c>
      <c r="AJ15" s="29">
        <f t="shared" si="13"/>
        <v>-46.696405820452121</v>
      </c>
      <c r="AK15" s="29">
        <f t="shared" si="22"/>
        <v>-23.4412475741624</v>
      </c>
      <c r="AL15" s="29">
        <f t="shared" si="23"/>
        <v>-63.123888055153067</v>
      </c>
      <c r="AM15" s="29">
        <f t="shared" si="24"/>
        <v>-7.0137653394614521</v>
      </c>
      <c r="AN15" s="29">
        <f t="shared" si="25"/>
        <v>-21.041296018384354</v>
      </c>
      <c r="AO15" s="29">
        <f t="shared" si="26"/>
        <v>-42.082592036768716</v>
      </c>
      <c r="AP15" s="20">
        <f t="shared" si="37"/>
        <v>384.4880843319587</v>
      </c>
      <c r="AQ15" s="20">
        <f t="shared" si="44"/>
        <v>-29.11658892277255</v>
      </c>
      <c r="AR15" s="20">
        <f t="shared" si="14"/>
        <v>42.026765238406909</v>
      </c>
      <c r="AS15" s="20">
        <f t="shared" si="15"/>
        <v>21.097122816746161</v>
      </c>
      <c r="AT15" s="20">
        <f t="shared" si="16"/>
        <v>-16.514801396838763</v>
      </c>
      <c r="AU15" s="20">
        <f t="shared" si="17"/>
        <v>-23.528566736300213</v>
      </c>
      <c r="AV15" s="20">
        <f t="shared" si="38"/>
        <v>389.7743349168847</v>
      </c>
      <c r="AW15" s="20">
        <f t="shared" si="27"/>
        <v>17.492497735541747</v>
      </c>
      <c r="AX15" s="20">
        <f t="shared" si="28"/>
        <v>52.645155659072771</v>
      </c>
      <c r="AY15" s="20">
        <f t="shared" si="18"/>
        <v>0.33227174497920059</v>
      </c>
      <c r="AZ15" s="21">
        <f t="shared" si="2"/>
        <v>28413.7</v>
      </c>
      <c r="BA15" s="20">
        <f t="shared" si="19"/>
        <v>70.137653394614517</v>
      </c>
      <c r="BB15" s="20">
        <f t="shared" si="36"/>
        <v>671.26241924884357</v>
      </c>
      <c r="BC15" s="20">
        <f t="shared" si="20"/>
        <v>774.26241924884334</v>
      </c>
      <c r="BD15" s="83">
        <f t="shared" si="3"/>
        <v>-56.737580751156656</v>
      </c>
      <c r="BE15" s="140">
        <f t="shared" si="29"/>
        <v>9.9609695320864111E-2</v>
      </c>
      <c r="BF15" s="140">
        <f t="shared" si="43"/>
        <v>0.13175640406927114</v>
      </c>
      <c r="BH15" t="s">
        <v>197</v>
      </c>
      <c r="BI15" s="72">
        <v>1475</v>
      </c>
      <c r="BK15" s="55"/>
      <c r="BR15" t="s">
        <v>37</v>
      </c>
      <c r="BS15" s="57">
        <v>2.5</v>
      </c>
    </row>
    <row r="16" spans="1:71" x14ac:dyDescent="0.25">
      <c r="A16">
        <v>0</v>
      </c>
      <c r="B16" t="s">
        <v>116</v>
      </c>
      <c r="C16" s="16">
        <f t="shared" si="6"/>
        <v>44080</v>
      </c>
      <c r="D16" s="91">
        <v>15</v>
      </c>
      <c r="E16" s="91">
        <f t="shared" si="7"/>
        <v>6.7226297948554485</v>
      </c>
      <c r="F16" s="91">
        <f t="shared" si="41"/>
        <v>5.8389215049259766</v>
      </c>
      <c r="G16" s="142">
        <f t="shared" si="21"/>
        <v>0</v>
      </c>
      <c r="H16" s="142">
        <f t="shared" si="42"/>
        <v>0.15399743560806889</v>
      </c>
      <c r="I16" s="154"/>
      <c r="J16" s="151">
        <v>831</v>
      </c>
      <c r="K16" s="75"/>
      <c r="L16" s="75"/>
      <c r="M16" s="75"/>
      <c r="N16" s="151">
        <f>AVERAGE(N14,N17)</f>
        <v>558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151">
        <f t="shared" si="45"/>
        <v>2790</v>
      </c>
      <c r="Z16" s="74">
        <f t="shared" si="9"/>
        <v>6.7226297948554485</v>
      </c>
      <c r="AA16" s="74">
        <f t="shared" si="32"/>
        <v>6.6734451434368394</v>
      </c>
      <c r="AB16" s="74">
        <f t="shared" si="35"/>
        <v>7.1286885961255209E-2</v>
      </c>
      <c r="AC16" s="74">
        <f t="shared" si="10"/>
        <v>6.7410424480865103</v>
      </c>
      <c r="AD16" s="17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8">
        <f t="shared" si="33"/>
        <v>27567.257351383574</v>
      </c>
      <c r="AJ16" s="29">
        <f t="shared" si="13"/>
        <v>-48.798315582682477</v>
      </c>
      <c r="AK16" s="29">
        <f t="shared" si="22"/>
        <v>-23.381913784899982</v>
      </c>
      <c r="AL16" s="29">
        <f t="shared" si="23"/>
        <v>-64.96220643082421</v>
      </c>
      <c r="AM16" s="29">
        <f t="shared" si="24"/>
        <v>-7.2180229367582456</v>
      </c>
      <c r="AN16" s="29">
        <f t="shared" si="25"/>
        <v>-21.654068810274737</v>
      </c>
      <c r="AO16" s="29">
        <f t="shared" si="26"/>
        <v>-43.308137620549473</v>
      </c>
      <c r="AP16" s="20">
        <f t="shared" si="37"/>
        <v>400.37012966510838</v>
      </c>
      <c r="AQ16" s="20">
        <f t="shared" si="44"/>
        <v>-31.778197302736373</v>
      </c>
      <c r="AR16" s="20">
        <f t="shared" si="14"/>
        <v>43.918484024414234</v>
      </c>
      <c r="AS16" s="20">
        <f t="shared" si="15"/>
        <v>21.043722406409984</v>
      </c>
      <c r="AT16" s="20">
        <f t="shared" si="16"/>
        <v>-17.301963794938143</v>
      </c>
      <c r="AU16" s="20">
        <f t="shared" si="17"/>
        <v>-24.519986731696388</v>
      </c>
      <c r="AV16" s="20">
        <f t="shared" si="38"/>
        <v>446.07251895131748</v>
      </c>
      <c r="AW16" s="20">
        <f t="shared" si="27"/>
        <v>15.882045333149676</v>
      </c>
      <c r="AX16" s="20">
        <f t="shared" si="28"/>
        <v>56.298184034432779</v>
      </c>
      <c r="AY16" s="20">
        <f t="shared" si="18"/>
        <v>0.28210581931800838</v>
      </c>
      <c r="AZ16" s="21">
        <f t="shared" si="2"/>
        <v>28413.7</v>
      </c>
      <c r="BA16" s="20">
        <f t="shared" si="19"/>
        <v>72.180229367582456</v>
      </c>
      <c r="BB16" s="20">
        <f t="shared" si="36"/>
        <v>743.44264861642603</v>
      </c>
      <c r="BC16" s="20">
        <f t="shared" si="20"/>
        <v>846.44264861642591</v>
      </c>
      <c r="BD16" s="83">
        <f t="shared" si="3"/>
        <v>15.442648616425913</v>
      </c>
      <c r="BE16" s="140">
        <f t="shared" si="29"/>
        <v>9.3224503182795279E-2</v>
      </c>
      <c r="BF16" s="140">
        <f t="shared" si="43"/>
        <v>0.12235663027074369</v>
      </c>
      <c r="BH16" t="s">
        <v>72</v>
      </c>
      <c r="BI16">
        <f>BI14*5</f>
        <v>7375</v>
      </c>
      <c r="BJ16" s="55"/>
      <c r="BK16" s="55"/>
      <c r="BS16" s="57"/>
    </row>
    <row r="17" spans="1:65" x14ac:dyDescent="0.25">
      <c r="A17">
        <v>0</v>
      </c>
      <c r="B17" t="s">
        <v>116</v>
      </c>
      <c r="C17" s="16">
        <f t="shared" si="6"/>
        <v>44081</v>
      </c>
      <c r="D17" s="91">
        <v>16</v>
      </c>
      <c r="E17" s="91">
        <f t="shared" si="7"/>
        <v>6.8511849274937431</v>
      </c>
      <c r="F17" s="91">
        <f t="shared" si="41"/>
        <v>8.0693348652907861</v>
      </c>
      <c r="G17" s="142">
        <f t="shared" si="21"/>
        <v>0.13718411552346571</v>
      </c>
      <c r="H17" s="142">
        <f t="shared" si="42"/>
        <v>0.14717331238907452</v>
      </c>
      <c r="I17" s="154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5">
        <v>262</v>
      </c>
      <c r="R17" s="75">
        <v>215</v>
      </c>
      <c r="S17" s="75">
        <v>589</v>
      </c>
      <c r="T17" s="75">
        <v>94</v>
      </c>
      <c r="U17" s="75">
        <v>3</v>
      </c>
      <c r="V17" s="75">
        <v>57</v>
      </c>
      <c r="W17" s="75">
        <v>13</v>
      </c>
      <c r="X17" s="75">
        <v>37</v>
      </c>
      <c r="Y17" s="75">
        <f t="shared" si="45"/>
        <v>3130</v>
      </c>
      <c r="Z17" s="74">
        <f t="shared" si="9"/>
        <v>6.8511849274937431</v>
      </c>
      <c r="AA17" s="74">
        <f t="shared" si="32"/>
        <v>6.7654815057348801</v>
      </c>
      <c r="AB17" s="74">
        <f t="shared" si="35"/>
        <v>9.2036362298040686E-2</v>
      </c>
      <c r="AC17" s="74">
        <f t="shared" si="10"/>
        <v>6.8248570610574504</v>
      </c>
      <c r="AD17" s="17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8">
        <f t="shared" si="33"/>
        <v>27493.2551727627</v>
      </c>
      <c r="AJ17" s="29">
        <f t="shared" si="13"/>
        <v>-50.681326566882177</v>
      </c>
      <c r="AK17" s="29">
        <f t="shared" si="22"/>
        <v>-23.320852053990432</v>
      </c>
      <c r="AL17" s="29">
        <f t="shared" si="23"/>
        <v>-66.601960758785353</v>
      </c>
      <c r="AM17" s="29">
        <f t="shared" si="24"/>
        <v>-7.4002178620872616</v>
      </c>
      <c r="AN17" s="29">
        <f t="shared" si="25"/>
        <v>-22.200653586261783</v>
      </c>
      <c r="AO17" s="29">
        <f t="shared" si="26"/>
        <v>-44.401307172523573</v>
      </c>
      <c r="AP17" s="20">
        <f t="shared" si="37"/>
        <v>414.34399973561938</v>
      </c>
      <c r="AQ17" s="20">
        <f t="shared" si="44"/>
        <v>-34.611434853344505</v>
      </c>
      <c r="AR17" s="20">
        <f t="shared" si="14"/>
        <v>45.613193910193964</v>
      </c>
      <c r="AS17" s="20">
        <f t="shared" si="15"/>
        <v>20.988766848591389</v>
      </c>
      <c r="AT17" s="20">
        <f t="shared" si="16"/>
        <v>-18.016655834929875</v>
      </c>
      <c r="AU17" s="20">
        <f t="shared" si="17"/>
        <v>-25.416873697017138</v>
      </c>
      <c r="AV17" s="20">
        <f t="shared" si="38"/>
        <v>506.10082750167913</v>
      </c>
      <c r="AW17" s="20">
        <f t="shared" si="27"/>
        <v>13.973870070510998</v>
      </c>
      <c r="AX17" s="20">
        <f t="shared" si="28"/>
        <v>60.028308550361658</v>
      </c>
      <c r="AY17" s="20">
        <f t="shared" si="18"/>
        <v>0.23278800299341115</v>
      </c>
      <c r="AZ17" s="21">
        <f t="shared" si="2"/>
        <v>28413.699999999997</v>
      </c>
      <c r="BA17" s="20">
        <f t="shared" si="19"/>
        <v>74.002178620872627</v>
      </c>
      <c r="BB17" s="20">
        <f t="shared" si="36"/>
        <v>817.44482723729868</v>
      </c>
      <c r="BC17" s="20">
        <f t="shared" si="20"/>
        <v>920.44482723729857</v>
      </c>
      <c r="BD17" s="20">
        <f t="shared" si="3"/>
        <v>-24.555172762701432</v>
      </c>
      <c r="BE17" s="140">
        <f t="shared" si="29"/>
        <v>8.7427280208333985E-2</v>
      </c>
      <c r="BF17" s="140">
        <f t="shared" si="43"/>
        <v>0.11361979353145348</v>
      </c>
      <c r="BH17" t="s">
        <v>73</v>
      </c>
      <c r="BI17">
        <f>BI14*10</f>
        <v>14750</v>
      </c>
      <c r="BJ17" s="55"/>
    </row>
    <row r="18" spans="1:65" x14ac:dyDescent="0.25">
      <c r="A18">
        <v>0</v>
      </c>
      <c r="C18" s="16">
        <f t="shared" si="6"/>
        <v>44082</v>
      </c>
      <c r="D18" s="91">
        <v>17</v>
      </c>
      <c r="E18" s="91">
        <f t="shared" si="7"/>
        <v>6.9275579062783166</v>
      </c>
      <c r="F18" s="91">
        <f t="shared" si="41"/>
        <v>8.4141387707611504</v>
      </c>
      <c r="G18" s="142">
        <f t="shared" si="21"/>
        <v>7.9365079365079361E-2</v>
      </c>
      <c r="H18" s="142">
        <f t="shared" si="42"/>
        <v>9.3129472630949034E-2</v>
      </c>
      <c r="I18" s="154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5">
        <v>311</v>
      </c>
      <c r="R18" s="75">
        <v>67</v>
      </c>
      <c r="S18" s="75">
        <v>607</v>
      </c>
      <c r="T18" s="75">
        <v>102</v>
      </c>
      <c r="U18" s="75">
        <v>2</v>
      </c>
      <c r="V18" s="75">
        <v>59</v>
      </c>
      <c r="W18" s="75">
        <v>8</v>
      </c>
      <c r="X18" s="75">
        <v>43</v>
      </c>
      <c r="Y18" s="75">
        <f t="shared" si="45"/>
        <v>3250</v>
      </c>
      <c r="Z18" s="74">
        <f t="shared" si="9"/>
        <v>6.9275579062783166</v>
      </c>
      <c r="AA18" s="74">
        <f t="shared" si="32"/>
        <v>6.8337908762091688</v>
      </c>
      <c r="AB18" s="74">
        <f t="shared" si="35"/>
        <v>6.8309370474288755E-2</v>
      </c>
      <c r="AC18" s="74">
        <f t="shared" si="10"/>
        <v>6.9037598108332778</v>
      </c>
      <c r="AD18" s="17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8">
        <f t="shared" si="33"/>
        <v>27417.687496885839</v>
      </c>
      <c r="AJ18" s="29">
        <f t="shared" si="13"/>
        <v>-52.309426853609615</v>
      </c>
      <c r="AK18" s="29">
        <f t="shared" si="22"/>
        <v>-23.258249023253907</v>
      </c>
      <c r="AL18" s="29">
        <f t="shared" si="23"/>
        <v>-68.010908289177166</v>
      </c>
      <c r="AM18" s="29">
        <f t="shared" si="24"/>
        <v>-7.5567675876863518</v>
      </c>
      <c r="AN18" s="29">
        <f t="shared" si="25"/>
        <v>-22.670302763059055</v>
      </c>
      <c r="AO18" s="29">
        <f t="shared" si="26"/>
        <v>-45.340605526118111</v>
      </c>
      <c r="AP18" s="20">
        <f t="shared" si="37"/>
        <v>427.47837438292339</v>
      </c>
      <c r="AQ18" s="20">
        <f t="shared" si="44"/>
        <v>-36.231053653770289</v>
      </c>
      <c r="AR18" s="20">
        <f t="shared" si="14"/>
        <v>47.078484168248657</v>
      </c>
      <c r="AS18" s="20">
        <f t="shared" si="15"/>
        <v>20.932424120928516</v>
      </c>
      <c r="AT18" s="20">
        <f t="shared" si="16"/>
        <v>-18.645479988102871</v>
      </c>
      <c r="AU18" s="20">
        <f t="shared" si="17"/>
        <v>-26.202247575789222</v>
      </c>
      <c r="AV18" s="20">
        <f t="shared" si="38"/>
        <v>568.53412873123852</v>
      </c>
      <c r="AW18" s="20">
        <f t="shared" si="27"/>
        <v>13.134374647304014</v>
      </c>
      <c r="AX18" s="20">
        <f t="shared" si="28"/>
        <v>62.43330122955939</v>
      </c>
      <c r="AY18" s="20">
        <f t="shared" si="18"/>
        <v>0.21037450188659049</v>
      </c>
      <c r="AZ18" s="21">
        <f t="shared" si="2"/>
        <v>28413.700000000004</v>
      </c>
      <c r="BA18" s="20">
        <f t="shared" si="19"/>
        <v>75.567675876863518</v>
      </c>
      <c r="BB18" s="20">
        <f t="shared" si="36"/>
        <v>893.0125031141622</v>
      </c>
      <c r="BC18" s="20">
        <f t="shared" si="20"/>
        <v>996.01250311416197</v>
      </c>
      <c r="BD18" s="20">
        <f t="shared" si="3"/>
        <v>-23.987496885838027</v>
      </c>
      <c r="BE18" s="140">
        <f t="shared" si="29"/>
        <v>8.2099082574757537E-2</v>
      </c>
      <c r="BF18" s="140">
        <f t="shared" si="43"/>
        <v>0.10537519918152652</v>
      </c>
      <c r="BH18" t="s">
        <v>74</v>
      </c>
      <c r="BI18">
        <v>6918</v>
      </c>
    </row>
    <row r="19" spans="1:65" x14ac:dyDescent="0.25">
      <c r="A19">
        <v>0</v>
      </c>
      <c r="C19" s="16">
        <f t="shared" si="6"/>
        <v>44083</v>
      </c>
      <c r="D19" s="91">
        <v>18</v>
      </c>
      <c r="E19" s="91">
        <f t="shared" si="7"/>
        <v>6.9612960459101672</v>
      </c>
      <c r="F19" s="91">
        <f t="shared" si="41"/>
        <v>8.8577066939302949</v>
      </c>
      <c r="G19" s="142">
        <f t="shared" si="21"/>
        <v>3.4313725490196081E-2</v>
      </c>
      <c r="H19" s="142">
        <f t="shared" si="42"/>
        <v>7.9104806503154906E-2</v>
      </c>
      <c r="I19" s="154"/>
      <c r="J19" s="75">
        <v>1055</v>
      </c>
      <c r="K19" s="75">
        <v>73</v>
      </c>
      <c r="L19" s="75">
        <v>443</v>
      </c>
      <c r="M19" s="75">
        <v>35</v>
      </c>
      <c r="N19" s="75">
        <v>612</v>
      </c>
      <c r="O19" s="75">
        <v>951</v>
      </c>
      <c r="P19" s="75">
        <v>69</v>
      </c>
      <c r="Q19" s="75">
        <v>380</v>
      </c>
      <c r="R19" s="75">
        <v>33</v>
      </c>
      <c r="S19" s="75">
        <v>571</v>
      </c>
      <c r="T19" s="75">
        <v>104</v>
      </c>
      <c r="U19" s="75">
        <v>4</v>
      </c>
      <c r="V19" s="75">
        <v>63</v>
      </c>
      <c r="W19" s="75">
        <v>2</v>
      </c>
      <c r="X19" s="75">
        <v>41</v>
      </c>
      <c r="Y19" s="75">
        <f t="shared" si="45"/>
        <v>3060</v>
      </c>
      <c r="Z19" s="74">
        <f t="shared" si="9"/>
        <v>6.9612960459101672</v>
      </c>
      <c r="AA19" s="74">
        <f t="shared" si="32"/>
        <v>6.9133462932274092</v>
      </c>
      <c r="AB19" s="74">
        <f t="shared" si="35"/>
        <v>7.9555417018240426E-2</v>
      </c>
      <c r="AC19" s="74">
        <f t="shared" si="10"/>
        <v>6.9782380517406057</v>
      </c>
      <c r="AD19" s="17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8">
        <f t="shared" si="33"/>
        <v>27340.673916008032</v>
      </c>
      <c r="AJ19" s="29">
        <f t="shared" si="13"/>
        <v>-53.81925923647276</v>
      </c>
      <c r="AK19" s="29">
        <f t="shared" si="22"/>
        <v>-23.194321641333932</v>
      </c>
      <c r="AL19" s="29">
        <f t="shared" si="23"/>
        <v>-69.312222790026027</v>
      </c>
      <c r="AM19" s="29">
        <f t="shared" si="24"/>
        <v>-7.7013580877806689</v>
      </c>
      <c r="AN19" s="29">
        <f t="shared" si="25"/>
        <v>-23.10407426334201</v>
      </c>
      <c r="AO19" s="29">
        <f t="shared" si="26"/>
        <v>-46.208148526684013</v>
      </c>
      <c r="AP19" s="20">
        <f t="shared" si="37"/>
        <v>439.75139167151497</v>
      </c>
      <c r="AQ19" s="20">
        <f t="shared" si="44"/>
        <v>-37.802678654202879</v>
      </c>
      <c r="AR19" s="20">
        <f t="shared" si="14"/>
        <v>48.437333312825487</v>
      </c>
      <c r="AS19" s="20">
        <f t="shared" si="15"/>
        <v>20.87488947720054</v>
      </c>
      <c r="AT19" s="20">
        <f t="shared" si="16"/>
        <v>-19.236526847231552</v>
      </c>
      <c r="AU19" s="20">
        <f t="shared" si="17"/>
        <v>-26.937884935012221</v>
      </c>
      <c r="AV19" s="20">
        <f t="shared" si="38"/>
        <v>633.2746923204536</v>
      </c>
      <c r="AW19" s="20">
        <f t="shared" si="27"/>
        <v>12.273017288591575</v>
      </c>
      <c r="AX19" s="20">
        <f t="shared" si="28"/>
        <v>64.740563589215071</v>
      </c>
      <c r="AY19" s="20">
        <f t="shared" si="18"/>
        <v>0.18957229607182627</v>
      </c>
      <c r="AZ19" s="21">
        <f t="shared" si="2"/>
        <v>28413.7</v>
      </c>
      <c r="BA19" s="20">
        <f t="shared" si="19"/>
        <v>77.013580877806689</v>
      </c>
      <c r="BB19" s="20">
        <f t="shared" si="36"/>
        <v>970.0260839919689</v>
      </c>
      <c r="BC19" s="20">
        <f t="shared" si="20"/>
        <v>1073.0260839919686</v>
      </c>
      <c r="BD19" s="20">
        <f t="shared" si="3"/>
        <v>18.026083991968562</v>
      </c>
      <c r="BE19" s="140">
        <f t="shared" si="29"/>
        <v>7.7321901720122654E-2</v>
      </c>
      <c r="BF19" s="140">
        <f t="shared" si="43"/>
        <v>9.8165820959216998E-2</v>
      </c>
      <c r="BH19" t="s">
        <v>38</v>
      </c>
      <c r="BI19" s="56">
        <f>BI18-BI14-BI20</f>
        <v>5349</v>
      </c>
    </row>
    <row r="20" spans="1:65" x14ac:dyDescent="0.25">
      <c r="A20">
        <v>0</v>
      </c>
      <c r="C20" s="16">
        <f t="shared" si="6"/>
        <v>44084</v>
      </c>
      <c r="D20" s="91">
        <v>19</v>
      </c>
      <c r="E20" s="91">
        <f t="shared" si="7"/>
        <v>6.9697906699015899</v>
      </c>
      <c r="F20" s="91">
        <f t="shared" si="41"/>
        <v>10.398664813294261</v>
      </c>
      <c r="G20" s="142">
        <f t="shared" si="21"/>
        <v>8.5308056872037911E-3</v>
      </c>
      <c r="H20" s="142">
        <f t="shared" si="42"/>
        <v>6.9563419769825052E-2</v>
      </c>
      <c r="I20" s="142"/>
      <c r="J20" s="74">
        <v>1064</v>
      </c>
      <c r="K20" s="74">
        <v>78</v>
      </c>
      <c r="L20" s="74">
        <v>521</v>
      </c>
      <c r="M20" s="74">
        <v>9</v>
      </c>
      <c r="N20" s="74">
        <v>543</v>
      </c>
      <c r="O20" s="74">
        <v>959</v>
      </c>
      <c r="P20" s="74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5"/>
        <v>2715</v>
      </c>
      <c r="Z20" s="74">
        <f t="shared" si="9"/>
        <v>6.9697906699015899</v>
      </c>
      <c r="AA20" s="74">
        <f t="shared" si="32"/>
        <v>6.9528815406966915</v>
      </c>
      <c r="AB20" s="74">
        <f t="shared" si="35"/>
        <v>3.9535247469282275E-2</v>
      </c>
      <c r="AC20" s="74">
        <f t="shared" si="10"/>
        <v>7.0487027498859653</v>
      </c>
      <c r="AD20" s="17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8">
        <f t="shared" si="33"/>
        <v>27262.335833722787</v>
      </c>
      <c r="AJ20" s="29">
        <f t="shared" si="13"/>
        <v>-55.208911206512418</v>
      </c>
      <c r="AK20" s="29">
        <f t="shared" si="22"/>
        <v>-23.12917107873329</v>
      </c>
      <c r="AL20" s="29">
        <f t="shared" si="23"/>
        <v>-70.50427405672113</v>
      </c>
      <c r="AM20" s="29">
        <f t="shared" si="24"/>
        <v>-7.8338082285245711</v>
      </c>
      <c r="AN20" s="29">
        <f t="shared" si="25"/>
        <v>-23.50142468557371</v>
      </c>
      <c r="AO20" s="29">
        <f t="shared" si="26"/>
        <v>-47.00284937114742</v>
      </c>
      <c r="AP20" s="20">
        <f t="shared" si="37"/>
        <v>451.15455215925169</v>
      </c>
      <c r="AQ20" s="20">
        <f t="shared" si="44"/>
        <v>-39.312300943766232</v>
      </c>
      <c r="AR20" s="20">
        <f t="shared" si="14"/>
        <v>49.688020085861176</v>
      </c>
      <c r="AS20" s="20">
        <f t="shared" si="15"/>
        <v>20.816253970859961</v>
      </c>
      <c r="AT20" s="20">
        <f t="shared" si="16"/>
        <v>-19.788812625218174</v>
      </c>
      <c r="AU20" s="20">
        <f t="shared" si="17"/>
        <v>-27.622620853742745</v>
      </c>
      <c r="AV20" s="20">
        <f t="shared" si="38"/>
        <v>700.20961411796259</v>
      </c>
      <c r="AW20" s="20">
        <f t="shared" si="27"/>
        <v>11.403160487736727</v>
      </c>
      <c r="AX20" s="20">
        <f t="shared" si="28"/>
        <v>66.934921797508991</v>
      </c>
      <c r="AY20" s="20">
        <f t="shared" si="18"/>
        <v>0.17036190050738359</v>
      </c>
      <c r="AZ20" s="21">
        <f t="shared" si="2"/>
        <v>28413.7</v>
      </c>
      <c r="BA20" s="20">
        <f t="shared" si="19"/>
        <v>78.338082285245704</v>
      </c>
      <c r="BB20" s="20">
        <f t="shared" si="36"/>
        <v>1048.3641662772145</v>
      </c>
      <c r="BC20" s="20">
        <f t="shared" si="20"/>
        <v>1151.3641662772143</v>
      </c>
      <c r="BD20" s="20">
        <f t="shared" si="3"/>
        <v>87.364166277214281</v>
      </c>
      <c r="BE20" s="140">
        <f t="shared" si="29"/>
        <v>7.3006689635917624E-2</v>
      </c>
      <c r="BF20" s="140">
        <f t="shared" si="43"/>
        <v>9.1779191912266578E-2</v>
      </c>
      <c r="BH20" t="s">
        <v>75</v>
      </c>
      <c r="BI20">
        <v>94</v>
      </c>
    </row>
    <row r="21" spans="1:65" x14ac:dyDescent="0.25">
      <c r="A21">
        <v>1</v>
      </c>
      <c r="C21" s="16">
        <f t="shared" si="6"/>
        <v>44085</v>
      </c>
      <c r="D21" s="91">
        <v>20</v>
      </c>
      <c r="AC21" s="74">
        <f t="shared" si="10"/>
        <v>7.0809433238044157</v>
      </c>
      <c r="AD21" s="17">
        <f t="shared" si="11"/>
        <v>0.75000000000000011</v>
      </c>
      <c r="AE21">
        <f t="shared" si="0"/>
        <v>3.3750000000000002E-2</v>
      </c>
      <c r="AF21">
        <v>22.22</v>
      </c>
      <c r="AG21">
        <f t="shared" si="1"/>
        <v>4.4999999999999998E-2</v>
      </c>
      <c r="AH21">
        <f t="shared" si="12"/>
        <v>-1.1249999999999996E-2</v>
      </c>
      <c r="AI21" s="28">
        <f t="shared" si="33"/>
        <v>27224.610313779547</v>
      </c>
      <c r="AJ21" s="29">
        <f t="shared" si="13"/>
        <v>-14.662619904961499</v>
      </c>
      <c r="AK21" s="29">
        <f t="shared" si="22"/>
        <v>-23.062900038278265</v>
      </c>
      <c r="AL21" s="29">
        <f t="shared" si="23"/>
        <v>-33.952967948915784</v>
      </c>
      <c r="AM21" s="29">
        <f t="shared" si="24"/>
        <v>-3.772551994323976</v>
      </c>
      <c r="AN21" s="29">
        <f t="shared" si="25"/>
        <v>-11.317655982971928</v>
      </c>
      <c r="AO21" s="29">
        <f t="shared" si="26"/>
        <v>-22.635311965943856</v>
      </c>
      <c r="AP21" s="20">
        <f t="shared" si="37"/>
        <v>424.06102244358971</v>
      </c>
      <c r="AQ21" s="20">
        <f t="shared" si="44"/>
        <v>-40.744542817411457</v>
      </c>
      <c r="AR21" s="20">
        <f t="shared" si="14"/>
        <v>13.196357914465349</v>
      </c>
      <c r="AS21" s="20">
        <f t="shared" si="15"/>
        <v>20.756610034450439</v>
      </c>
      <c r="AT21" s="20">
        <f t="shared" si="16"/>
        <v>-20.301954847166325</v>
      </c>
      <c r="AU21" s="20">
        <f t="shared" si="17"/>
        <v>-24.074506841490301</v>
      </c>
      <c r="AV21" s="20">
        <f t="shared" si="38"/>
        <v>765.02866377686439</v>
      </c>
      <c r="AW21" s="20">
        <f t="shared" si="27"/>
        <v>-27.093529715661987</v>
      </c>
      <c r="AX21" s="20">
        <f t="shared" si="28"/>
        <v>64.819049658901804</v>
      </c>
      <c r="AY21" s="20">
        <f t="shared" si="18"/>
        <v>-0.41798714819542476</v>
      </c>
      <c r="AZ21" s="21">
        <f t="shared" si="2"/>
        <v>28413.700000000004</v>
      </c>
      <c r="BA21" s="20">
        <f t="shared" si="19"/>
        <v>37.72551994323976</v>
      </c>
      <c r="BB21" s="20">
        <f t="shared" si="36"/>
        <v>1086.0896862204543</v>
      </c>
      <c r="BC21" s="20">
        <f t="shared" si="20"/>
        <v>1189.089686220454</v>
      </c>
      <c r="BD21" s="20">
        <f t="shared" si="3"/>
        <v>1189.089686220454</v>
      </c>
      <c r="BE21" s="140">
        <f t="shared" si="29"/>
        <v>3.2765931968527652E-2</v>
      </c>
      <c r="BF21" s="140">
        <f t="shared" si="43"/>
        <v>8.1523943121831338E-2</v>
      </c>
      <c r="BH21" t="s">
        <v>39</v>
      </c>
      <c r="BI21" s="56">
        <f>BI33-BI18</f>
        <v>303651</v>
      </c>
    </row>
    <row r="22" spans="1:65" x14ac:dyDescent="0.25">
      <c r="A22">
        <v>1</v>
      </c>
      <c r="B22" t="s">
        <v>115</v>
      </c>
      <c r="C22" s="16">
        <f t="shared" si="6"/>
        <v>44086</v>
      </c>
      <c r="D22" s="91">
        <v>21</v>
      </c>
      <c r="AC22" s="74">
        <f t="shared" si="10"/>
        <v>7.1114172300086231</v>
      </c>
      <c r="AD22" s="17">
        <f t="shared" si="11"/>
        <v>0.75000000000000011</v>
      </c>
      <c r="AE22">
        <f t="shared" si="0"/>
        <v>3.3750000000000002E-2</v>
      </c>
      <c r="AF22">
        <v>22.22</v>
      </c>
      <c r="AG22">
        <f t="shared" si="1"/>
        <v>4.4999999999999998E-2</v>
      </c>
      <c r="AH22">
        <f t="shared" si="12"/>
        <v>-1.1249999999999996E-2</v>
      </c>
      <c r="AI22" s="28">
        <f t="shared" si="33"/>
        <v>27187.81632531478</v>
      </c>
      <c r="AJ22" s="29">
        <f t="shared" si="13"/>
        <v>-13.763002782641397</v>
      </c>
      <c r="AK22" s="29">
        <f t="shared" si="22"/>
        <v>-23.030985682125891</v>
      </c>
      <c r="AL22" s="29">
        <f t="shared" si="23"/>
        <v>-33.114589618290559</v>
      </c>
      <c r="AM22" s="29">
        <f t="shared" si="24"/>
        <v>-3.6793988464767291</v>
      </c>
      <c r="AN22" s="29">
        <f t="shared" si="25"/>
        <v>-11.038196539430187</v>
      </c>
      <c r="AO22" s="29">
        <f t="shared" si="26"/>
        <v>-22.07639307886037</v>
      </c>
      <c r="AP22" s="20">
        <f t="shared" si="37"/>
        <v>396.01027401515</v>
      </c>
      <c r="AQ22" s="20">
        <f t="shared" si="44"/>
        <v>-42.082592036768716</v>
      </c>
      <c r="AR22" s="20">
        <f t="shared" si="14"/>
        <v>12.386702504377258</v>
      </c>
      <c r="AS22" s="20">
        <f t="shared" si="15"/>
        <v>20.727887113913301</v>
      </c>
      <c r="AT22" s="20">
        <f t="shared" si="16"/>
        <v>-19.082746009961536</v>
      </c>
      <c r="AU22" s="20">
        <f t="shared" si="17"/>
        <v>-22.762144856438265</v>
      </c>
      <c r="AV22" s="20">
        <f t="shared" si="38"/>
        <v>829.87340067007131</v>
      </c>
      <c r="AW22" s="20">
        <f t="shared" si="27"/>
        <v>-28.050748428439704</v>
      </c>
      <c r="AX22" s="20">
        <f t="shared" si="28"/>
        <v>64.844736893206914</v>
      </c>
      <c r="AY22" s="20">
        <f t="shared" si="18"/>
        <v>-0.43258327155581811</v>
      </c>
      <c r="AZ22" s="21">
        <f t="shared" si="2"/>
        <v>28413.7</v>
      </c>
      <c r="BA22" s="20">
        <f t="shared" si="19"/>
        <v>36.793988464767288</v>
      </c>
      <c r="BB22" s="20">
        <f t="shared" si="36"/>
        <v>1122.8836746852216</v>
      </c>
      <c r="BC22" s="20">
        <f t="shared" si="20"/>
        <v>1225.8836746852212</v>
      </c>
      <c r="BD22" s="20"/>
      <c r="BE22" s="140">
        <f t="shared" si="29"/>
        <v>3.0942988481985408E-2</v>
      </c>
      <c r="BF22" s="140">
        <f t="shared" si="43"/>
        <v>7.2049759136663019E-2</v>
      </c>
      <c r="BH22" t="s">
        <v>40</v>
      </c>
      <c r="BI22" s="55">
        <f>BI15/(BI21+BI15)</f>
        <v>4.834068548730688E-3</v>
      </c>
      <c r="BM22" s="55"/>
    </row>
    <row r="23" spans="1:65" x14ac:dyDescent="0.25">
      <c r="A23">
        <v>1</v>
      </c>
      <c r="C23" s="16">
        <f t="shared" si="6"/>
        <v>44087</v>
      </c>
      <c r="D23" s="91">
        <v>22</v>
      </c>
      <c r="AC23" s="74">
        <f t="shared" si="10"/>
        <v>7.1402301757641773</v>
      </c>
      <c r="AD23" s="17">
        <f t="shared" si="11"/>
        <v>0.75000000000000011</v>
      </c>
      <c r="AE23">
        <f t="shared" si="0"/>
        <v>3.3750000000000002E-2</v>
      </c>
      <c r="AF23">
        <v>22.22</v>
      </c>
      <c r="AG23">
        <f t="shared" si="1"/>
        <v>4.4999999999999998E-2</v>
      </c>
      <c r="AH23">
        <f t="shared" si="12"/>
        <v>-1.1249999999999996E-2</v>
      </c>
      <c r="AI23" s="28">
        <f t="shared" si="33"/>
        <v>27151.981227239925</v>
      </c>
      <c r="AJ23" s="29">
        <f t="shared" si="13"/>
        <v>-12.835238708653435</v>
      </c>
      <c r="AK23" s="29">
        <f t="shared" si="22"/>
        <v>-22.999859366202411</v>
      </c>
      <c r="AL23" s="29">
        <f t="shared" si="23"/>
        <v>-32.251588267370266</v>
      </c>
      <c r="AM23" s="29">
        <f t="shared" si="24"/>
        <v>-3.5835098074855853</v>
      </c>
      <c r="AN23" s="29">
        <f t="shared" si="25"/>
        <v>-10.750529422456754</v>
      </c>
      <c r="AO23" s="29">
        <f t="shared" si="26"/>
        <v>-21.501058844913512</v>
      </c>
      <c r="AP23" s="20">
        <f t="shared" si="37"/>
        <v>367.13326233128907</v>
      </c>
      <c r="AQ23" s="20">
        <f t="shared" si="44"/>
        <v>-43.308137620549473</v>
      </c>
      <c r="AR23" s="20">
        <f t="shared" si="14"/>
        <v>11.551714837788092</v>
      </c>
      <c r="AS23" s="20">
        <f t="shared" si="15"/>
        <v>20.699873429582169</v>
      </c>
      <c r="AT23" s="20">
        <f t="shared" si="16"/>
        <v>-17.82046233068175</v>
      </c>
      <c r="AU23" s="20">
        <f t="shared" si="17"/>
        <v>-21.403972138167333</v>
      </c>
      <c r="AV23" s="20">
        <f t="shared" si="38"/>
        <v>894.5855104287881</v>
      </c>
      <c r="AW23" s="20">
        <f t="shared" si="27"/>
        <v>-28.877011683860928</v>
      </c>
      <c r="AX23" s="20">
        <f t="shared" si="28"/>
        <v>64.712109758716792</v>
      </c>
      <c r="AY23" s="20">
        <f t="shared" si="18"/>
        <v>-0.44623814293075437</v>
      </c>
      <c r="AZ23" s="21">
        <f t="shared" si="2"/>
        <v>28413.7</v>
      </c>
      <c r="BA23" s="20">
        <f t="shared" si="19"/>
        <v>35.83509807485585</v>
      </c>
      <c r="BB23" s="20">
        <f t="shared" si="36"/>
        <v>1158.7187727600774</v>
      </c>
      <c r="BC23" s="20">
        <f t="shared" si="20"/>
        <v>1261.7187727600772</v>
      </c>
      <c r="BD23" s="20"/>
      <c r="BE23" s="140">
        <f t="shared" si="29"/>
        <v>2.923205424369291E-2</v>
      </c>
      <c r="BF23" s="140">
        <f t="shared" si="43"/>
        <v>6.3252554002016639E-2</v>
      </c>
    </row>
    <row r="24" spans="1:65" x14ac:dyDescent="0.25">
      <c r="A24">
        <v>1</v>
      </c>
      <c r="C24" s="16">
        <f t="shared" si="6"/>
        <v>44088</v>
      </c>
      <c r="D24" s="91">
        <v>23</v>
      </c>
      <c r="AC24" s="74">
        <f t="shared" si="10"/>
        <v>7.1674790820429406</v>
      </c>
      <c r="AD24" s="17">
        <f t="shared" si="11"/>
        <v>0.75000000000000011</v>
      </c>
      <c r="AE24">
        <f t="shared" si="0"/>
        <v>3.3750000000000002E-2</v>
      </c>
      <c r="AF24">
        <v>22.22</v>
      </c>
      <c r="AG24">
        <f t="shared" si="1"/>
        <v>4.4999999999999998E-2</v>
      </c>
      <c r="AH24">
        <f t="shared" si="12"/>
        <v>-1.1249999999999996E-2</v>
      </c>
      <c r="AI24" s="28">
        <f t="shared" si="33"/>
        <v>27117.128071991079</v>
      </c>
      <c r="AJ24" s="29">
        <f t="shared" si="13"/>
        <v>-11.883611013737379</v>
      </c>
      <c r="AK24" s="29">
        <f t="shared" si="22"/>
        <v>-22.969544235107154</v>
      </c>
      <c r="AL24" s="29">
        <f t="shared" si="23"/>
        <v>-31.367839723960078</v>
      </c>
      <c r="AM24" s="29">
        <f t="shared" si="24"/>
        <v>-3.4853155248844532</v>
      </c>
      <c r="AN24" s="29">
        <f t="shared" si="25"/>
        <v>-10.455946574653359</v>
      </c>
      <c r="AO24" s="29">
        <f t="shared" si="26"/>
        <v>-20.911893149306721</v>
      </c>
      <c r="AP24" s="20">
        <f t="shared" si="37"/>
        <v>337.57879807781757</v>
      </c>
      <c r="AQ24" s="20">
        <f t="shared" si="44"/>
        <v>-44.401307172523573</v>
      </c>
      <c r="AR24" s="20">
        <f t="shared" si="14"/>
        <v>10.695249912363641</v>
      </c>
      <c r="AS24" s="20">
        <f t="shared" si="15"/>
        <v>20.672589811596438</v>
      </c>
      <c r="AT24" s="20">
        <f t="shared" si="16"/>
        <v>-16.520996804908009</v>
      </c>
      <c r="AU24" s="20">
        <f t="shared" si="17"/>
        <v>-20.006312329792461</v>
      </c>
      <c r="AV24" s="20">
        <f t="shared" si="38"/>
        <v>958.99312993110414</v>
      </c>
      <c r="AW24" s="20">
        <f t="shared" si="27"/>
        <v>-29.554464253471508</v>
      </c>
      <c r="AX24" s="20">
        <f t="shared" si="28"/>
        <v>64.407619502316038</v>
      </c>
      <c r="AY24" s="20">
        <f t="shared" si="18"/>
        <v>-0.45886596154060244</v>
      </c>
      <c r="AZ24" s="21">
        <f t="shared" si="2"/>
        <v>28413.7</v>
      </c>
      <c r="BA24" s="20">
        <f t="shared" si="19"/>
        <v>34.85315524884453</v>
      </c>
      <c r="BB24" s="20">
        <f t="shared" si="36"/>
        <v>1193.571928008922</v>
      </c>
      <c r="BC24" s="20">
        <f t="shared" si="20"/>
        <v>1296.5719280089218</v>
      </c>
      <c r="BD24" s="20"/>
      <c r="BE24" s="140">
        <f t="shared" si="29"/>
        <v>2.7623552887781361E-2</v>
      </c>
      <c r="BF24" s="140">
        <f t="shared" si="43"/>
        <v>5.5052435215139889E-2</v>
      </c>
      <c r="BH24" t="s">
        <v>57</v>
      </c>
      <c r="BI24" s="53">
        <f>BI21-BI2</f>
        <v>275340.3</v>
      </c>
    </row>
    <row r="25" spans="1:65" x14ac:dyDescent="0.25">
      <c r="A25">
        <v>1</v>
      </c>
      <c r="C25" s="16">
        <f t="shared" si="6"/>
        <v>44089</v>
      </c>
      <c r="D25" s="91">
        <v>24</v>
      </c>
      <c r="AC25" s="74">
        <f t="shared" si="10"/>
        <v>7.1932536696255909</v>
      </c>
      <c r="AD25" s="17">
        <f t="shared" si="11"/>
        <v>0.75000000000000011</v>
      </c>
      <c r="AE25">
        <f t="shared" si="0"/>
        <v>3.3750000000000002E-2</v>
      </c>
      <c r="AF25">
        <v>22.22</v>
      </c>
      <c r="AG25">
        <f t="shared" si="1"/>
        <v>4.4999999999999998E-2</v>
      </c>
      <c r="AH25">
        <f t="shared" si="12"/>
        <v>-1.1249999999999996E-2</v>
      </c>
      <c r="AI25" s="28">
        <f t="shared" si="33"/>
        <v>27083.275065746304</v>
      </c>
      <c r="AJ25" s="29">
        <f t="shared" si="13"/>
        <v>-10.912946454448093</v>
      </c>
      <c r="AK25" s="29">
        <f t="shared" si="22"/>
        <v>-22.94005979032497</v>
      </c>
      <c r="AL25" s="29">
        <f t="shared" si="23"/>
        <v>-30.467705620295757</v>
      </c>
      <c r="AM25" s="29">
        <f t="shared" si="24"/>
        <v>-3.3853006244773063</v>
      </c>
      <c r="AN25" s="29">
        <f t="shared" si="25"/>
        <v>-10.155901873431919</v>
      </c>
      <c r="AO25" s="29">
        <f t="shared" si="26"/>
        <v>-20.311803746863838</v>
      </c>
      <c r="AP25" s="20">
        <f t="shared" si="37"/>
        <v>307.51485225849342</v>
      </c>
      <c r="AQ25" s="20">
        <f t="shared" si="44"/>
        <v>-45.340605526118111</v>
      </c>
      <c r="AR25" s="20">
        <f t="shared" si="14"/>
        <v>9.8216518090032849</v>
      </c>
      <c r="AS25" s="20">
        <f t="shared" si="15"/>
        <v>20.646053811292472</v>
      </c>
      <c r="AT25" s="20">
        <f t="shared" si="16"/>
        <v>-15.191045913501791</v>
      </c>
      <c r="AU25" s="20">
        <f t="shared" si="17"/>
        <v>-18.576346537979099</v>
      </c>
      <c r="AV25" s="20">
        <f t="shared" si="38"/>
        <v>1022.9100819952013</v>
      </c>
      <c r="AW25" s="20">
        <f t="shared" si="27"/>
        <v>-30.063945819324147</v>
      </c>
      <c r="AX25" s="20">
        <f t="shared" si="28"/>
        <v>63.916952064097131</v>
      </c>
      <c r="AY25" s="20">
        <f t="shared" si="18"/>
        <v>-0.47035950320621439</v>
      </c>
      <c r="AZ25" s="21">
        <f t="shared" si="2"/>
        <v>28413.699999999997</v>
      </c>
      <c r="BA25" s="20">
        <f t="shared" si="19"/>
        <v>33.853006244773063</v>
      </c>
      <c r="BB25" s="20">
        <f t="shared" si="36"/>
        <v>1227.424934253695</v>
      </c>
      <c r="BC25" s="20">
        <f t="shared" si="20"/>
        <v>1330.4249342536946</v>
      </c>
      <c r="BD25" s="20"/>
      <c r="BE25" s="140">
        <f t="shared" si="29"/>
        <v>2.6109624551843506E-2</v>
      </c>
      <c r="BF25" s="140">
        <f t="shared" si="43"/>
        <v>4.7387728258078583E-2</v>
      </c>
      <c r="BH25" t="s">
        <v>41</v>
      </c>
      <c r="BI25" s="58">
        <f>BI22*BI12</f>
        <v>34.213966115637469</v>
      </c>
    </row>
    <row r="26" spans="1:65" x14ac:dyDescent="0.25">
      <c r="A26">
        <v>1</v>
      </c>
      <c r="C26" s="16">
        <f t="shared" si="6"/>
        <v>44090</v>
      </c>
      <c r="D26" s="91">
        <v>25</v>
      </c>
      <c r="E26" s="91" t="str">
        <f t="shared" si="7"/>
        <v/>
      </c>
      <c r="AC26" s="74">
        <f t="shared" si="10"/>
        <v>7.2176378451378636</v>
      </c>
      <c r="AD26" s="17">
        <f t="shared" si="11"/>
        <v>0.75000000000000011</v>
      </c>
      <c r="AE26">
        <f t="shared" si="0"/>
        <v>3.3750000000000002E-2</v>
      </c>
      <c r="AF26">
        <v>22.22</v>
      </c>
      <c r="AG26">
        <f t="shared" si="1"/>
        <v>4.4999999999999998E-2</v>
      </c>
      <c r="AH26">
        <f t="shared" si="12"/>
        <v>-1.1249999999999996E-2</v>
      </c>
      <c r="AI26" s="28">
        <f t="shared" si="33"/>
        <v>27050.434988719422</v>
      </c>
      <c r="AJ26" s="29">
        <f t="shared" si="13"/>
        <v>-9.9286555932922944</v>
      </c>
      <c r="AK26" s="29">
        <f t="shared" si="22"/>
        <v>-22.911421433590597</v>
      </c>
      <c r="AL26" s="29">
        <f t="shared" si="23"/>
        <v>-29.556069324194606</v>
      </c>
      <c r="AM26" s="29">
        <f t="shared" si="24"/>
        <v>-3.2840077026882897</v>
      </c>
      <c r="AN26" s="29">
        <f t="shared" si="25"/>
        <v>-9.8520231080648681</v>
      </c>
      <c r="AO26" s="29">
        <f t="shared" si="26"/>
        <v>-19.70404621612974</v>
      </c>
      <c r="AP26" s="20">
        <f t="shared" si="37"/>
        <v>277.02460470437182</v>
      </c>
      <c r="AQ26" s="20">
        <f t="shared" si="44"/>
        <v>-46.208148526684013</v>
      </c>
      <c r="AR26" s="20">
        <f t="shared" si="14"/>
        <v>8.935790033963066</v>
      </c>
      <c r="AS26" s="20">
        <f t="shared" si="15"/>
        <v>20.620279290231537</v>
      </c>
      <c r="AT26" s="20">
        <f t="shared" si="16"/>
        <v>-13.838168351632204</v>
      </c>
      <c r="AU26" s="20">
        <f t="shared" si="17"/>
        <v>-17.122176054320494</v>
      </c>
      <c r="AV26" s="20">
        <f t="shared" si="38"/>
        <v>1086.2404065762057</v>
      </c>
      <c r="AW26" s="20">
        <f t="shared" si="27"/>
        <v>-30.490247554121595</v>
      </c>
      <c r="AX26" s="20">
        <f t="shared" si="28"/>
        <v>63.330324581004447</v>
      </c>
      <c r="AY26" s="20">
        <f t="shared" si="18"/>
        <v>-0.48144783333807456</v>
      </c>
      <c r="AZ26" s="21">
        <f t="shared" si="2"/>
        <v>28413.7</v>
      </c>
      <c r="BA26" s="20">
        <f t="shared" si="19"/>
        <v>32.840077026882895</v>
      </c>
      <c r="BB26" s="20">
        <f t="shared" si="36"/>
        <v>1260.2650112805779</v>
      </c>
      <c r="BC26" s="20">
        <f t="shared" si="20"/>
        <v>1363.2650112805775</v>
      </c>
      <c r="BD26" s="20"/>
      <c r="BE26" s="140">
        <f t="shared" si="29"/>
        <v>2.4683900745820463E-2</v>
      </c>
      <c r="BF26" s="140">
        <f t="shared" si="43"/>
        <v>4.0210830529461443E-2</v>
      </c>
      <c r="BH26" t="s">
        <v>61</v>
      </c>
      <c r="BI26">
        <v>0.7</v>
      </c>
    </row>
    <row r="27" spans="1:65" x14ac:dyDescent="0.25">
      <c r="A27">
        <v>1</v>
      </c>
      <c r="C27" s="16">
        <f t="shared" si="6"/>
        <v>44091</v>
      </c>
      <c r="D27" s="91">
        <v>26</v>
      </c>
      <c r="E27" s="91" t="str">
        <f t="shared" si="7"/>
        <v/>
      </c>
      <c r="AC27" s="74">
        <f t="shared" si="10"/>
        <v>7.2407084956837169</v>
      </c>
      <c r="AD27" s="17">
        <f t="shared" si="11"/>
        <v>0.75000000000000011</v>
      </c>
      <c r="AE27">
        <f t="shared" si="0"/>
        <v>3.3750000000000002E-2</v>
      </c>
      <c r="AF27">
        <v>22.22</v>
      </c>
      <c r="AG27">
        <f t="shared" si="1"/>
        <v>4.4999999999999998E-2</v>
      </c>
      <c r="AH27">
        <f t="shared" si="12"/>
        <v>-1.1249999999999996E-2</v>
      </c>
      <c r="AI27" s="28">
        <f t="shared" si="33"/>
        <v>27018.61796959586</v>
      </c>
      <c r="AJ27" s="29">
        <f t="shared" si="13"/>
        <v>-8.9333791470824337</v>
      </c>
      <c r="AK27" s="29">
        <f t="shared" si="22"/>
        <v>-22.883639976479227</v>
      </c>
      <c r="AL27" s="29">
        <f t="shared" si="23"/>
        <v>-28.635317211205496</v>
      </c>
      <c r="AM27" s="29">
        <f t="shared" si="24"/>
        <v>-3.1817019123561661</v>
      </c>
      <c r="AN27" s="29">
        <f t="shared" si="25"/>
        <v>-9.5451057370684982</v>
      </c>
      <c r="AO27" s="29">
        <f t="shared" si="26"/>
        <v>-19.090211474137</v>
      </c>
      <c r="AP27" s="20">
        <f t="shared" si="37"/>
        <v>246.19096533273319</v>
      </c>
      <c r="AQ27" s="20">
        <f t="shared" si="44"/>
        <v>-47.00284937114742</v>
      </c>
      <c r="AR27" s="20">
        <f t="shared" si="14"/>
        <v>8.0400412323741914</v>
      </c>
      <c r="AS27" s="20">
        <f t="shared" si="15"/>
        <v>20.595275978831303</v>
      </c>
      <c r="AT27" s="20">
        <f t="shared" si="16"/>
        <v>-12.466107211696732</v>
      </c>
      <c r="AU27" s="20">
        <f t="shared" si="17"/>
        <v>-15.647809124052898</v>
      </c>
      <c r="AV27" s="20">
        <f t="shared" si="38"/>
        <v>1148.891065071406</v>
      </c>
      <c r="AW27" s="20">
        <f t="shared" si="27"/>
        <v>-30.83363937163864</v>
      </c>
      <c r="AX27" s="20">
        <f t="shared" si="28"/>
        <v>62.650658495200332</v>
      </c>
      <c r="AY27" s="20">
        <f t="shared" si="18"/>
        <v>-0.49215188015942091</v>
      </c>
      <c r="AZ27" s="21">
        <f t="shared" si="2"/>
        <v>28413.7</v>
      </c>
      <c r="BA27" s="20">
        <f t="shared" si="19"/>
        <v>31.817019123561664</v>
      </c>
      <c r="BB27" s="20">
        <f t="shared" si="36"/>
        <v>1292.0820304041397</v>
      </c>
      <c r="BC27" s="20">
        <f t="shared" si="20"/>
        <v>1395.0820304041392</v>
      </c>
      <c r="BD27" s="20"/>
      <c r="BE27" s="140">
        <f t="shared" si="29"/>
        <v>2.333883644066722E-2</v>
      </c>
      <c r="BF27" s="140">
        <f t="shared" si="43"/>
        <v>3.3462947369529518E-2</v>
      </c>
      <c r="BH27" t="s">
        <v>69</v>
      </c>
      <c r="BI27">
        <f>38803+1788</f>
        <v>40591</v>
      </c>
      <c r="BL27" s="55"/>
    </row>
    <row r="28" spans="1:65" x14ac:dyDescent="0.25">
      <c r="A28">
        <v>1</v>
      </c>
      <c r="C28" s="16">
        <f t="shared" si="6"/>
        <v>44092</v>
      </c>
      <c r="D28" s="91">
        <v>27</v>
      </c>
      <c r="E28" s="91" t="str">
        <f t="shared" si="7"/>
        <v/>
      </c>
      <c r="AC28" s="74">
        <f t="shared" si="10"/>
        <v>7.2625363699288012</v>
      </c>
      <c r="AD28" s="17">
        <f t="shared" si="11"/>
        <v>0.75000000000000011</v>
      </c>
      <c r="AE28">
        <f t="shared" si="0"/>
        <v>3.3750000000000002E-2</v>
      </c>
      <c r="AF28">
        <v>22.22</v>
      </c>
      <c r="AG28">
        <f t="shared" si="1"/>
        <v>4.4999999999999998E-2</v>
      </c>
      <c r="AH28">
        <f t="shared" si="12"/>
        <v>-1.1249999999999996E-2</v>
      </c>
      <c r="AI28" s="28">
        <f t="shared" si="33"/>
        <v>26987.8315154058</v>
      </c>
      <c r="AJ28" s="29">
        <f t="shared" si="13"/>
        <v>-7.9297302025850955</v>
      </c>
      <c r="AK28" s="29">
        <f t="shared" si="22"/>
        <v>-22.856723987473799</v>
      </c>
      <c r="AL28" s="29">
        <f t="shared" si="23"/>
        <v>-27.707808771053006</v>
      </c>
      <c r="AM28" s="29">
        <f t="shared" si="24"/>
        <v>-3.0786454190058894</v>
      </c>
      <c r="AN28" s="29">
        <f t="shared" si="25"/>
        <v>-9.2359362570176682</v>
      </c>
      <c r="AO28" s="29">
        <f t="shared" si="26"/>
        <v>-18.47187251403534</v>
      </c>
      <c r="AP28" s="20">
        <f t="shared" si="37"/>
        <v>240.18486869786932</v>
      </c>
      <c r="AQ28" s="20">
        <f t="shared" si="44"/>
        <v>-22.635311965943856</v>
      </c>
      <c r="AR28" s="20">
        <f t="shared" si="14"/>
        <v>7.1367571823265861</v>
      </c>
      <c r="AS28" s="20">
        <f t="shared" si="15"/>
        <v>20.571051588726419</v>
      </c>
      <c r="AT28" s="20">
        <f t="shared" si="16"/>
        <v>-11.078593439972993</v>
      </c>
      <c r="AU28" s="20">
        <f t="shared" si="17"/>
        <v>-14.157238858978882</v>
      </c>
      <c r="AV28" s="20">
        <f t="shared" si="38"/>
        <v>1185.6836158963288</v>
      </c>
      <c r="AW28" s="20">
        <f t="shared" si="27"/>
        <v>-6.0060966348638658</v>
      </c>
      <c r="AX28" s="20">
        <f t="shared" si="28"/>
        <v>36.792550824922728</v>
      </c>
      <c r="AY28" s="20">
        <f t="shared" si="18"/>
        <v>-0.16324219169918017</v>
      </c>
      <c r="AZ28" s="21">
        <f t="shared" si="2"/>
        <v>28413.699999999997</v>
      </c>
      <c r="BA28" s="20">
        <f t="shared" si="19"/>
        <v>30.786454190058897</v>
      </c>
      <c r="BB28" s="20">
        <f t="shared" si="36"/>
        <v>1322.8684845941987</v>
      </c>
      <c r="BC28" s="20">
        <f t="shared" si="20"/>
        <v>1425.868484594198</v>
      </c>
      <c r="BD28" s="20"/>
      <c r="BE28" s="140">
        <f t="shared" si="29"/>
        <v>2.2067845129608805E-2</v>
      </c>
      <c r="BF28" s="140">
        <f t="shared" si="43"/>
        <v>2.7095591806240917E-2</v>
      </c>
      <c r="BH28" t="s">
        <v>42</v>
      </c>
      <c r="BI28" s="59">
        <f>BI2/BI27</f>
        <v>0.69746249168534891</v>
      </c>
    </row>
    <row r="29" spans="1:65" x14ac:dyDescent="0.25">
      <c r="A29">
        <v>1</v>
      </c>
      <c r="C29" s="16">
        <f t="shared" si="6"/>
        <v>44093</v>
      </c>
      <c r="D29" s="91">
        <v>28</v>
      </c>
      <c r="E29" s="91" t="str">
        <f t="shared" si="7"/>
        <v/>
      </c>
      <c r="AC29" s="74">
        <f t="shared" si="10"/>
        <v>7.2837411975727733</v>
      </c>
      <c r="AD29" s="17">
        <f t="shared" si="11"/>
        <v>0.75000000000000011</v>
      </c>
      <c r="AE29">
        <f t="shared" si="0"/>
        <v>3.3750000000000002E-2</v>
      </c>
      <c r="AF29">
        <v>22.22</v>
      </c>
      <c r="AG29">
        <f t="shared" si="1"/>
        <v>4.4999999999999998E-2</v>
      </c>
      <c r="AH29">
        <f t="shared" si="12"/>
        <v>-1.1249999999999996E-2</v>
      </c>
      <c r="AI29" s="28">
        <f t="shared" si="33"/>
        <v>26957.273374912824</v>
      </c>
      <c r="AJ29" s="29">
        <f t="shared" si="13"/>
        <v>-7.7274606757398701</v>
      </c>
      <c r="AK29" s="29">
        <f t="shared" si="22"/>
        <v>-22.830679817236557</v>
      </c>
      <c r="AL29" s="29">
        <f t="shared" si="23"/>
        <v>-27.502326443678786</v>
      </c>
      <c r="AM29" s="29">
        <f t="shared" si="24"/>
        <v>-3.0558140492976431</v>
      </c>
      <c r="AN29" s="29">
        <f t="shared" si="25"/>
        <v>-9.1674421478929276</v>
      </c>
      <c r="AO29" s="29">
        <f t="shared" si="26"/>
        <v>-18.334884295785859</v>
      </c>
      <c r="AP29" s="20">
        <f t="shared" si="37"/>
        <v>234.80248297128358</v>
      </c>
      <c r="AQ29" s="20">
        <f t="shared" si="44"/>
        <v>-22.07639307886037</v>
      </c>
      <c r="AR29" s="20">
        <f t="shared" si="14"/>
        <v>6.954714608165883</v>
      </c>
      <c r="AS29" s="20">
        <f t="shared" si="15"/>
        <v>20.547611835512903</v>
      </c>
      <c r="AT29" s="20">
        <f t="shared" si="16"/>
        <v>-10.808319091404119</v>
      </c>
      <c r="AU29" s="20">
        <f t="shared" si="17"/>
        <v>-13.864133140701762</v>
      </c>
      <c r="AV29" s="20">
        <f t="shared" si="38"/>
        <v>1221.6241421158909</v>
      </c>
      <c r="AW29" s="20">
        <f t="shared" si="27"/>
        <v>-5.3823857265857384</v>
      </c>
      <c r="AX29" s="20">
        <f t="shared" si="28"/>
        <v>35.940526219562116</v>
      </c>
      <c r="AY29" s="20">
        <f t="shared" si="18"/>
        <v>-0.14975812245220141</v>
      </c>
      <c r="AZ29" s="21">
        <f t="shared" si="2"/>
        <v>28413.7</v>
      </c>
      <c r="BA29" s="20">
        <f t="shared" si="19"/>
        <v>30.558140492976428</v>
      </c>
      <c r="BB29" s="20">
        <f t="shared" si="36"/>
        <v>1353.4266250871751</v>
      </c>
      <c r="BC29" s="20">
        <f t="shared" si="20"/>
        <v>1456.4266250871744</v>
      </c>
      <c r="BD29" s="20"/>
      <c r="BE29" s="140">
        <f t="shared" si="29"/>
        <v>2.1431247568160752E-2</v>
      </c>
      <c r="BF29" s="140">
        <f t="shared" si="43"/>
        <v>2.5678756256195055E-2</v>
      </c>
      <c r="BH29" s="60" t="s">
        <v>43</v>
      </c>
      <c r="BI29" s="61">
        <f>MAX(AP1:AP110)</f>
        <v>451.15455215925169</v>
      </c>
    </row>
    <row r="30" spans="1:65" x14ac:dyDescent="0.25">
      <c r="A30">
        <v>1</v>
      </c>
      <c r="C30" s="16">
        <f t="shared" si="6"/>
        <v>44094</v>
      </c>
      <c r="D30" s="91">
        <v>29</v>
      </c>
      <c r="E30" s="91" t="str">
        <f t="shared" si="7"/>
        <v/>
      </c>
      <c r="AC30" s="74">
        <f t="shared" si="10"/>
        <v>7.304366099014497</v>
      </c>
      <c r="AD30" s="17">
        <f t="shared" si="11"/>
        <v>0.75000000000000011</v>
      </c>
      <c r="AE30">
        <f t="shared" si="0"/>
        <v>3.3750000000000002E-2</v>
      </c>
      <c r="AF30">
        <v>22.22</v>
      </c>
      <c r="AG30">
        <f t="shared" si="1"/>
        <v>4.4999999999999998E-2</v>
      </c>
      <c r="AH30">
        <f t="shared" si="12"/>
        <v>-1.1249999999999996E-2</v>
      </c>
      <c r="AI30" s="28">
        <f t="shared" si="33"/>
        <v>26926.922806457784</v>
      </c>
      <c r="AJ30" s="29">
        <f t="shared" si="13"/>
        <v>-7.545739663327848</v>
      </c>
      <c r="AK30" s="29">
        <f t="shared" si="22"/>
        <v>-22.804828791710218</v>
      </c>
      <c r="AL30" s="29">
        <f t="shared" si="23"/>
        <v>-27.315511609534258</v>
      </c>
      <c r="AM30" s="29">
        <f t="shared" si="24"/>
        <v>-3.0350568455038065</v>
      </c>
      <c r="AN30" s="29">
        <f t="shared" si="25"/>
        <v>-9.1051705365114195</v>
      </c>
      <c r="AO30" s="29">
        <f t="shared" si="26"/>
        <v>-18.210341073022839</v>
      </c>
      <c r="AP30" s="20">
        <f t="shared" si="37"/>
        <v>230.05082400219655</v>
      </c>
      <c r="AQ30" s="20">
        <f t="shared" si="44"/>
        <v>-21.501058844913512</v>
      </c>
      <c r="AR30" s="20">
        <f t="shared" si="14"/>
        <v>6.7911656969950629</v>
      </c>
      <c r="AS30" s="20">
        <f t="shared" si="15"/>
        <v>20.524345912539196</v>
      </c>
      <c r="AT30" s="20">
        <f t="shared" si="16"/>
        <v>-10.566111733707761</v>
      </c>
      <c r="AU30" s="20">
        <f t="shared" si="17"/>
        <v>-13.601168579211567</v>
      </c>
      <c r="AV30" s="20">
        <f t="shared" si="38"/>
        <v>1256.7263695400159</v>
      </c>
      <c r="AW30" s="20">
        <f t="shared" si="27"/>
        <v>-4.7516589690870319</v>
      </c>
      <c r="AX30" s="20">
        <f t="shared" si="28"/>
        <v>35.102227424124976</v>
      </c>
      <c r="AY30" s="20">
        <f t="shared" si="18"/>
        <v>-0.13536630914257375</v>
      </c>
      <c r="AZ30" s="21">
        <f t="shared" si="2"/>
        <v>28413.699999999993</v>
      </c>
      <c r="BA30" s="20">
        <f t="shared" si="19"/>
        <v>30.350568455038065</v>
      </c>
      <c r="BB30" s="20">
        <f t="shared" si="36"/>
        <v>1383.7771935422131</v>
      </c>
      <c r="BC30" s="20">
        <f t="shared" si="20"/>
        <v>1486.7771935422124</v>
      </c>
      <c r="BD30" s="20"/>
      <c r="BE30" s="140">
        <f t="shared" si="29"/>
        <v>2.0839064551721832E-2</v>
      </c>
      <c r="BF30" s="140">
        <f t="shared" si="43"/>
        <v>2.4415765764912105E-2</v>
      </c>
      <c r="BH30" s="60" t="s">
        <v>44</v>
      </c>
      <c r="BI30" s="62">
        <f>INDEX(C:C,MATCH(BI29,AP:AP,0))</f>
        <v>44084</v>
      </c>
    </row>
    <row r="31" spans="1:65" x14ac:dyDescent="0.25">
      <c r="A31">
        <v>1</v>
      </c>
      <c r="C31" s="16">
        <f t="shared" si="6"/>
        <v>44095</v>
      </c>
      <c r="D31" s="91">
        <v>30</v>
      </c>
      <c r="E31" s="91" t="str">
        <f t="shared" si="7"/>
        <v/>
      </c>
      <c r="AC31" s="74">
        <f t="shared" si="10"/>
        <v>7.3244511262773404</v>
      </c>
      <c r="AD31" s="17">
        <f t="shared" si="11"/>
        <v>0.75000000000000011</v>
      </c>
      <c r="AE31">
        <f t="shared" si="0"/>
        <v>3.3750000000000002E-2</v>
      </c>
      <c r="AF31">
        <v>22.22</v>
      </c>
      <c r="AG31">
        <f t="shared" si="1"/>
        <v>4.4999999999999998E-2</v>
      </c>
      <c r="AH31">
        <f t="shared" si="12"/>
        <v>-1.1249999999999996E-2</v>
      </c>
      <c r="AI31" s="28">
        <f t="shared" si="33"/>
        <v>26896.758938964005</v>
      </c>
      <c r="AJ31" s="29">
        <f t="shared" si="13"/>
        <v>-7.3847141295370271</v>
      </c>
      <c r="AK31" s="29">
        <f t="shared" si="22"/>
        <v>-22.779153364239413</v>
      </c>
      <c r="AL31" s="29">
        <f t="shared" si="23"/>
        <v>-27.147480744398795</v>
      </c>
      <c r="AM31" s="29">
        <f t="shared" si="24"/>
        <v>-3.0163867493776442</v>
      </c>
      <c r="AN31" s="29">
        <f t="shared" si="25"/>
        <v>-9.0491602481329316</v>
      </c>
      <c r="AO31" s="29">
        <f t="shared" si="26"/>
        <v>-18.098320496265863</v>
      </c>
      <c r="AP31" s="20">
        <f t="shared" si="37"/>
        <v>225.93412451718979</v>
      </c>
      <c r="AQ31" s="20">
        <f t="shared" si="44"/>
        <v>-20.911893149306721</v>
      </c>
      <c r="AR31" s="20">
        <f t="shared" si="14"/>
        <v>6.6462427165833242</v>
      </c>
      <c r="AS31" s="20">
        <f t="shared" si="15"/>
        <v>20.501238027815472</v>
      </c>
      <c r="AT31" s="20">
        <f t="shared" si="16"/>
        <v>-10.352287080098844</v>
      </c>
      <c r="AU31" s="20">
        <f t="shared" si="17"/>
        <v>-13.368673829476489</v>
      </c>
      <c r="AV31" s="20">
        <f t="shared" si="38"/>
        <v>1291.0069365187992</v>
      </c>
      <c r="AW31" s="20">
        <f t="shared" si="27"/>
        <v>-4.1166994850067624</v>
      </c>
      <c r="AX31" s="20">
        <f t="shared" si="28"/>
        <v>34.280566978783327</v>
      </c>
      <c r="AY31" s="20">
        <f t="shared" si="18"/>
        <v>-0.12008843049634037</v>
      </c>
      <c r="AZ31" s="21">
        <f t="shared" si="2"/>
        <v>28413.699999999993</v>
      </c>
      <c r="BA31" s="20">
        <f t="shared" si="19"/>
        <v>30.16386749377644</v>
      </c>
      <c r="BB31" s="20">
        <f t="shared" si="36"/>
        <v>1413.9410610359896</v>
      </c>
      <c r="BC31" s="20">
        <f t="shared" si="20"/>
        <v>1516.9410610359889</v>
      </c>
      <c r="BD31" s="20"/>
      <c r="BE31" s="140">
        <f t="shared" si="29"/>
        <v>2.0288088642193763E-2</v>
      </c>
      <c r="BF31" s="140">
        <f t="shared" si="43"/>
        <v>2.3297770064724711E-2</v>
      </c>
      <c r="BH31" t="s">
        <v>172</v>
      </c>
      <c r="BI31" s="86">
        <f>BC110</f>
        <v>3709.3424672006054</v>
      </c>
    </row>
    <row r="32" spans="1:65" x14ac:dyDescent="0.25">
      <c r="A32">
        <v>1</v>
      </c>
      <c r="C32" s="16">
        <f t="shared" si="6"/>
        <v>44096</v>
      </c>
      <c r="D32" s="91">
        <v>31</v>
      </c>
      <c r="E32" s="91" t="str">
        <f t="shared" si="7"/>
        <v/>
      </c>
      <c r="AC32" s="74">
        <f t="shared" si="10"/>
        <v>7.3440335085565325</v>
      </c>
      <c r="AD32" s="17">
        <f t="shared" si="11"/>
        <v>0.75000000000000011</v>
      </c>
      <c r="AE32">
        <f t="shared" si="0"/>
        <v>3.3750000000000002E-2</v>
      </c>
      <c r="AF32">
        <v>22.22</v>
      </c>
      <c r="AG32">
        <f t="shared" si="1"/>
        <v>4.4999999999999998E-2</v>
      </c>
      <c r="AH32">
        <f t="shared" si="12"/>
        <v>-1.1249999999999996E-2</v>
      </c>
      <c r="AI32" s="28">
        <f t="shared" si="33"/>
        <v>26866.76086090237</v>
      </c>
      <c r="AJ32" s="29">
        <f t="shared" si="13"/>
        <v>-7.2444421829497223</v>
      </c>
      <c r="AK32" s="29">
        <f t="shared" si="22"/>
        <v>-22.753635878686456</v>
      </c>
      <c r="AL32" s="29">
        <f t="shared" si="23"/>
        <v>-26.998270255472562</v>
      </c>
      <c r="AM32" s="29">
        <f t="shared" si="24"/>
        <v>-2.9998078061636182</v>
      </c>
      <c r="AN32" s="29">
        <f t="shared" si="25"/>
        <v>-8.9994234184908528</v>
      </c>
      <c r="AO32" s="29">
        <f t="shared" si="26"/>
        <v>-17.998846836981709</v>
      </c>
      <c r="AP32" s="20">
        <f t="shared" si="37"/>
        <v>222.45355542252497</v>
      </c>
      <c r="AQ32" s="20">
        <f t="shared" si="44"/>
        <v>-20.311803746863838</v>
      </c>
      <c r="AR32" s="20">
        <f t="shared" si="14"/>
        <v>6.5199979646547499</v>
      </c>
      <c r="AS32" s="20">
        <f t="shared" si="15"/>
        <v>20.478272290817809</v>
      </c>
      <c r="AT32" s="20">
        <f t="shared" si="16"/>
        <v>-10.16703560327354</v>
      </c>
      <c r="AU32" s="20">
        <f t="shared" si="17"/>
        <v>-13.166843409437158</v>
      </c>
      <c r="AV32" s="20">
        <f t="shared" si="38"/>
        <v>1324.4855836751001</v>
      </c>
      <c r="AW32" s="20">
        <f t="shared" si="27"/>
        <v>-3.4805690946648156</v>
      </c>
      <c r="AX32" s="20">
        <f t="shared" si="28"/>
        <v>33.478647156300894</v>
      </c>
      <c r="AY32" s="20">
        <f t="shared" si="18"/>
        <v>-0.10396385129946178</v>
      </c>
      <c r="AZ32" s="21">
        <f t="shared" si="2"/>
        <v>28413.699999999997</v>
      </c>
      <c r="BA32" s="20">
        <f t="shared" si="19"/>
        <v>29.998078061636178</v>
      </c>
      <c r="BB32" s="20">
        <f t="shared" si="36"/>
        <v>1443.9391390976257</v>
      </c>
      <c r="BC32" s="20">
        <f t="shared" si="20"/>
        <v>1546.939139097625</v>
      </c>
      <c r="BD32" s="20"/>
      <c r="BE32" s="140">
        <f t="shared" si="29"/>
        <v>1.9775374819868748E-2</v>
      </c>
      <c r="BF32" s="140">
        <f t="shared" si="43"/>
        <v>2.2316747806235632E-2</v>
      </c>
    </row>
    <row r="33" spans="1:61" x14ac:dyDescent="0.25">
      <c r="A33">
        <v>1</v>
      </c>
      <c r="C33" s="16">
        <f t="shared" si="6"/>
        <v>44097</v>
      </c>
      <c r="D33" s="91">
        <v>32</v>
      </c>
      <c r="E33" s="91" t="str">
        <f t="shared" si="7"/>
        <v/>
      </c>
      <c r="AC33" s="74">
        <f t="shared" si="10"/>
        <v>7.3631478612781658</v>
      </c>
      <c r="AD33" s="17">
        <f t="shared" si="11"/>
        <v>0.75000000000000011</v>
      </c>
      <c r="AE33">
        <f t="shared" si="0"/>
        <v>3.3750000000000002E-2</v>
      </c>
      <c r="AF33">
        <v>22.22</v>
      </c>
      <c r="AG33">
        <f t="shared" si="1"/>
        <v>4.4999999999999998E-2</v>
      </c>
      <c r="AH33">
        <f t="shared" si="12"/>
        <v>-1.1249999999999996E-2</v>
      </c>
      <c r="AI33" s="28">
        <f t="shared" si="33"/>
        <v>26836.907717723858</v>
      </c>
      <c r="AJ33" s="29">
        <f t="shared" si="13"/>
        <v>-7.1248845338180757</v>
      </c>
      <c r="AK33" s="29">
        <f t="shared" si="22"/>
        <v>-22.728258644692435</v>
      </c>
      <c r="AL33" s="29">
        <f t="shared" si="23"/>
        <v>-26.867828860659461</v>
      </c>
      <c r="AM33" s="29">
        <f t="shared" si="24"/>
        <v>-2.9853143178510511</v>
      </c>
      <c r="AN33" s="29">
        <f t="shared" si="25"/>
        <v>-8.9559429535531532</v>
      </c>
      <c r="AO33" s="29">
        <f t="shared" si="26"/>
        <v>-17.91188590710631</v>
      </c>
      <c r="AP33" s="20">
        <f t="shared" si="37"/>
        <v>219.60692807304108</v>
      </c>
      <c r="AQ33" s="20">
        <f t="shared" si="44"/>
        <v>-19.70404621612974</v>
      </c>
      <c r="AR33" s="20">
        <f t="shared" si="14"/>
        <v>6.4123960804362685</v>
      </c>
      <c r="AS33" s="20">
        <f t="shared" si="15"/>
        <v>20.455432780223191</v>
      </c>
      <c r="AT33" s="20">
        <f t="shared" si="16"/>
        <v>-10.010409994013623</v>
      </c>
      <c r="AU33" s="20">
        <f t="shared" si="17"/>
        <v>-12.995724311864674</v>
      </c>
      <c r="AV33" s="20">
        <f t="shared" si="38"/>
        <v>1357.1853542030944</v>
      </c>
      <c r="AW33" s="20">
        <f t="shared" si="27"/>
        <v>-2.8466273494838958</v>
      </c>
      <c r="AX33" s="20">
        <f t="shared" si="28"/>
        <v>32.69977052799436</v>
      </c>
      <c r="AY33" s="20">
        <f t="shared" si="18"/>
        <v>-8.7053435040068267E-2</v>
      </c>
      <c r="AZ33" s="21">
        <f t="shared" si="2"/>
        <v>28413.699999999993</v>
      </c>
      <c r="BA33" s="20">
        <f t="shared" si="19"/>
        <v>29.853143178510514</v>
      </c>
      <c r="BB33" s="20">
        <f t="shared" si="36"/>
        <v>1473.7922822761361</v>
      </c>
      <c r="BC33" s="20">
        <f t="shared" si="20"/>
        <v>1576.7922822761354</v>
      </c>
      <c r="BD33" s="20"/>
      <c r="BE33" s="140">
        <f t="shared" si="29"/>
        <v>1.9298201476707515E-2</v>
      </c>
      <c r="BF33" s="140">
        <f t="shared" si="43"/>
        <v>2.1465319921843636E-2</v>
      </c>
      <c r="BH33" t="s">
        <v>49</v>
      </c>
      <c r="BI33" s="51">
        <v>310569</v>
      </c>
    </row>
    <row r="34" spans="1:61" x14ac:dyDescent="0.25">
      <c r="A34">
        <v>1</v>
      </c>
      <c r="C34" s="16">
        <f t="shared" si="6"/>
        <v>44098</v>
      </c>
      <c r="D34" s="91">
        <v>33</v>
      </c>
      <c r="E34" s="91" t="str">
        <f t="shared" si="7"/>
        <v/>
      </c>
      <c r="AC34" s="74">
        <f t="shared" si="10"/>
        <v>7.38182636345896</v>
      </c>
      <c r="AD34" s="17">
        <f t="shared" si="11"/>
        <v>0.75000000000000011</v>
      </c>
      <c r="AE34">
        <f t="shared" ref="AE34:AE65" si="46">IF(A34=0,$BM$2,IF(A34=1,$BM$3,IF(A34=2,$BM$4,IF(A34=3,$BM$5,IF(A34=4,$BM$6,IF(A34=5,$BM$7,IF(A34=6,$BM$8,IF(A34=7,$BM$9,IF(A34=8,$BM$10,"")))))))))</f>
        <v>3.3750000000000002E-2</v>
      </c>
      <c r="AF34">
        <v>22.22</v>
      </c>
      <c r="AG34">
        <f t="shared" si="1"/>
        <v>4.4999999999999998E-2</v>
      </c>
      <c r="AH34">
        <f t="shared" si="12"/>
        <v>-1.1249999999999996E-2</v>
      </c>
      <c r="AI34" s="28">
        <f t="shared" si="33"/>
        <v>26807.178818313609</v>
      </c>
      <c r="AJ34" s="29">
        <f t="shared" si="13"/>
        <v>-7.0258953901468209</v>
      </c>
      <c r="AK34" s="29">
        <f t="shared" si="22"/>
        <v>-22.703004020101435</v>
      </c>
      <c r="AL34" s="29">
        <f t="shared" si="23"/>
        <v>-26.756009469223432</v>
      </c>
      <c r="AM34" s="29">
        <f t="shared" si="24"/>
        <v>-2.972889941024826</v>
      </c>
      <c r="AN34" s="29">
        <f t="shared" si="25"/>
        <v>-8.9186698230744774</v>
      </c>
      <c r="AO34" s="29">
        <f t="shared" si="26"/>
        <v>-17.837339646148955</v>
      </c>
      <c r="AP34" s="20">
        <f t="shared" si="37"/>
        <v>217.39041430484068</v>
      </c>
      <c r="AQ34" s="20">
        <f t="shared" si="44"/>
        <v>-19.090211474137</v>
      </c>
      <c r="AR34" s="20">
        <f t="shared" si="14"/>
        <v>6.3233058511321385</v>
      </c>
      <c r="AS34" s="20">
        <f t="shared" si="15"/>
        <v>20.432703618091292</v>
      </c>
      <c r="AT34" s="20">
        <f t="shared" si="16"/>
        <v>-9.8823117632868485</v>
      </c>
      <c r="AU34" s="20">
        <f t="shared" si="17"/>
        <v>-12.855201704311675</v>
      </c>
      <c r="AV34" s="20">
        <f t="shared" si="38"/>
        <v>1389.1307673815431</v>
      </c>
      <c r="AW34" s="20">
        <f t="shared" si="27"/>
        <v>-2.2165137682004001</v>
      </c>
      <c r="AX34" s="20">
        <f t="shared" si="28"/>
        <v>31.945413178448689</v>
      </c>
      <c r="AY34" s="20">
        <f t="shared" si="18"/>
        <v>-6.9384413838031844E-2</v>
      </c>
      <c r="AZ34" s="21">
        <f t="shared" si="2"/>
        <v>28413.699999999993</v>
      </c>
      <c r="BA34" s="20">
        <f t="shared" si="19"/>
        <v>29.72889941024826</v>
      </c>
      <c r="BB34" s="20">
        <f t="shared" si="36"/>
        <v>1503.5211816863844</v>
      </c>
      <c r="BC34" s="20">
        <f t="shared" si="20"/>
        <v>1606.5211816863839</v>
      </c>
      <c r="BD34" s="20"/>
      <c r="BE34" s="140">
        <f t="shared" si="29"/>
        <v>1.8854036606098884E-2</v>
      </c>
      <c r="BF34" s="140">
        <f t="shared" si="43"/>
        <v>2.0736586904378441E-2</v>
      </c>
      <c r="BI34" s="54"/>
    </row>
    <row r="35" spans="1:61" x14ac:dyDescent="0.25">
      <c r="A35">
        <v>1</v>
      </c>
      <c r="C35" s="16">
        <f t="shared" ref="C35:C66" si="47">C34+1</f>
        <v>44099</v>
      </c>
      <c r="D35" s="91">
        <v>34</v>
      </c>
      <c r="E35" s="91" t="str">
        <f t="shared" si="7"/>
        <v/>
      </c>
      <c r="AC35" s="74">
        <f t="shared" si="10"/>
        <v>7.4000989471972236</v>
      </c>
      <c r="AD35" s="17">
        <f t="shared" si="11"/>
        <v>0.75000000000000011</v>
      </c>
      <c r="AE35">
        <f t="shared" si="46"/>
        <v>3.3750000000000002E-2</v>
      </c>
      <c r="AF35">
        <v>22.22</v>
      </c>
      <c r="AG35">
        <f t="shared" si="1"/>
        <v>4.4999999999999998E-2</v>
      </c>
      <c r="AH35">
        <f t="shared" si="12"/>
        <v>-1.1249999999999996E-2</v>
      </c>
      <c r="AI35" s="28">
        <f t="shared" si="33"/>
        <v>26777.553685921161</v>
      </c>
      <c r="AJ35" s="29">
        <f t="shared" si="13"/>
        <v>-6.9472778914307547</v>
      </c>
      <c r="AK35" s="29">
        <f t="shared" si="22"/>
        <v>-22.677854501016629</v>
      </c>
      <c r="AL35" s="29">
        <f t="shared" si="23"/>
        <v>-26.662619153202645</v>
      </c>
      <c r="AM35" s="29">
        <f t="shared" si="24"/>
        <v>-2.9625132392447386</v>
      </c>
      <c r="AN35" s="29">
        <f t="shared" si="25"/>
        <v>-8.8875397177342155</v>
      </c>
      <c r="AO35" s="29">
        <f t="shared" si="26"/>
        <v>-17.775079435468427</v>
      </c>
      <c r="AP35" s="20">
        <f t="shared" si="37"/>
        <v>215.79859230029015</v>
      </c>
      <c r="AQ35" s="20">
        <f t="shared" si="44"/>
        <v>-18.47187251403534</v>
      </c>
      <c r="AR35" s="20">
        <f t="shared" si="14"/>
        <v>6.252550102287679</v>
      </c>
      <c r="AS35" s="20">
        <f t="shared" si="15"/>
        <v>20.410069050914966</v>
      </c>
      <c r="AT35" s="20">
        <f t="shared" si="16"/>
        <v>-9.7825686437178305</v>
      </c>
      <c r="AU35" s="20">
        <f t="shared" si="17"/>
        <v>-12.74508188296257</v>
      </c>
      <c r="AV35" s="20">
        <f t="shared" si="38"/>
        <v>1420.3477217785412</v>
      </c>
      <c r="AW35" s="20">
        <f t="shared" si="27"/>
        <v>-1.5918220045505223</v>
      </c>
      <c r="AX35" s="20">
        <f t="shared" si="28"/>
        <v>31.216954396998062</v>
      </c>
      <c r="AY35" s="20">
        <f t="shared" si="18"/>
        <v>-5.0992226349396777E-2</v>
      </c>
      <c r="AZ35" s="21">
        <f t="shared" si="2"/>
        <v>28413.69999999999</v>
      </c>
      <c r="BA35" s="20">
        <f t="shared" si="19"/>
        <v>29.625132392447384</v>
      </c>
      <c r="BB35" s="20">
        <f t="shared" si="36"/>
        <v>1533.1463140788317</v>
      </c>
      <c r="BC35" s="20">
        <f t="shared" si="20"/>
        <v>1636.1463140788314</v>
      </c>
      <c r="BD35" s="20"/>
      <c r="BE35" s="140">
        <f t="shared" si="29"/>
        <v>1.8440548889215203E-2</v>
      </c>
      <c r="BF35" s="140">
        <f t="shared" si="43"/>
        <v>2.0124300960446938E-2</v>
      </c>
      <c r="BI35" s="54"/>
    </row>
    <row r="36" spans="1:61" x14ac:dyDescent="0.25">
      <c r="A36">
        <v>1</v>
      </c>
      <c r="C36" s="16">
        <f t="shared" si="47"/>
        <v>44100</v>
      </c>
      <c r="D36" s="91">
        <v>35</v>
      </c>
      <c r="E36" s="91" t="str">
        <f t="shared" si="7"/>
        <v/>
      </c>
      <c r="AC36" s="74">
        <f t="shared" si="10"/>
        <v>7.4179934657748392</v>
      </c>
      <c r="AD36" s="17">
        <f t="shared" si="11"/>
        <v>0.75000000000000011</v>
      </c>
      <c r="AE36">
        <f t="shared" si="46"/>
        <v>3.3750000000000002E-2</v>
      </c>
      <c r="AF36">
        <v>22.22</v>
      </c>
      <c r="AG36">
        <f t="shared" si="1"/>
        <v>4.4999999999999998E-2</v>
      </c>
      <c r="AH36">
        <f t="shared" si="12"/>
        <v>-1.1249999999999996E-2</v>
      </c>
      <c r="AI36" s="28">
        <f t="shared" si="33"/>
        <v>26748.012107443275</v>
      </c>
      <c r="AJ36" s="29">
        <f t="shared" si="13"/>
        <v>-6.8887857129996481</v>
      </c>
      <c r="AK36" s="29">
        <f t="shared" si="22"/>
        <v>-22.652792764885323</v>
      </c>
      <c r="AL36" s="29">
        <f t="shared" si="23"/>
        <v>-26.587420630096474</v>
      </c>
      <c r="AM36" s="29">
        <f t="shared" si="24"/>
        <v>-2.9541578477884975</v>
      </c>
      <c r="AN36" s="29">
        <f t="shared" si="25"/>
        <v>-8.8624735433654909</v>
      </c>
      <c r="AO36" s="29">
        <f t="shared" si="26"/>
        <v>-17.724947086730985</v>
      </c>
      <c r="AP36" s="20">
        <f t="shared" si="37"/>
        <v>214.34019198108774</v>
      </c>
      <c r="AQ36" s="20">
        <f t="shared" si="44"/>
        <v>-18.334884295785859</v>
      </c>
      <c r="AR36" s="20">
        <f t="shared" si="14"/>
        <v>6.1999071416996836</v>
      </c>
      <c r="AS36" s="20">
        <f t="shared" si="15"/>
        <v>20.387513488396792</v>
      </c>
      <c r="AT36" s="20">
        <f t="shared" si="16"/>
        <v>-9.7109366535130572</v>
      </c>
      <c r="AU36" s="20">
        <f t="shared" si="17"/>
        <v>-12.665094501301555</v>
      </c>
      <c r="AV36" s="20">
        <f t="shared" si="38"/>
        <v>1451.3477005756288</v>
      </c>
      <c r="AW36" s="20">
        <f t="shared" si="27"/>
        <v>-1.4584003192024113</v>
      </c>
      <c r="AX36" s="20">
        <f t="shared" si="28"/>
        <v>30.999978797087579</v>
      </c>
      <c r="AY36" s="20">
        <f t="shared" si="18"/>
        <v>-4.704520376444344E-2</v>
      </c>
      <c r="AZ36" s="21">
        <f t="shared" si="2"/>
        <v>28413.699999999993</v>
      </c>
      <c r="BA36" s="20">
        <f t="shared" si="19"/>
        <v>29.541578477884975</v>
      </c>
      <c r="BB36" s="20">
        <f t="shared" si="36"/>
        <v>1562.6878925567166</v>
      </c>
      <c r="BC36" s="20">
        <f t="shared" si="20"/>
        <v>1665.6878925567166</v>
      </c>
      <c r="BD36" s="20"/>
      <c r="BE36" s="140">
        <f t="shared" si="29"/>
        <v>1.8055584774835636E-2</v>
      </c>
      <c r="BF36" s="140">
        <f t="shared" si="43"/>
        <v>1.9622768416100292E-2</v>
      </c>
    </row>
    <row r="37" spans="1:61" x14ac:dyDescent="0.25">
      <c r="A37">
        <v>1</v>
      </c>
      <c r="C37" s="16">
        <f t="shared" si="47"/>
        <v>44101</v>
      </c>
      <c r="D37" s="91">
        <v>36</v>
      </c>
      <c r="E37" s="91" t="str">
        <f t="shared" si="7"/>
        <v/>
      </c>
      <c r="AC37" s="74">
        <f t="shared" si="10"/>
        <v>7.435526733285827</v>
      </c>
      <c r="AD37" s="17">
        <f t="shared" si="11"/>
        <v>0.75000000000000011</v>
      </c>
      <c r="AE37">
        <f t="shared" si="46"/>
        <v>3.3750000000000002E-2</v>
      </c>
      <c r="AF37">
        <v>22.22</v>
      </c>
      <c r="AG37">
        <f t="shared" si="1"/>
        <v>4.4999999999999998E-2</v>
      </c>
      <c r="AH37">
        <f t="shared" si="12"/>
        <v>-1.1249999999999996E-2</v>
      </c>
      <c r="AI37" s="28">
        <f t="shared" si="33"/>
        <v>26718.549623996088</v>
      </c>
      <c r="AJ37" s="29">
        <f t="shared" si="13"/>
        <v>-6.8346817349972806</v>
      </c>
      <c r="AK37" s="29">
        <f t="shared" si="22"/>
        <v>-22.627801712190358</v>
      </c>
      <c r="AL37" s="29">
        <f t="shared" si="23"/>
        <v>-26.516235102468872</v>
      </c>
      <c r="AM37" s="29">
        <f t="shared" si="24"/>
        <v>-2.946248344718764</v>
      </c>
      <c r="AN37" s="29">
        <f t="shared" si="25"/>
        <v>-8.8387450341562914</v>
      </c>
      <c r="AO37" s="29">
        <f t="shared" si="26"/>
        <v>-17.677490068312579</v>
      </c>
      <c r="AP37" s="20">
        <f t="shared" si="37"/>
        <v>213.00077737138483</v>
      </c>
      <c r="AQ37" s="20">
        <f t="shared" si="44"/>
        <v>-18.210341073022839</v>
      </c>
      <c r="AR37" s="20">
        <f t="shared" si="14"/>
        <v>6.1512135614975527</v>
      </c>
      <c r="AS37" s="20">
        <f t="shared" si="15"/>
        <v>20.365021540971323</v>
      </c>
      <c r="AT37" s="20">
        <f t="shared" si="16"/>
        <v>-9.6453086391489489</v>
      </c>
      <c r="AU37" s="20">
        <f t="shared" si="17"/>
        <v>-12.591556983867713</v>
      </c>
      <c r="AV37" s="20">
        <f t="shared" si="38"/>
        <v>1482.1495986325192</v>
      </c>
      <c r="AW37" s="20">
        <f t="shared" si="27"/>
        <v>-1.3394146097029136</v>
      </c>
      <c r="AX37" s="20">
        <f t="shared" si="28"/>
        <v>30.801898056890423</v>
      </c>
      <c r="AY37" s="20">
        <f t="shared" si="18"/>
        <v>-4.3484807567022152E-2</v>
      </c>
      <c r="AZ37" s="21">
        <f t="shared" si="2"/>
        <v>28413.699999999993</v>
      </c>
      <c r="BA37" s="20">
        <f t="shared" si="19"/>
        <v>29.462483447187637</v>
      </c>
      <c r="BB37" s="20">
        <f t="shared" si="36"/>
        <v>1592.1503760039043</v>
      </c>
      <c r="BC37" s="20">
        <f t="shared" si="20"/>
        <v>1695.1503760039041</v>
      </c>
      <c r="BD37" s="20"/>
      <c r="BE37" s="140">
        <f t="shared" si="29"/>
        <v>1.7687877530264406E-2</v>
      </c>
      <c r="BF37" s="140">
        <f t="shared" si="43"/>
        <v>1.9154847161363248E-2</v>
      </c>
    </row>
    <row r="38" spans="1:61" x14ac:dyDescent="0.25">
      <c r="A38">
        <v>1</v>
      </c>
      <c r="C38" s="16">
        <f t="shared" si="47"/>
        <v>44102</v>
      </c>
      <c r="D38" s="91">
        <v>37</v>
      </c>
      <c r="E38" s="91" t="str">
        <f t="shared" si="7"/>
        <v/>
      </c>
      <c r="AC38" s="74">
        <f t="shared" si="10"/>
        <v>7.4527143190923404</v>
      </c>
      <c r="AD38" s="17">
        <f t="shared" si="11"/>
        <v>0.75000000000000011</v>
      </c>
      <c r="AE38">
        <f t="shared" si="46"/>
        <v>3.3750000000000002E-2</v>
      </c>
      <c r="AF38">
        <v>22.22</v>
      </c>
      <c r="AG38">
        <f t="shared" si="1"/>
        <v>4.4999999999999998E-2</v>
      </c>
      <c r="AH38">
        <f t="shared" si="12"/>
        <v>-1.1249999999999996E-2</v>
      </c>
      <c r="AI38" s="28">
        <f t="shared" si="33"/>
        <v>26689.162255946165</v>
      </c>
      <c r="AJ38" s="29">
        <f t="shared" si="13"/>
        <v>-6.7844904790402305</v>
      </c>
      <c r="AK38" s="29">
        <f t="shared" si="22"/>
        <v>-22.602877570885436</v>
      </c>
      <c r="AL38" s="29">
        <f t="shared" si="23"/>
        <v>-26.4486312449331</v>
      </c>
      <c r="AM38" s="29">
        <f t="shared" si="24"/>
        <v>-2.9387368049925668</v>
      </c>
      <c r="AN38" s="29">
        <f t="shared" si="25"/>
        <v>-8.8162104149777001</v>
      </c>
      <c r="AO38" s="29">
        <f t="shared" si="26"/>
        <v>-17.6324208299554</v>
      </c>
      <c r="AP38" s="20">
        <f t="shared" si="37"/>
        <v>211.76605313833974</v>
      </c>
      <c r="AQ38" s="20">
        <f t="shared" si="44"/>
        <v>-18.098320496265863</v>
      </c>
      <c r="AR38" s="20">
        <f t="shared" si="14"/>
        <v>6.1060414311362079</v>
      </c>
      <c r="AS38" s="20">
        <f t="shared" si="15"/>
        <v>20.342589813796891</v>
      </c>
      <c r="AT38" s="20">
        <f t="shared" si="16"/>
        <v>-9.585034981712317</v>
      </c>
      <c r="AU38" s="20">
        <f t="shared" si="17"/>
        <v>-12.523771786704884</v>
      </c>
      <c r="AV38" s="20">
        <f t="shared" si="38"/>
        <v>1512.7716909154899</v>
      </c>
      <c r="AW38" s="20">
        <f t="shared" si="27"/>
        <v>-1.2347242330450854</v>
      </c>
      <c r="AX38" s="20">
        <f t="shared" si="28"/>
        <v>30.622092282970698</v>
      </c>
      <c r="AY38" s="20">
        <f t="shared" si="18"/>
        <v>-4.0321354322732872E-2</v>
      </c>
      <c r="AZ38" s="21">
        <f t="shared" si="2"/>
        <v>28413.699999999997</v>
      </c>
      <c r="BA38" s="20">
        <f t="shared" si="19"/>
        <v>29.387368049925669</v>
      </c>
      <c r="BB38" s="20">
        <f t="shared" si="36"/>
        <v>1621.53774405383</v>
      </c>
      <c r="BC38" s="20">
        <f t="shared" si="20"/>
        <v>1724.5377440538296</v>
      </c>
      <c r="BD38" s="20"/>
      <c r="BE38" s="140">
        <f t="shared" si="29"/>
        <v>1.7336142247864988E-2</v>
      </c>
      <c r="BF38" s="140">
        <f t="shared" si="43"/>
        <v>1.8716981873381142E-2</v>
      </c>
      <c r="BI38" s="56"/>
    </row>
    <row r="39" spans="1:61" x14ac:dyDescent="0.25">
      <c r="A39">
        <v>1</v>
      </c>
      <c r="C39" s="16">
        <f t="shared" si="47"/>
        <v>44103</v>
      </c>
      <c r="D39" s="91">
        <v>38</v>
      </c>
      <c r="E39" s="91" t="str">
        <f t="shared" si="7"/>
        <v/>
      </c>
      <c r="AC39" s="74">
        <f t="shared" si="10"/>
        <v>7.4695706484741722</v>
      </c>
      <c r="AD39" s="17">
        <f t="shared" si="11"/>
        <v>0.75000000000000011</v>
      </c>
      <c r="AE39">
        <f t="shared" si="46"/>
        <v>3.3750000000000002E-2</v>
      </c>
      <c r="AF39">
        <v>22.22</v>
      </c>
      <c r="AG39">
        <f t="shared" si="1"/>
        <v>4.4999999999999998E-2</v>
      </c>
      <c r="AH39">
        <f t="shared" si="12"/>
        <v>-1.1249999999999996E-2</v>
      </c>
      <c r="AI39" s="28">
        <f t="shared" si="33"/>
        <v>26659.846495781174</v>
      </c>
      <c r="AJ39" s="29">
        <f t="shared" si="13"/>
        <v>-6.7377431906391685</v>
      </c>
      <c r="AK39" s="29">
        <f t="shared" si="22"/>
        <v>-22.578016974351918</v>
      </c>
      <c r="AL39" s="29">
        <f t="shared" si="23"/>
        <v>-26.384184148491979</v>
      </c>
      <c r="AM39" s="29">
        <f t="shared" si="24"/>
        <v>-2.9315760164991089</v>
      </c>
      <c r="AN39" s="29">
        <f t="shared" si="25"/>
        <v>-8.7947280494973263</v>
      </c>
      <c r="AO39" s="29">
        <f t="shared" si="26"/>
        <v>-17.589456098994653</v>
      </c>
      <c r="AP39" s="20">
        <f t="shared" si="37"/>
        <v>210.62191805862474</v>
      </c>
      <c r="AQ39" s="20">
        <f t="shared" si="44"/>
        <v>-17.998846836981709</v>
      </c>
      <c r="AR39" s="20">
        <f t="shared" si="14"/>
        <v>6.063968871575252</v>
      </c>
      <c r="AS39" s="20">
        <f t="shared" si="15"/>
        <v>20.320215276916727</v>
      </c>
      <c r="AT39" s="20">
        <f t="shared" si="16"/>
        <v>-9.5294723912252888</v>
      </c>
      <c r="AU39" s="20">
        <f t="shared" si="17"/>
        <v>-12.461048407724398</v>
      </c>
      <c r="AV39" s="20">
        <f t="shared" si="38"/>
        <v>1543.231586160196</v>
      </c>
      <c r="AW39" s="20">
        <f t="shared" si="27"/>
        <v>-1.1441350797149994</v>
      </c>
      <c r="AX39" s="20">
        <f t="shared" si="28"/>
        <v>30.459895244706104</v>
      </c>
      <c r="AY39" s="20">
        <f t="shared" si="18"/>
        <v>-3.7562016235556453E-2</v>
      </c>
      <c r="AZ39" s="21">
        <f t="shared" si="2"/>
        <v>28413.699999999993</v>
      </c>
      <c r="BA39" s="20">
        <f t="shared" si="19"/>
        <v>29.31576016499109</v>
      </c>
      <c r="BB39" s="20">
        <f t="shared" si="36"/>
        <v>1650.8535042188212</v>
      </c>
      <c r="BC39" s="20">
        <f t="shared" si="20"/>
        <v>1753.8535042188207</v>
      </c>
      <c r="BD39" s="20"/>
      <c r="BE39" s="140">
        <f t="shared" si="29"/>
        <v>1.6999198925086619E-2</v>
      </c>
      <c r="BF39" s="140">
        <f t="shared" si="43"/>
        <v>1.830587065874275E-2</v>
      </c>
      <c r="BI39" s="54"/>
    </row>
    <row r="40" spans="1:61" x14ac:dyDescent="0.25">
      <c r="A40">
        <v>1</v>
      </c>
      <c r="C40" s="16">
        <f t="shared" si="47"/>
        <v>44104</v>
      </c>
      <c r="D40" s="91">
        <v>39</v>
      </c>
      <c r="E40" s="91" t="str">
        <f t="shared" si="7"/>
        <v/>
      </c>
      <c r="AC40" s="74">
        <f t="shared" si="10"/>
        <v>7.4861090944869559</v>
      </c>
      <c r="AD40" s="17">
        <f t="shared" si="11"/>
        <v>0.75000000000000011</v>
      </c>
      <c r="AE40">
        <f t="shared" si="46"/>
        <v>3.3750000000000002E-2</v>
      </c>
      <c r="AF40">
        <v>22.22</v>
      </c>
      <c r="AG40">
        <f t="shared" si="1"/>
        <v>4.4999999999999998E-2</v>
      </c>
      <c r="AH40">
        <f t="shared" si="12"/>
        <v>-1.1249999999999996E-2</v>
      </c>
      <c r="AI40" s="28">
        <f t="shared" si="33"/>
        <v>26630.599299336143</v>
      </c>
      <c r="AJ40" s="29">
        <f t="shared" si="13"/>
        <v>-6.6939794896641684</v>
      </c>
      <c r="AK40" s="29">
        <f t="shared" si="22"/>
        <v>-22.55321695536767</v>
      </c>
      <c r="AL40" s="29">
        <f t="shared" si="23"/>
        <v>-26.322476800528655</v>
      </c>
      <c r="AM40" s="29">
        <f t="shared" si="24"/>
        <v>-2.9247196445031842</v>
      </c>
      <c r="AN40" s="29">
        <f t="shared" si="25"/>
        <v>-8.7741589335095522</v>
      </c>
      <c r="AO40" s="29">
        <f t="shared" si="26"/>
        <v>-17.548317867019101</v>
      </c>
      <c r="AP40" s="20">
        <f t="shared" si="37"/>
        <v>209.55452263940896</v>
      </c>
      <c r="AQ40" s="20">
        <f t="shared" si="44"/>
        <v>-17.91188590710631</v>
      </c>
      <c r="AR40" s="20">
        <f t="shared" si="14"/>
        <v>6.0245815406977519</v>
      </c>
      <c r="AS40" s="20">
        <f t="shared" si="15"/>
        <v>20.297895259830902</v>
      </c>
      <c r="AT40" s="20">
        <f t="shared" si="16"/>
        <v>-9.4779863126381123</v>
      </c>
      <c r="AU40" s="20">
        <f t="shared" si="17"/>
        <v>-12.402705957141297</v>
      </c>
      <c r="AV40" s="20">
        <f t="shared" si="38"/>
        <v>1573.5461780244439</v>
      </c>
      <c r="AW40" s="20">
        <f t="shared" si="27"/>
        <v>-1.0673954192157851</v>
      </c>
      <c r="AX40" s="20">
        <f t="shared" si="28"/>
        <v>30.314591864247859</v>
      </c>
      <c r="AY40" s="20">
        <f t="shared" si="18"/>
        <v>-3.5210614874701313E-2</v>
      </c>
      <c r="AZ40" s="21">
        <f t="shared" si="2"/>
        <v>28413.699999999997</v>
      </c>
      <c r="BA40" s="20">
        <f t="shared" si="19"/>
        <v>29.24719644503184</v>
      </c>
      <c r="BB40" s="20">
        <f t="shared" si="36"/>
        <v>1680.1007006638531</v>
      </c>
      <c r="BC40" s="20">
        <f t="shared" si="20"/>
        <v>1783.1007006638529</v>
      </c>
      <c r="BD40" s="20"/>
      <c r="BE40" s="140">
        <f t="shared" si="29"/>
        <v>1.6675963171769625E-2</v>
      </c>
      <c r="BF40" s="140">
        <f t="shared" si="43"/>
        <v>1.7918444202730359E-2</v>
      </c>
      <c r="BI40" s="56"/>
    </row>
    <row r="41" spans="1:61" x14ac:dyDescent="0.25">
      <c r="A41">
        <v>1</v>
      </c>
      <c r="C41" s="16">
        <f t="shared" si="47"/>
        <v>44105</v>
      </c>
      <c r="D41" s="91">
        <v>40</v>
      </c>
      <c r="E41" s="91" t="str">
        <f t="shared" si="7"/>
        <v/>
      </c>
      <c r="AC41" s="74">
        <f t="shared" si="10"/>
        <v>7.5023420621086254</v>
      </c>
      <c r="AD41" s="17">
        <f t="shared" si="11"/>
        <v>0.75000000000000011</v>
      </c>
      <c r="AE41">
        <f t="shared" si="46"/>
        <v>3.3750000000000002E-2</v>
      </c>
      <c r="AF41">
        <v>22.22</v>
      </c>
      <c r="AG41">
        <f t="shared" si="1"/>
        <v>4.4999999999999998E-2</v>
      </c>
      <c r="AH41">
        <f t="shared" si="12"/>
        <v>-1.1249999999999996E-2</v>
      </c>
      <c r="AI41" s="28">
        <f t="shared" si="33"/>
        <v>26601.418075253943</v>
      </c>
      <c r="AJ41" s="29">
        <f t="shared" si="13"/>
        <v>-6.6527491435169237</v>
      </c>
      <c r="AK41" s="29">
        <f t="shared" si="22"/>
        <v>-22.528474938684813</v>
      </c>
      <c r="AL41" s="29">
        <f t="shared" si="23"/>
        <v>-26.263101673981563</v>
      </c>
      <c r="AM41" s="29">
        <f t="shared" si="24"/>
        <v>-2.918122408220174</v>
      </c>
      <c r="AN41" s="29">
        <f t="shared" si="25"/>
        <v>-8.7543672246605215</v>
      </c>
      <c r="AO41" s="29">
        <f t="shared" si="26"/>
        <v>-17.50873444932104</v>
      </c>
      <c r="AP41" s="20">
        <f t="shared" si="37"/>
        <v>208.55033114846816</v>
      </c>
      <c r="AQ41" s="20">
        <f t="shared" si="44"/>
        <v>-17.837339646148955</v>
      </c>
      <c r="AR41" s="20">
        <f t="shared" si="14"/>
        <v>5.9874742291652314</v>
      </c>
      <c r="AS41" s="20">
        <f t="shared" si="15"/>
        <v>20.275627444816333</v>
      </c>
      <c r="AT41" s="20">
        <f t="shared" si="16"/>
        <v>-9.4299535187734023</v>
      </c>
      <c r="AU41" s="20">
        <f t="shared" si="17"/>
        <v>-12.348075926993577</v>
      </c>
      <c r="AV41" s="20">
        <f t="shared" si="38"/>
        <v>1603.7315935975862</v>
      </c>
      <c r="AW41" s="20">
        <f>(AP41-AP40)</f>
        <v>-1.0041914909407978</v>
      </c>
      <c r="AX41" s="20">
        <f t="shared" si="28"/>
        <v>30.185415573142336</v>
      </c>
      <c r="AY41" s="20">
        <f t="shared" si="18"/>
        <v>-3.3267439651693369E-2</v>
      </c>
      <c r="AZ41" s="21">
        <f t="shared" si="2"/>
        <v>28413.699999999997</v>
      </c>
      <c r="BA41" s="20">
        <f t="shared" si="19"/>
        <v>29.181224082201737</v>
      </c>
      <c r="BB41" s="20">
        <f t="shared" si="36"/>
        <v>1709.2819247460548</v>
      </c>
      <c r="BC41" s="20">
        <f t="shared" si="20"/>
        <v>1812.2819247460543</v>
      </c>
      <c r="BD41" s="20"/>
      <c r="BE41" s="140">
        <f t="shared" si="29"/>
        <v>1.6365438066025761E-2</v>
      </c>
      <c r="BF41" s="140">
        <f t="shared" si="43"/>
        <v>1.7551848776395141E-2</v>
      </c>
    </row>
    <row r="42" spans="1:61" x14ac:dyDescent="0.25">
      <c r="A42">
        <v>1</v>
      </c>
      <c r="C42" s="16">
        <f t="shared" si="47"/>
        <v>44106</v>
      </c>
      <c r="D42" s="91">
        <v>41</v>
      </c>
      <c r="E42" s="91" t="str">
        <f t="shared" si="7"/>
        <v/>
      </c>
      <c r="AC42" s="74">
        <f t="shared" si="10"/>
        <v>7.518281065614187</v>
      </c>
      <c r="AD42" s="17">
        <f t="shared" si="11"/>
        <v>0.75000000000000011</v>
      </c>
      <c r="AE42">
        <f t="shared" si="46"/>
        <v>3.3750000000000002E-2</v>
      </c>
      <c r="AF42">
        <v>22.22</v>
      </c>
      <c r="AG42">
        <f t="shared" si="1"/>
        <v>4.4999999999999998E-2</v>
      </c>
      <c r="AH42">
        <f t="shared" si="12"/>
        <v>-1.1249999999999996E-2</v>
      </c>
      <c r="AI42" s="28">
        <f t="shared" si="33"/>
        <v>26572.300672551999</v>
      </c>
      <c r="AJ42" s="29">
        <f t="shared" si="13"/>
        <v>-6.6136139698308654</v>
      </c>
      <c r="AK42" s="29">
        <f t="shared" si="22"/>
        <v>-22.503788732113694</v>
      </c>
      <c r="AL42" s="29">
        <f t="shared" si="23"/>
        <v>-26.205662431750103</v>
      </c>
      <c r="AM42" s="29">
        <f t="shared" si="24"/>
        <v>-2.9117402701944561</v>
      </c>
      <c r="AN42" s="29">
        <f t="shared" si="25"/>
        <v>-8.7352208105833675</v>
      </c>
      <c r="AO42" s="29">
        <f t="shared" si="26"/>
        <v>-17.470441621166735</v>
      </c>
      <c r="AP42" s="20">
        <f t="shared" si="37"/>
        <v>207.59614924306877</v>
      </c>
      <c r="AQ42" s="20">
        <f t="shared" si="44"/>
        <v>-17.775079435468427</v>
      </c>
      <c r="AR42" s="20">
        <f t="shared" si="14"/>
        <v>5.9522525728477786</v>
      </c>
      <c r="AS42" s="20">
        <f t="shared" si="15"/>
        <v>20.253409858902327</v>
      </c>
      <c r="AT42" s="20">
        <f t="shared" si="16"/>
        <v>-9.3847649016810664</v>
      </c>
      <c r="AU42" s="20">
        <f t="shared" si="17"/>
        <v>-12.296505171875523</v>
      </c>
      <c r="AV42" s="20">
        <f t="shared" si="38"/>
        <v>1633.8031782049302</v>
      </c>
      <c r="AW42" s="20">
        <f t="shared" si="27"/>
        <v>-0.95418190539939474</v>
      </c>
      <c r="AX42" s="20">
        <f t="shared" si="28"/>
        <v>30.071584607343993</v>
      </c>
      <c r="AY42" s="20">
        <f t="shared" si="18"/>
        <v>-3.1730350025065433E-2</v>
      </c>
      <c r="AZ42" s="21">
        <f t="shared" si="2"/>
        <v>28413.699999999997</v>
      </c>
      <c r="BA42" s="20">
        <f t="shared" si="19"/>
        <v>29.11740270194456</v>
      </c>
      <c r="BB42" s="20">
        <f t="shared" si="36"/>
        <v>1738.3993274479992</v>
      </c>
      <c r="BC42" s="20">
        <f t="shared" si="20"/>
        <v>1841.399327447999</v>
      </c>
      <c r="BD42" s="20"/>
      <c r="BE42" s="140">
        <f t="shared" si="29"/>
        <v>1.6066707008637608E-2</v>
      </c>
      <c r="BF42" s="140">
        <f t="shared" si="43"/>
        <v>1.7203432576712481E-2</v>
      </c>
    </row>
    <row r="43" spans="1:61" x14ac:dyDescent="0.25">
      <c r="A43">
        <v>1</v>
      </c>
      <c r="C43" s="16">
        <f t="shared" si="47"/>
        <v>44107</v>
      </c>
      <c r="D43" s="91">
        <v>42</v>
      </c>
      <c r="E43" s="91" t="str">
        <f t="shared" si="7"/>
        <v/>
      </c>
      <c r="AC43" s="74">
        <f t="shared" si="10"/>
        <v>7.5339367993384787</v>
      </c>
      <c r="AD43" s="17">
        <f t="shared" si="11"/>
        <v>0.75000000000000011</v>
      </c>
      <c r="AE43">
        <f t="shared" si="46"/>
        <v>3.3750000000000002E-2</v>
      </c>
      <c r="AF43">
        <v>22.22</v>
      </c>
      <c r="AG43">
        <f t="shared" si="1"/>
        <v>4.4999999999999998E-2</v>
      </c>
      <c r="AH43">
        <f t="shared" si="12"/>
        <v>-1.1249999999999996E-2</v>
      </c>
      <c r="AI43" s="28">
        <f t="shared" si="33"/>
        <v>26543.24536739802</v>
      </c>
      <c r="AJ43" s="29">
        <f t="shared" si="13"/>
        <v>-6.5761486379739669</v>
      </c>
      <c r="AK43" s="29">
        <f t="shared" si="22"/>
        <v>-22.479156516004814</v>
      </c>
      <c r="AL43" s="29">
        <f t="shared" si="23"/>
        <v>-26.149774638580901</v>
      </c>
      <c r="AM43" s="29">
        <f t="shared" si="24"/>
        <v>-2.9055305153978779</v>
      </c>
      <c r="AN43" s="29">
        <f t="shared" si="25"/>
        <v>-8.7165915461936336</v>
      </c>
      <c r="AO43" s="29">
        <f t="shared" si="26"/>
        <v>-17.433183092387267</v>
      </c>
      <c r="AP43" s="20">
        <f t="shared" si="37"/>
        <v>206.6791500789806</v>
      </c>
      <c r="AQ43" s="20">
        <f t="shared" si="44"/>
        <v>-17.724947086730985</v>
      </c>
      <c r="AR43" s="20">
        <f t="shared" si="14"/>
        <v>5.91853377417657</v>
      </c>
      <c r="AS43" s="20">
        <f t="shared" si="15"/>
        <v>20.231240864404334</v>
      </c>
      <c r="AT43" s="20">
        <f t="shared" si="16"/>
        <v>-9.3418267159380939</v>
      </c>
      <c r="AU43" s="20">
        <f t="shared" si="17"/>
        <v>-12.247357231335972</v>
      </c>
      <c r="AV43" s="20">
        <f t="shared" si="38"/>
        <v>1663.7754825229972</v>
      </c>
      <c r="AW43" s="20">
        <f t="shared" si="27"/>
        <v>-0.91699916408816762</v>
      </c>
      <c r="AX43" s="20">
        <f t="shared" si="28"/>
        <v>29.972304318067017</v>
      </c>
      <c r="AY43" s="20">
        <f t="shared" si="18"/>
        <v>-3.0594883675173729E-2</v>
      </c>
      <c r="AZ43" s="21">
        <f t="shared" si="2"/>
        <v>28413.699999999997</v>
      </c>
      <c r="BA43" s="20">
        <f t="shared" si="19"/>
        <v>29.055305153978779</v>
      </c>
      <c r="BB43" s="20">
        <f t="shared" si="36"/>
        <v>1767.4546326019779</v>
      </c>
      <c r="BC43" s="20">
        <f t="shared" si="20"/>
        <v>1870.4546326019779</v>
      </c>
      <c r="BD43" s="20"/>
      <c r="BE43" s="140">
        <f t="shared" si="29"/>
        <v>1.5778926776435151E-2</v>
      </c>
      <c r="BF43" s="140">
        <f t="shared" si="43"/>
        <v>1.6870729812614976E-2</v>
      </c>
    </row>
    <row r="44" spans="1:61" x14ac:dyDescent="0.25">
      <c r="A44">
        <v>1</v>
      </c>
      <c r="C44" s="16">
        <f t="shared" si="47"/>
        <v>44108</v>
      </c>
      <c r="D44" s="91">
        <v>43</v>
      </c>
      <c r="E44" s="91" t="str">
        <f t="shared" si="7"/>
        <v/>
      </c>
      <c r="AC44" s="74">
        <f t="shared" si="10"/>
        <v>7.5493192025153659</v>
      </c>
      <c r="AD44" s="17">
        <f t="shared" si="11"/>
        <v>0.75000000000000011</v>
      </c>
      <c r="AE44">
        <f t="shared" si="46"/>
        <v>3.3750000000000002E-2</v>
      </c>
      <c r="AF44">
        <v>22.22</v>
      </c>
      <c r="AG44">
        <f t="shared" si="1"/>
        <v>4.4999999999999998E-2</v>
      </c>
      <c r="AH44">
        <f t="shared" si="12"/>
        <v>-1.1249999999999996E-2</v>
      </c>
      <c r="AI44" s="28">
        <f t="shared" si="33"/>
        <v>26514.250849147717</v>
      </c>
      <c r="AJ44" s="29">
        <f t="shared" si="13"/>
        <v>-6.539941418241817</v>
      </c>
      <c r="AK44" s="29">
        <f t="shared" si="22"/>
        <v>-22.454576832061552</v>
      </c>
      <c r="AL44" s="29">
        <f t="shared" si="23"/>
        <v>-26.095066425273032</v>
      </c>
      <c r="AM44" s="29">
        <f t="shared" si="24"/>
        <v>-2.8994518250303369</v>
      </c>
      <c r="AN44" s="29">
        <f t="shared" si="25"/>
        <v>-8.6983554750910095</v>
      </c>
      <c r="AO44" s="29">
        <f t="shared" si="26"/>
        <v>-17.396710950182023</v>
      </c>
      <c r="AP44" s="20">
        <f t="shared" si="37"/>
        <v>205.79616468238692</v>
      </c>
      <c r="AQ44" s="20">
        <f t="shared" si="44"/>
        <v>-17.677490068312579</v>
      </c>
      <c r="AR44" s="20">
        <f t="shared" si="14"/>
        <v>5.8859472764176353</v>
      </c>
      <c r="AS44" s="20">
        <f t="shared" si="15"/>
        <v>20.209119148855397</v>
      </c>
      <c r="AT44" s="20">
        <f t="shared" si="16"/>
        <v>-9.3005617535541258</v>
      </c>
      <c r="AU44" s="20">
        <f t="shared" si="17"/>
        <v>-12.200013578584462</v>
      </c>
      <c r="AV44" s="20">
        <f t="shared" si="38"/>
        <v>1693.6529861698943</v>
      </c>
      <c r="AW44" s="20">
        <f t="shared" si="27"/>
        <v>-0.88298539659368203</v>
      </c>
      <c r="AX44" s="20">
        <f t="shared" si="28"/>
        <v>29.877503646897139</v>
      </c>
      <c r="AY44" s="20">
        <f t="shared" si="18"/>
        <v>-2.9553519833153213E-2</v>
      </c>
      <c r="AZ44" s="21">
        <f t="shared" si="2"/>
        <v>28413.699999999997</v>
      </c>
      <c r="BA44" s="20">
        <f t="shared" si="19"/>
        <v>28.994518250303368</v>
      </c>
      <c r="BB44" s="20">
        <f t="shared" si="36"/>
        <v>1796.4491508522813</v>
      </c>
      <c r="BC44" s="20">
        <f t="shared" si="20"/>
        <v>1899.4491508522813</v>
      </c>
      <c r="BD44" s="20"/>
      <c r="BE44" s="140">
        <f t="shared" si="29"/>
        <v>1.5501321307092746E-2</v>
      </c>
      <c r="BF44" s="140">
        <f t="shared" si="43"/>
        <v>1.6551446879147114E-2</v>
      </c>
    </row>
    <row r="45" spans="1:61" x14ac:dyDescent="0.25">
      <c r="A45">
        <v>1</v>
      </c>
      <c r="C45" s="16">
        <f t="shared" si="47"/>
        <v>44109</v>
      </c>
      <c r="D45" s="91">
        <v>44</v>
      </c>
      <c r="E45" s="91" t="str">
        <f t="shared" si="7"/>
        <v/>
      </c>
      <c r="AC45" s="74">
        <f t="shared" si="10"/>
        <v>7.5644376706716967</v>
      </c>
      <c r="AD45" s="17">
        <f t="shared" si="11"/>
        <v>0.75000000000000011</v>
      </c>
      <c r="AE45">
        <f t="shared" si="46"/>
        <v>3.3750000000000002E-2</v>
      </c>
      <c r="AF45">
        <v>22.22</v>
      </c>
      <c r="AG45">
        <f t="shared" si="1"/>
        <v>4.4999999999999998E-2</v>
      </c>
      <c r="AH45">
        <f t="shared" si="12"/>
        <v>-1.1249999999999996E-2</v>
      </c>
      <c r="AI45" s="28">
        <f t="shared" si="33"/>
        <v>26485.315912820723</v>
      </c>
      <c r="AJ45" s="29">
        <f t="shared" si="13"/>
        <v>-6.504887755464174</v>
      </c>
      <c r="AK45" s="29">
        <f t="shared" si="22"/>
        <v>-22.430048571528658</v>
      </c>
      <c r="AL45" s="29">
        <f t="shared" si="23"/>
        <v>-26.041442694293551</v>
      </c>
      <c r="AM45" s="29">
        <f t="shared" si="24"/>
        <v>-2.8934936326992835</v>
      </c>
      <c r="AN45" s="29">
        <f t="shared" si="25"/>
        <v>-8.6804808980978496</v>
      </c>
      <c r="AO45" s="29">
        <f t="shared" si="26"/>
        <v>-17.360961796195703</v>
      </c>
      <c r="AP45" s="20">
        <f t="shared" si="37"/>
        <v>204.94435913601765</v>
      </c>
      <c r="AQ45" s="20">
        <f t="shared" si="44"/>
        <v>-17.6324208299554</v>
      </c>
      <c r="AR45" s="20">
        <f t="shared" si="14"/>
        <v>5.8543989799177565</v>
      </c>
      <c r="AS45" s="20">
        <f t="shared" si="15"/>
        <v>20.187043714375793</v>
      </c>
      <c r="AT45" s="20">
        <f t="shared" si="16"/>
        <v>-9.2608274107074102</v>
      </c>
      <c r="AU45" s="20">
        <f t="shared" si="17"/>
        <v>-12.154321043406693</v>
      </c>
      <c r="AV45" s="20">
        <f t="shared" si="38"/>
        <v>1723.4397280432565</v>
      </c>
      <c r="AW45" s="20">
        <f t="shared" si="27"/>
        <v>-0.85180554636926331</v>
      </c>
      <c r="AX45" s="20">
        <f t="shared" si="28"/>
        <v>29.786741873362189</v>
      </c>
      <c r="AY45" s="20">
        <f t="shared" si="18"/>
        <v>-2.8596801556568345E-2</v>
      </c>
      <c r="AZ45" s="21">
        <f t="shared" si="2"/>
        <v>28413.699999999997</v>
      </c>
      <c r="BA45" s="20">
        <f t="shared" si="19"/>
        <v>28.934936326992837</v>
      </c>
      <c r="BB45" s="20">
        <f t="shared" si="36"/>
        <v>1825.384087179274</v>
      </c>
      <c r="BC45" s="20">
        <f t="shared" si="20"/>
        <v>1928.3840871792743</v>
      </c>
      <c r="BD45" s="20"/>
      <c r="BE45" s="140">
        <f t="shared" si="29"/>
        <v>1.5233330312638235E-2</v>
      </c>
      <c r="BF45" s="140">
        <f t="shared" si="43"/>
        <v>1.6244628476943843E-2</v>
      </c>
    </row>
    <row r="46" spans="1:61" x14ac:dyDescent="0.25">
      <c r="A46">
        <v>1</v>
      </c>
      <c r="C46" s="16">
        <f t="shared" si="47"/>
        <v>44110</v>
      </c>
      <c r="D46" s="91">
        <v>45</v>
      </c>
      <c r="E46" s="91" t="str">
        <f t="shared" si="7"/>
        <v/>
      </c>
      <c r="AC46" s="74">
        <f t="shared" si="10"/>
        <v>7.5793010970381074</v>
      </c>
      <c r="AD46" s="17">
        <f t="shared" si="11"/>
        <v>0.75000000000000011</v>
      </c>
      <c r="AE46">
        <f t="shared" si="46"/>
        <v>3.3750000000000002E-2</v>
      </c>
      <c r="AF46">
        <v>22.22</v>
      </c>
      <c r="AG46">
        <f t="shared" si="1"/>
        <v>4.4999999999999998E-2</v>
      </c>
      <c r="AH46">
        <f t="shared" si="12"/>
        <v>-1.1249999999999996E-2</v>
      </c>
      <c r="AI46" s="28">
        <f t="shared" si="33"/>
        <v>26456.439447947323</v>
      </c>
      <c r="AJ46" s="29">
        <f t="shared" si="13"/>
        <v>-6.4708941583586936</v>
      </c>
      <c r="AK46" s="29">
        <f t="shared" si="22"/>
        <v>-22.405570715038536</v>
      </c>
      <c r="AL46" s="29">
        <f t="shared" si="23"/>
        <v>-25.988818386057506</v>
      </c>
      <c r="AM46" s="29">
        <f t="shared" si="24"/>
        <v>-2.887646487339723</v>
      </c>
      <c r="AN46" s="29">
        <f t="shared" si="25"/>
        <v>-8.6629394620191675</v>
      </c>
      <c r="AO46" s="29">
        <f t="shared" si="26"/>
        <v>-17.325878924038339</v>
      </c>
      <c r="AP46" s="20">
        <f t="shared" si="37"/>
        <v>204.12122526195972</v>
      </c>
      <c r="AQ46" s="20">
        <f t="shared" si="44"/>
        <v>-17.589456098994653</v>
      </c>
      <c r="AR46" s="20">
        <f t="shared" si="14"/>
        <v>5.8238047425228245</v>
      </c>
      <c r="AS46" s="20">
        <f t="shared" si="15"/>
        <v>20.165013643534682</v>
      </c>
      <c r="AT46" s="20">
        <f t="shared" si="16"/>
        <v>-9.2224961611207945</v>
      </c>
      <c r="AU46" s="20">
        <f t="shared" si="17"/>
        <v>-12.110142648460517</v>
      </c>
      <c r="AV46" s="20">
        <f t="shared" si="38"/>
        <v>1753.1393267907115</v>
      </c>
      <c r="AW46" s="20">
        <f t="shared" si="27"/>
        <v>-0.82313387405793037</v>
      </c>
      <c r="AX46" s="20">
        <f t="shared" si="28"/>
        <v>29.699598747454957</v>
      </c>
      <c r="AY46" s="20">
        <f t="shared" si="18"/>
        <v>-2.7715319693619331E-2</v>
      </c>
      <c r="AZ46" s="21">
        <f t="shared" si="2"/>
        <v>28413.699999999993</v>
      </c>
      <c r="BA46" s="20">
        <f t="shared" si="19"/>
        <v>28.876464873397229</v>
      </c>
      <c r="BB46" s="20">
        <f t="shared" si="36"/>
        <v>1854.2605520526713</v>
      </c>
      <c r="BC46" s="20">
        <f t="shared" si="20"/>
        <v>1957.2605520526713</v>
      </c>
      <c r="BD46" s="20"/>
      <c r="BE46" s="140">
        <f t="shared" si="29"/>
        <v>1.497443640267526E-2</v>
      </c>
      <c r="BF46" s="140">
        <f t="shared" si="43"/>
        <v>1.5949415246295125E-2</v>
      </c>
    </row>
    <row r="47" spans="1:61" x14ac:dyDescent="0.25">
      <c r="A47">
        <v>1</v>
      </c>
      <c r="C47" s="16">
        <f t="shared" si="47"/>
        <v>44111</v>
      </c>
      <c r="D47" s="91">
        <v>46</v>
      </c>
      <c r="E47" s="91" t="str">
        <f t="shared" si="7"/>
        <v/>
      </c>
      <c r="AC47" s="74">
        <f t="shared" si="10"/>
        <v>7.5939179103774173</v>
      </c>
      <c r="AD47" s="17">
        <f t="shared" si="11"/>
        <v>0.75000000000000011</v>
      </c>
      <c r="AE47">
        <f t="shared" si="46"/>
        <v>3.3750000000000002E-2</v>
      </c>
      <c r="AF47">
        <v>22.22</v>
      </c>
      <c r="AG47">
        <f t="shared" si="1"/>
        <v>4.4999999999999998E-2</v>
      </c>
      <c r="AH47">
        <f t="shared" si="12"/>
        <v>-1.1249999999999996E-2</v>
      </c>
      <c r="AI47" s="28">
        <f t="shared" si="33"/>
        <v>26427.62042778216</v>
      </c>
      <c r="AJ47" s="29">
        <f t="shared" si="13"/>
        <v>-6.4378778419892502</v>
      </c>
      <c r="AK47" s="29">
        <f t="shared" si="22"/>
        <v>-22.381142323176007</v>
      </c>
      <c r="AL47" s="29">
        <f t="shared" si="23"/>
        <v>-25.937118148648732</v>
      </c>
      <c r="AM47" s="29">
        <f t="shared" si="24"/>
        <v>-2.8819020165165257</v>
      </c>
      <c r="AN47" s="29">
        <f t="shared" si="25"/>
        <v>-8.6457060495495774</v>
      </c>
      <c r="AO47" s="29">
        <f t="shared" si="26"/>
        <v>-17.291412099099155</v>
      </c>
      <c r="AP47" s="20">
        <f t="shared" si="37"/>
        <v>203.32457040680114</v>
      </c>
      <c r="AQ47" s="20">
        <f t="shared" si="44"/>
        <v>-17.548317867019101</v>
      </c>
      <c r="AR47" s="20">
        <f t="shared" si="14"/>
        <v>5.7940900577903252</v>
      </c>
      <c r="AS47" s="20">
        <f t="shared" si="15"/>
        <v>20.143028090858408</v>
      </c>
      <c r="AT47" s="20">
        <f t="shared" si="16"/>
        <v>-9.1854551367881871</v>
      </c>
      <c r="AU47" s="20">
        <f t="shared" si="17"/>
        <v>-12.067357153304712</v>
      </c>
      <c r="AV47" s="20">
        <f t="shared" si="38"/>
        <v>1782.7550018110353</v>
      </c>
      <c r="AW47" s="20">
        <f t="shared" si="27"/>
        <v>-0.79665485515857881</v>
      </c>
      <c r="AX47" s="20">
        <f t="shared" si="28"/>
        <v>29.615675020323806</v>
      </c>
      <c r="AY47" s="20">
        <f t="shared" si="18"/>
        <v>-2.689977029434153E-2</v>
      </c>
      <c r="AZ47" s="21">
        <f t="shared" si="2"/>
        <v>28413.699999999993</v>
      </c>
      <c r="BA47" s="20">
        <f t="shared" si="19"/>
        <v>28.819020165165256</v>
      </c>
      <c r="BB47" s="20">
        <f t="shared" si="36"/>
        <v>1883.0795722178366</v>
      </c>
      <c r="BC47" s="20">
        <f t="shared" si="20"/>
        <v>1986.0795722178364</v>
      </c>
      <c r="BD47" s="20"/>
      <c r="BE47" s="140">
        <f t="shared" si="29"/>
        <v>1.4724161346296585E-2</v>
      </c>
      <c r="BF47" s="140">
        <f t="shared" si="43"/>
        <v>1.5665035548946372E-2</v>
      </c>
    </row>
    <row r="48" spans="1:61" x14ac:dyDescent="0.25">
      <c r="A48">
        <v>1</v>
      </c>
      <c r="C48" s="16">
        <f t="shared" si="47"/>
        <v>44112</v>
      </c>
      <c r="D48" s="91">
        <v>47</v>
      </c>
      <c r="E48" s="91" t="str">
        <f t="shared" si="7"/>
        <v/>
      </c>
      <c r="AC48" s="74">
        <f t="shared" si="10"/>
        <v>7.6082961095682551</v>
      </c>
      <c r="AD48" s="17">
        <f t="shared" si="11"/>
        <v>0.75000000000000011</v>
      </c>
      <c r="AE48">
        <f t="shared" si="46"/>
        <v>3.3750000000000002E-2</v>
      </c>
      <c r="AF48">
        <v>22.22</v>
      </c>
      <c r="AG48">
        <f t="shared" si="1"/>
        <v>4.4999999999999998E-2</v>
      </c>
      <c r="AH48">
        <f t="shared" si="12"/>
        <v>-1.1249999999999996E-2</v>
      </c>
      <c r="AI48" s="28">
        <f t="shared" si="33"/>
        <v>26398.857898910301</v>
      </c>
      <c r="AJ48" s="29">
        <f t="shared" si="13"/>
        <v>-6.4057663445060475</v>
      </c>
      <c r="AK48" s="29">
        <f t="shared" si="22"/>
        <v>-22.356762527353521</v>
      </c>
      <c r="AL48" s="29">
        <f t="shared" si="23"/>
        <v>-25.886275984673613</v>
      </c>
      <c r="AM48" s="29">
        <f t="shared" si="24"/>
        <v>-2.8762528871859572</v>
      </c>
      <c r="AN48" s="29">
        <f t="shared" si="25"/>
        <v>-8.6287586615578711</v>
      </c>
      <c r="AO48" s="29">
        <f t="shared" si="26"/>
        <v>-17.257517323115742</v>
      </c>
      <c r="AP48" s="20">
        <f t="shared" si="37"/>
        <v>202.55250627384765</v>
      </c>
      <c r="AQ48" s="20">
        <f t="shared" si="44"/>
        <v>-17.50873444932104</v>
      </c>
      <c r="AR48" s="20">
        <f t="shared" si="14"/>
        <v>5.7651897100554432</v>
      </c>
      <c r="AS48" s="20">
        <f t="shared" si="15"/>
        <v>20.121086274618168</v>
      </c>
      <c r="AT48" s="20">
        <f t="shared" si="16"/>
        <v>-9.1496056683060516</v>
      </c>
      <c r="AU48" s="20">
        <f t="shared" si="17"/>
        <v>-12.025858555492009</v>
      </c>
      <c r="AV48" s="20">
        <f t="shared" si="38"/>
        <v>1812.2895948158484</v>
      </c>
      <c r="AW48" s="20">
        <f t="shared" si="27"/>
        <v>-0.77206413295348852</v>
      </c>
      <c r="AX48" s="20">
        <f t="shared" si="28"/>
        <v>29.534593004813132</v>
      </c>
      <c r="AY48" s="20">
        <f t="shared" si="18"/>
        <v>-2.6141011417616909E-2</v>
      </c>
      <c r="AZ48" s="21">
        <f t="shared" si="2"/>
        <v>28413.699999999997</v>
      </c>
      <c r="BA48" s="20">
        <f t="shared" si="19"/>
        <v>28.762528871859573</v>
      </c>
      <c r="BB48" s="20">
        <f t="shared" si="36"/>
        <v>1911.8421010896961</v>
      </c>
      <c r="BC48" s="20">
        <f t="shared" si="20"/>
        <v>2014.8421010896961</v>
      </c>
      <c r="BD48" s="20"/>
      <c r="BE48" s="140">
        <f t="shared" si="29"/>
        <v>1.4482062689835202E-2</v>
      </c>
      <c r="BF48" s="140">
        <f t="shared" si="43"/>
        <v>1.5390797988704571E-2</v>
      </c>
    </row>
    <row r="49" spans="1:60" x14ac:dyDescent="0.25">
      <c r="A49">
        <v>1</v>
      </c>
      <c r="C49" s="16">
        <f t="shared" si="47"/>
        <v>44113</v>
      </c>
      <c r="D49" s="91">
        <v>48</v>
      </c>
      <c r="E49" s="91" t="str">
        <f t="shared" si="7"/>
        <v/>
      </c>
      <c r="AC49" s="74">
        <f t="shared" si="10"/>
        <v>7.6224432952427286</v>
      </c>
      <c r="AD49" s="17">
        <f t="shared" si="11"/>
        <v>0.75000000000000011</v>
      </c>
      <c r="AE49">
        <f t="shared" si="46"/>
        <v>3.3750000000000002E-2</v>
      </c>
      <c r="AF49">
        <v>22.22</v>
      </c>
      <c r="AG49">
        <f t="shared" si="1"/>
        <v>4.4999999999999998E-2</v>
      </c>
      <c r="AH49">
        <f t="shared" si="12"/>
        <v>-1.1249999999999996E-2</v>
      </c>
      <c r="AI49" s="28">
        <f t="shared" si="33"/>
        <v>26370.15097127268</v>
      </c>
      <c r="AJ49" s="29">
        <f t="shared" si="13"/>
        <v>-6.3744971166011855</v>
      </c>
      <c r="AK49" s="29">
        <f t="shared" si="22"/>
        <v>-22.332430521018271</v>
      </c>
      <c r="AL49" s="29">
        <f t="shared" si="23"/>
        <v>-25.836234873857514</v>
      </c>
      <c r="AM49" s="29">
        <f t="shared" si="24"/>
        <v>-2.8706927637619462</v>
      </c>
      <c r="AN49" s="29">
        <f t="shared" si="25"/>
        <v>-8.6120782912858367</v>
      </c>
      <c r="AO49" s="29">
        <f t="shared" si="26"/>
        <v>-17.224156582571677</v>
      </c>
      <c r="AP49" s="20">
        <f t="shared" si="37"/>
        <v>201.80343674421528</v>
      </c>
      <c r="AQ49" s="20">
        <f t="shared" si="44"/>
        <v>-17.470441621166735</v>
      </c>
      <c r="AR49" s="20">
        <f t="shared" si="14"/>
        <v>5.7370474049410669</v>
      </c>
      <c r="AS49" s="20">
        <f t="shared" si="15"/>
        <v>20.099187468916444</v>
      </c>
      <c r="AT49" s="20">
        <f t="shared" si="16"/>
        <v>-9.1148627823231436</v>
      </c>
      <c r="AU49" s="20">
        <f t="shared" si="17"/>
        <v>-11.98555554608509</v>
      </c>
      <c r="AV49" s="20">
        <f t="shared" si="38"/>
        <v>1841.7455919831002</v>
      </c>
      <c r="AW49" s="20">
        <f t="shared" si="27"/>
        <v>-0.74906952963237927</v>
      </c>
      <c r="AX49" s="20">
        <f t="shared" si="28"/>
        <v>29.45599716725178</v>
      </c>
      <c r="AY49" s="20">
        <f t="shared" si="18"/>
        <v>-2.5430119556949522E-2</v>
      </c>
      <c r="AZ49" s="21">
        <f t="shared" si="2"/>
        <v>28413.699999999997</v>
      </c>
      <c r="BA49" s="20">
        <f t="shared" si="19"/>
        <v>28.706927637619458</v>
      </c>
      <c r="BB49" s="20">
        <f t="shared" si="36"/>
        <v>1940.5490287273155</v>
      </c>
      <c r="BC49" s="20">
        <f t="shared" si="20"/>
        <v>2043.5490287273155</v>
      </c>
      <c r="BD49" s="20"/>
      <c r="BE49" s="140">
        <f t="shared" si="29"/>
        <v>1.4247730689215648E-2</v>
      </c>
      <c r="BF49" s="140">
        <f t="shared" si="43"/>
        <v>1.5126084566603304E-2</v>
      </c>
    </row>
    <row r="50" spans="1:60" x14ac:dyDescent="0.25">
      <c r="A50">
        <v>1</v>
      </c>
      <c r="C50" s="16">
        <f t="shared" si="47"/>
        <v>44114</v>
      </c>
      <c r="D50" s="91">
        <v>49</v>
      </c>
      <c r="E50" s="91" t="str">
        <f t="shared" si="7"/>
        <v/>
      </c>
      <c r="AC50" s="74">
        <f t="shared" si="10"/>
        <v>7.636366698742961</v>
      </c>
      <c r="AD50" s="17">
        <f t="shared" si="11"/>
        <v>0.75000000000000011</v>
      </c>
      <c r="AE50">
        <f t="shared" si="46"/>
        <v>3.3750000000000002E-2</v>
      </c>
      <c r="AF50">
        <v>22.22</v>
      </c>
      <c r="AG50">
        <f t="shared" si="1"/>
        <v>4.4999999999999998E-2</v>
      </c>
      <c r="AH50">
        <f t="shared" si="12"/>
        <v>-1.1249999999999996E-2</v>
      </c>
      <c r="AI50" s="28">
        <f t="shared" si="33"/>
        <v>26341.498808639426</v>
      </c>
      <c r="AJ50" s="29">
        <f t="shared" si="13"/>
        <v>-6.3440170820396142</v>
      </c>
      <c r="AK50" s="29">
        <f t="shared" si="22"/>
        <v>-22.308145551214121</v>
      </c>
      <c r="AL50" s="29">
        <f t="shared" si="23"/>
        <v>-25.786946369928362</v>
      </c>
      <c r="AM50" s="29">
        <f t="shared" si="24"/>
        <v>-2.8652162633253737</v>
      </c>
      <c r="AN50" s="29">
        <f t="shared" si="25"/>
        <v>-8.5956487899761207</v>
      </c>
      <c r="AO50" s="29">
        <f t="shared" si="26"/>
        <v>-17.191297579952241</v>
      </c>
      <c r="AP50" s="20">
        <f t="shared" si="37"/>
        <v>201.0760453682667</v>
      </c>
      <c r="AQ50" s="20">
        <f t="shared" si="44"/>
        <v>-17.433183092387267</v>
      </c>
      <c r="AR50" s="20">
        <f t="shared" si="14"/>
        <v>5.7096153738356525</v>
      </c>
      <c r="AS50" s="20">
        <f t="shared" si="15"/>
        <v>20.077330996092709</v>
      </c>
      <c r="AT50" s="20">
        <f t="shared" si="16"/>
        <v>-9.081154653489687</v>
      </c>
      <c r="AU50" s="20">
        <f t="shared" si="17"/>
        <v>-11.946370916815061</v>
      </c>
      <c r="AV50" s="20">
        <f t="shared" si="38"/>
        <v>1871.1251459923026</v>
      </c>
      <c r="AW50" s="20">
        <f t="shared" si="27"/>
        <v>-0.72739137594857084</v>
      </c>
      <c r="AX50" s="20">
        <f t="shared" si="28"/>
        <v>29.379554009202366</v>
      </c>
      <c r="AY50" s="20">
        <f t="shared" si="18"/>
        <v>-2.4758421306216385E-2</v>
      </c>
      <c r="AZ50" s="21">
        <f t="shared" si="2"/>
        <v>28413.699999999997</v>
      </c>
      <c r="BA50" s="20">
        <f t="shared" si="19"/>
        <v>28.652162633253738</v>
      </c>
      <c r="BB50" s="20">
        <f t="shared" si="36"/>
        <v>1969.2011913605693</v>
      </c>
      <c r="BC50" s="20">
        <f t="shared" si="20"/>
        <v>2072.2011913605693</v>
      </c>
      <c r="BD50" s="20"/>
      <c r="BE50" s="140">
        <f t="shared" si="29"/>
        <v>1.4020785520912005E-2</v>
      </c>
      <c r="BF50" s="140">
        <f t="shared" si="43"/>
        <v>1.4870344380637604E-2</v>
      </c>
    </row>
    <row r="51" spans="1:60" x14ac:dyDescent="0.25">
      <c r="A51">
        <v>1</v>
      </c>
      <c r="C51" s="16">
        <f t="shared" si="47"/>
        <v>44115</v>
      </c>
      <c r="D51" s="91">
        <v>50</v>
      </c>
      <c r="E51" s="91" t="str">
        <f t="shared" si="7"/>
        <v/>
      </c>
      <c r="AC51" s="74">
        <f t="shared" si="10"/>
        <v>7.6500732086427208</v>
      </c>
      <c r="AD51" s="17">
        <f t="shared" si="11"/>
        <v>0.75000000000000011</v>
      </c>
      <c r="AE51">
        <f t="shared" si="46"/>
        <v>3.3750000000000002E-2</v>
      </c>
      <c r="AF51">
        <v>22.22</v>
      </c>
      <c r="AG51">
        <f t="shared" si="1"/>
        <v>4.4999999999999998E-2</v>
      </c>
      <c r="AH51">
        <f t="shared" si="12"/>
        <v>-1.1249999999999996E-2</v>
      </c>
      <c r="AI51" s="28">
        <f t="shared" si="33"/>
        <v>26312.900619538035</v>
      </c>
      <c r="AJ51" s="29">
        <f t="shared" si="13"/>
        <v>-6.3142821908713573</v>
      </c>
      <c r="AK51" s="29">
        <f t="shared" si="22"/>
        <v>-22.283906910522379</v>
      </c>
      <c r="AL51" s="29">
        <f t="shared" si="23"/>
        <v>-25.738370191254361</v>
      </c>
      <c r="AM51" s="29">
        <f t="shared" si="24"/>
        <v>-2.8598189101393738</v>
      </c>
      <c r="AN51" s="29">
        <f t="shared" si="25"/>
        <v>-8.5794567304181211</v>
      </c>
      <c r="AO51" s="29">
        <f t="shared" si="26"/>
        <v>-17.158913460836239</v>
      </c>
      <c r="AP51" s="20">
        <f t="shared" si="37"/>
        <v>200.36928256776707</v>
      </c>
      <c r="AQ51" s="20">
        <f t="shared" si="44"/>
        <v>-17.396710950182023</v>
      </c>
      <c r="AR51" s="20">
        <f t="shared" si="14"/>
        <v>5.6828539717842217</v>
      </c>
      <c r="AS51" s="20">
        <f t="shared" si="15"/>
        <v>20.055516219470142</v>
      </c>
      <c r="AT51" s="20">
        <f t="shared" si="16"/>
        <v>-9.0484220415720014</v>
      </c>
      <c r="AU51" s="20">
        <f t="shared" si="17"/>
        <v>-11.908240951711376</v>
      </c>
      <c r="AV51" s="20">
        <f t="shared" si="38"/>
        <v>1900.430097894196</v>
      </c>
      <c r="AW51" s="20">
        <f t="shared" si="27"/>
        <v>-0.70676280049963225</v>
      </c>
      <c r="AX51" s="20">
        <f t="shared" si="28"/>
        <v>29.304951901893446</v>
      </c>
      <c r="AY51" s="20">
        <f t="shared" si="18"/>
        <v>-2.4117521259400771E-2</v>
      </c>
      <c r="AZ51" s="21">
        <f t="shared" si="2"/>
        <v>28413.7</v>
      </c>
      <c r="BA51" s="20">
        <f t="shared" si="19"/>
        <v>28.598189101393736</v>
      </c>
      <c r="BB51" s="20">
        <f t="shared" si="36"/>
        <v>1997.799380461963</v>
      </c>
      <c r="BC51" s="20">
        <f t="shared" si="20"/>
        <v>2100.7993804619632</v>
      </c>
      <c r="BD51" s="20"/>
      <c r="BE51" s="140">
        <f t="shared" si="29"/>
        <v>1.3800874751267216E-2</v>
      </c>
      <c r="BF51" s="140">
        <f t="shared" si="43"/>
        <v>1.4623087877491612E-2</v>
      </c>
    </row>
    <row r="52" spans="1:60" x14ac:dyDescent="0.25">
      <c r="A52">
        <v>1</v>
      </c>
      <c r="C52" s="16">
        <f t="shared" si="47"/>
        <v>44116</v>
      </c>
      <c r="D52" s="91">
        <v>51</v>
      </c>
      <c r="E52" s="91" t="str">
        <f t="shared" si="7"/>
        <v/>
      </c>
      <c r="AC52" s="74">
        <f t="shared" si="10"/>
        <v>7.6635693950544619</v>
      </c>
      <c r="AD52" s="17">
        <f t="shared" si="11"/>
        <v>0.75000000000000011</v>
      </c>
      <c r="AE52">
        <f t="shared" si="46"/>
        <v>3.3750000000000002E-2</v>
      </c>
      <c r="AF52">
        <v>22.22</v>
      </c>
      <c r="AG52">
        <f t="shared" si="1"/>
        <v>4.4999999999999998E-2</v>
      </c>
      <c r="AH52">
        <f t="shared" si="12"/>
        <v>-1.1249999999999996E-2</v>
      </c>
      <c r="AI52" s="28">
        <f t="shared" si="33"/>
        <v>26284.355648642017</v>
      </c>
      <c r="AJ52" s="29">
        <f t="shared" si="13"/>
        <v>-6.2852569666315361</v>
      </c>
      <c r="AK52" s="29">
        <f t="shared" si="22"/>
        <v>-22.259713929387384</v>
      </c>
      <c r="AL52" s="29">
        <f t="shared" si="23"/>
        <v>-25.690473806417028</v>
      </c>
      <c r="AM52" s="29">
        <f t="shared" si="24"/>
        <v>-2.8544970896018924</v>
      </c>
      <c r="AN52" s="29">
        <f t="shared" si="25"/>
        <v>-8.5634912688056755</v>
      </c>
      <c r="AO52" s="29">
        <f t="shared" si="26"/>
        <v>-17.126982537611354</v>
      </c>
      <c r="AP52" s="20">
        <f t="shared" si="37"/>
        <v>199.68217686243887</v>
      </c>
      <c r="AQ52" s="20">
        <f t="shared" si="44"/>
        <v>-17.360961796195703</v>
      </c>
      <c r="AR52" s="20">
        <f t="shared" si="14"/>
        <v>5.6567312699683825</v>
      </c>
      <c r="AS52" s="20">
        <f t="shared" si="15"/>
        <v>20.033742536448646</v>
      </c>
      <c r="AT52" s="20">
        <f t="shared" si="16"/>
        <v>-9.0166177155495184</v>
      </c>
      <c r="AU52" s="20">
        <f t="shared" si="17"/>
        <v>-11.871114805151411</v>
      </c>
      <c r="AV52" s="20">
        <f t="shared" si="38"/>
        <v>1929.662174495543</v>
      </c>
      <c r="AW52" s="20">
        <f t="shared" si="27"/>
        <v>-0.68710570532820725</v>
      </c>
      <c r="AX52" s="20">
        <f t="shared" si="28"/>
        <v>29.232076601346989</v>
      </c>
      <c r="AY52" s="20">
        <f t="shared" si="18"/>
        <v>-2.3505196524305289E-2</v>
      </c>
      <c r="AZ52" s="21">
        <f t="shared" si="2"/>
        <v>28413.7</v>
      </c>
      <c r="BA52" s="20">
        <f t="shared" si="19"/>
        <v>28.544970896018924</v>
      </c>
      <c r="BB52" s="20">
        <f t="shared" si="36"/>
        <v>2026.3443513579819</v>
      </c>
      <c r="BC52" s="20">
        <f t="shared" si="20"/>
        <v>2129.3443513579819</v>
      </c>
      <c r="BD52" s="20"/>
      <c r="BE52" s="140">
        <f t="shared" si="29"/>
        <v>1.3587671036794402E-2</v>
      </c>
      <c r="BF52" s="140">
        <f t="shared" si="43"/>
        <v>1.4383881593704318E-2</v>
      </c>
    </row>
    <row r="53" spans="1:60" x14ac:dyDescent="0.25">
      <c r="A53">
        <v>1</v>
      </c>
      <c r="C53" s="16">
        <f t="shared" si="47"/>
        <v>44117</v>
      </c>
      <c r="D53" s="91">
        <v>52</v>
      </c>
      <c r="E53" s="91" t="str">
        <f t="shared" si="7"/>
        <v/>
      </c>
      <c r="AC53" s="74">
        <f t="shared" si="10"/>
        <v>7.6768615293676437</v>
      </c>
      <c r="AD53" s="17">
        <f t="shared" si="11"/>
        <v>0.75000000000000011</v>
      </c>
      <c r="AE53">
        <f t="shared" si="46"/>
        <v>3.3750000000000002E-2</v>
      </c>
      <c r="AF53">
        <v>22.22</v>
      </c>
      <c r="AG53">
        <f t="shared" si="1"/>
        <v>4.4999999999999998E-2</v>
      </c>
      <c r="AH53">
        <f t="shared" si="12"/>
        <v>-1.1249999999999996E-2</v>
      </c>
      <c r="AI53" s="28">
        <f t="shared" si="33"/>
        <v>26255.863174130638</v>
      </c>
      <c r="AJ53" s="29">
        <f t="shared" si="13"/>
        <v>-6.2569085425466016</v>
      </c>
      <c r="AK53" s="29">
        <f t="shared" si="22"/>
        <v>-22.235565968831629</v>
      </c>
      <c r="AL53" s="29">
        <f t="shared" si="23"/>
        <v>-25.643227060240406</v>
      </c>
      <c r="AM53" s="29">
        <f t="shared" si="24"/>
        <v>-2.8492474511378232</v>
      </c>
      <c r="AN53" s="29">
        <f t="shared" si="25"/>
        <v>-8.5477423534134687</v>
      </c>
      <c r="AO53" s="29">
        <f t="shared" si="26"/>
        <v>-17.095484706826937</v>
      </c>
      <c r="AP53" s="20">
        <f t="shared" si="37"/>
        <v>199.0138270398312</v>
      </c>
      <c r="AQ53" s="20">
        <f t="shared" si="44"/>
        <v>-17.325878924038339</v>
      </c>
      <c r="AR53" s="20">
        <f t="shared" si="14"/>
        <v>5.6312176882919411</v>
      </c>
      <c r="AS53" s="20">
        <f t="shared" si="15"/>
        <v>20.012009371948466</v>
      </c>
      <c r="AT53" s="20">
        <f t="shared" si="16"/>
        <v>-8.9856979588097481</v>
      </c>
      <c r="AU53" s="20">
        <f t="shared" si="17"/>
        <v>-11.834945409947572</v>
      </c>
      <c r="AV53" s="20">
        <f t="shared" si="38"/>
        <v>1958.8229988295291</v>
      </c>
      <c r="AW53" s="20">
        <f t="shared" si="27"/>
        <v>-0.66834982260766651</v>
      </c>
      <c r="AX53" s="20">
        <f t="shared" si="28"/>
        <v>29.160824333986056</v>
      </c>
      <c r="AY53" s="20">
        <f t="shared" si="18"/>
        <v>-2.2919442021010532E-2</v>
      </c>
      <c r="AZ53" s="21">
        <f t="shared" si="2"/>
        <v>28413.699999999997</v>
      </c>
      <c r="BA53" s="20">
        <f t="shared" si="19"/>
        <v>28.49247451137823</v>
      </c>
      <c r="BB53" s="20">
        <f t="shared" si="36"/>
        <v>2054.8368258693599</v>
      </c>
      <c r="BC53" s="20">
        <f t="shared" si="20"/>
        <v>2157.8368258693604</v>
      </c>
      <c r="BD53" s="20"/>
      <c r="BE53" s="140">
        <f t="shared" si="29"/>
        <v>1.3380867445515591E-2</v>
      </c>
      <c r="BF53" s="140">
        <f t="shared" si="43"/>
        <v>1.4152323735313988E-2</v>
      </c>
    </row>
    <row r="54" spans="1:60" x14ac:dyDescent="0.25">
      <c r="A54">
        <v>1</v>
      </c>
      <c r="C54" s="16">
        <f t="shared" si="47"/>
        <v>44118</v>
      </c>
      <c r="D54" s="91">
        <v>53</v>
      </c>
      <c r="E54" s="91" t="str">
        <f t="shared" si="7"/>
        <v/>
      </c>
      <c r="AC54" s="74">
        <f t="shared" si="10"/>
        <v>7.6899556024408735</v>
      </c>
      <c r="AD54" s="17">
        <f t="shared" si="11"/>
        <v>0.75000000000000011</v>
      </c>
      <c r="AE54">
        <f t="shared" si="46"/>
        <v>3.3750000000000002E-2</v>
      </c>
      <c r="AF54">
        <v>22.22</v>
      </c>
      <c r="AG54">
        <f t="shared" si="1"/>
        <v>4.4999999999999998E-2</v>
      </c>
      <c r="AH54">
        <f t="shared" si="12"/>
        <v>-1.1249999999999996E-2</v>
      </c>
      <c r="AI54" s="28">
        <f t="shared" si="33"/>
        <v>26227.422505310864</v>
      </c>
      <c r="AJ54" s="29">
        <f t="shared" si="13"/>
        <v>-6.2292064015541628</v>
      </c>
      <c r="AK54" s="29">
        <f t="shared" si="22"/>
        <v>-22.211462418222212</v>
      </c>
      <c r="AL54" s="29">
        <f t="shared" si="23"/>
        <v>-25.596601937798738</v>
      </c>
      <c r="AM54" s="29">
        <f t="shared" si="24"/>
        <v>-2.8440668819776374</v>
      </c>
      <c r="AN54" s="29">
        <f t="shared" si="25"/>
        <v>-8.5322006459329121</v>
      </c>
      <c r="AO54" s="29">
        <f t="shared" si="26"/>
        <v>-17.064401291865828</v>
      </c>
      <c r="AP54" s="20">
        <f t="shared" si="37"/>
        <v>198.3633946617384</v>
      </c>
      <c r="AQ54" s="20">
        <f t="shared" si="44"/>
        <v>-17.291412099099155</v>
      </c>
      <c r="AR54" s="20">
        <f t="shared" si="14"/>
        <v>5.6062857613987465</v>
      </c>
      <c r="AS54" s="20">
        <f t="shared" si="15"/>
        <v>19.99031617639999</v>
      </c>
      <c r="AT54" s="20">
        <f t="shared" si="16"/>
        <v>-8.9556222167924044</v>
      </c>
      <c r="AU54" s="20">
        <f t="shared" si="17"/>
        <v>-11.799689098770042</v>
      </c>
      <c r="AV54" s="20">
        <f t="shared" si="38"/>
        <v>1987.9141000273983</v>
      </c>
      <c r="AW54" s="20">
        <f t="shared" si="27"/>
        <v>-0.65043237809280186</v>
      </c>
      <c r="AX54" s="20">
        <f t="shared" si="28"/>
        <v>29.091101197869193</v>
      </c>
      <c r="AY54" s="20">
        <f t="shared" si="18"/>
        <v>-2.2358465348862194E-2</v>
      </c>
      <c r="AZ54" s="21">
        <f t="shared" si="2"/>
        <v>28413.7</v>
      </c>
      <c r="BA54" s="20">
        <f t="shared" si="19"/>
        <v>28.440668819776377</v>
      </c>
      <c r="BB54" s="20">
        <f t="shared" si="36"/>
        <v>2083.2774946891363</v>
      </c>
      <c r="BC54" s="20">
        <f t="shared" si="20"/>
        <v>2186.2774946891368</v>
      </c>
      <c r="BD54" s="20"/>
      <c r="BE54" s="140">
        <f t="shared" si="29"/>
        <v>1.3180175849635014E-2</v>
      </c>
      <c r="BF54" s="140">
        <f t="shared" si="43"/>
        <v>1.3928041166183958E-2</v>
      </c>
    </row>
    <row r="55" spans="1:60" x14ac:dyDescent="0.25">
      <c r="A55">
        <v>1</v>
      </c>
      <c r="C55" s="16">
        <f t="shared" si="47"/>
        <v>44119</v>
      </c>
      <c r="D55" s="91">
        <v>54</v>
      </c>
      <c r="E55" s="91" t="str">
        <f t="shared" si="7"/>
        <v/>
      </c>
      <c r="AC55" s="74">
        <f t="shared" si="10"/>
        <v>7.7028573413867116</v>
      </c>
      <c r="AD55" s="17">
        <f t="shared" si="11"/>
        <v>0.75000000000000011</v>
      </c>
      <c r="AE55">
        <f t="shared" si="46"/>
        <v>3.3750000000000002E-2</v>
      </c>
      <c r="AF55">
        <v>22.22</v>
      </c>
      <c r="AG55">
        <f t="shared" si="1"/>
        <v>4.4999999999999998E-2</v>
      </c>
      <c r="AH55">
        <f t="shared" si="12"/>
        <v>-1.1249999999999996E-2</v>
      </c>
      <c r="AI55" s="28">
        <f t="shared" si="33"/>
        <v>26199.032980488988</v>
      </c>
      <c r="AJ55" s="29">
        <f t="shared" si="13"/>
        <v>-6.202122128616157</v>
      </c>
      <c r="AK55" s="29">
        <f t="shared" si="22"/>
        <v>-22.187402693259067</v>
      </c>
      <c r="AL55" s="29">
        <f t="shared" si="23"/>
        <v>-25.550572339687701</v>
      </c>
      <c r="AM55" s="29">
        <f t="shared" si="24"/>
        <v>-2.8389524821875227</v>
      </c>
      <c r="AN55" s="29">
        <f t="shared" si="25"/>
        <v>-8.5168574465625664</v>
      </c>
      <c r="AO55" s="29">
        <f t="shared" si="26"/>
        <v>-17.033714893125136</v>
      </c>
      <c r="AP55" s="20">
        <f t="shared" si="37"/>
        <v>197.73009691853213</v>
      </c>
      <c r="AQ55" s="20">
        <f t="shared" si="44"/>
        <v>-17.257517323115742</v>
      </c>
      <c r="AR55" s="20">
        <f t="shared" si="14"/>
        <v>5.5819099157545411</v>
      </c>
      <c r="AS55" s="20">
        <f t="shared" si="15"/>
        <v>19.968662423933161</v>
      </c>
      <c r="AT55" s="20">
        <f t="shared" si="16"/>
        <v>-8.9263527597782275</v>
      </c>
      <c r="AU55" s="20">
        <f t="shared" si="17"/>
        <v>-11.76530524196575</v>
      </c>
      <c r="AV55" s="20">
        <f t="shared" si="38"/>
        <v>2016.9369225924797</v>
      </c>
      <c r="AW55" s="20">
        <f t="shared" si="27"/>
        <v>-0.63329774320627052</v>
      </c>
      <c r="AX55" s="20">
        <f t="shared" si="28"/>
        <v>29.022822565081469</v>
      </c>
      <c r="AY55" s="20">
        <f t="shared" si="18"/>
        <v>-2.1820680665574431E-2</v>
      </c>
      <c r="AZ55" s="21">
        <f t="shared" si="2"/>
        <v>28413.699999999997</v>
      </c>
      <c r="BA55" s="20">
        <f t="shared" si="19"/>
        <v>28.389524821875227</v>
      </c>
      <c r="BB55" s="20">
        <f t="shared" si="36"/>
        <v>2111.6670195110114</v>
      </c>
      <c r="BC55" s="20">
        <f t="shared" si="20"/>
        <v>2214.6670195110119</v>
      </c>
      <c r="BD55" s="20"/>
      <c r="BE55" s="140">
        <f t="shared" si="29"/>
        <v>1.2985325463413654E-2</v>
      </c>
      <c r="BF55" s="140">
        <f t="shared" si="43"/>
        <v>1.3710686680823592E-2</v>
      </c>
    </row>
    <row r="56" spans="1:60" x14ac:dyDescent="0.25">
      <c r="A56">
        <v>1</v>
      </c>
      <c r="C56" s="16">
        <f t="shared" si="47"/>
        <v>44120</v>
      </c>
      <c r="D56" s="91">
        <v>55</v>
      </c>
      <c r="E56" s="91" t="str">
        <f t="shared" si="7"/>
        <v/>
      </c>
      <c r="AC56" s="74">
        <f t="shared" si="10"/>
        <v>7.7155722250742205</v>
      </c>
      <c r="AD56" s="17">
        <f t="shared" si="11"/>
        <v>0.75000000000000011</v>
      </c>
      <c r="AE56">
        <f t="shared" si="46"/>
        <v>3.3750000000000002E-2</v>
      </c>
      <c r="AF56">
        <v>22.22</v>
      </c>
      <c r="AG56">
        <f t="shared" si="1"/>
        <v>4.4999999999999998E-2</v>
      </c>
      <c r="AH56">
        <f t="shared" si="12"/>
        <v>-1.1249999999999996E-2</v>
      </c>
      <c r="AI56" s="28">
        <f t="shared" si="33"/>
        <v>26170.693965079234</v>
      </c>
      <c r="AJ56" s="29">
        <f t="shared" si="13"/>
        <v>-6.1756291755813839</v>
      </c>
      <c r="AK56" s="29">
        <f t="shared" si="22"/>
        <v>-22.163386234174471</v>
      </c>
      <c r="AL56" s="29">
        <f t="shared" si="23"/>
        <v>-25.505113868780271</v>
      </c>
      <c r="AM56" s="29">
        <f t="shared" si="24"/>
        <v>-2.8339015409755857</v>
      </c>
      <c r="AN56" s="29">
        <f t="shared" si="25"/>
        <v>-8.5017046229267557</v>
      </c>
      <c r="AO56" s="29">
        <f t="shared" si="26"/>
        <v>-17.003409245853515</v>
      </c>
      <c r="AP56" s="20">
        <f t="shared" si="37"/>
        <v>197.11319984340676</v>
      </c>
      <c r="AQ56" s="20">
        <f t="shared" si="44"/>
        <v>-17.224156582571677</v>
      </c>
      <c r="AR56" s="20">
        <f t="shared" si="14"/>
        <v>5.5580662580232456</v>
      </c>
      <c r="AS56" s="20">
        <f t="shared" si="15"/>
        <v>19.947047610757025</v>
      </c>
      <c r="AT56" s="20">
        <f t="shared" si="16"/>
        <v>-8.8978543613339447</v>
      </c>
      <c r="AU56" s="20">
        <f t="shared" si="17"/>
        <v>-11.73175590230953</v>
      </c>
      <c r="AV56" s="20">
        <f t="shared" si="38"/>
        <v>2045.8928350773608</v>
      </c>
      <c r="AW56" s="20">
        <f t="shared" si="27"/>
        <v>-0.61689707512536529</v>
      </c>
      <c r="AX56" s="20">
        <f t="shared" si="28"/>
        <v>28.955912484881082</v>
      </c>
      <c r="AY56" s="20">
        <f t="shared" si="18"/>
        <v>-2.1304701602737241E-2</v>
      </c>
      <c r="AZ56" s="21">
        <f t="shared" si="2"/>
        <v>28413.7</v>
      </c>
      <c r="BA56" s="20">
        <f t="shared" si="19"/>
        <v>28.339015409755856</v>
      </c>
      <c r="BB56" s="20">
        <f t="shared" si="36"/>
        <v>2140.0060349207674</v>
      </c>
      <c r="BC56" s="20">
        <f t="shared" si="20"/>
        <v>2243.0060349207674</v>
      </c>
      <c r="BD56" s="20"/>
      <c r="BE56" s="140">
        <f t="shared" si="29"/>
        <v>1.2796061511771957E-2</v>
      </c>
      <c r="BF56" s="140">
        <f t="shared" si="43"/>
        <v>1.3499936533565685E-2</v>
      </c>
    </row>
    <row r="57" spans="1:60" x14ac:dyDescent="0.25">
      <c r="A57">
        <v>1</v>
      </c>
      <c r="C57" s="16">
        <f t="shared" si="47"/>
        <v>44121</v>
      </c>
      <c r="D57" s="91">
        <v>56</v>
      </c>
      <c r="E57" s="91" t="str">
        <f t="shared" si="7"/>
        <v/>
      </c>
      <c r="AC57" s="74">
        <f t="shared" si="10"/>
        <v>7.728105498462174</v>
      </c>
      <c r="AD57" s="17">
        <f t="shared" si="11"/>
        <v>0.75000000000000011</v>
      </c>
      <c r="AE57">
        <f t="shared" si="46"/>
        <v>3.3750000000000002E-2</v>
      </c>
      <c r="AF57">
        <v>22.22</v>
      </c>
      <c r="AG57">
        <f t="shared" si="1"/>
        <v>4.4999999999999998E-2</v>
      </c>
      <c r="AH57">
        <f t="shared" si="12"/>
        <v>-1.1249999999999996E-2</v>
      </c>
      <c r="AI57" s="28">
        <f t="shared" si="33"/>
        <v>26142.404849936229</v>
      </c>
      <c r="AJ57" s="29">
        <f t="shared" si="13"/>
        <v>-6.1497026388715739</v>
      </c>
      <c r="AK57" s="29">
        <f t="shared" si="22"/>
        <v>-22.13941250413297</v>
      </c>
      <c r="AL57" s="29">
        <f t="shared" si="23"/>
        <v>-25.46020362870409</v>
      </c>
      <c r="AM57" s="29">
        <f t="shared" si="24"/>
        <v>-2.8289115143004544</v>
      </c>
      <c r="AN57" s="29">
        <f t="shared" si="25"/>
        <v>-8.4867345429013632</v>
      </c>
      <c r="AO57" s="29">
        <f t="shared" si="26"/>
        <v>-16.973469085802726</v>
      </c>
      <c r="AP57" s="20">
        <f t="shared" si="37"/>
        <v>196.51201189920528</v>
      </c>
      <c r="AQ57" s="20">
        <f t="shared" si="44"/>
        <v>-17.191297579952241</v>
      </c>
      <c r="AR57" s="20">
        <f t="shared" si="14"/>
        <v>5.5347323749844168</v>
      </c>
      <c r="AS57" s="20">
        <f t="shared" si="15"/>
        <v>19.925471253719675</v>
      </c>
      <c r="AT57" s="20">
        <f t="shared" si="16"/>
        <v>-8.8700939929533043</v>
      </c>
      <c r="AU57" s="20">
        <f t="shared" si="17"/>
        <v>-11.699005507253759</v>
      </c>
      <c r="AV57" s="20">
        <f t="shared" si="38"/>
        <v>2074.7831381645669</v>
      </c>
      <c r="AW57" s="20">
        <f t="shared" si="27"/>
        <v>-0.60118794420148447</v>
      </c>
      <c r="AX57" s="20">
        <f t="shared" si="28"/>
        <v>28.890303087206121</v>
      </c>
      <c r="AY57" s="20">
        <f t="shared" si="18"/>
        <v>-2.0809333234988337E-2</v>
      </c>
      <c r="AZ57" s="21">
        <f t="shared" si="2"/>
        <v>28413.7</v>
      </c>
      <c r="BA57" s="20">
        <f t="shared" si="19"/>
        <v>28.289115143004544</v>
      </c>
      <c r="BB57" s="20">
        <f t="shared" si="36"/>
        <v>2168.2951500637719</v>
      </c>
      <c r="BC57" s="20">
        <f t="shared" si="20"/>
        <v>2271.2951500637723</v>
      </c>
      <c r="BD57" s="20"/>
      <c r="BE57" s="140">
        <f t="shared" si="29"/>
        <v>1.2612144016814554E-2</v>
      </c>
      <c r="BF57" s="140">
        <f t="shared" si="43"/>
        <v>1.3295488199515549E-2</v>
      </c>
    </row>
    <row r="58" spans="1:60" x14ac:dyDescent="0.25">
      <c r="A58">
        <v>1</v>
      </c>
      <c r="C58" s="16">
        <f t="shared" si="47"/>
        <v>44122</v>
      </c>
      <c r="D58" s="91">
        <v>57</v>
      </c>
      <c r="E58" s="91" t="str">
        <f t="shared" si="7"/>
        <v/>
      </c>
      <c r="AC58" s="74">
        <f t="shared" si="10"/>
        <v>7.7404621858650735</v>
      </c>
      <c r="AD58" s="17">
        <f t="shared" si="11"/>
        <v>0.75000000000000011</v>
      </c>
      <c r="AE58">
        <f t="shared" si="46"/>
        <v>3.3750000000000002E-2</v>
      </c>
      <c r="AF58">
        <v>22.22</v>
      </c>
      <c r="AG58">
        <f t="shared" si="1"/>
        <v>4.4999999999999998E-2</v>
      </c>
      <c r="AH58">
        <f t="shared" si="12"/>
        <v>-1.1249999999999996E-2</v>
      </c>
      <c r="AI58" s="28">
        <f t="shared" si="33"/>
        <v>26114.165049898125</v>
      </c>
      <c r="AJ58" s="29">
        <f t="shared" si="13"/>
        <v>-6.1243190502840701</v>
      </c>
      <c r="AK58" s="29">
        <f t="shared" si="22"/>
        <v>-22.115480987820732</v>
      </c>
      <c r="AL58" s="29">
        <f t="shared" si="23"/>
        <v>-25.415820034294324</v>
      </c>
      <c r="AM58" s="29">
        <f t="shared" si="24"/>
        <v>-2.8239800038104805</v>
      </c>
      <c r="AN58" s="29">
        <f t="shared" si="25"/>
        <v>-8.4719400114314407</v>
      </c>
      <c r="AO58" s="29">
        <f t="shared" si="26"/>
        <v>-16.943880022862885</v>
      </c>
      <c r="AP58" s="20">
        <f t="shared" si="37"/>
        <v>195.92587793719912</v>
      </c>
      <c r="AQ58" s="20">
        <f t="shared" si="44"/>
        <v>-17.158913460836239</v>
      </c>
      <c r="AR58" s="20">
        <f t="shared" si="14"/>
        <v>5.5118871452556633</v>
      </c>
      <c r="AS58" s="20">
        <f t="shared" si="15"/>
        <v>19.903932889038661</v>
      </c>
      <c r="AT58" s="20">
        <f t="shared" si="16"/>
        <v>-8.8430405354642367</v>
      </c>
      <c r="AU58" s="20">
        <f t="shared" si="17"/>
        <v>-11.667020539274716</v>
      </c>
      <c r="AV58" s="20">
        <f t="shared" si="38"/>
        <v>2103.6090721646779</v>
      </c>
      <c r="AW58" s="20">
        <f t="shared" si="27"/>
        <v>-0.58613396200615853</v>
      </c>
      <c r="AX58" s="20">
        <f t="shared" si="28"/>
        <v>28.825934000110919</v>
      </c>
      <c r="AY58" s="20">
        <f t="shared" si="18"/>
        <v>-2.033356358908971E-2</v>
      </c>
      <c r="AZ58" s="21">
        <f t="shared" si="2"/>
        <v>28413.700000000004</v>
      </c>
      <c r="BA58" s="20">
        <f t="shared" si="19"/>
        <v>28.239800038104807</v>
      </c>
      <c r="BB58" s="20">
        <f t="shared" si="36"/>
        <v>2196.5349501018768</v>
      </c>
      <c r="BC58" s="20">
        <f t="shared" si="20"/>
        <v>2299.5349501018768</v>
      </c>
      <c r="BD58" s="20"/>
      <c r="BE58" s="140">
        <f t="shared" si="29"/>
        <v>1.2433346690900817E-2</v>
      </c>
      <c r="BF58" s="140">
        <f t="shared" si="43"/>
        <v>1.309705834576415E-2</v>
      </c>
    </row>
    <row r="59" spans="1:60" x14ac:dyDescent="0.25">
      <c r="A59">
        <v>1</v>
      </c>
      <c r="C59" s="16">
        <f t="shared" si="47"/>
        <v>44123</v>
      </c>
      <c r="D59" s="91">
        <v>58</v>
      </c>
      <c r="E59" s="91" t="str">
        <f t="shared" si="7"/>
        <v/>
      </c>
      <c r="AC59" s="74">
        <f t="shared" si="10"/>
        <v>7.7526471032442599</v>
      </c>
      <c r="AD59" s="17">
        <f t="shared" si="11"/>
        <v>0.75000000000000011</v>
      </c>
      <c r="AE59">
        <f t="shared" si="46"/>
        <v>3.3750000000000002E-2</v>
      </c>
      <c r="AF59">
        <v>22.22</v>
      </c>
      <c r="AG59">
        <f t="shared" si="1"/>
        <v>4.4999999999999998E-2</v>
      </c>
      <c r="AH59">
        <f t="shared" si="12"/>
        <v>-1.1249999999999996E-2</v>
      </c>
      <c r="AI59" s="28">
        <f t="shared" si="33"/>
        <v>26085.974002527124</v>
      </c>
      <c r="AJ59" s="29">
        <f t="shared" si="13"/>
        <v>-6.0994561807881702</v>
      </c>
      <c r="AK59" s="29">
        <f t="shared" si="22"/>
        <v>-22.091591190213069</v>
      </c>
      <c r="AL59" s="29">
        <f t="shared" si="23"/>
        <v>-25.371942633901117</v>
      </c>
      <c r="AM59" s="29">
        <f t="shared" si="24"/>
        <v>-2.8191047371001243</v>
      </c>
      <c r="AN59" s="29">
        <f t="shared" si="25"/>
        <v>-8.4573142113003712</v>
      </c>
      <c r="AO59" s="29">
        <f t="shared" si="26"/>
        <v>-16.914628422600746</v>
      </c>
      <c r="AP59" s="20">
        <f t="shared" si="37"/>
        <v>195.35417352631492</v>
      </c>
      <c r="AQ59" s="20">
        <f t="shared" si="44"/>
        <v>-17.126982537611354</v>
      </c>
      <c r="AR59" s="20">
        <f t="shared" si="14"/>
        <v>5.489510562709353</v>
      </c>
      <c r="AS59" s="20">
        <f t="shared" si="15"/>
        <v>19.882432071191761</v>
      </c>
      <c r="AT59" s="20">
        <f t="shared" si="16"/>
        <v>-8.8166645071739591</v>
      </c>
      <c r="AU59" s="20">
        <f t="shared" si="17"/>
        <v>-11.635769244274083</v>
      </c>
      <c r="AV59" s="20">
        <f t="shared" si="38"/>
        <v>2132.3718239465629</v>
      </c>
      <c r="AW59" s="20">
        <f t="shared" si="27"/>
        <v>-0.57170441088419466</v>
      </c>
      <c r="AX59" s="20">
        <f t="shared" si="28"/>
        <v>28.762751781885072</v>
      </c>
      <c r="AY59" s="20">
        <f t="shared" si="18"/>
        <v>-1.9876554761504323E-2</v>
      </c>
      <c r="AZ59" s="21">
        <f t="shared" si="2"/>
        <v>28413.7</v>
      </c>
      <c r="BA59" s="20">
        <f t="shared" si="19"/>
        <v>28.19104737100124</v>
      </c>
      <c r="BB59" s="20">
        <f t="shared" si="36"/>
        <v>2224.7259974728781</v>
      </c>
      <c r="BC59" s="20">
        <f t="shared" si="20"/>
        <v>2327.7259974728777</v>
      </c>
      <c r="BD59" s="20"/>
      <c r="BE59" s="140">
        <f t="shared" si="29"/>
        <v>1.2259455925969694E-2</v>
      </c>
      <c r="BF59" s="140">
        <f t="shared" si="43"/>
        <v>1.2904380992601961E-2</v>
      </c>
    </row>
    <row r="60" spans="1:60" x14ac:dyDescent="0.25">
      <c r="A60">
        <v>1</v>
      </c>
      <c r="C60" s="16">
        <f t="shared" si="47"/>
        <v>44124</v>
      </c>
      <c r="D60" s="91">
        <v>59</v>
      </c>
      <c r="E60" s="91" t="str">
        <f t="shared" si="7"/>
        <v/>
      </c>
      <c r="AC60" s="74">
        <f t="shared" si="10"/>
        <v>7.7646648696077021</v>
      </c>
      <c r="AD60" s="17">
        <f t="shared" si="11"/>
        <v>0.75000000000000011</v>
      </c>
      <c r="AE60">
        <f t="shared" si="46"/>
        <v>3.3750000000000002E-2</v>
      </c>
      <c r="AF60">
        <v>22.22</v>
      </c>
      <c r="AG60">
        <f t="shared" si="1"/>
        <v>4.4999999999999998E-2</v>
      </c>
      <c r="AH60">
        <f t="shared" si="12"/>
        <v>-1.1249999999999996E-2</v>
      </c>
      <c r="AI60" s="28">
        <f t="shared" si="33"/>
        <v>26057.831167034448</v>
      </c>
      <c r="AJ60" s="29">
        <f t="shared" si="13"/>
        <v>-6.0750928571662337</v>
      </c>
      <c r="AK60" s="29">
        <f t="shared" si="22"/>
        <v>-22.067742635508981</v>
      </c>
      <c r="AL60" s="29">
        <f t="shared" si="23"/>
        <v>-25.328551943407692</v>
      </c>
      <c r="AM60" s="29">
        <f t="shared" si="24"/>
        <v>-2.8142835492675218</v>
      </c>
      <c r="AN60" s="29">
        <f t="shared" si="25"/>
        <v>-8.4428506478025636</v>
      </c>
      <c r="AO60" s="29">
        <f t="shared" si="26"/>
        <v>-16.885701295605131</v>
      </c>
      <c r="AP60" s="20">
        <f t="shared" si="37"/>
        <v>194.79630295421151</v>
      </c>
      <c r="AQ60" s="20">
        <f t="shared" si="44"/>
        <v>-17.095484706826937</v>
      </c>
      <c r="AR60" s="20">
        <f t="shared" si="14"/>
        <v>5.4675835714496106</v>
      </c>
      <c r="AS60" s="20">
        <f t="shared" si="15"/>
        <v>19.860968371958084</v>
      </c>
      <c r="AT60" s="20">
        <f t="shared" si="16"/>
        <v>-8.7909378086841716</v>
      </c>
      <c r="AU60" s="20">
        <f t="shared" si="17"/>
        <v>-11.605221357951693</v>
      </c>
      <c r="AV60" s="20">
        <f t="shared" si="38"/>
        <v>2161.0725300113418</v>
      </c>
      <c r="AW60" s="20">
        <f t="shared" si="27"/>
        <v>-0.55787057210341118</v>
      </c>
      <c r="AX60" s="20">
        <f t="shared" si="28"/>
        <v>28.700706064778842</v>
      </c>
      <c r="AY60" s="20">
        <f t="shared" si="18"/>
        <v>-1.9437520834653721E-2</v>
      </c>
      <c r="AZ60" s="21">
        <f t="shared" si="2"/>
        <v>28413.7</v>
      </c>
      <c r="BA60" s="20">
        <f t="shared" si="19"/>
        <v>28.142835492675218</v>
      </c>
      <c r="BB60" s="20">
        <f t="shared" si="36"/>
        <v>2252.8688329655533</v>
      </c>
      <c r="BC60" s="20">
        <f t="shared" si="20"/>
        <v>2355.8688329655533</v>
      </c>
      <c r="BD60" s="20"/>
      <c r="BE60" s="140">
        <f t="shared" si="29"/>
        <v>1.2090269869919934E-2</v>
      </c>
      <c r="BF60" s="140">
        <f t="shared" si="43"/>
        <v>1.271720584674265E-2</v>
      </c>
      <c r="BH60" s="86"/>
    </row>
    <row r="61" spans="1:60" x14ac:dyDescent="0.25">
      <c r="A61">
        <v>1</v>
      </c>
      <c r="C61" s="16">
        <f t="shared" si="47"/>
        <v>44125</v>
      </c>
      <c r="D61" s="91">
        <v>60</v>
      </c>
      <c r="E61" s="91" t="str">
        <f t="shared" si="7"/>
        <v/>
      </c>
      <c r="AC61" s="74">
        <f t="shared" si="10"/>
        <v>7.7765199176372386</v>
      </c>
      <c r="AD61" s="17">
        <f t="shared" si="11"/>
        <v>0.75000000000000011</v>
      </c>
      <c r="AE61">
        <f t="shared" si="46"/>
        <v>3.3750000000000002E-2</v>
      </c>
      <c r="AF61">
        <v>22.22</v>
      </c>
      <c r="AG61">
        <f t="shared" si="1"/>
        <v>4.4999999999999998E-2</v>
      </c>
      <c r="AH61">
        <f t="shared" si="12"/>
        <v>-1.1249999999999996E-2</v>
      </c>
      <c r="AI61" s="28">
        <f t="shared" si="33"/>
        <v>26029.736023274272</v>
      </c>
      <c r="AJ61" s="29">
        <f t="shared" si="13"/>
        <v>-6.0512088939548532</v>
      </c>
      <c r="AK61" s="29">
        <f t="shared" si="22"/>
        <v>-22.043934866221715</v>
      </c>
      <c r="AL61" s="29">
        <f t="shared" si="23"/>
        <v>-25.285629384158913</v>
      </c>
      <c r="AM61" s="29">
        <f t="shared" si="24"/>
        <v>-2.8095143760176571</v>
      </c>
      <c r="AN61" s="29">
        <f t="shared" si="25"/>
        <v>-8.4285431280529703</v>
      </c>
      <c r="AO61" s="29">
        <f t="shared" si="26"/>
        <v>-16.857086256105944</v>
      </c>
      <c r="AP61" s="20">
        <f t="shared" si="37"/>
        <v>194.25169741356507</v>
      </c>
      <c r="AQ61" s="20">
        <f t="shared" si="44"/>
        <v>-17.064401291865828</v>
      </c>
      <c r="AR61" s="20">
        <f t="shared" si="14"/>
        <v>5.4460880045593676</v>
      </c>
      <c r="AS61" s="20">
        <f t="shared" si="15"/>
        <v>19.839541379599545</v>
      </c>
      <c r="AT61" s="20">
        <f t="shared" si="16"/>
        <v>-8.7658336329395183</v>
      </c>
      <c r="AU61" s="20">
        <f t="shared" si="17"/>
        <v>-11.575348008957175</v>
      </c>
      <c r="AV61" s="20">
        <f t="shared" si="38"/>
        <v>2189.7122793121648</v>
      </c>
      <c r="AW61" s="20">
        <f t="shared" si="27"/>
        <v>-0.54460554064644384</v>
      </c>
      <c r="AX61" s="20">
        <f t="shared" si="28"/>
        <v>28.639749300823041</v>
      </c>
      <c r="AY61" s="20">
        <f t="shared" si="18"/>
        <v>-1.9015723040242991E-2</v>
      </c>
      <c r="AZ61" s="21">
        <f t="shared" si="2"/>
        <v>28413.7</v>
      </c>
      <c r="BA61" s="20">
        <f t="shared" si="19"/>
        <v>28.095143760176573</v>
      </c>
      <c r="BB61" s="20">
        <f t="shared" si="36"/>
        <v>2280.9639767257299</v>
      </c>
      <c r="BC61" s="20">
        <f t="shared" si="20"/>
        <v>2383.9639767257299</v>
      </c>
      <c r="BD61" s="20"/>
      <c r="BE61" s="140">
        <f t="shared" si="29"/>
        <v>1.1925597625403704E-2</v>
      </c>
      <c r="BF61" s="140">
        <f t="shared" si="43"/>
        <v>1.2535297119228666E-2</v>
      </c>
    </row>
    <row r="62" spans="1:60" x14ac:dyDescent="0.25">
      <c r="A62">
        <v>1</v>
      </c>
      <c r="C62" s="16">
        <f t="shared" si="47"/>
        <v>44126</v>
      </c>
      <c r="D62" s="91">
        <v>61</v>
      </c>
      <c r="E62" s="91" t="str">
        <f t="shared" si="7"/>
        <v/>
      </c>
      <c r="AC62" s="74">
        <f t="shared" si="10"/>
        <v>7.7882165036058462</v>
      </c>
      <c r="AD62" s="17">
        <f t="shared" si="11"/>
        <v>0.75000000000000011</v>
      </c>
      <c r="AE62">
        <f t="shared" si="46"/>
        <v>3.3750000000000002E-2</v>
      </c>
      <c r="AF62">
        <v>22.22</v>
      </c>
      <c r="AG62">
        <f t="shared" si="1"/>
        <v>4.4999999999999998E-2</v>
      </c>
      <c r="AH62">
        <f t="shared" si="12"/>
        <v>-1.1249999999999996E-2</v>
      </c>
      <c r="AI62" s="28">
        <f t="shared" si="33"/>
        <v>26001.688070800352</v>
      </c>
      <c r="AJ62" s="29">
        <f t="shared" si="13"/>
        <v>-6.0277850315957098</v>
      </c>
      <c r="AK62" s="29">
        <f t="shared" si="22"/>
        <v>-22.020167442327665</v>
      </c>
      <c r="AL62" s="29">
        <f t="shared" si="23"/>
        <v>-25.243157226531036</v>
      </c>
      <c r="AM62" s="29">
        <f t="shared" si="24"/>
        <v>-2.8047952473923377</v>
      </c>
      <c r="AN62" s="29">
        <f t="shared" si="25"/>
        <v>-8.4143857421770125</v>
      </c>
      <c r="AO62" s="29">
        <f t="shared" si="26"/>
        <v>-16.828771484354021</v>
      </c>
      <c r="AP62" s="20">
        <f t="shared" si="37"/>
        <v>193.71981336336052</v>
      </c>
      <c r="AQ62" s="20">
        <f t="shared" si="44"/>
        <v>-17.033714893125136</v>
      </c>
      <c r="AR62" s="20">
        <f t="shared" si="14"/>
        <v>5.4250065284361391</v>
      </c>
      <c r="AS62" s="20">
        <f t="shared" si="15"/>
        <v>19.8181506980949</v>
      </c>
      <c r="AT62" s="20">
        <f t="shared" si="16"/>
        <v>-8.7413263836104278</v>
      </c>
      <c r="AU62" s="20">
        <f t="shared" si="17"/>
        <v>-11.546121631002766</v>
      </c>
      <c r="AV62" s="20">
        <f t="shared" si="38"/>
        <v>2218.2921158362929</v>
      </c>
      <c r="AW62" s="20">
        <f t="shared" si="27"/>
        <v>-0.5318840502045532</v>
      </c>
      <c r="AX62" s="20">
        <f t="shared" si="28"/>
        <v>28.579836524128041</v>
      </c>
      <c r="AY62" s="20">
        <f t="shared" si="18"/>
        <v>-1.8610465100299615E-2</v>
      </c>
      <c r="AZ62" s="21">
        <f t="shared" si="2"/>
        <v>28413.700000000004</v>
      </c>
      <c r="BA62" s="20">
        <f t="shared" si="19"/>
        <v>28.047952473923374</v>
      </c>
      <c r="BB62" s="20">
        <f t="shared" si="36"/>
        <v>2309.0119291996534</v>
      </c>
      <c r="BC62" s="20">
        <f t="shared" si="20"/>
        <v>2412.0119291996534</v>
      </c>
      <c r="BD62" s="20"/>
      <c r="BE62" s="140">
        <f t="shared" si="29"/>
        <v>1.1765258513866523E-2</v>
      </c>
      <c r="BF62" s="140">
        <f t="shared" si="43"/>
        <v>1.2358432452257604E-2</v>
      </c>
    </row>
    <row r="63" spans="1:60" x14ac:dyDescent="0.25">
      <c r="A63">
        <v>1</v>
      </c>
      <c r="C63" s="16">
        <f t="shared" si="47"/>
        <v>44127</v>
      </c>
      <c r="D63" s="91">
        <v>62</v>
      </c>
      <c r="E63" s="91" t="str">
        <f t="shared" si="7"/>
        <v/>
      </c>
      <c r="AC63" s="74">
        <f t="shared" si="10"/>
        <v>7.7997587166417555</v>
      </c>
      <c r="AD63" s="17">
        <f t="shared" si="11"/>
        <v>0.75000000000000011</v>
      </c>
      <c r="AE63">
        <f t="shared" si="46"/>
        <v>3.3750000000000002E-2</v>
      </c>
      <c r="AF63">
        <v>22.22</v>
      </c>
      <c r="AG63">
        <f t="shared" si="1"/>
        <v>4.4999999999999998E-2</v>
      </c>
      <c r="AH63">
        <f t="shared" si="12"/>
        <v>-1.1249999999999996E-2</v>
      </c>
      <c r="AI63" s="28">
        <f t="shared" si="33"/>
        <v>25973.686827979454</v>
      </c>
      <c r="AJ63" s="29">
        <f t="shared" si="13"/>
        <v>-6.0048028804307902</v>
      </c>
      <c r="AK63" s="29">
        <f t="shared" si="22"/>
        <v>-21.996439940468331</v>
      </c>
      <c r="AL63" s="29">
        <f t="shared" si="23"/>
        <v>-25.201118538809212</v>
      </c>
      <c r="AM63" s="29">
        <f t="shared" si="24"/>
        <v>-2.8001242820899126</v>
      </c>
      <c r="AN63" s="29">
        <f t="shared" si="25"/>
        <v>-8.400372846269736</v>
      </c>
      <c r="AO63" s="29">
        <f t="shared" si="26"/>
        <v>-16.800745692539476</v>
      </c>
      <c r="AP63" s="20">
        <f t="shared" si="37"/>
        <v>193.20013105496503</v>
      </c>
      <c r="AQ63" s="20">
        <f t="shared" si="44"/>
        <v>-17.003409245853515</v>
      </c>
      <c r="AR63" s="20">
        <f t="shared" si="14"/>
        <v>5.404322592387711</v>
      </c>
      <c r="AS63" s="20">
        <f t="shared" si="15"/>
        <v>19.796795946421497</v>
      </c>
      <c r="AT63" s="20">
        <f t="shared" si="16"/>
        <v>-8.7173916013512223</v>
      </c>
      <c r="AU63" s="20">
        <f t="shared" si="17"/>
        <v>-11.517515883441135</v>
      </c>
      <c r="AV63" s="20">
        <f t="shared" si="38"/>
        <v>2246.8130409655878</v>
      </c>
      <c r="AW63" s="20">
        <f t="shared" si="27"/>
        <v>-0.51968230839548823</v>
      </c>
      <c r="AX63" s="20">
        <f t="shared" si="28"/>
        <v>28.520925129294938</v>
      </c>
      <c r="AY63" s="20">
        <f t="shared" si="18"/>
        <v>-1.8221088763411206E-2</v>
      </c>
      <c r="AZ63" s="21">
        <f t="shared" si="2"/>
        <v>28413.700000000004</v>
      </c>
      <c r="BA63" s="20">
        <f t="shared" si="19"/>
        <v>28.001242820899122</v>
      </c>
      <c r="BB63" s="20">
        <f t="shared" si="36"/>
        <v>2337.0131720205527</v>
      </c>
      <c r="BC63" s="20">
        <f t="shared" si="20"/>
        <v>2440.0131720205527</v>
      </c>
      <c r="BD63" s="20"/>
      <c r="BE63" s="140">
        <f t="shared" si="29"/>
        <v>1.1609081398776732E-2</v>
      </c>
      <c r="BF63" s="140">
        <f t="shared" si="43"/>
        <v>1.2186401944177989E-2</v>
      </c>
    </row>
    <row r="64" spans="1:60" x14ac:dyDescent="0.25">
      <c r="A64">
        <v>1</v>
      </c>
      <c r="C64" s="16">
        <f t="shared" si="47"/>
        <v>44128</v>
      </c>
      <c r="D64" s="91">
        <v>63</v>
      </c>
      <c r="E64" s="91" t="str">
        <f t="shared" si="7"/>
        <v/>
      </c>
      <c r="AC64" s="74">
        <f t="shared" si="10"/>
        <v>7.8111504873910231</v>
      </c>
      <c r="AD64" s="17">
        <f t="shared" si="11"/>
        <v>0.75000000000000011</v>
      </c>
      <c r="AE64">
        <f t="shared" si="46"/>
        <v>3.3750000000000002E-2</v>
      </c>
      <c r="AF64">
        <v>22.22</v>
      </c>
      <c r="AG64">
        <f t="shared" si="1"/>
        <v>4.4999999999999998E-2</v>
      </c>
      <c r="AH64">
        <f t="shared" si="12"/>
        <v>-1.1249999999999996E-2</v>
      </c>
      <c r="AI64" s="28">
        <f t="shared" si="33"/>
        <v>25945.731831156078</v>
      </c>
      <c r="AJ64" s="29">
        <f t="shared" si="13"/>
        <v>-5.9822448701793292</v>
      </c>
      <c r="AK64" s="29">
        <f t="shared" si="22"/>
        <v>-21.972751953200305</v>
      </c>
      <c r="AL64" s="29">
        <f t="shared" si="23"/>
        <v>-25.159497141041673</v>
      </c>
      <c r="AM64" s="29">
        <f t="shared" si="24"/>
        <v>-2.7954996823379634</v>
      </c>
      <c r="AN64" s="29">
        <f t="shared" si="25"/>
        <v>-8.3864990470138903</v>
      </c>
      <c r="AO64" s="29">
        <f t="shared" si="26"/>
        <v>-16.772998094027784</v>
      </c>
      <c r="AP64" s="20">
        <f t="shared" si="37"/>
        <v>192.69215321273055</v>
      </c>
      <c r="AQ64" s="20">
        <f t="shared" si="44"/>
        <v>-16.973469085802726</v>
      </c>
      <c r="AR64" s="20">
        <f t="shared" si="14"/>
        <v>5.3840203831613964</v>
      </c>
      <c r="AS64" s="20">
        <f t="shared" si="15"/>
        <v>19.775476757880273</v>
      </c>
      <c r="AT64" s="20">
        <f t="shared" si="16"/>
        <v>-8.694005897473426</v>
      </c>
      <c r="AU64" s="20">
        <f t="shared" si="17"/>
        <v>-11.489505579811389</v>
      </c>
      <c r="AV64" s="20">
        <f t="shared" si="38"/>
        <v>2275.2760156312015</v>
      </c>
      <c r="AW64" s="20">
        <f t="shared" si="27"/>
        <v>-0.50797784223448161</v>
      </c>
      <c r="AX64" s="20">
        <f t="shared" si="28"/>
        <v>28.462974665613729</v>
      </c>
      <c r="AY64" s="20">
        <f t="shared" si="18"/>
        <v>-1.78469695526298E-2</v>
      </c>
      <c r="AZ64" s="21">
        <f t="shared" si="2"/>
        <v>28413.700000000012</v>
      </c>
      <c r="BA64" s="20">
        <f t="shared" si="19"/>
        <v>27.954996823379638</v>
      </c>
      <c r="BB64" s="20">
        <f t="shared" si="36"/>
        <v>2364.9681688439323</v>
      </c>
      <c r="BC64" s="20">
        <f t="shared" si="20"/>
        <v>2467.9681688439323</v>
      </c>
      <c r="BD64" s="20"/>
      <c r="BE64" s="140">
        <f t="shared" si="29"/>
        <v>1.145690406262451E-2</v>
      </c>
      <c r="BF64" s="140">
        <f t="shared" si="43"/>
        <v>1.2019007263034558E-2</v>
      </c>
    </row>
    <row r="65" spans="1:58" x14ac:dyDescent="0.25">
      <c r="A65">
        <v>1</v>
      </c>
      <c r="C65" s="16">
        <f t="shared" si="47"/>
        <v>44129</v>
      </c>
      <c r="D65" s="91">
        <v>64</v>
      </c>
      <c r="E65" s="91" t="str">
        <f t="shared" si="7"/>
        <v/>
      </c>
      <c r="AC65" s="74">
        <f t="shared" si="10"/>
        <v>7.8223955961255465</v>
      </c>
      <c r="AD65" s="17">
        <f t="shared" si="11"/>
        <v>0.75000000000000011</v>
      </c>
      <c r="AE65">
        <f t="shared" si="46"/>
        <v>3.3750000000000002E-2</v>
      </c>
      <c r="AF65">
        <v>22.22</v>
      </c>
      <c r="AG65">
        <f t="shared" si="1"/>
        <v>4.4999999999999998E-2</v>
      </c>
      <c r="AH65">
        <f t="shared" si="12"/>
        <v>-1.1249999999999996E-2</v>
      </c>
      <c r="AI65" s="28">
        <f t="shared" si="33"/>
        <v>25917.822633863252</v>
      </c>
      <c r="AJ65" s="29">
        <f t="shared" si="13"/>
        <v>-5.9600942045361727</v>
      </c>
      <c r="AK65" s="29">
        <f t="shared" si="22"/>
        <v>-21.949103088288648</v>
      </c>
      <c r="AL65" s="29">
        <f t="shared" si="23"/>
        <v>-25.118277563542339</v>
      </c>
      <c r="AM65" s="29">
        <f t="shared" si="24"/>
        <v>-2.7909197292824821</v>
      </c>
      <c r="AN65" s="29">
        <f t="shared" si="25"/>
        <v>-8.3727591878474463</v>
      </c>
      <c r="AO65" s="29">
        <f t="shared" si="26"/>
        <v>-16.745518375694893</v>
      </c>
      <c r="AP65" s="20">
        <f t="shared" si="37"/>
        <v>192.19540385883712</v>
      </c>
      <c r="AQ65" s="20">
        <f t="shared" si="44"/>
        <v>-16.943880022862885</v>
      </c>
      <c r="AR65" s="20">
        <f t="shared" si="14"/>
        <v>5.3640847840825554</v>
      </c>
      <c r="AS65" s="20">
        <f t="shared" si="15"/>
        <v>19.754192779459785</v>
      </c>
      <c r="AT65" s="20">
        <f t="shared" si="16"/>
        <v>-8.6711468945728747</v>
      </c>
      <c r="AU65" s="20">
        <f t="shared" si="17"/>
        <v>-11.462066623855357</v>
      </c>
      <c r="AV65" s="20">
        <f t="shared" si="38"/>
        <v>2303.6819622779194</v>
      </c>
      <c r="AW65" s="20">
        <f t="shared" si="27"/>
        <v>-0.49674935389342068</v>
      </c>
      <c r="AX65" s="20">
        <f t="shared" si="28"/>
        <v>28.405946646717894</v>
      </c>
      <c r="AY65" s="20">
        <f t="shared" si="18"/>
        <v>-1.7487512740604845E-2</v>
      </c>
      <c r="AZ65" s="21">
        <f t="shared" si="2"/>
        <v>28413.700000000008</v>
      </c>
      <c r="BA65" s="20">
        <f t="shared" si="19"/>
        <v>27.909197292824821</v>
      </c>
      <c r="BB65" s="20">
        <f t="shared" si="36"/>
        <v>2392.8773661367572</v>
      </c>
      <c r="BC65" s="20">
        <f t="shared" si="20"/>
        <v>2495.8773661367563</v>
      </c>
      <c r="BD65" s="20"/>
      <c r="BE65" s="140">
        <f t="shared" si="29"/>
        <v>1.1308572632805682E-2</v>
      </c>
      <c r="BF65" s="140">
        <f t="shared" si="43"/>
        <v>1.1856060840033449E-2</v>
      </c>
    </row>
    <row r="66" spans="1:58" x14ac:dyDescent="0.25">
      <c r="A66">
        <v>1</v>
      </c>
      <c r="C66" s="16">
        <f t="shared" si="47"/>
        <v>44130</v>
      </c>
      <c r="D66" s="91">
        <v>65</v>
      </c>
      <c r="E66" s="91" t="str">
        <f t="shared" si="7"/>
        <v/>
      </c>
      <c r="AC66" s="74">
        <f t="shared" si="10"/>
        <v>7.833497680339268</v>
      </c>
      <c r="AD66" s="17">
        <f t="shared" si="11"/>
        <v>0.75000000000000011</v>
      </c>
      <c r="AE66">
        <f t="shared" ref="AE66:AE97" si="48">IF(A66=0,$BM$2,IF(A66=1,$BM$3,IF(A66=2,$BM$4,IF(A66=3,$BM$5,IF(A66=4,$BM$6,IF(A66=5,$BM$7,IF(A66=6,$BM$8,IF(A66=7,$BM$9,IF(A66=8,$BM$10,"")))))))))</f>
        <v>3.3750000000000002E-2</v>
      </c>
      <c r="AF66">
        <v>22.22</v>
      </c>
      <c r="AG66">
        <f>$BI$7</f>
        <v>4.4999999999999998E-2</v>
      </c>
      <c r="AH66">
        <f t="shared" si="12"/>
        <v>-1.1249999999999996E-2</v>
      </c>
      <c r="AI66" s="28">
        <f t="shared" si="33"/>
        <v>25889.958806074679</v>
      </c>
      <c r="AJ66" s="29">
        <f t="shared" si="13"/>
        <v>-5.9383348205334281</v>
      </c>
      <c r="AK66" s="29">
        <f t="shared" si="22"/>
        <v>-21.925492968039272</v>
      </c>
      <c r="AL66" s="29">
        <f t="shared" si="23"/>
        <v>-25.077445009715429</v>
      </c>
      <c r="AM66" s="29">
        <f t="shared" si="24"/>
        <v>-2.7863827788572699</v>
      </c>
      <c r="AN66" s="29">
        <f t="shared" si="25"/>
        <v>-8.3591483365718098</v>
      </c>
      <c r="AO66" s="29">
        <f t="shared" si="26"/>
        <v>-16.71829667314362</v>
      </c>
      <c r="AP66" s="20">
        <f t="shared" si="37"/>
        <v>191.70942727230414</v>
      </c>
      <c r="AQ66" s="20">
        <f t="shared" si="44"/>
        <v>-16.914628422600746</v>
      </c>
      <c r="AR66" s="20">
        <f t="shared" si="14"/>
        <v>5.344501338480085</v>
      </c>
      <c r="AS66" s="20">
        <f t="shared" si="15"/>
        <v>19.732943671235347</v>
      </c>
      <c r="AT66" s="20">
        <f t="shared" si="16"/>
        <v>-8.64879317364767</v>
      </c>
      <c r="AU66" s="20">
        <f t="shared" si="17"/>
        <v>-11.43517595250494</v>
      </c>
      <c r="AV66" s="20">
        <f t="shared" si="38"/>
        <v>2332.0317666530254</v>
      </c>
      <c r="AW66" s="20">
        <f t="shared" si="27"/>
        <v>-0.48597658653298481</v>
      </c>
      <c r="AX66" s="20">
        <f t="shared" si="28"/>
        <v>28.349804375106032</v>
      </c>
      <c r="AY66" s="20">
        <f t="shared" si="18"/>
        <v>-1.7142149557819203E-2</v>
      </c>
      <c r="AZ66" s="21">
        <f t="shared" ref="AZ66:AZ110" si="49">AI66+AP66+AV66</f>
        <v>28413.700000000008</v>
      </c>
      <c r="BA66" s="20">
        <f t="shared" si="19"/>
        <v>27.863827788572699</v>
      </c>
      <c r="BB66" s="20">
        <f t="shared" si="36"/>
        <v>2420.7411939253298</v>
      </c>
      <c r="BC66" s="20">
        <f t="shared" si="20"/>
        <v>2523.7411939253298</v>
      </c>
      <c r="BD66" s="20"/>
      <c r="BE66" s="140">
        <f t="shared" si="29"/>
        <v>1.1163941052000661E-2</v>
      </c>
      <c r="BF66" s="140">
        <f t="shared" si="43"/>
        <v>1.1697385135170931E-2</v>
      </c>
    </row>
    <row r="67" spans="1:58" x14ac:dyDescent="0.25">
      <c r="A67">
        <v>1</v>
      </c>
      <c r="C67" s="16">
        <f t="shared" ref="C67:C98" si="50">C66+1</f>
        <v>44131</v>
      </c>
      <c r="D67" s="91">
        <v>66</v>
      </c>
      <c r="E67" s="91" t="str">
        <f t="shared" ref="E67:E110" si="51">IFERROR(LN(J67),"")</f>
        <v/>
      </c>
      <c r="AC67" s="74">
        <f t="shared" ref="AC67:AC110" si="52">LN(BC67)</f>
        <v>7.8444602418715714</v>
      </c>
      <c r="AD67" s="17">
        <f t="shared" ref="AD67:AD110" si="53">AE67/AG67</f>
        <v>0.75000000000000011</v>
      </c>
      <c r="AE67">
        <f t="shared" si="48"/>
        <v>3.3750000000000002E-2</v>
      </c>
      <c r="AF67">
        <v>22.22</v>
      </c>
      <c r="AG67">
        <f>$BI$7</f>
        <v>4.4999999999999998E-2</v>
      </c>
      <c r="AH67">
        <f t="shared" ref="AH67:AH110" si="54">AE67-AG67</f>
        <v>-1.1249999999999996E-2</v>
      </c>
      <c r="AI67" s="28">
        <f t="shared" si="33"/>
        <v>25862.139933493698</v>
      </c>
      <c r="AJ67" s="29">
        <f>-((AI66/$BI$2)*(AE67*AP66))</f>
        <v>-5.9169513523171178</v>
      </c>
      <c r="AK67" s="29">
        <f>-(AI66/$BI$2)*($BI$26*$BI$25)</f>
        <v>-21.901921228666279</v>
      </c>
      <c r="AL67" s="29">
        <f t="shared" si="23"/>
        <v>-25.036985322885055</v>
      </c>
      <c r="AM67" s="29">
        <f t="shared" si="24"/>
        <v>-2.7818872580983398</v>
      </c>
      <c r="AN67" s="29">
        <f t="shared" si="25"/>
        <v>-8.345661774295019</v>
      </c>
      <c r="AO67" s="29">
        <f t="shared" si="26"/>
        <v>-16.691323548590034</v>
      </c>
      <c r="AP67" s="20">
        <f t="shared" si="37"/>
        <v>191.23378707233036</v>
      </c>
      <c r="AQ67" s="20">
        <f t="shared" si="44"/>
        <v>-16.885701295605131</v>
      </c>
      <c r="AR67" s="20">
        <f>0.9*((AI66/$BI$2)*(AE67*AP66))</f>
        <v>5.3252562170854061</v>
      </c>
      <c r="AS67" s="20">
        <f t="shared" ref="AS67:AS110" si="55">0.9*(-AK67)</f>
        <v>19.711729105799652</v>
      </c>
      <c r="AT67" s="20">
        <f t="shared" ref="AT67:AT110" si="56">-(AP66*AG67)</f>
        <v>-8.6269242272536868</v>
      </c>
      <c r="AU67" s="20">
        <f t="shared" ref="AU67:AU110" si="57">-(AP66*AG67)+AM67</f>
        <v>-11.408811485352027</v>
      </c>
      <c r="AV67" s="20">
        <f t="shared" si="38"/>
        <v>2360.3262794339826</v>
      </c>
      <c r="AW67" s="20">
        <f t="shared" si="27"/>
        <v>-0.47564019997378182</v>
      </c>
      <c r="AX67" s="20">
        <f t="shared" si="28"/>
        <v>28.29451278095712</v>
      </c>
      <c r="AY67" s="20">
        <f t="shared" ref="AY67:AY110" si="58">(AP67-AP66)/(AV67-AV66)</f>
        <v>-1.6810333638043733E-2</v>
      </c>
      <c r="AZ67" s="21">
        <f t="shared" si="49"/>
        <v>28413.700000000012</v>
      </c>
      <c r="BA67" s="20">
        <f t="shared" ref="BA67:BA110" si="59">-SUM(AM67:AO67)</f>
        <v>27.818872580983395</v>
      </c>
      <c r="BB67" s="20">
        <f t="shared" si="36"/>
        <v>2448.560066506313</v>
      </c>
      <c r="BC67" s="20">
        <f t="shared" ref="BC67:BC110" si="60">AP67+AV67</f>
        <v>2551.560066506313</v>
      </c>
      <c r="BD67" s="20"/>
      <c r="BE67" s="140">
        <f t="shared" si="29"/>
        <v>1.1022870589085573E-2</v>
      </c>
      <c r="BF67" s="140">
        <f t="shared" si="43"/>
        <v>1.1542811968060417E-2</v>
      </c>
    </row>
    <row r="68" spans="1:58" x14ac:dyDescent="0.25">
      <c r="A68">
        <v>1</v>
      </c>
      <c r="C68" s="16">
        <f t="shared" si="50"/>
        <v>44132</v>
      </c>
      <c r="D68" s="91">
        <v>67</v>
      </c>
      <c r="E68" s="91" t="str">
        <f t="shared" si="51"/>
        <v/>
      </c>
      <c r="AC68" s="74">
        <f t="shared" si="52"/>
        <v>7.8552866535934305</v>
      </c>
      <c r="AD68" s="17">
        <f t="shared" si="53"/>
        <v>0.75000000000000011</v>
      </c>
      <c r="AE68">
        <f t="shared" si="48"/>
        <v>3.3750000000000002E-2</v>
      </c>
      <c r="AF68">
        <v>22.22</v>
      </c>
      <c r="AG68">
        <f>$BI$7</f>
        <v>4.4999999999999998E-2</v>
      </c>
      <c r="AH68">
        <f t="shared" si="54"/>
        <v>-1.1249999999999996E-2</v>
      </c>
      <c r="AI68" s="28">
        <f t="shared" si="33"/>
        <v>25834.365616875006</v>
      </c>
      <c r="AJ68" s="29">
        <f>-((AI67/$BI$2)*(AE68*AP67))</f>
        <v>-5.8959290990008526</v>
      </c>
      <c r="AK68" s="29">
        <f>-(AI67/$BI$2)*($BI$26*$BI$25)</f>
        <v>-21.878387519690424</v>
      </c>
      <c r="AL68" s="29">
        <f t="shared" ref="AL68:AL110" si="61">(AK68+AJ68)*0.9</f>
        <v>-24.99688495682215</v>
      </c>
      <c r="AM68" s="29">
        <f t="shared" ref="AM68:AM110" si="62">(AK68+AJ68)*0.1</f>
        <v>-2.7774316618691279</v>
      </c>
      <c r="AN68" s="29">
        <f t="shared" ref="AN68:AN110" si="63">SUM(AL68:AM68)*0.3</f>
        <v>-8.3322949856073834</v>
      </c>
      <c r="AO68" s="29">
        <f t="shared" ref="AO68:AO110" si="64">AL68-AN68</f>
        <v>-16.664589971214767</v>
      </c>
      <c r="AP68" s="20">
        <f t="shared" si="37"/>
        <v>190.7680653547917</v>
      </c>
      <c r="AQ68" s="20">
        <f t="shared" si="44"/>
        <v>-16.857086256105944</v>
      </c>
      <c r="AR68" s="20">
        <f>0.9*((AI67/$BI$2)*(AE68*AP67))</f>
        <v>5.3063361891007679</v>
      </c>
      <c r="AS68" s="20">
        <f t="shared" si="55"/>
        <v>19.690548767721381</v>
      </c>
      <c r="AT68" s="20">
        <f t="shared" si="56"/>
        <v>-8.6055204182548657</v>
      </c>
      <c r="AU68" s="20">
        <f t="shared" si="57"/>
        <v>-11.382952080123994</v>
      </c>
      <c r="AV68" s="20">
        <f t="shared" si="38"/>
        <v>2388.5663177702127</v>
      </c>
      <c r="AW68" s="20">
        <f t="shared" ref="AW68:AW110" si="65">(AP68-AP67)</f>
        <v>-0.46572171753865632</v>
      </c>
      <c r="AX68" s="20">
        <f t="shared" ref="AX68:AX110" si="66">(AV68-AV67)</f>
        <v>28.2400383362301</v>
      </c>
      <c r="AY68" s="20">
        <f t="shared" si="58"/>
        <v>-1.6491539848271602E-2</v>
      </c>
      <c r="AZ68" s="21">
        <f t="shared" si="49"/>
        <v>28413.700000000008</v>
      </c>
      <c r="BA68" s="20">
        <f t="shared" si="59"/>
        <v>27.77431661869128</v>
      </c>
      <c r="BB68" s="20">
        <f t="shared" si="36"/>
        <v>2476.3343831250045</v>
      </c>
      <c r="BC68" s="20">
        <f t="shared" si="60"/>
        <v>2579.3343831250045</v>
      </c>
      <c r="BD68" s="20"/>
      <c r="BE68" s="140">
        <f t="shared" ref="BE68:BE110" si="67">(BC68-BC67)/BC67</f>
        <v>1.0885229387024027E-2</v>
      </c>
      <c r="BF68" s="140">
        <f t="shared" si="43"/>
        <v>1.1392181907698428E-2</v>
      </c>
    </row>
    <row r="69" spans="1:58" x14ac:dyDescent="0.25">
      <c r="A69">
        <v>1</v>
      </c>
      <c r="C69" s="16">
        <f t="shared" si="50"/>
        <v>44133</v>
      </c>
      <c r="D69" s="91">
        <v>68</v>
      </c>
      <c r="E69" s="91" t="str">
        <f t="shared" si="51"/>
        <v/>
      </c>
      <c r="AC69" s="74">
        <f t="shared" si="52"/>
        <v>7.8659801656880655</v>
      </c>
      <c r="AD69" s="17">
        <f t="shared" si="53"/>
        <v>0.75000000000000011</v>
      </c>
      <c r="AE69">
        <f t="shared" si="48"/>
        <v>3.3750000000000002E-2</v>
      </c>
      <c r="AF69">
        <v>22.22</v>
      </c>
      <c r="AG69">
        <f>$BI$7</f>
        <v>4.4999999999999998E-2</v>
      </c>
      <c r="AH69">
        <f t="shared" si="54"/>
        <v>-1.1249999999999996E-2</v>
      </c>
      <c r="AI69" s="28">
        <f t="shared" ref="AI69:AI110" si="68">AI68+AJ69+AK69</f>
        <v>25806.635471377267</v>
      </c>
      <c r="AJ69" s="29">
        <f>-((AI68/$BI$2)*(AE69*AP68))</f>
        <v>-5.8752539943726703</v>
      </c>
      <c r="AK69" s="29">
        <f>-(AI68/$BI$2)*($BI$26*$BI$25)</f>
        <v>-21.854891503365366</v>
      </c>
      <c r="AL69" s="29">
        <f t="shared" si="61"/>
        <v>-24.957130947964234</v>
      </c>
      <c r="AM69" s="29">
        <f t="shared" si="62"/>
        <v>-2.7730145497738037</v>
      </c>
      <c r="AN69" s="29">
        <f t="shared" si="63"/>
        <v>-8.3190436493214115</v>
      </c>
      <c r="AO69" s="29">
        <f t="shared" si="64"/>
        <v>-16.638087298642823</v>
      </c>
      <c r="AP69" s="20">
        <f t="shared" si="37"/>
        <v>190.31186187743629</v>
      </c>
      <c r="AQ69" s="20">
        <f t="shared" si="44"/>
        <v>-16.828771484354021</v>
      </c>
      <c r="AR69" s="20">
        <f>0.9*((AI68/$BI$2)*(AE69*AP68))</f>
        <v>5.2877285949354036</v>
      </c>
      <c r="AS69" s="20">
        <f t="shared" si="55"/>
        <v>19.669402353028829</v>
      </c>
      <c r="AT69" s="20">
        <f t="shared" si="56"/>
        <v>-8.5845629409656254</v>
      </c>
      <c r="AU69" s="20">
        <f t="shared" si="57"/>
        <v>-11.357577490739429</v>
      </c>
      <c r="AV69" s="20">
        <f t="shared" si="38"/>
        <v>2416.7526667453062</v>
      </c>
      <c r="AW69" s="20">
        <f t="shared" si="65"/>
        <v>-0.456203477355416</v>
      </c>
      <c r="AX69" s="20">
        <f t="shared" si="66"/>
        <v>28.186348975093551</v>
      </c>
      <c r="AY69" s="20">
        <f t="shared" si="58"/>
        <v>-1.6185263219387989E-2</v>
      </c>
      <c r="AZ69" s="21">
        <f t="shared" si="49"/>
        <v>28413.700000000008</v>
      </c>
      <c r="BA69" s="20">
        <f t="shared" si="59"/>
        <v>27.730145497738036</v>
      </c>
      <c r="BB69" s="20">
        <f t="shared" si="36"/>
        <v>2504.0645286227427</v>
      </c>
      <c r="BC69" s="20">
        <f t="shared" si="60"/>
        <v>2607.0645286227427</v>
      </c>
      <c r="BD69" s="20"/>
      <c r="BE69" s="140">
        <f t="shared" si="67"/>
        <v>1.0750892043761175E-2</v>
      </c>
      <c r="BF69" s="140">
        <f t="shared" si="43"/>
        <v>1.1245343709993111E-2</v>
      </c>
    </row>
    <row r="70" spans="1:58" x14ac:dyDescent="0.25">
      <c r="A70">
        <v>1</v>
      </c>
      <c r="C70" s="16">
        <f t="shared" si="50"/>
        <v>44134</v>
      </c>
      <c r="D70" s="91">
        <v>69</v>
      </c>
      <c r="E70" s="91" t="str">
        <f t="shared" si="51"/>
        <v/>
      </c>
      <c r="AC70" s="74">
        <f t="shared" si="52"/>
        <v>7.8765439115552098</v>
      </c>
      <c r="AD70" s="17">
        <f t="shared" si="53"/>
        <v>0.75000000000000011</v>
      </c>
      <c r="AE70">
        <f t="shared" si="48"/>
        <v>3.3750000000000002E-2</v>
      </c>
      <c r="AF70">
        <v>22.22</v>
      </c>
      <c r="AG70">
        <f>$BI$7</f>
        <v>4.4999999999999998E-2</v>
      </c>
      <c r="AH70">
        <f t="shared" si="54"/>
        <v>-1.1249999999999996E-2</v>
      </c>
      <c r="AI70" s="28">
        <f t="shared" si="68"/>
        <v>25778.949125944833</v>
      </c>
      <c r="AJ70" s="29">
        <f>-((AI69/$BI$2)*(AE70*AP69))</f>
        <v>-5.8549125783031091</v>
      </c>
      <c r="AK70" s="29">
        <f>-(AI69/$BI$2)*($BI$26*$BI$25)</f>
        <v>-21.831432854129954</v>
      </c>
      <c r="AL70" s="29">
        <f t="shared" si="61"/>
        <v>-24.91771088918976</v>
      </c>
      <c r="AM70" s="29">
        <f t="shared" si="62"/>
        <v>-2.7686345432433068</v>
      </c>
      <c r="AN70" s="29">
        <f t="shared" si="63"/>
        <v>-8.3059036297299187</v>
      </c>
      <c r="AO70" s="29">
        <f t="shared" si="64"/>
        <v>-16.611807259459841</v>
      </c>
      <c r="AP70" s="20">
        <f t="shared" si="37"/>
        <v>189.86479328960195</v>
      </c>
      <c r="AQ70" s="20">
        <f t="shared" si="44"/>
        <v>-16.800745692539476</v>
      </c>
      <c r="AR70" s="20">
        <f>0.9*((AI69/$BI$2)*(AE70*AP69))</f>
        <v>5.269421320472798</v>
      </c>
      <c r="AS70" s="20">
        <f t="shared" si="55"/>
        <v>19.648289568716958</v>
      </c>
      <c r="AT70" s="20">
        <f t="shared" si="56"/>
        <v>-8.5640337844846322</v>
      </c>
      <c r="AU70" s="20">
        <f t="shared" si="57"/>
        <v>-11.332668327727939</v>
      </c>
      <c r="AV70" s="20">
        <f t="shared" si="38"/>
        <v>2444.8860807655738</v>
      </c>
      <c r="AW70" s="20">
        <f t="shared" si="65"/>
        <v>-0.44706858783433745</v>
      </c>
      <c r="AX70" s="20">
        <f t="shared" si="66"/>
        <v>28.133414020267537</v>
      </c>
      <c r="AY70" s="20">
        <f t="shared" si="58"/>
        <v>-1.5891017972872602E-2</v>
      </c>
      <c r="AZ70" s="21">
        <f t="shared" si="49"/>
        <v>28413.700000000008</v>
      </c>
      <c r="BA70" s="20">
        <f t="shared" si="59"/>
        <v>27.686345432433065</v>
      </c>
      <c r="BB70" s="20">
        <f t="shared" ref="BB70:BB110" si="69">BA70+BB69</f>
        <v>2531.7508740551757</v>
      </c>
      <c r="BC70" s="20">
        <f t="shared" si="60"/>
        <v>2634.7508740551757</v>
      </c>
      <c r="BD70" s="20"/>
      <c r="BE70" s="140">
        <f t="shared" si="67"/>
        <v>1.0619739223355198E-2</v>
      </c>
      <c r="BF70" s="140">
        <f t="shared" si="43"/>
        <v>1.1102153798679194E-2</v>
      </c>
    </row>
    <row r="71" spans="1:58" x14ac:dyDescent="0.25">
      <c r="A71">
        <v>1</v>
      </c>
      <c r="C71" s="16">
        <f t="shared" si="50"/>
        <v>44135</v>
      </c>
      <c r="D71" s="91">
        <v>70</v>
      </c>
      <c r="E71" s="91" t="str">
        <f t="shared" si="51"/>
        <v/>
      </c>
      <c r="AC71" s="74">
        <f t="shared" si="52"/>
        <v>7.886980913365659</v>
      </c>
      <c r="AD71" s="17">
        <f t="shared" si="53"/>
        <v>0.75000000000000011</v>
      </c>
      <c r="AE71">
        <f t="shared" si="48"/>
        <v>3.3750000000000002E-2</v>
      </c>
      <c r="AF71">
        <v>22.22</v>
      </c>
      <c r="AG71">
        <f>$BI$7</f>
        <v>4.4999999999999998E-2</v>
      </c>
      <c r="AH71">
        <f t="shared" si="54"/>
        <v>-1.1249999999999996E-2</v>
      </c>
      <c r="AI71" s="28">
        <f t="shared" si="68"/>
        <v>25751.306222717034</v>
      </c>
      <c r="AJ71" s="29">
        <f>-((AI70/$BI$2)*(AE71*AP70))</f>
        <v>-5.8348919697127943</v>
      </c>
      <c r="AK71" s="29">
        <f>-(AI70/$BI$2)*($BI$26*$BI$25)</f>
        <v>-21.808011258085216</v>
      </c>
      <c r="AL71" s="29">
        <f t="shared" si="61"/>
        <v>-24.878612905018208</v>
      </c>
      <c r="AM71" s="29">
        <f t="shared" si="62"/>
        <v>-2.764290322779801</v>
      </c>
      <c r="AN71" s="29">
        <f t="shared" si="63"/>
        <v>-8.2928709683394022</v>
      </c>
      <c r="AO71" s="29">
        <f t="shared" si="64"/>
        <v>-16.585741936678808</v>
      </c>
      <c r="AP71" s="20">
        <f t="shared" ref="AP71:AP110" si="70">AP70-AL71-(AP70*AG71)+AQ71</f>
        <v>189.42649240256026</v>
      </c>
      <c r="AQ71" s="20">
        <f t="shared" si="44"/>
        <v>-16.772998094027784</v>
      </c>
      <c r="AR71" s="20">
        <f>0.9*((AI70/$BI$2)*(AE71*AP70))</f>
        <v>5.2514027727415149</v>
      </c>
      <c r="AS71" s="20">
        <f t="shared" si="55"/>
        <v>19.627210132276694</v>
      </c>
      <c r="AT71" s="20">
        <f t="shared" si="56"/>
        <v>-8.5439156980320874</v>
      </c>
      <c r="AU71" s="20">
        <f t="shared" si="57"/>
        <v>-11.308206020811888</v>
      </c>
      <c r="AV71" s="20">
        <f t="shared" ref="AV71:AV110" si="71">AV70+(AP70*AG71)-AM71-AQ71</f>
        <v>2472.967284880413</v>
      </c>
      <c r="AW71" s="20">
        <f t="shared" si="65"/>
        <v>-0.43830088704169157</v>
      </c>
      <c r="AX71" s="20">
        <f t="shared" si="66"/>
        <v>28.081204114839238</v>
      </c>
      <c r="AY71" s="20">
        <f t="shared" si="58"/>
        <v>-1.5608336638601467E-2</v>
      </c>
      <c r="AZ71" s="21">
        <f t="shared" si="49"/>
        <v>28413.700000000004</v>
      </c>
      <c r="BA71" s="20">
        <f t="shared" si="59"/>
        <v>27.642903227798012</v>
      </c>
      <c r="BB71" s="20">
        <f t="shared" si="69"/>
        <v>2559.3937772829736</v>
      </c>
      <c r="BC71" s="20">
        <f t="shared" si="60"/>
        <v>2662.3937772829731</v>
      </c>
      <c r="BD71" s="20"/>
      <c r="BE71" s="140">
        <f t="shared" si="67"/>
        <v>1.0491657294813578E-2</v>
      </c>
      <c r="BF71" s="140">
        <f t="shared" si="43"/>
        <v>1.0962475785683802E-2</v>
      </c>
    </row>
    <row r="72" spans="1:58" x14ac:dyDescent="0.25">
      <c r="A72">
        <v>1</v>
      </c>
      <c r="C72" s="16">
        <f t="shared" si="50"/>
        <v>44136</v>
      </c>
      <c r="D72" s="91">
        <v>71</v>
      </c>
      <c r="E72" s="91" t="str">
        <f t="shared" si="51"/>
        <v/>
      </c>
      <c r="AC72" s="74">
        <f t="shared" si="52"/>
        <v>7.8972940872905992</v>
      </c>
      <c r="AD72" s="17">
        <f t="shared" si="53"/>
        <v>0.75000000000000011</v>
      </c>
      <c r="AE72">
        <f t="shared" si="48"/>
        <v>3.3750000000000002E-2</v>
      </c>
      <c r="AF72">
        <v>22.22</v>
      </c>
      <c r="AG72">
        <f>$BI$7</f>
        <v>4.4999999999999998E-2</v>
      </c>
      <c r="AH72">
        <f t="shared" si="54"/>
        <v>-1.1249999999999996E-2</v>
      </c>
      <c r="AI72" s="28">
        <f t="shared" si="68"/>
        <v>25723.70641646357</v>
      </c>
      <c r="AJ72" s="29">
        <f>-((AI71/$BI$2)*(AE72*AP71))</f>
        <v>-5.8151798409675859</v>
      </c>
      <c r="AK72" s="29">
        <f>-(AI71/$BI$2)*($BI$26*$BI$25)</f>
        <v>-21.784626412494625</v>
      </c>
      <c r="AL72" s="29">
        <f t="shared" si="61"/>
        <v>-24.839825628115992</v>
      </c>
      <c r="AM72" s="29">
        <f t="shared" si="62"/>
        <v>-2.7599806253462216</v>
      </c>
      <c r="AN72" s="29">
        <f t="shared" si="63"/>
        <v>-8.2799418760386629</v>
      </c>
      <c r="AO72" s="29">
        <f t="shared" si="64"/>
        <v>-16.559883752077329</v>
      </c>
      <c r="AP72" s="20">
        <f t="shared" si="70"/>
        <v>188.99660749686615</v>
      </c>
      <c r="AQ72" s="20">
        <f t="shared" si="44"/>
        <v>-16.745518375694893</v>
      </c>
      <c r="AR72" s="20">
        <f>0.9*((AI71/$BI$2)*(AE72*AP71))</f>
        <v>5.2336618568708273</v>
      </c>
      <c r="AS72" s="20">
        <f t="shared" si="55"/>
        <v>19.606163771245164</v>
      </c>
      <c r="AT72" s="20">
        <f t="shared" si="56"/>
        <v>-8.5241921581152109</v>
      </c>
      <c r="AU72" s="20">
        <f t="shared" si="57"/>
        <v>-11.284172783461432</v>
      </c>
      <c r="AV72" s="20">
        <f t="shared" si="71"/>
        <v>2500.9969760395688</v>
      </c>
      <c r="AW72" s="20">
        <f t="shared" si="65"/>
        <v>-0.42988490569410942</v>
      </c>
      <c r="AX72" s="20">
        <f t="shared" si="66"/>
        <v>28.029691159155846</v>
      </c>
      <c r="AY72" s="20">
        <f t="shared" si="58"/>
        <v>-1.5336769258468563E-2</v>
      </c>
      <c r="AZ72" s="21">
        <f t="shared" si="49"/>
        <v>28413.700000000004</v>
      </c>
      <c r="BA72" s="20">
        <f t="shared" si="59"/>
        <v>27.599806253462212</v>
      </c>
      <c r="BB72" s="20">
        <f t="shared" si="69"/>
        <v>2586.9935835364358</v>
      </c>
      <c r="BC72" s="20">
        <f t="shared" si="60"/>
        <v>2689.9935835364349</v>
      </c>
      <c r="BD72" s="20"/>
      <c r="BE72" s="140">
        <f t="shared" si="67"/>
        <v>1.0366537996354527E-2</v>
      </c>
      <c r="BF72" s="140">
        <f t="shared" si="43"/>
        <v>1.082618002740005E-2</v>
      </c>
    </row>
    <row r="73" spans="1:58" x14ac:dyDescent="0.25">
      <c r="A73">
        <v>1</v>
      </c>
      <c r="C73" s="16">
        <f t="shared" si="50"/>
        <v>44137</v>
      </c>
      <c r="D73" s="91">
        <v>72</v>
      </c>
      <c r="E73" s="91" t="str">
        <f t="shared" si="51"/>
        <v/>
      </c>
      <c r="AC73" s="74">
        <f t="shared" si="52"/>
        <v>7.9074862484282091</v>
      </c>
      <c r="AD73" s="17">
        <f t="shared" si="53"/>
        <v>0.75000000000000011</v>
      </c>
      <c r="AE73">
        <f t="shared" si="48"/>
        <v>3.3750000000000002E-2</v>
      </c>
      <c r="AF73">
        <v>22.22</v>
      </c>
      <c r="AG73">
        <f>$BI$7</f>
        <v>4.4999999999999998E-2</v>
      </c>
      <c r="AH73">
        <f t="shared" si="54"/>
        <v>-1.1249999999999996E-2</v>
      </c>
      <c r="AI73" s="28">
        <f t="shared" si="68"/>
        <v>25696.149374044682</v>
      </c>
      <c r="AJ73" s="29">
        <f>-((AI72/$BI$2)*(AE73*AP72))</f>
        <v>-5.7957643935790415</v>
      </c>
      <c r="AK73" s="29">
        <f>-(AI72/$BI$2)*($BI$26*$BI$25)</f>
        <v>-21.76127802530646</v>
      </c>
      <c r="AL73" s="29">
        <f t="shared" si="61"/>
        <v>-24.801338176996953</v>
      </c>
      <c r="AM73" s="29">
        <f t="shared" si="62"/>
        <v>-2.7557042418885502</v>
      </c>
      <c r="AN73" s="29">
        <f t="shared" si="63"/>
        <v>-8.2671127256656511</v>
      </c>
      <c r="AO73" s="29">
        <f t="shared" si="64"/>
        <v>-16.534225451331302</v>
      </c>
      <c r="AP73" s="20">
        <f t="shared" si="70"/>
        <v>188.57480166336052</v>
      </c>
      <c r="AQ73" s="20">
        <f t="shared" si="44"/>
        <v>-16.71829667314362</v>
      </c>
      <c r="AR73" s="20">
        <f>0.9*((AI72/$BI$2)*(AE73*AP72))</f>
        <v>5.2161879542211373</v>
      </c>
      <c r="AS73" s="20">
        <f t="shared" si="55"/>
        <v>19.585150222775816</v>
      </c>
      <c r="AT73" s="20">
        <f t="shared" si="56"/>
        <v>-8.5048473373589761</v>
      </c>
      <c r="AU73" s="20">
        <f t="shared" si="57"/>
        <v>-11.260551579247526</v>
      </c>
      <c r="AV73" s="20">
        <f t="shared" si="71"/>
        <v>2528.9758242919597</v>
      </c>
      <c r="AW73" s="20">
        <f t="shared" si="65"/>
        <v>-0.42180583350562983</v>
      </c>
      <c r="AX73" s="20">
        <f t="shared" si="66"/>
        <v>27.97884825239089</v>
      </c>
      <c r="AY73" s="20">
        <f t="shared" si="58"/>
        <v>-1.5075882670387801E-2</v>
      </c>
      <c r="AZ73" s="21">
        <f t="shared" si="49"/>
        <v>28413.7</v>
      </c>
      <c r="BA73" s="20">
        <f t="shared" si="59"/>
        <v>27.557042418885501</v>
      </c>
      <c r="BB73" s="20">
        <f t="shared" si="69"/>
        <v>2614.5506259553213</v>
      </c>
      <c r="BC73" s="20">
        <f t="shared" si="60"/>
        <v>2717.5506259553204</v>
      </c>
      <c r="BD73" s="20"/>
      <c r="BE73" s="140">
        <f t="shared" si="67"/>
        <v>1.0244278123019613E-2</v>
      </c>
      <c r="BF73" s="140">
        <f t="shared" si="43"/>
        <v>1.0693143213676794E-2</v>
      </c>
    </row>
    <row r="74" spans="1:58" x14ac:dyDescent="0.25">
      <c r="A74">
        <v>1</v>
      </c>
      <c r="C74" s="16">
        <f t="shared" si="50"/>
        <v>44138</v>
      </c>
      <c r="D74" s="91">
        <v>73</v>
      </c>
      <c r="E74" s="91" t="str">
        <f t="shared" si="51"/>
        <v/>
      </c>
      <c r="AC74" s="74">
        <f t="shared" si="52"/>
        <v>7.9175601154482509</v>
      </c>
      <c r="AD74" s="17">
        <f t="shared" si="53"/>
        <v>0.75000000000000011</v>
      </c>
      <c r="AE74">
        <f t="shared" si="48"/>
        <v>3.3750000000000002E-2</v>
      </c>
      <c r="AF74">
        <v>22.22</v>
      </c>
      <c r="AG74">
        <f>$BI$7</f>
        <v>4.4999999999999998E-2</v>
      </c>
      <c r="AH74">
        <f t="shared" si="54"/>
        <v>-1.1249999999999996E-2</v>
      </c>
      <c r="AI74" s="28">
        <f t="shared" si="68"/>
        <v>25668.63477389489</v>
      </c>
      <c r="AJ74" s="29">
        <f>-((AI73/$BI$2)*(AE74*AP73))</f>
        <v>-5.7766343350972065</v>
      </c>
      <c r="AK74" s="29">
        <f>-(AI73/$BI$2)*($BI$26*$BI$25)</f>
        <v>-21.737965814697152</v>
      </c>
      <c r="AL74" s="29">
        <f t="shared" si="61"/>
        <v>-24.763140134814922</v>
      </c>
      <c r="AM74" s="29">
        <f t="shared" si="62"/>
        <v>-2.7514600149794362</v>
      </c>
      <c r="AN74" s="29">
        <f t="shared" si="63"/>
        <v>-8.2543800449383067</v>
      </c>
      <c r="AO74" s="29">
        <f t="shared" si="64"/>
        <v>-16.508760089876617</v>
      </c>
      <c r="AP74" s="20">
        <f t="shared" si="70"/>
        <v>188.16075217473417</v>
      </c>
      <c r="AQ74" s="20">
        <f t="shared" si="44"/>
        <v>-16.691323548590034</v>
      </c>
      <c r="AR74" s="20">
        <f>0.9*((AI73/$BI$2)*(AE74*AP73))</f>
        <v>5.1989709015874856</v>
      </c>
      <c r="AS74" s="20">
        <f t="shared" si="55"/>
        <v>19.564169233227435</v>
      </c>
      <c r="AT74" s="20">
        <f t="shared" si="56"/>
        <v>-8.4858660748512236</v>
      </c>
      <c r="AU74" s="20">
        <f t="shared" si="57"/>
        <v>-11.23732608983066</v>
      </c>
      <c r="AV74" s="20">
        <f t="shared" si="71"/>
        <v>2556.9044739303804</v>
      </c>
      <c r="AW74" s="20">
        <f t="shared" si="65"/>
        <v>-0.41404948862634683</v>
      </c>
      <c r="AX74" s="20">
        <f t="shared" si="66"/>
        <v>27.928649638420666</v>
      </c>
      <c r="AY74" s="20">
        <f t="shared" si="58"/>
        <v>-1.4825259867084675E-2</v>
      </c>
      <c r="AZ74" s="21">
        <f t="shared" si="49"/>
        <v>28413.700000000004</v>
      </c>
      <c r="BA74" s="20">
        <f t="shared" si="59"/>
        <v>27.514600149794362</v>
      </c>
      <c r="BB74" s="20">
        <f t="shared" si="69"/>
        <v>2642.0652261051155</v>
      </c>
      <c r="BC74" s="20">
        <f t="shared" si="60"/>
        <v>2745.0652261051146</v>
      </c>
      <c r="BD74" s="20"/>
      <c r="BE74" s="140">
        <f t="shared" si="67"/>
        <v>1.0124779235758229E-2</v>
      </c>
      <c r="BF74" s="140">
        <f t="shared" si="43"/>
        <v>1.0563247986646492E-2</v>
      </c>
    </row>
    <row r="75" spans="1:58" x14ac:dyDescent="0.25">
      <c r="A75">
        <v>1</v>
      </c>
      <c r="C75" s="16">
        <f t="shared" si="50"/>
        <v>44139</v>
      </c>
      <c r="D75" s="91">
        <v>74</v>
      </c>
      <c r="E75" s="91" t="str">
        <f t="shared" si="51"/>
        <v/>
      </c>
      <c r="AC75" s="74">
        <f t="shared" si="52"/>
        <v>7.9275183149737014</v>
      </c>
      <c r="AD75" s="17">
        <f t="shared" si="53"/>
        <v>0.75000000000000011</v>
      </c>
      <c r="AE75">
        <f t="shared" si="48"/>
        <v>3.3750000000000002E-2</v>
      </c>
      <c r="AF75">
        <v>22.22</v>
      </c>
      <c r="AG75">
        <f>$BI$7</f>
        <v>4.4999999999999998E-2</v>
      </c>
      <c r="AH75">
        <f t="shared" si="54"/>
        <v>-1.1249999999999996E-2</v>
      </c>
      <c r="AI75" s="28">
        <f t="shared" si="68"/>
        <v>25641.162305529164</v>
      </c>
      <c r="AJ75" s="29">
        <f>-((AI74/$BI$2)*(AE75*AP74))</f>
        <v>-5.7577788570917638</v>
      </c>
      <c r="AK75" s="29">
        <f>-(AI74/$BI$2)*($BI$26*$BI$25)</f>
        <v>-21.714689508634525</v>
      </c>
      <c r="AL75" s="29">
        <f t="shared" si="61"/>
        <v>-24.725221529153661</v>
      </c>
      <c r="AM75" s="29">
        <f t="shared" si="62"/>
        <v>-2.747246836572629</v>
      </c>
      <c r="AN75" s="29">
        <f t="shared" si="63"/>
        <v>-8.2417405097178857</v>
      </c>
      <c r="AO75" s="29">
        <f t="shared" si="64"/>
        <v>-16.483481019435775</v>
      </c>
      <c r="AP75" s="20">
        <f t="shared" si="70"/>
        <v>187.75414988481003</v>
      </c>
      <c r="AQ75" s="20">
        <f t="shared" ref="AQ75:AQ110" si="72">AO68</f>
        <v>-16.664589971214767</v>
      </c>
      <c r="AR75" s="20">
        <f>0.9*((AI74/$BI$2)*(AE75*AP74))</f>
        <v>5.1820009713825872</v>
      </c>
      <c r="AS75" s="20">
        <f t="shared" si="55"/>
        <v>19.543220557771072</v>
      </c>
      <c r="AT75" s="20">
        <f t="shared" si="56"/>
        <v>-8.4672338478630369</v>
      </c>
      <c r="AU75" s="20">
        <f t="shared" si="57"/>
        <v>-11.214480684435665</v>
      </c>
      <c r="AV75" s="20">
        <f t="shared" si="71"/>
        <v>2584.783544586031</v>
      </c>
      <c r="AW75" s="20">
        <f t="shared" si="65"/>
        <v>-0.40660228992413749</v>
      </c>
      <c r="AX75" s="20">
        <f t="shared" si="66"/>
        <v>27.879070655650594</v>
      </c>
      <c r="AY75" s="20">
        <f t="shared" si="58"/>
        <v>-1.4584499424184588E-2</v>
      </c>
      <c r="AZ75" s="21">
        <f t="shared" si="49"/>
        <v>28413.700000000004</v>
      </c>
      <c r="BA75" s="20">
        <f t="shared" si="59"/>
        <v>27.472468365726289</v>
      </c>
      <c r="BB75" s="20">
        <f t="shared" si="69"/>
        <v>2669.5376944708419</v>
      </c>
      <c r="BC75" s="20">
        <f t="shared" si="60"/>
        <v>2772.537694470841</v>
      </c>
      <c r="BD75" s="20"/>
      <c r="BE75" s="140">
        <f t="shared" si="67"/>
        <v>1.0007947390272474E-2</v>
      </c>
      <c r="BF75" s="140">
        <f t="shared" ref="BF75:BF110" si="73">AVERAGE(BE68:BE75)</f>
        <v>1.0436382586794853E-2</v>
      </c>
    </row>
    <row r="76" spans="1:58" x14ac:dyDescent="0.25">
      <c r="A76">
        <v>1</v>
      </c>
      <c r="C76" s="16">
        <f t="shared" si="50"/>
        <v>44140</v>
      </c>
      <c r="D76" s="91">
        <v>75</v>
      </c>
      <c r="E76" s="91" t="str">
        <f t="shared" si="51"/>
        <v/>
      </c>
      <c r="AC76" s="74">
        <f t="shared" si="52"/>
        <v>7.937363385716985</v>
      </c>
      <c r="AD76" s="17">
        <f t="shared" si="53"/>
        <v>0.75000000000000011</v>
      </c>
      <c r="AE76">
        <f t="shared" si="48"/>
        <v>3.3750000000000002E-2</v>
      </c>
      <c r="AF76">
        <v>22.22</v>
      </c>
      <c r="AG76">
        <f>$BI$7</f>
        <v>4.4999999999999998E-2</v>
      </c>
      <c r="AH76">
        <f t="shared" si="54"/>
        <v>-1.1249999999999996E-2</v>
      </c>
      <c r="AI76" s="28">
        <f t="shared" si="68"/>
        <v>25613.731669070577</v>
      </c>
      <c r="AJ76" s="29">
        <f>-((AI75/$BI$2)*(AE76*AP75))</f>
        <v>-5.7391876141261404</v>
      </c>
      <c r="AK76" s="29">
        <f>-(AI75/$BI$2)*($BI$26*$BI$25)</f>
        <v>-21.691448844460041</v>
      </c>
      <c r="AL76" s="29">
        <f t="shared" si="61"/>
        <v>-24.687572812727563</v>
      </c>
      <c r="AM76" s="29">
        <f t="shared" si="62"/>
        <v>-2.7430636458586184</v>
      </c>
      <c r="AN76" s="29">
        <f t="shared" si="63"/>
        <v>-8.2291909375758543</v>
      </c>
      <c r="AO76" s="29">
        <f t="shared" si="64"/>
        <v>-16.458381875151709</v>
      </c>
      <c r="AP76" s="20">
        <f t="shared" si="70"/>
        <v>187.35469865407831</v>
      </c>
      <c r="AQ76" s="20">
        <f t="shared" si="72"/>
        <v>-16.638087298642823</v>
      </c>
      <c r="AR76" s="20">
        <f>0.9*((AI75/$BI$2)*(AE76*AP75))</f>
        <v>5.1652688527135266</v>
      </c>
      <c r="AS76" s="20">
        <f t="shared" si="55"/>
        <v>19.522303960014039</v>
      </c>
      <c r="AT76" s="20">
        <f t="shared" si="56"/>
        <v>-8.4489367448164518</v>
      </c>
      <c r="AU76" s="20">
        <f t="shared" si="57"/>
        <v>-11.192000390675069</v>
      </c>
      <c r="AV76" s="20">
        <f t="shared" si="71"/>
        <v>2612.6136322753487</v>
      </c>
      <c r="AW76" s="20">
        <f t="shared" si="65"/>
        <v>-0.39945123073172795</v>
      </c>
      <c r="AX76" s="20">
        <f t="shared" si="66"/>
        <v>27.830087689317679</v>
      </c>
      <c r="AY76" s="20">
        <f t="shared" si="58"/>
        <v>-1.4353214951782333E-2</v>
      </c>
      <c r="AZ76" s="21">
        <f t="shared" si="49"/>
        <v>28413.700000000004</v>
      </c>
      <c r="BA76" s="20">
        <f t="shared" si="59"/>
        <v>27.430636458586182</v>
      </c>
      <c r="BB76" s="20">
        <f t="shared" si="69"/>
        <v>2696.9683309294282</v>
      </c>
      <c r="BC76" s="20">
        <f t="shared" si="60"/>
        <v>2799.9683309294269</v>
      </c>
      <c r="BD76" s="20"/>
      <c r="BE76" s="140">
        <f t="shared" si="67"/>
        <v>9.8936928840641994E-3</v>
      </c>
      <c r="BF76" s="140">
        <f t="shared" si="73"/>
        <v>1.0312440523924875E-2</v>
      </c>
    </row>
    <row r="77" spans="1:58" x14ac:dyDescent="0.25">
      <c r="A77">
        <v>1</v>
      </c>
      <c r="C77" s="16">
        <f t="shared" si="50"/>
        <v>44141</v>
      </c>
      <c r="D77" s="91">
        <v>76</v>
      </c>
      <c r="E77" s="91" t="str">
        <f t="shared" si="51"/>
        <v/>
      </c>
      <c r="AC77" s="74">
        <f t="shared" si="52"/>
        <v>7.947097782387039</v>
      </c>
      <c r="AD77" s="17">
        <f t="shared" si="53"/>
        <v>0.75000000000000011</v>
      </c>
      <c r="AE77">
        <f t="shared" si="48"/>
        <v>3.3750000000000002E-2</v>
      </c>
      <c r="AF77">
        <v>22.22</v>
      </c>
      <c r="AG77">
        <f>$BI$7</f>
        <v>4.4999999999999998E-2</v>
      </c>
      <c r="AH77">
        <f t="shared" si="54"/>
        <v>-1.1249999999999996E-2</v>
      </c>
      <c r="AI77" s="28">
        <f t="shared" si="68"/>
        <v>25586.342574798418</v>
      </c>
      <c r="AJ77" s="29">
        <f>-((AI76/$BI$2)*(AE77*AP76))</f>
        <v>-5.7208507036720571</v>
      </c>
      <c r="AK77" s="29">
        <f>-(AI76/$BI$2)*($BI$26*$BI$25)</f>
        <v>-21.668243568489221</v>
      </c>
      <c r="AL77" s="29">
        <f t="shared" si="61"/>
        <v>-24.650184844945148</v>
      </c>
      <c r="AM77" s="29">
        <f t="shared" si="62"/>
        <v>-2.7389094272161278</v>
      </c>
      <c r="AN77" s="29">
        <f t="shared" si="63"/>
        <v>-8.2167282816483826</v>
      </c>
      <c r="AO77" s="29">
        <f t="shared" si="64"/>
        <v>-16.433456563296765</v>
      </c>
      <c r="AP77" s="20">
        <f t="shared" si="70"/>
        <v>186.96211480013008</v>
      </c>
      <c r="AQ77" s="20">
        <f t="shared" si="72"/>
        <v>-16.611807259459841</v>
      </c>
      <c r="AR77" s="20">
        <f>0.9*((AI76/$BI$2)*(AE77*AP76))</f>
        <v>5.1487656333048513</v>
      </c>
      <c r="AS77" s="20">
        <f t="shared" si="55"/>
        <v>19.5014192116403</v>
      </c>
      <c r="AT77" s="20">
        <f t="shared" si="56"/>
        <v>-8.4309614394335242</v>
      </c>
      <c r="AU77" s="20">
        <f t="shared" si="57"/>
        <v>-11.169870866649653</v>
      </c>
      <c r="AV77" s="20">
        <f t="shared" si="71"/>
        <v>2640.3953104014581</v>
      </c>
      <c r="AW77" s="20">
        <f t="shared" si="65"/>
        <v>-0.39258385394822426</v>
      </c>
      <c r="AX77" s="20">
        <f t="shared" si="66"/>
        <v>27.781678126109455</v>
      </c>
      <c r="AY77" s="20">
        <f t="shared" si="58"/>
        <v>-1.413103456768044E-2</v>
      </c>
      <c r="AZ77" s="21">
        <f t="shared" si="49"/>
        <v>28413.700000000008</v>
      </c>
      <c r="BA77" s="20">
        <f t="shared" si="59"/>
        <v>27.389094272161277</v>
      </c>
      <c r="BB77" s="20">
        <f t="shared" si="69"/>
        <v>2724.3574252015896</v>
      </c>
      <c r="BC77" s="20">
        <f t="shared" si="60"/>
        <v>2827.3574252015883</v>
      </c>
      <c r="BD77" s="20"/>
      <c r="BE77" s="140">
        <f t="shared" si="67"/>
        <v>9.7819300202834115E-3</v>
      </c>
      <c r="BF77" s="140">
        <f t="shared" si="73"/>
        <v>1.0191320270990154E-2</v>
      </c>
    </row>
    <row r="78" spans="1:58" x14ac:dyDescent="0.25">
      <c r="A78">
        <v>1</v>
      </c>
      <c r="C78" s="16">
        <f t="shared" si="50"/>
        <v>44142</v>
      </c>
      <c r="D78" s="91">
        <v>77</v>
      </c>
      <c r="E78" s="91" t="str">
        <f t="shared" si="51"/>
        <v/>
      </c>
      <c r="AC78" s="74">
        <f t="shared" si="52"/>
        <v>7.9567238793821788</v>
      </c>
      <c r="AD78" s="17">
        <f t="shared" si="53"/>
        <v>0.75000000000000011</v>
      </c>
      <c r="AE78">
        <f t="shared" si="48"/>
        <v>3.3750000000000002E-2</v>
      </c>
      <c r="AF78">
        <v>22.22</v>
      </c>
      <c r="AG78">
        <f>$BI$7</f>
        <v>4.4999999999999998E-2</v>
      </c>
      <c r="AH78">
        <f t="shared" si="54"/>
        <v>-1.1249999999999996E-2</v>
      </c>
      <c r="AI78" s="28">
        <f t="shared" si="68"/>
        <v>25558.994742715873</v>
      </c>
      <c r="AJ78" s="29">
        <f>-((AI77/$BI$2)*(AE78*AP77))</f>
        <v>-5.702758646915866</v>
      </c>
      <c r="AK78" s="29">
        <f>-(AI77/$BI$2)*($BI$26*$BI$25)</f>
        <v>-21.645073435629353</v>
      </c>
      <c r="AL78" s="29">
        <f t="shared" si="61"/>
        <v>-24.613048874290698</v>
      </c>
      <c r="AM78" s="29">
        <f t="shared" si="62"/>
        <v>-2.7347832082545218</v>
      </c>
      <c r="AN78" s="29">
        <f t="shared" si="63"/>
        <v>-8.2043496247635659</v>
      </c>
      <c r="AO78" s="29">
        <f t="shared" si="64"/>
        <v>-16.408699249527132</v>
      </c>
      <c r="AP78" s="20">
        <f t="shared" si="70"/>
        <v>186.5761265717361</v>
      </c>
      <c r="AQ78" s="20">
        <f t="shared" si="72"/>
        <v>-16.585741936678808</v>
      </c>
      <c r="AR78" s="20">
        <f>0.9*((AI77/$BI$2)*(AE78*AP77))</f>
        <v>5.1324827822242796</v>
      </c>
      <c r="AS78" s="20">
        <f t="shared" si="55"/>
        <v>19.480566092066418</v>
      </c>
      <c r="AT78" s="20">
        <f t="shared" si="56"/>
        <v>-8.4132951660058541</v>
      </c>
      <c r="AU78" s="20">
        <f t="shared" si="57"/>
        <v>-11.148078374260376</v>
      </c>
      <c r="AV78" s="20">
        <f t="shared" si="71"/>
        <v>2668.1291307123975</v>
      </c>
      <c r="AW78" s="20">
        <f t="shared" si="65"/>
        <v>-0.38598822839398395</v>
      </c>
      <c r="AX78" s="20">
        <f t="shared" si="66"/>
        <v>27.733820310939336</v>
      </c>
      <c r="AY78" s="20">
        <f t="shared" si="58"/>
        <v>-1.3917600390658572E-2</v>
      </c>
      <c r="AZ78" s="21">
        <f t="shared" si="49"/>
        <v>28413.700000000008</v>
      </c>
      <c r="BA78" s="20">
        <f t="shared" si="59"/>
        <v>27.347832082545217</v>
      </c>
      <c r="BB78" s="20">
        <f t="shared" si="69"/>
        <v>2751.7052572841349</v>
      </c>
      <c r="BC78" s="20">
        <f t="shared" si="60"/>
        <v>2854.7052572841335</v>
      </c>
      <c r="BD78" s="20"/>
      <c r="BE78" s="140">
        <f t="shared" si="67"/>
        <v>9.6725768870893052E-3</v>
      </c>
      <c r="BF78" s="140">
        <f t="shared" si="73"/>
        <v>1.0072924978956918E-2</v>
      </c>
    </row>
    <row r="79" spans="1:58" x14ac:dyDescent="0.25">
      <c r="A79">
        <v>1</v>
      </c>
      <c r="C79" s="16">
        <f t="shared" si="50"/>
        <v>44143</v>
      </c>
      <c r="D79" s="91">
        <v>78</v>
      </c>
      <c r="E79" s="91" t="str">
        <f t="shared" si="51"/>
        <v/>
      </c>
      <c r="AC79" s="74">
        <f t="shared" si="52"/>
        <v>7.9662439742826345</v>
      </c>
      <c r="AD79" s="17">
        <f t="shared" si="53"/>
        <v>0.75000000000000011</v>
      </c>
      <c r="AE79">
        <f t="shared" si="48"/>
        <v>3.3750000000000002E-2</v>
      </c>
      <c r="AF79">
        <v>22.22</v>
      </c>
      <c r="AG79">
        <f>$BI$7</f>
        <v>4.4999999999999998E-2</v>
      </c>
      <c r="AH79">
        <f t="shared" si="54"/>
        <v>-1.1249999999999996E-2</v>
      </c>
      <c r="AI79" s="28">
        <f t="shared" si="68"/>
        <v>25531.687902136448</v>
      </c>
      <c r="AJ79" s="29">
        <f>-((AI78/$BI$2)*(AE79*AP78))</f>
        <v>-5.6849023704115833</v>
      </c>
      <c r="AK79" s="29">
        <f>-(AI78/$BI$2)*($BI$26*$BI$25)</f>
        <v>-21.621938209013766</v>
      </c>
      <c r="AL79" s="29">
        <f t="shared" si="61"/>
        <v>-24.576156521482815</v>
      </c>
      <c r="AM79" s="29">
        <f t="shared" si="62"/>
        <v>-2.7306840579425349</v>
      </c>
      <c r="AN79" s="29">
        <f t="shared" si="63"/>
        <v>-8.1920521738276051</v>
      </c>
      <c r="AO79" s="29">
        <f t="shared" si="64"/>
        <v>-16.38410434765521</v>
      </c>
      <c r="AP79" s="20">
        <f t="shared" si="70"/>
        <v>186.19647364541345</v>
      </c>
      <c r="AQ79" s="20">
        <f t="shared" si="72"/>
        <v>-16.559883752077329</v>
      </c>
      <c r="AR79" s="20">
        <f>0.9*((AI78/$BI$2)*(AE79*AP78))</f>
        <v>5.1164121333704253</v>
      </c>
      <c r="AS79" s="20">
        <f t="shared" si="55"/>
        <v>19.459744388112391</v>
      </c>
      <c r="AT79" s="20">
        <f t="shared" si="56"/>
        <v>-8.3959256957281241</v>
      </c>
      <c r="AU79" s="20">
        <f t="shared" si="57"/>
        <v>-11.126609753670659</v>
      </c>
      <c r="AV79" s="20">
        <f t="shared" si="71"/>
        <v>2695.8156242181458</v>
      </c>
      <c r="AW79" s="20">
        <f t="shared" si="65"/>
        <v>-0.37965292632264891</v>
      </c>
      <c r="AX79" s="20">
        <f t="shared" si="66"/>
        <v>27.686493505748331</v>
      </c>
      <c r="AY79" s="20">
        <f t="shared" si="58"/>
        <v>-1.3712568052137932E-2</v>
      </c>
      <c r="AZ79" s="21">
        <f t="shared" si="49"/>
        <v>28413.700000000008</v>
      </c>
      <c r="BA79" s="20">
        <f t="shared" si="59"/>
        <v>27.306840579425348</v>
      </c>
      <c r="BB79" s="20">
        <f t="shared" si="69"/>
        <v>2779.01209786356</v>
      </c>
      <c r="BC79" s="20">
        <f t="shared" si="60"/>
        <v>2882.0120978635591</v>
      </c>
      <c r="BD79" s="20"/>
      <c r="BE79" s="140">
        <f t="shared" si="67"/>
        <v>9.5655551513589166E-3</v>
      </c>
      <c r="BF79" s="140">
        <f t="shared" si="73"/>
        <v>9.9571622110250849E-3</v>
      </c>
    </row>
    <row r="80" spans="1:58" x14ac:dyDescent="0.25">
      <c r="A80">
        <v>1</v>
      </c>
      <c r="C80" s="16">
        <f t="shared" si="50"/>
        <v>44144</v>
      </c>
      <c r="D80" s="91">
        <v>79</v>
      </c>
      <c r="E80" s="91" t="str">
        <f t="shared" si="51"/>
        <v/>
      </c>
      <c r="AC80" s="74">
        <f t="shared" si="52"/>
        <v>7.9756602911555809</v>
      </c>
      <c r="AD80" s="17">
        <f t="shared" si="53"/>
        <v>0.75000000000000011</v>
      </c>
      <c r="AE80">
        <f t="shared" si="48"/>
        <v>3.3750000000000002E-2</v>
      </c>
      <c r="AF80">
        <v>22.22</v>
      </c>
      <c r="AG80">
        <f>$BI$7</f>
        <v>4.4999999999999998E-2</v>
      </c>
      <c r="AH80">
        <f t="shared" si="54"/>
        <v>-1.1249999999999996E-2</v>
      </c>
      <c r="AI80" s="28">
        <f t="shared" si="68"/>
        <v>25504.42179128826</v>
      </c>
      <c r="AJ80" s="29">
        <f>-((AI79/$BI$2)*(AE80*AP79))</f>
        <v>-5.667273188538827</v>
      </c>
      <c r="AK80" s="29">
        <f>-(AI79/$BI$2)*($BI$26*$BI$25)</f>
        <v>-21.598837659651981</v>
      </c>
      <c r="AL80" s="29">
        <f t="shared" si="61"/>
        <v>-24.539499763371726</v>
      </c>
      <c r="AM80" s="29">
        <f t="shared" si="62"/>
        <v>-2.7266110848190808</v>
      </c>
      <c r="AN80" s="29">
        <f t="shared" si="63"/>
        <v>-8.1798332544572414</v>
      </c>
      <c r="AO80" s="29">
        <f t="shared" si="64"/>
        <v>-16.359666508914486</v>
      </c>
      <c r="AP80" s="20">
        <f t="shared" si="70"/>
        <v>185.82290664341028</v>
      </c>
      <c r="AQ80" s="20">
        <f t="shared" si="72"/>
        <v>-16.534225451331302</v>
      </c>
      <c r="AR80" s="20">
        <f>0.9*((AI79/$BI$2)*(AE80*AP79))</f>
        <v>5.1005458696849448</v>
      </c>
      <c r="AS80" s="20">
        <f t="shared" si="55"/>
        <v>19.438953893686783</v>
      </c>
      <c r="AT80" s="20">
        <f t="shared" si="56"/>
        <v>-8.3788413140436049</v>
      </c>
      <c r="AU80" s="20">
        <f t="shared" si="57"/>
        <v>-11.105452398862685</v>
      </c>
      <c r="AV80" s="20">
        <f t="shared" si="71"/>
        <v>2723.4553020683397</v>
      </c>
      <c r="AW80" s="20">
        <f t="shared" si="65"/>
        <v>-0.3735670020031705</v>
      </c>
      <c r="AX80" s="20">
        <f t="shared" si="66"/>
        <v>27.639677850193948</v>
      </c>
      <c r="AY80" s="20">
        <f t="shared" si="58"/>
        <v>-1.3515606224786342E-2</v>
      </c>
      <c r="AZ80" s="21">
        <f t="shared" si="49"/>
        <v>28413.700000000012</v>
      </c>
      <c r="BA80" s="20">
        <f t="shared" si="59"/>
        <v>27.266110848190809</v>
      </c>
      <c r="BB80" s="20">
        <f t="shared" si="69"/>
        <v>2806.2782087117507</v>
      </c>
      <c r="BC80" s="20">
        <f t="shared" si="60"/>
        <v>2909.2782087117498</v>
      </c>
      <c r="BD80" s="20"/>
      <c r="BE80" s="140">
        <f t="shared" si="67"/>
        <v>9.4607898656647246E-3</v>
      </c>
      <c r="BF80" s="140">
        <f t="shared" si="73"/>
        <v>9.8439436946888594E-3</v>
      </c>
    </row>
    <row r="81" spans="1:58" x14ac:dyDescent="0.25">
      <c r="A81">
        <v>1</v>
      </c>
      <c r="C81" s="16">
        <f t="shared" si="50"/>
        <v>44145</v>
      </c>
      <c r="D81" s="91">
        <v>80</v>
      </c>
      <c r="E81" s="91" t="str">
        <f t="shared" si="51"/>
        <v/>
      </c>
      <c r="AC81" s="74">
        <f t="shared" si="52"/>
        <v>7.9849749836845412</v>
      </c>
      <c r="AD81" s="17">
        <f t="shared" si="53"/>
        <v>0.75000000000000011</v>
      </c>
      <c r="AE81">
        <f t="shared" si="48"/>
        <v>3.3750000000000002E-2</v>
      </c>
      <c r="AF81">
        <v>22.22</v>
      </c>
      <c r="AG81">
        <f>$BI$7</f>
        <v>4.4999999999999998E-2</v>
      </c>
      <c r="AH81">
        <f t="shared" si="54"/>
        <v>-1.1249999999999996E-2</v>
      </c>
      <c r="AI81" s="28">
        <f t="shared" si="68"/>
        <v>25477.196156935439</v>
      </c>
      <c r="AJ81" s="29">
        <f>-((AI80/$BI$2)*(AE81*AP80))</f>
        <v>-5.6498627867268993</v>
      </c>
      <c r="AK81" s="29">
        <f>-(AI80/$BI$2)*($BI$26*$BI$25)</f>
        <v>-21.575771566094929</v>
      </c>
      <c r="AL81" s="29">
        <f t="shared" si="61"/>
        <v>-24.503070917539645</v>
      </c>
      <c r="AM81" s="29">
        <f t="shared" si="62"/>
        <v>-2.7225634352821828</v>
      </c>
      <c r="AN81" s="29">
        <f t="shared" si="63"/>
        <v>-8.1676903058465484</v>
      </c>
      <c r="AO81" s="29">
        <f t="shared" si="64"/>
        <v>-16.335380611693097</v>
      </c>
      <c r="AP81" s="20">
        <f t="shared" si="70"/>
        <v>185.45518667211985</v>
      </c>
      <c r="AQ81" s="20">
        <f t="shared" si="72"/>
        <v>-16.508760089876617</v>
      </c>
      <c r="AR81" s="20">
        <f>0.9*((AI80/$BI$2)*(AE81*AP80))</f>
        <v>5.0848765080542098</v>
      </c>
      <c r="AS81" s="20">
        <f t="shared" si="55"/>
        <v>19.418194409485437</v>
      </c>
      <c r="AT81" s="20">
        <f t="shared" si="56"/>
        <v>-8.3620307989534624</v>
      </c>
      <c r="AU81" s="20">
        <f t="shared" si="57"/>
        <v>-11.084594234235645</v>
      </c>
      <c r="AV81" s="20">
        <f t="shared" si="71"/>
        <v>2751.0486563924519</v>
      </c>
      <c r="AW81" s="20">
        <f t="shared" si="65"/>
        <v>-0.36771997129042688</v>
      </c>
      <c r="AX81" s="20">
        <f t="shared" si="66"/>
        <v>27.59335432411217</v>
      </c>
      <c r="AY81" s="20">
        <f t="shared" si="58"/>
        <v>-1.3326396166670413E-2</v>
      </c>
      <c r="AZ81" s="21">
        <f t="shared" si="49"/>
        <v>28413.700000000012</v>
      </c>
      <c r="BA81" s="20">
        <f t="shared" si="59"/>
        <v>27.225634352821828</v>
      </c>
      <c r="BB81" s="20">
        <f t="shared" si="69"/>
        <v>2833.5038430645727</v>
      </c>
      <c r="BC81" s="20">
        <f t="shared" si="60"/>
        <v>2936.5038430645718</v>
      </c>
      <c r="BD81" s="20"/>
      <c r="BE81" s="140">
        <f t="shared" si="67"/>
        <v>9.3582092875461754E-3</v>
      </c>
      <c r="BF81" s="140">
        <f t="shared" si="73"/>
        <v>9.7331850902546788E-3</v>
      </c>
    </row>
    <row r="82" spans="1:58" x14ac:dyDescent="0.25">
      <c r="A82">
        <v>1</v>
      </c>
      <c r="C82" s="16">
        <f t="shared" si="50"/>
        <v>44146</v>
      </c>
      <c r="D82" s="91">
        <v>81</v>
      </c>
      <c r="E82" s="91" t="str">
        <f t="shared" si="51"/>
        <v/>
      </c>
      <c r="AC82" s="74">
        <f t="shared" si="52"/>
        <v>7.9941901381341953</v>
      </c>
      <c r="AD82" s="17">
        <f t="shared" si="53"/>
        <v>0.75000000000000011</v>
      </c>
      <c r="AE82">
        <f t="shared" si="48"/>
        <v>3.3750000000000002E-2</v>
      </c>
      <c r="AF82">
        <v>22.22</v>
      </c>
      <c r="AG82">
        <f>$BI$7</f>
        <v>4.4999999999999998E-2</v>
      </c>
      <c r="AH82">
        <f t="shared" si="54"/>
        <v>-1.1249999999999996E-2</v>
      </c>
      <c r="AI82" s="28">
        <f t="shared" si="68"/>
        <v>25450.010754015915</v>
      </c>
      <c r="AJ82" s="29">
        <f>-((AI81/$BI$2)*(AE82*AP81))</f>
        <v>-5.6326632054090977</v>
      </c>
      <c r="AK82" s="29">
        <f>-(AI81/$BI$2)*($BI$26*$BI$25)</f>
        <v>-21.552739714114693</v>
      </c>
      <c r="AL82" s="29">
        <f t="shared" si="61"/>
        <v>-24.466862627571413</v>
      </c>
      <c r="AM82" s="29">
        <f t="shared" si="62"/>
        <v>-2.7185402919523796</v>
      </c>
      <c r="AN82" s="29">
        <f t="shared" si="63"/>
        <v>-8.1556208758571369</v>
      </c>
      <c r="AO82" s="29">
        <f t="shared" si="64"/>
        <v>-16.311241751714277</v>
      </c>
      <c r="AP82" s="20">
        <f t="shared" si="70"/>
        <v>185.09308488001008</v>
      </c>
      <c r="AQ82" s="20">
        <f t="shared" si="72"/>
        <v>-16.483481019435775</v>
      </c>
      <c r="AR82" s="20">
        <f>0.9*((AI81/$BI$2)*(AE82*AP81))</f>
        <v>5.0693968848681878</v>
      </c>
      <c r="AS82" s="20">
        <f t="shared" si="55"/>
        <v>19.397465742703226</v>
      </c>
      <c r="AT82" s="20">
        <f t="shared" si="56"/>
        <v>-8.3454834002453921</v>
      </c>
      <c r="AU82" s="20">
        <f t="shared" si="57"/>
        <v>-11.064023692197772</v>
      </c>
      <c r="AV82" s="20">
        <f t="shared" si="71"/>
        <v>2778.5961611040852</v>
      </c>
      <c r="AW82" s="20">
        <f t="shared" si="65"/>
        <v>-0.36210179210976889</v>
      </c>
      <c r="AX82" s="20">
        <f t="shared" si="66"/>
        <v>27.547504711633337</v>
      </c>
      <c r="AY82" s="20">
        <f t="shared" si="58"/>
        <v>-1.3144631279683672E-2</v>
      </c>
      <c r="AZ82" s="21">
        <f t="shared" si="49"/>
        <v>28413.700000000008</v>
      </c>
      <c r="BA82" s="20">
        <f t="shared" si="59"/>
        <v>27.185402919523796</v>
      </c>
      <c r="BB82" s="20">
        <f t="shared" si="69"/>
        <v>2860.6892459840965</v>
      </c>
      <c r="BC82" s="20">
        <f t="shared" si="60"/>
        <v>2963.6892459840951</v>
      </c>
      <c r="BD82" s="20"/>
      <c r="BE82" s="140">
        <f t="shared" si="67"/>
        <v>9.2577447101694545E-3</v>
      </c>
      <c r="BF82" s="140">
        <f t="shared" si="73"/>
        <v>9.6248057745560826E-3</v>
      </c>
    </row>
    <row r="83" spans="1:58" x14ac:dyDescent="0.25">
      <c r="A83">
        <v>1</v>
      </c>
      <c r="C83" s="16">
        <f t="shared" si="50"/>
        <v>44147</v>
      </c>
      <c r="D83" s="91">
        <v>82</v>
      </c>
      <c r="E83" s="91" t="str">
        <f t="shared" si="51"/>
        <v/>
      </c>
      <c r="AC83" s="74">
        <f t="shared" si="52"/>
        <v>8.0033077761607991</v>
      </c>
      <c r="AD83" s="17">
        <f t="shared" si="53"/>
        <v>0.75000000000000011</v>
      </c>
      <c r="AE83">
        <f t="shared" si="48"/>
        <v>3.3750000000000002E-2</v>
      </c>
      <c r="AF83">
        <v>22.22</v>
      </c>
      <c r="AG83">
        <f>$BI$7</f>
        <v>4.4999999999999998E-2</v>
      </c>
      <c r="AH83">
        <f t="shared" si="54"/>
        <v>-1.1249999999999996E-2</v>
      </c>
      <c r="AI83" s="28">
        <f t="shared" si="68"/>
        <v>25422.865345294846</v>
      </c>
      <c r="AJ83" s="29">
        <f>-((AI82/$BI$2)*(AE83*AP82))</f>
        <v>-5.6156668246739052</v>
      </c>
      <c r="AK83" s="29">
        <f>-(AI82/$BI$2)*($BI$26*$BI$25)</f>
        <v>-21.529741896398068</v>
      </c>
      <c r="AL83" s="29">
        <f t="shared" si="61"/>
        <v>-24.430867848964777</v>
      </c>
      <c r="AM83" s="29">
        <f t="shared" si="62"/>
        <v>-2.7145408721071975</v>
      </c>
      <c r="AN83" s="29">
        <f t="shared" si="63"/>
        <v>-8.1436226163215917</v>
      </c>
      <c r="AO83" s="29">
        <f t="shared" si="64"/>
        <v>-16.287245232643187</v>
      </c>
      <c r="AP83" s="20">
        <f t="shared" si="70"/>
        <v>184.73638203422269</v>
      </c>
      <c r="AQ83" s="20">
        <f t="shared" si="72"/>
        <v>-16.458381875151709</v>
      </c>
      <c r="AR83" s="20">
        <f>0.9*((AI82/$BI$2)*(AE83*AP82))</f>
        <v>5.054100142206515</v>
      </c>
      <c r="AS83" s="20">
        <f t="shared" si="55"/>
        <v>19.376767706758262</v>
      </c>
      <c r="AT83" s="20">
        <f t="shared" si="56"/>
        <v>-8.3291888196004535</v>
      </c>
      <c r="AU83" s="20">
        <f t="shared" si="57"/>
        <v>-11.04372969170765</v>
      </c>
      <c r="AV83" s="20">
        <f t="shared" si="71"/>
        <v>2806.0982726709444</v>
      </c>
      <c r="AW83" s="20">
        <f t="shared" si="65"/>
        <v>-0.35670284578739597</v>
      </c>
      <c r="AX83" s="20">
        <f t="shared" si="66"/>
        <v>27.502111566859185</v>
      </c>
      <c r="AY83" s="20">
        <f t="shared" si="58"/>
        <v>-1.297001668109124E-2</v>
      </c>
      <c r="AZ83" s="21">
        <f t="shared" si="49"/>
        <v>28413.700000000012</v>
      </c>
      <c r="BA83" s="20">
        <f t="shared" si="59"/>
        <v>27.145408721071977</v>
      </c>
      <c r="BB83" s="20">
        <f t="shared" si="69"/>
        <v>2887.8346547051683</v>
      </c>
      <c r="BC83" s="20">
        <f t="shared" si="60"/>
        <v>2990.8346547051669</v>
      </c>
      <c r="BD83" s="20"/>
      <c r="BE83" s="140">
        <f t="shared" si="67"/>
        <v>9.1593303035582482E-3</v>
      </c>
      <c r="BF83" s="140">
        <f t="shared" si="73"/>
        <v>9.5187286387168023E-3</v>
      </c>
    </row>
    <row r="84" spans="1:58" x14ac:dyDescent="0.25">
      <c r="A84">
        <v>1</v>
      </c>
      <c r="C84" s="16">
        <f t="shared" si="50"/>
        <v>44148</v>
      </c>
      <c r="D84" s="91">
        <v>83</v>
      </c>
      <c r="E84" s="91" t="str">
        <f t="shared" si="51"/>
        <v/>
      </c>
      <c r="AC84" s="74">
        <f t="shared" si="52"/>
        <v>8.0123298574777291</v>
      </c>
      <c r="AD84" s="17">
        <f t="shared" si="53"/>
        <v>0.75000000000000011</v>
      </c>
      <c r="AE84">
        <f t="shared" si="48"/>
        <v>3.3750000000000002E-2</v>
      </c>
      <c r="AF84">
        <v>22.22</v>
      </c>
      <c r="AG84">
        <f>$BI$7</f>
        <v>4.4999999999999998E-2</v>
      </c>
      <c r="AH84">
        <f t="shared" si="54"/>
        <v>-1.1249999999999996E-2</v>
      </c>
      <c r="AI84" s="28">
        <f t="shared" si="68"/>
        <v>25395.75970103301</v>
      </c>
      <c r="AJ84" s="29">
        <f>-((AI83/$BI$2)*(AE84*AP83))</f>
        <v>-5.5988663495820807</v>
      </c>
      <c r="AK84" s="29">
        <f>-(AI83/$BI$2)*($BI$26*$BI$25)</f>
        <v>-21.506777912253405</v>
      </c>
      <c r="AL84" s="29">
        <f t="shared" si="61"/>
        <v>-24.395079835651938</v>
      </c>
      <c r="AM84" s="29">
        <f t="shared" si="62"/>
        <v>-2.7105644261835486</v>
      </c>
      <c r="AN84" s="29">
        <f t="shared" si="63"/>
        <v>-8.1316932785506459</v>
      </c>
      <c r="AO84" s="29">
        <f t="shared" si="64"/>
        <v>-16.263386557101292</v>
      </c>
      <c r="AP84" s="20">
        <f t="shared" si="70"/>
        <v>184.38486811503782</v>
      </c>
      <c r="AQ84" s="20">
        <f t="shared" si="72"/>
        <v>-16.433456563296765</v>
      </c>
      <c r="AR84" s="20">
        <f>0.9*((AI83/$BI$2)*(AE84*AP83))</f>
        <v>5.0389797146238724</v>
      </c>
      <c r="AS84" s="20">
        <f t="shared" si="55"/>
        <v>19.356100121028064</v>
      </c>
      <c r="AT84" s="20">
        <f t="shared" si="56"/>
        <v>-8.3131371915400205</v>
      </c>
      <c r="AU84" s="20">
        <f t="shared" si="57"/>
        <v>-11.023701617723569</v>
      </c>
      <c r="AV84" s="20">
        <f t="shared" si="71"/>
        <v>2833.555430851965</v>
      </c>
      <c r="AW84" s="20">
        <f t="shared" si="65"/>
        <v>-0.35151391918486752</v>
      </c>
      <c r="AX84" s="20">
        <f t="shared" si="66"/>
        <v>27.457158181020532</v>
      </c>
      <c r="AY84" s="20">
        <f t="shared" si="58"/>
        <v>-1.2802268787883802E-2</v>
      </c>
      <c r="AZ84" s="21">
        <f t="shared" si="49"/>
        <v>28413.700000000012</v>
      </c>
      <c r="BA84" s="20">
        <f t="shared" si="59"/>
        <v>27.105644261835486</v>
      </c>
      <c r="BB84" s="20">
        <f t="shared" si="69"/>
        <v>2914.9402989670039</v>
      </c>
      <c r="BC84" s="20">
        <f t="shared" si="60"/>
        <v>3017.9402989670029</v>
      </c>
      <c r="BD84" s="20"/>
      <c r="BE84" s="140">
        <f t="shared" si="67"/>
        <v>9.0629029656298567E-3</v>
      </c>
      <c r="BF84" s="140">
        <f t="shared" si="73"/>
        <v>9.4148798989125097E-3</v>
      </c>
    </row>
    <row r="85" spans="1:58" x14ac:dyDescent="0.25">
      <c r="A85">
        <v>1</v>
      </c>
      <c r="C85" s="16">
        <f t="shared" si="50"/>
        <v>44149</v>
      </c>
      <c r="D85" s="91">
        <v>84</v>
      </c>
      <c r="E85" s="91" t="str">
        <f t="shared" si="51"/>
        <v/>
      </c>
      <c r="AC85" s="74">
        <f t="shared" si="52"/>
        <v>8.0212582823849576</v>
      </c>
      <c r="AD85" s="17">
        <f t="shared" si="53"/>
        <v>0.75000000000000011</v>
      </c>
      <c r="AE85">
        <f t="shared" si="48"/>
        <v>3.3750000000000002E-2</v>
      </c>
      <c r="AF85">
        <v>22.22</v>
      </c>
      <c r="AG85">
        <f>$BI$7</f>
        <v>4.4999999999999998E-2</v>
      </c>
      <c r="AH85">
        <f t="shared" si="54"/>
        <v>-1.1249999999999996E-2</v>
      </c>
      <c r="AI85" s="28">
        <f t="shared" si="68"/>
        <v>25368.693598669557</v>
      </c>
      <c r="AJ85" s="29">
        <f>-((AI84/$BI$2)*(AE85*AP84))</f>
        <v>-5.5822547961202149</v>
      </c>
      <c r="AK85" s="29">
        <f>-(AI84/$BI$2)*($BI$26*$BI$25)</f>
        <v>-21.483847567330038</v>
      </c>
      <c r="AL85" s="29">
        <f t="shared" si="61"/>
        <v>-24.359492127105227</v>
      </c>
      <c r="AM85" s="29">
        <f t="shared" si="62"/>
        <v>-2.7066102363450253</v>
      </c>
      <c r="AN85" s="29">
        <f t="shared" si="63"/>
        <v>-8.1198307090350745</v>
      </c>
      <c r="AO85" s="29">
        <f t="shared" si="64"/>
        <v>-16.239661418070153</v>
      </c>
      <c r="AP85" s="20">
        <f t="shared" si="70"/>
        <v>184.03834192743921</v>
      </c>
      <c r="AQ85" s="20">
        <f t="shared" si="72"/>
        <v>-16.408699249527132</v>
      </c>
      <c r="AR85" s="20">
        <f>0.9*((AI84/$BI$2)*(AE85*AP84))</f>
        <v>5.0240293165081935</v>
      </c>
      <c r="AS85" s="20">
        <f t="shared" si="55"/>
        <v>19.335462810597036</v>
      </c>
      <c r="AT85" s="20">
        <f t="shared" si="56"/>
        <v>-8.2973190651767013</v>
      </c>
      <c r="AU85" s="20">
        <f t="shared" si="57"/>
        <v>-11.003929301521726</v>
      </c>
      <c r="AV85" s="20">
        <f t="shared" si="71"/>
        <v>2860.9680594030142</v>
      </c>
      <c r="AW85" s="20">
        <f t="shared" si="65"/>
        <v>-0.34652618759861298</v>
      </c>
      <c r="AX85" s="20">
        <f t="shared" si="66"/>
        <v>27.412628551049238</v>
      </c>
      <c r="AY85" s="20">
        <f t="shared" si="58"/>
        <v>-1.2641114913635287E-2</v>
      </c>
      <c r="AZ85" s="21">
        <f t="shared" si="49"/>
        <v>28413.700000000012</v>
      </c>
      <c r="BA85" s="20">
        <f t="shared" si="59"/>
        <v>27.066102363450252</v>
      </c>
      <c r="BB85" s="20">
        <f t="shared" si="69"/>
        <v>2942.0064013304541</v>
      </c>
      <c r="BC85" s="20">
        <f t="shared" si="60"/>
        <v>3045.0064013304536</v>
      </c>
      <c r="BD85" s="20"/>
      <c r="BE85" s="140">
        <f t="shared" si="67"/>
        <v>8.9684021823476807E-3</v>
      </c>
      <c r="BF85" s="140">
        <f t="shared" si="73"/>
        <v>9.3131889191705453E-3</v>
      </c>
    </row>
    <row r="86" spans="1:58" x14ac:dyDescent="0.25">
      <c r="A86">
        <v>1</v>
      </c>
      <c r="C86" s="16">
        <f t="shared" si="50"/>
        <v>44150</v>
      </c>
      <c r="D86" s="91">
        <v>85</v>
      </c>
      <c r="E86" s="91" t="str">
        <f t="shared" si="51"/>
        <v/>
      </c>
      <c r="AC86" s="74">
        <f t="shared" si="52"/>
        <v>8.0300948941706913</v>
      </c>
      <c r="AD86" s="17">
        <f t="shared" si="53"/>
        <v>0.75000000000000011</v>
      </c>
      <c r="AE86">
        <f t="shared" si="48"/>
        <v>3.3750000000000002E-2</v>
      </c>
      <c r="AF86">
        <v>22.22</v>
      </c>
      <c r="AG86">
        <f>$BI$7</f>
        <v>4.4999999999999998E-2</v>
      </c>
      <c r="AH86">
        <f t="shared" si="54"/>
        <v>-1.1249999999999996E-2</v>
      </c>
      <c r="AI86" s="28">
        <f t="shared" si="68"/>
        <v>25341.666822518444</v>
      </c>
      <c r="AJ86" s="29">
        <f>-((AI85/$BI$2)*(AE86*AP85))</f>
        <v>-5.5658254777627558</v>
      </c>
      <c r="AK86" s="29">
        <f>-(AI85/$BI$2)*($BI$26*$BI$25)</f>
        <v>-21.460950673349956</v>
      </c>
      <c r="AL86" s="29">
        <f t="shared" si="61"/>
        <v>-24.324098536001443</v>
      </c>
      <c r="AM86" s="29">
        <f t="shared" si="62"/>
        <v>-2.7026776151112717</v>
      </c>
      <c r="AN86" s="29">
        <f t="shared" si="63"/>
        <v>-8.1080328453338133</v>
      </c>
      <c r="AO86" s="29">
        <f t="shared" si="64"/>
        <v>-16.21606569066763</v>
      </c>
      <c r="AP86" s="20">
        <f t="shared" si="70"/>
        <v>183.69661072905066</v>
      </c>
      <c r="AQ86" s="20">
        <f t="shared" si="72"/>
        <v>-16.38410434765521</v>
      </c>
      <c r="AR86" s="20">
        <f>0.9*((AI85/$BI$2)*(AE86*AP85))</f>
        <v>5.0092429299864802</v>
      </c>
      <c r="AS86" s="20">
        <f t="shared" si="55"/>
        <v>19.314855606014962</v>
      </c>
      <c r="AT86" s="20">
        <f t="shared" si="56"/>
        <v>-8.2817253867347631</v>
      </c>
      <c r="AU86" s="20">
        <f t="shared" si="57"/>
        <v>-10.984403001846035</v>
      </c>
      <c r="AV86" s="20">
        <f t="shared" si="71"/>
        <v>2888.3365667525154</v>
      </c>
      <c r="AW86" s="20">
        <f t="shared" si="65"/>
        <v>-0.34173119838854404</v>
      </c>
      <c r="AX86" s="20">
        <f t="shared" si="66"/>
        <v>27.368507349501215</v>
      </c>
      <c r="AY86" s="20">
        <f t="shared" si="58"/>
        <v>-1.2486292877597215E-2</v>
      </c>
      <c r="AZ86" s="21">
        <f t="shared" si="49"/>
        <v>28413.700000000008</v>
      </c>
      <c r="BA86" s="20">
        <f t="shared" si="59"/>
        <v>27.026776151112713</v>
      </c>
      <c r="BB86" s="20">
        <f t="shared" si="69"/>
        <v>2969.0331774815668</v>
      </c>
      <c r="BC86" s="20">
        <f t="shared" si="60"/>
        <v>3072.0331774815659</v>
      </c>
      <c r="BD86" s="20"/>
      <c r="BE86" s="140">
        <f t="shared" si="67"/>
        <v>8.8757698963468339E-3</v>
      </c>
      <c r="BF86" s="140">
        <f t="shared" si="73"/>
        <v>9.2135880453277363E-3</v>
      </c>
    </row>
    <row r="87" spans="1:58" x14ac:dyDescent="0.25">
      <c r="A87">
        <v>1</v>
      </c>
      <c r="C87" s="16">
        <f t="shared" si="50"/>
        <v>44151</v>
      </c>
      <c r="D87" s="91">
        <v>86</v>
      </c>
      <c r="E87" s="91" t="str">
        <f t="shared" si="51"/>
        <v/>
      </c>
      <c r="AC87" s="74">
        <f t="shared" si="52"/>
        <v>8.0388414813927778</v>
      </c>
      <c r="AD87" s="17">
        <f t="shared" si="53"/>
        <v>0.75000000000000011</v>
      </c>
      <c r="AE87">
        <f t="shared" si="48"/>
        <v>3.3750000000000002E-2</v>
      </c>
      <c r="AF87">
        <v>22.22</v>
      </c>
      <c r="AG87">
        <f>$BI$7</f>
        <v>4.4999999999999998E-2</v>
      </c>
      <c r="AH87">
        <f t="shared" si="54"/>
        <v>-1.1249999999999996E-2</v>
      </c>
      <c r="AI87" s="28">
        <f t="shared" si="68"/>
        <v>25314.679163477977</v>
      </c>
      <c r="AJ87" s="29">
        <f>-((AI86/$BI$2)*(AE87*AP86))</f>
        <v>-5.5495719926158511</v>
      </c>
      <c r="AK87" s="29">
        <f>-(AI86/$BI$2)*($BI$26*$BI$25)</f>
        <v>-21.438087047850964</v>
      </c>
      <c r="AL87" s="29">
        <f t="shared" si="61"/>
        <v>-24.288893136420135</v>
      </c>
      <c r="AM87" s="29">
        <f t="shared" si="62"/>
        <v>-2.6987659040466818</v>
      </c>
      <c r="AN87" s="29">
        <f t="shared" si="63"/>
        <v>-8.0962977121400446</v>
      </c>
      <c r="AO87" s="29">
        <f t="shared" si="64"/>
        <v>-16.192595424280093</v>
      </c>
      <c r="AP87" s="20">
        <f t="shared" si="70"/>
        <v>183.35948987374906</v>
      </c>
      <c r="AQ87" s="20">
        <f t="shared" si="72"/>
        <v>-16.359666508914486</v>
      </c>
      <c r="AR87" s="20">
        <f>0.9*((AI86/$BI$2)*(AE87*AP86))</f>
        <v>4.9946147933542662</v>
      </c>
      <c r="AS87" s="20">
        <f t="shared" si="55"/>
        <v>19.294278343065869</v>
      </c>
      <c r="AT87" s="20">
        <f t="shared" si="56"/>
        <v>-8.26634748280728</v>
      </c>
      <c r="AU87" s="20">
        <f t="shared" si="57"/>
        <v>-10.965113386853961</v>
      </c>
      <c r="AV87" s="20">
        <f t="shared" si="71"/>
        <v>2915.6613466482836</v>
      </c>
      <c r="AW87" s="20">
        <f t="shared" si="65"/>
        <v>-0.33712085530160607</v>
      </c>
      <c r="AX87" s="20">
        <f t="shared" si="66"/>
        <v>27.324779895768188</v>
      </c>
      <c r="AY87" s="20">
        <f t="shared" si="58"/>
        <v>-1.2337550625753303E-2</v>
      </c>
      <c r="AZ87" s="21">
        <f t="shared" si="49"/>
        <v>28413.700000000012</v>
      </c>
      <c r="BA87" s="20">
        <f t="shared" si="59"/>
        <v>26.98765904046682</v>
      </c>
      <c r="BB87" s="20">
        <f t="shared" si="69"/>
        <v>2996.0208365220337</v>
      </c>
      <c r="BC87" s="20">
        <f t="shared" si="60"/>
        <v>3099.0208365220328</v>
      </c>
      <c r="BD87" s="20"/>
      <c r="BE87" s="140">
        <f t="shared" si="67"/>
        <v>8.7849503834432126E-3</v>
      </c>
      <c r="BF87" s="140">
        <f t="shared" si="73"/>
        <v>9.1160124493382729E-3</v>
      </c>
    </row>
    <row r="88" spans="1:58" x14ac:dyDescent="0.25">
      <c r="A88">
        <v>1</v>
      </c>
      <c r="C88" s="16">
        <f t="shared" si="50"/>
        <v>44152</v>
      </c>
      <c r="D88" s="91">
        <v>87</v>
      </c>
      <c r="E88" s="91" t="str">
        <f t="shared" si="51"/>
        <v/>
      </c>
      <c r="AC88" s="74">
        <f t="shared" si="52"/>
        <v>8.0474997800470298</v>
      </c>
      <c r="AD88" s="17">
        <f t="shared" si="53"/>
        <v>0.75000000000000011</v>
      </c>
      <c r="AE88">
        <f t="shared" si="48"/>
        <v>3.3750000000000002E-2</v>
      </c>
      <c r="AF88">
        <v>22.22</v>
      </c>
      <c r="AG88">
        <f>$BI$7</f>
        <v>4.4999999999999998E-2</v>
      </c>
      <c r="AH88">
        <f t="shared" si="54"/>
        <v>-1.1249999999999996E-2</v>
      </c>
      <c r="AI88" s="28">
        <f t="shared" si="68"/>
        <v>25287.730418752919</v>
      </c>
      <c r="AJ88" s="29">
        <f>-((AI87/$BI$2)*(AE88*AP87))</f>
        <v>-5.5334882111175965</v>
      </c>
      <c r="AK88" s="29">
        <f>-(AI87/$BI$2)*($BI$26*$BI$25)</f>
        <v>-21.415256513940967</v>
      </c>
      <c r="AL88" s="29">
        <f t="shared" si="61"/>
        <v>-24.253870252552709</v>
      </c>
      <c r="AM88" s="29">
        <f t="shared" si="62"/>
        <v>-2.6948744725058567</v>
      </c>
      <c r="AN88" s="29">
        <f t="shared" si="63"/>
        <v>-8.0846234175175695</v>
      </c>
      <c r="AO88" s="29">
        <f t="shared" si="64"/>
        <v>-16.169246835035139</v>
      </c>
      <c r="AP88" s="20">
        <f t="shared" si="70"/>
        <v>183.02680247028997</v>
      </c>
      <c r="AQ88" s="20">
        <f t="shared" si="72"/>
        <v>-16.335380611693097</v>
      </c>
      <c r="AR88" s="20">
        <f>0.9*((AI87/$BI$2)*(AE88*AP87))</f>
        <v>4.9801393900058368</v>
      </c>
      <c r="AS88" s="20">
        <f t="shared" si="55"/>
        <v>19.27373086254687</v>
      </c>
      <c r="AT88" s="20">
        <f t="shared" si="56"/>
        <v>-8.2511770443187071</v>
      </c>
      <c r="AU88" s="20">
        <f t="shared" si="57"/>
        <v>-10.946051516824564</v>
      </c>
      <c r="AV88" s="20">
        <f t="shared" si="71"/>
        <v>2942.9427787768013</v>
      </c>
      <c r="AW88" s="20">
        <f t="shared" si="65"/>
        <v>-0.33268740345909009</v>
      </c>
      <c r="AX88" s="20">
        <f t="shared" si="66"/>
        <v>27.281432128517736</v>
      </c>
      <c r="AY88" s="20">
        <f t="shared" si="58"/>
        <v>-1.2194645863599161E-2</v>
      </c>
      <c r="AZ88" s="21">
        <f t="shared" si="49"/>
        <v>28413.700000000008</v>
      </c>
      <c r="BA88" s="20">
        <f t="shared" si="59"/>
        <v>26.948744725058567</v>
      </c>
      <c r="BB88" s="20">
        <f t="shared" si="69"/>
        <v>3022.9695812470923</v>
      </c>
      <c r="BC88" s="20">
        <f t="shared" si="60"/>
        <v>3125.9695812470914</v>
      </c>
      <c r="BD88" s="20"/>
      <c r="BE88" s="140">
        <f t="shared" si="67"/>
        <v>8.6958901364801895E-3</v>
      </c>
      <c r="BF88" s="140">
        <f t="shared" si="73"/>
        <v>9.0203999831902065E-3</v>
      </c>
    </row>
    <row r="89" spans="1:58" x14ac:dyDescent="0.25">
      <c r="A89">
        <v>1</v>
      </c>
      <c r="C89" s="16">
        <f t="shared" si="50"/>
        <v>44153</v>
      </c>
      <c r="D89" s="91">
        <v>88</v>
      </c>
      <c r="E89" s="91" t="str">
        <f t="shared" si="51"/>
        <v/>
      </c>
      <c r="AC89" s="74">
        <f t="shared" si="52"/>
        <v>8.056071475629075</v>
      </c>
      <c r="AD89" s="17">
        <f t="shared" si="53"/>
        <v>0.75000000000000011</v>
      </c>
      <c r="AE89">
        <f t="shared" si="48"/>
        <v>3.3750000000000002E-2</v>
      </c>
      <c r="AF89">
        <v>22.22</v>
      </c>
      <c r="AG89">
        <f>$BI$7</f>
        <v>4.4999999999999998E-2</v>
      </c>
      <c r="AH89">
        <f t="shared" si="54"/>
        <v>-1.1249999999999996E-2</v>
      </c>
      <c r="AI89" s="28">
        <f t="shared" si="68"/>
        <v>25260.820391588586</v>
      </c>
      <c r="AJ89" s="29">
        <f>-((AI88/$BI$2)*(AE89*AP88))</f>
        <v>-5.5175682642704844</v>
      </c>
      <c r="AK89" s="29">
        <f>-(AI88/$BI$2)*($BI$26*$BI$25)</f>
        <v>-21.392458900062913</v>
      </c>
      <c r="AL89" s="29">
        <f t="shared" si="61"/>
        <v>-24.219024447900058</v>
      </c>
      <c r="AM89" s="29">
        <f t="shared" si="62"/>
        <v>-2.6910027164333399</v>
      </c>
      <c r="AN89" s="29">
        <f t="shared" si="63"/>
        <v>-8.0730081493000192</v>
      </c>
      <c r="AO89" s="29">
        <f t="shared" si="64"/>
        <v>-16.146016298600038</v>
      </c>
      <c r="AP89" s="20">
        <f t="shared" si="70"/>
        <v>182.6983790553127</v>
      </c>
      <c r="AQ89" s="20">
        <f t="shared" si="72"/>
        <v>-16.311241751714277</v>
      </c>
      <c r="AR89" s="20">
        <f>0.9*((AI88/$BI$2)*(AE89*AP88))</f>
        <v>4.9658114378434357</v>
      </c>
      <c r="AS89" s="20">
        <f t="shared" si="55"/>
        <v>19.253213010056623</v>
      </c>
      <c r="AT89" s="20">
        <f t="shared" si="56"/>
        <v>-8.2362061111630478</v>
      </c>
      <c r="AU89" s="20">
        <f t="shared" si="57"/>
        <v>-10.927208827596388</v>
      </c>
      <c r="AV89" s="20">
        <f t="shared" si="71"/>
        <v>2970.181229356112</v>
      </c>
      <c r="AW89" s="20">
        <f t="shared" si="65"/>
        <v>-0.32842341497726579</v>
      </c>
      <c r="AX89" s="20">
        <f t="shared" si="66"/>
        <v>27.238450579310665</v>
      </c>
      <c r="AY89" s="20">
        <f t="shared" si="58"/>
        <v>-1.2057345700372701E-2</v>
      </c>
      <c r="AZ89" s="21">
        <f t="shared" si="49"/>
        <v>28413.700000000012</v>
      </c>
      <c r="BA89" s="20">
        <f t="shared" si="59"/>
        <v>26.9100271643334</v>
      </c>
      <c r="BB89" s="20">
        <f t="shared" si="69"/>
        <v>3049.8796084114256</v>
      </c>
      <c r="BC89" s="20">
        <f t="shared" si="60"/>
        <v>3152.8796084114247</v>
      </c>
      <c r="BD89" s="20"/>
      <c r="BE89" s="140">
        <f t="shared" si="67"/>
        <v>8.608537756019264E-3</v>
      </c>
      <c r="BF89" s="140">
        <f t="shared" si="73"/>
        <v>8.9266910417493423E-3</v>
      </c>
    </row>
    <row r="90" spans="1:58" x14ac:dyDescent="0.25">
      <c r="A90">
        <v>1</v>
      </c>
      <c r="C90" s="16">
        <f t="shared" si="50"/>
        <v>44154</v>
      </c>
      <c r="D90" s="91">
        <v>89</v>
      </c>
      <c r="E90" s="91" t="str">
        <f t="shared" si="51"/>
        <v/>
      </c>
      <c r="AC90" s="74">
        <f t="shared" si="52"/>
        <v>8.0645582050959259</v>
      </c>
      <c r="AD90" s="17">
        <f t="shared" si="53"/>
        <v>0.75000000000000011</v>
      </c>
      <c r="AE90">
        <f t="shared" si="48"/>
        <v>3.3750000000000002E-2</v>
      </c>
      <c r="AF90">
        <v>22.22</v>
      </c>
      <c r="AG90">
        <f>$BI$7</f>
        <v>4.4999999999999998E-2</v>
      </c>
      <c r="AH90">
        <f t="shared" si="54"/>
        <v>-1.1249999999999996E-2</v>
      </c>
      <c r="AI90" s="28">
        <f t="shared" si="68"/>
        <v>25233.948891016433</v>
      </c>
      <c r="AJ90" s="29">
        <f>-((AI89/$BI$2)*(AE90*AP89))</f>
        <v>-5.5018065323829362</v>
      </c>
      <c r="AK90" s="29">
        <f>-(AI89/$BI$2)*($BI$26*$BI$25)</f>
        <v>-21.369694039769811</v>
      </c>
      <c r="AL90" s="29">
        <f t="shared" si="61"/>
        <v>-24.184350514937474</v>
      </c>
      <c r="AM90" s="29">
        <f t="shared" si="62"/>
        <v>-2.6871500572152751</v>
      </c>
      <c r="AN90" s="29">
        <f t="shared" si="63"/>
        <v>-8.0614501716458236</v>
      </c>
      <c r="AO90" s="29">
        <f t="shared" si="64"/>
        <v>-16.122900343291651</v>
      </c>
      <c r="AP90" s="20">
        <f t="shared" si="70"/>
        <v>182.37405728011791</v>
      </c>
      <c r="AQ90" s="20">
        <f t="shared" si="72"/>
        <v>-16.287245232643187</v>
      </c>
      <c r="AR90" s="20">
        <f>0.9*((AI89/$BI$2)*(AE90*AP89))</f>
        <v>4.9516258791446424</v>
      </c>
      <c r="AS90" s="20">
        <f t="shared" si="55"/>
        <v>19.232724635792831</v>
      </c>
      <c r="AT90" s="20">
        <f t="shared" si="56"/>
        <v>-8.2214270574890715</v>
      </c>
      <c r="AU90" s="20">
        <f t="shared" si="57"/>
        <v>-10.908577114704347</v>
      </c>
      <c r="AV90" s="20">
        <f t="shared" si="71"/>
        <v>2997.3770517034595</v>
      </c>
      <c r="AW90" s="20">
        <f t="shared" si="65"/>
        <v>-0.32432177519478955</v>
      </c>
      <c r="AX90" s="20">
        <f t="shared" si="66"/>
        <v>27.19582234734753</v>
      </c>
      <c r="AY90" s="20">
        <f t="shared" si="58"/>
        <v>-1.1925426304544948E-2</v>
      </c>
      <c r="AZ90" s="21">
        <f t="shared" si="49"/>
        <v>28413.700000000012</v>
      </c>
      <c r="BA90" s="20">
        <f t="shared" si="59"/>
        <v>26.871500572152748</v>
      </c>
      <c r="BB90" s="20">
        <f t="shared" si="69"/>
        <v>3076.7511089835784</v>
      </c>
      <c r="BC90" s="20">
        <f t="shared" si="60"/>
        <v>3179.7511089835775</v>
      </c>
      <c r="BD90" s="20"/>
      <c r="BE90" s="140">
        <f t="shared" si="67"/>
        <v>8.5228438474033684E-3</v>
      </c>
      <c r="BF90" s="140">
        <f t="shared" si="73"/>
        <v>8.8348284339035826E-3</v>
      </c>
    </row>
    <row r="91" spans="1:58" x14ac:dyDescent="0.25">
      <c r="A91">
        <v>1</v>
      </c>
      <c r="B91" t="s">
        <v>140</v>
      </c>
      <c r="C91" s="16">
        <f t="shared" si="50"/>
        <v>44155</v>
      </c>
      <c r="D91" s="91">
        <v>90</v>
      </c>
      <c r="E91" s="91" t="str">
        <f t="shared" si="51"/>
        <v/>
      </c>
      <c r="AC91" s="74">
        <f t="shared" si="52"/>
        <v>8.0729615587330308</v>
      </c>
      <c r="AD91" s="17">
        <f t="shared" si="53"/>
        <v>0.75000000000000011</v>
      </c>
      <c r="AE91">
        <f t="shared" si="48"/>
        <v>3.3750000000000002E-2</v>
      </c>
      <c r="AF91">
        <v>22.22</v>
      </c>
      <c r="AG91">
        <f>$BI$7</f>
        <v>4.4999999999999998E-2</v>
      </c>
      <c r="AH91">
        <f t="shared" si="54"/>
        <v>-1.1249999999999996E-2</v>
      </c>
      <c r="AI91" s="28">
        <f t="shared" si="68"/>
        <v>25207.115731610626</v>
      </c>
      <c r="AJ91" s="29">
        <f>-((AI90/$BI$2)*(AE91*AP90))</f>
        <v>-5.4861976342978354</v>
      </c>
      <c r="AK91" s="29">
        <f>-(AI90/$BI$2)*($BI$26*$BI$25)</f>
        <v>-21.346961771509527</v>
      </c>
      <c r="AL91" s="29">
        <f t="shared" si="61"/>
        <v>-24.149843465226624</v>
      </c>
      <c r="AM91" s="29">
        <f t="shared" si="62"/>
        <v>-2.6833159405807363</v>
      </c>
      <c r="AN91" s="29">
        <f t="shared" si="63"/>
        <v>-8.049947821742208</v>
      </c>
      <c r="AO91" s="29">
        <f t="shared" si="64"/>
        <v>-16.099895643484416</v>
      </c>
      <c r="AP91" s="20">
        <f t="shared" si="70"/>
        <v>182.05368161063794</v>
      </c>
      <c r="AQ91" s="20">
        <f t="shared" si="72"/>
        <v>-16.263386557101292</v>
      </c>
      <c r="AR91" s="20">
        <f>0.9*((AI90/$BI$2)*(AE91*AP90))</f>
        <v>4.9375778708680516</v>
      </c>
      <c r="AS91" s="20">
        <f t="shared" si="55"/>
        <v>19.212265594358573</v>
      </c>
      <c r="AT91" s="20">
        <f t="shared" si="56"/>
        <v>-8.2068325776053062</v>
      </c>
      <c r="AU91" s="20">
        <f t="shared" si="57"/>
        <v>-10.890148518186042</v>
      </c>
      <c r="AV91" s="20">
        <f t="shared" si="71"/>
        <v>3024.530586778747</v>
      </c>
      <c r="AW91" s="20">
        <f t="shared" si="65"/>
        <v>-0.3203756694799722</v>
      </c>
      <c r="AX91" s="20">
        <f t="shared" si="66"/>
        <v>27.153535075287436</v>
      </c>
      <c r="AY91" s="20">
        <f t="shared" si="58"/>
        <v>-1.1798672570318391E-2</v>
      </c>
      <c r="AZ91" s="21">
        <f t="shared" si="49"/>
        <v>28413.700000000012</v>
      </c>
      <c r="BA91" s="20">
        <f t="shared" si="59"/>
        <v>26.833159405807361</v>
      </c>
      <c r="BB91" s="20">
        <f t="shared" si="69"/>
        <v>3103.5842683893857</v>
      </c>
      <c r="BC91" s="20">
        <f t="shared" si="60"/>
        <v>3206.5842683893848</v>
      </c>
      <c r="BD91" s="20"/>
      <c r="BE91" s="140">
        <f t="shared" si="67"/>
        <v>8.4387609237707231E-3</v>
      </c>
      <c r="BF91" s="140">
        <f t="shared" si="73"/>
        <v>8.7447572614301403E-3</v>
      </c>
    </row>
    <row r="92" spans="1:58" x14ac:dyDescent="0.25">
      <c r="A92">
        <v>1</v>
      </c>
      <c r="C92" s="16">
        <f t="shared" si="50"/>
        <v>44156</v>
      </c>
      <c r="D92" s="91">
        <v>91</v>
      </c>
      <c r="E92" s="91" t="str">
        <f t="shared" si="51"/>
        <v/>
      </c>
      <c r="AC92" s="74">
        <f t="shared" si="52"/>
        <v>8.0812830819322166</v>
      </c>
      <c r="AD92" s="17">
        <f t="shared" si="53"/>
        <v>0.75000000000000011</v>
      </c>
      <c r="AE92">
        <f t="shared" si="48"/>
        <v>3.3750000000000002E-2</v>
      </c>
      <c r="AF92">
        <v>22.22</v>
      </c>
      <c r="AG92">
        <f>$BI$7</f>
        <v>4.4999999999999998E-2</v>
      </c>
      <c r="AH92">
        <f t="shared" si="54"/>
        <v>-1.1249999999999996E-2</v>
      </c>
      <c r="AI92" s="28">
        <f t="shared" si="68"/>
        <v>25180.320733255121</v>
      </c>
      <c r="AJ92" s="29">
        <f>-((AI91/$BI$2)*(AE92*AP91))</f>
        <v>-5.4707364170869539</v>
      </c>
      <c r="AK92" s="29">
        <f>-(AI91/$BI$2)*($BI$26*$BI$25)</f>
        <v>-21.324261938418857</v>
      </c>
      <c r="AL92" s="29">
        <f t="shared" si="61"/>
        <v>-24.115498519955231</v>
      </c>
      <c r="AM92" s="29">
        <f t="shared" si="62"/>
        <v>-2.6794998355505815</v>
      </c>
      <c r="AN92" s="29">
        <f t="shared" si="63"/>
        <v>-8.0384995066517426</v>
      </c>
      <c r="AO92" s="29">
        <f t="shared" si="64"/>
        <v>-16.076999013303489</v>
      </c>
      <c r="AP92" s="20">
        <f t="shared" si="70"/>
        <v>181.7371030400443</v>
      </c>
      <c r="AQ92" s="20">
        <f t="shared" si="72"/>
        <v>-16.239661418070153</v>
      </c>
      <c r="AR92" s="20">
        <f>0.9*((AI91/$BI$2)*(AE92*AP91))</f>
        <v>4.9236627753782587</v>
      </c>
      <c r="AS92" s="20">
        <f t="shared" si="55"/>
        <v>19.191835744576974</v>
      </c>
      <c r="AT92" s="20">
        <f t="shared" si="56"/>
        <v>-8.1924156724787061</v>
      </c>
      <c r="AU92" s="20">
        <f t="shared" si="57"/>
        <v>-10.871915508029288</v>
      </c>
      <c r="AV92" s="20">
        <f t="shared" si="71"/>
        <v>3051.6421637048461</v>
      </c>
      <c r="AW92" s="20">
        <f t="shared" si="65"/>
        <v>-0.31657857059363437</v>
      </c>
      <c r="AX92" s="20">
        <f t="shared" si="66"/>
        <v>27.111576926099133</v>
      </c>
      <c r="AY92" s="20">
        <f t="shared" si="58"/>
        <v>-1.1676877794920073E-2</v>
      </c>
      <c r="AZ92" s="21">
        <f t="shared" si="49"/>
        <v>28413.700000000012</v>
      </c>
      <c r="BA92" s="20">
        <f t="shared" si="59"/>
        <v>26.794998355505811</v>
      </c>
      <c r="BB92" s="20">
        <f t="shared" si="69"/>
        <v>3130.3792667448915</v>
      </c>
      <c r="BC92" s="20">
        <f t="shared" si="60"/>
        <v>3233.3792667448906</v>
      </c>
      <c r="BD92" s="20"/>
      <c r="BE92" s="140">
        <f t="shared" si="67"/>
        <v>8.3562433146235574E-3</v>
      </c>
      <c r="BF92" s="140">
        <f t="shared" si="73"/>
        <v>8.6564248050543541E-3</v>
      </c>
    </row>
    <row r="93" spans="1:58" x14ac:dyDescent="0.25">
      <c r="A93">
        <v>1</v>
      </c>
      <c r="C93" s="16">
        <f t="shared" si="50"/>
        <v>44157</v>
      </c>
      <c r="D93" s="91">
        <v>92</v>
      </c>
      <c r="E93" s="91" t="str">
        <f t="shared" si="51"/>
        <v/>
      </c>
      <c r="AC93" s="74">
        <f t="shared" si="52"/>
        <v>8.0895242768855464</v>
      </c>
      <c r="AD93" s="17">
        <f t="shared" si="53"/>
        <v>0.75000000000000011</v>
      </c>
      <c r="AE93">
        <f t="shared" si="48"/>
        <v>3.3750000000000002E-2</v>
      </c>
      <c r="AF93">
        <v>22.22</v>
      </c>
      <c r="AG93">
        <f>$BI$7</f>
        <v>4.4999999999999998E-2</v>
      </c>
      <c r="AH93">
        <f t="shared" si="54"/>
        <v>-1.1249999999999996E-2</v>
      </c>
      <c r="AI93" s="28">
        <f t="shared" si="68"/>
        <v>25153.563720920803</v>
      </c>
      <c r="AJ93" s="29">
        <f>-((AI92/$BI$2)*(AE93*AP92))</f>
        <v>-5.4554179461910897</v>
      </c>
      <c r="AK93" s="29">
        <f>-(AI92/$BI$2)*($BI$26*$BI$25)</f>
        <v>-21.301594388126471</v>
      </c>
      <c r="AL93" s="29">
        <f t="shared" si="61"/>
        <v>-24.081311100885806</v>
      </c>
      <c r="AM93" s="29">
        <f t="shared" si="62"/>
        <v>-2.6757012334317563</v>
      </c>
      <c r="AN93" s="29">
        <f t="shared" si="63"/>
        <v>-8.0271037002952674</v>
      </c>
      <c r="AO93" s="29">
        <f t="shared" si="64"/>
        <v>-16.054207400590538</v>
      </c>
      <c r="AP93" s="20">
        <f t="shared" si="70"/>
        <v>181.42417881346051</v>
      </c>
      <c r="AQ93" s="20">
        <f t="shared" si="72"/>
        <v>-16.21606569066763</v>
      </c>
      <c r="AR93" s="20">
        <f>0.9*((AI92/$BI$2)*(AE93*AP92))</f>
        <v>4.9098761515719804</v>
      </c>
      <c r="AS93" s="20">
        <f t="shared" si="55"/>
        <v>19.171434949313824</v>
      </c>
      <c r="AT93" s="20">
        <f t="shared" si="56"/>
        <v>-8.1781696368019929</v>
      </c>
      <c r="AU93" s="20">
        <f t="shared" si="57"/>
        <v>-10.853870870233749</v>
      </c>
      <c r="AV93" s="20">
        <f t="shared" si="71"/>
        <v>3078.7121002657477</v>
      </c>
      <c r="AW93" s="20">
        <f t="shared" si="65"/>
        <v>-0.31292422658378882</v>
      </c>
      <c r="AX93" s="20">
        <f t="shared" si="66"/>
        <v>27.069936560901624</v>
      </c>
      <c r="AY93" s="20">
        <f t="shared" si="58"/>
        <v>-1.1559843366451029E-2</v>
      </c>
      <c r="AZ93" s="21">
        <f t="shared" si="49"/>
        <v>28413.700000000012</v>
      </c>
      <c r="BA93" s="20">
        <f t="shared" si="59"/>
        <v>26.757012334317562</v>
      </c>
      <c r="BB93" s="20">
        <f t="shared" si="69"/>
        <v>3157.1362790792091</v>
      </c>
      <c r="BC93" s="20">
        <f t="shared" si="60"/>
        <v>3260.1362790792082</v>
      </c>
      <c r="BD93" s="20"/>
      <c r="BE93" s="140">
        <f t="shared" si="67"/>
        <v>8.2752470795838268E-3</v>
      </c>
      <c r="BF93" s="140">
        <f t="shared" si="73"/>
        <v>8.5697804172088724E-3</v>
      </c>
    </row>
    <row r="94" spans="1:58" x14ac:dyDescent="0.25">
      <c r="A94">
        <v>1</v>
      </c>
      <c r="C94" s="16">
        <f t="shared" si="50"/>
        <v>44158</v>
      </c>
      <c r="D94" s="91">
        <v>93</v>
      </c>
      <c r="E94" s="91" t="str">
        <f t="shared" si="51"/>
        <v/>
      </c>
      <c r="AC94" s="74">
        <f t="shared" si="52"/>
        <v>8.0976866041997848</v>
      </c>
      <c r="AD94" s="17">
        <f t="shared" si="53"/>
        <v>0.75000000000000011</v>
      </c>
      <c r="AE94">
        <f t="shared" si="48"/>
        <v>3.3750000000000002E-2</v>
      </c>
      <c r="AF94">
        <v>22.22</v>
      </c>
      <c r="AG94">
        <f>$BI$7</f>
        <v>4.4999999999999998E-2</v>
      </c>
      <c r="AH94">
        <f t="shared" si="54"/>
        <v>-1.1249999999999996E-2</v>
      </c>
      <c r="AI94" s="28">
        <f t="shared" si="68"/>
        <v>25126.844524452252</v>
      </c>
      <c r="AJ94" s="29">
        <f>-((AI93/$BI$2)*(AE94*AP93))</f>
        <v>-5.4402374959866302</v>
      </c>
      <c r="AK94" s="29">
        <f>-(AI93/$BI$2)*($BI$26*$BI$25)</f>
        <v>-21.278958972564389</v>
      </c>
      <c r="AL94" s="29">
        <f t="shared" si="61"/>
        <v>-24.047276821695917</v>
      </c>
      <c r="AM94" s="29">
        <f t="shared" si="62"/>
        <v>-2.6719196468551019</v>
      </c>
      <c r="AN94" s="29">
        <f t="shared" si="63"/>
        <v>-8.0157589405653056</v>
      </c>
      <c r="AO94" s="29">
        <f t="shared" si="64"/>
        <v>-16.031517881130611</v>
      </c>
      <c r="AP94" s="20">
        <f t="shared" si="70"/>
        <v>181.11477216427062</v>
      </c>
      <c r="AQ94" s="20">
        <f t="shared" si="72"/>
        <v>-16.192595424280093</v>
      </c>
      <c r="AR94" s="20">
        <f>0.9*((AI93/$BI$2)*(AE94*AP93))</f>
        <v>4.8962137463879669</v>
      </c>
      <c r="AS94" s="20">
        <f t="shared" si="55"/>
        <v>19.151063075307952</v>
      </c>
      <c r="AT94" s="20">
        <f t="shared" si="56"/>
        <v>-8.1640880466057233</v>
      </c>
      <c r="AU94" s="20">
        <f t="shared" si="57"/>
        <v>-10.836007693460825</v>
      </c>
      <c r="AV94" s="20">
        <f t="shared" si="71"/>
        <v>3105.7407033834888</v>
      </c>
      <c r="AW94" s="20">
        <f t="shared" si="65"/>
        <v>-0.30940664918989569</v>
      </c>
      <c r="AX94" s="20">
        <f t="shared" si="66"/>
        <v>27.028603117741113</v>
      </c>
      <c r="AY94" s="20">
        <f t="shared" si="58"/>
        <v>-1.1447378462071037E-2</v>
      </c>
      <c r="AZ94" s="21">
        <f t="shared" si="49"/>
        <v>28413.700000000012</v>
      </c>
      <c r="BA94" s="20">
        <f t="shared" si="59"/>
        <v>26.719196468551019</v>
      </c>
      <c r="BB94" s="20">
        <f t="shared" si="69"/>
        <v>3183.8554755477603</v>
      </c>
      <c r="BC94" s="20">
        <f t="shared" si="60"/>
        <v>3286.8554755477594</v>
      </c>
      <c r="BD94" s="20"/>
      <c r="BE94" s="140">
        <f t="shared" si="67"/>
        <v>8.1957299270010199E-3</v>
      </c>
      <c r="BF94" s="140">
        <f t="shared" si="73"/>
        <v>8.484775421040645E-3</v>
      </c>
    </row>
    <row r="95" spans="1:58" x14ac:dyDescent="0.25">
      <c r="A95">
        <v>1</v>
      </c>
      <c r="C95" s="16">
        <f t="shared" si="50"/>
        <v>44159</v>
      </c>
      <c r="D95" s="91">
        <v>94</v>
      </c>
      <c r="E95" s="91" t="str">
        <f t="shared" si="51"/>
        <v/>
      </c>
      <c r="AC95" s="74">
        <f t="shared" si="52"/>
        <v>8.1057714844359285</v>
      </c>
      <c r="AD95" s="17">
        <f t="shared" si="53"/>
        <v>0.75000000000000011</v>
      </c>
      <c r="AE95">
        <f t="shared" si="48"/>
        <v>3.3750000000000002E-2</v>
      </c>
      <c r="AF95">
        <v>22.22</v>
      </c>
      <c r="AG95">
        <f>$BI$7</f>
        <v>4.4999999999999998E-2</v>
      </c>
      <c r="AH95">
        <f t="shared" si="54"/>
        <v>-1.1249999999999996E-2</v>
      </c>
      <c r="AI95" s="28">
        <f t="shared" si="68"/>
        <v>25100.162978363704</v>
      </c>
      <c r="AJ95" s="29">
        <f>-((AI94/$BI$2)*(AE95*AP94))</f>
        <v>-5.4251905407600738</v>
      </c>
      <c r="AK95" s="29">
        <f>-(AI94/$BI$2)*($BI$26*$BI$25)</f>
        <v>-21.256355547787592</v>
      </c>
      <c r="AL95" s="29">
        <f t="shared" si="61"/>
        <v>-24.013391479692899</v>
      </c>
      <c r="AM95" s="29">
        <f t="shared" si="62"/>
        <v>-2.668154608854767</v>
      </c>
      <c r="AN95" s="29">
        <f t="shared" si="63"/>
        <v>-8.0044638265642991</v>
      </c>
      <c r="AO95" s="29">
        <f t="shared" si="64"/>
        <v>-16.008927653128602</v>
      </c>
      <c r="AP95" s="20">
        <f t="shared" si="70"/>
        <v>180.80875206153621</v>
      </c>
      <c r="AQ95" s="20">
        <f t="shared" si="72"/>
        <v>-16.169246835035139</v>
      </c>
      <c r="AR95" s="20">
        <f>0.9*((AI94/$BI$2)*(AE95*AP94))</f>
        <v>4.8826714866840666</v>
      </c>
      <c r="AS95" s="20">
        <f t="shared" si="55"/>
        <v>19.130719993008835</v>
      </c>
      <c r="AT95" s="20">
        <f t="shared" si="56"/>
        <v>-8.1501647473921768</v>
      </c>
      <c r="AU95" s="20">
        <f t="shared" si="57"/>
        <v>-10.818319356246944</v>
      </c>
      <c r="AV95" s="20">
        <f t="shared" si="71"/>
        <v>3132.7282695747708</v>
      </c>
      <c r="AW95" s="20">
        <f t="shared" si="65"/>
        <v>-0.30602010273440783</v>
      </c>
      <c r="AX95" s="20">
        <f t="shared" si="66"/>
        <v>26.987566191281985</v>
      </c>
      <c r="AY95" s="20">
        <f t="shared" si="58"/>
        <v>-1.1339299756243452E-2</v>
      </c>
      <c r="AZ95" s="21">
        <f t="shared" si="49"/>
        <v>28413.700000000012</v>
      </c>
      <c r="BA95" s="20">
        <f t="shared" si="59"/>
        <v>26.68154608854767</v>
      </c>
      <c r="BB95" s="20">
        <f t="shared" si="69"/>
        <v>3210.5370216363081</v>
      </c>
      <c r="BC95" s="20">
        <f t="shared" si="60"/>
        <v>3313.5370216363071</v>
      </c>
      <c r="BD95" s="20"/>
      <c r="BE95" s="140">
        <f t="shared" si="67"/>
        <v>8.1176511370951686E-3</v>
      </c>
      <c r="BF95" s="140">
        <f t="shared" si="73"/>
        <v>8.4013630152471406E-3</v>
      </c>
    </row>
    <row r="96" spans="1:58" x14ac:dyDescent="0.25">
      <c r="A96">
        <v>1</v>
      </c>
      <c r="C96" s="16">
        <f t="shared" si="50"/>
        <v>44160</v>
      </c>
      <c r="D96" s="91">
        <v>95</v>
      </c>
      <c r="E96" s="91" t="str">
        <f t="shared" si="51"/>
        <v/>
      </c>
      <c r="AC96" s="74">
        <f t="shared" si="52"/>
        <v>8.1137802995778632</v>
      </c>
      <c r="AD96" s="17">
        <f t="shared" si="53"/>
        <v>0.75000000000000011</v>
      </c>
      <c r="AE96">
        <f t="shared" si="48"/>
        <v>3.3750000000000002E-2</v>
      </c>
      <c r="AF96">
        <v>22.22</v>
      </c>
      <c r="AG96">
        <f>$BI$7</f>
        <v>4.4999999999999998E-2</v>
      </c>
      <c r="AH96">
        <f t="shared" si="54"/>
        <v>-1.1249999999999996E-2</v>
      </c>
      <c r="AI96" s="28">
        <f t="shared" si="68"/>
        <v>25073.518921643827</v>
      </c>
      <c r="AJ96" s="29">
        <f>-((AI95/$BI$2)*(AE96*AP95))</f>
        <v>-5.4102727460728666</v>
      </c>
      <c r="AK96" s="29">
        <f>-(AI95/$BI$2)*($BI$26*$BI$25)</f>
        <v>-21.233783973801415</v>
      </c>
      <c r="AL96" s="29">
        <f t="shared" si="61"/>
        <v>-23.979651047886854</v>
      </c>
      <c r="AM96" s="29">
        <f t="shared" si="62"/>
        <v>-2.6644056719874283</v>
      </c>
      <c r="AN96" s="29">
        <f t="shared" si="63"/>
        <v>-7.9932170159622844</v>
      </c>
      <c r="AO96" s="29">
        <f t="shared" si="64"/>
        <v>-15.986434031924571</v>
      </c>
      <c r="AP96" s="20">
        <f t="shared" si="70"/>
        <v>180.50599296805387</v>
      </c>
      <c r="AQ96" s="20">
        <f t="shared" si="72"/>
        <v>-16.146016298600038</v>
      </c>
      <c r="AR96" s="20">
        <f>0.9*((AI95/$BI$2)*(AE96*AP95))</f>
        <v>4.8692454714655797</v>
      </c>
      <c r="AS96" s="20">
        <f t="shared" si="55"/>
        <v>19.110405576421275</v>
      </c>
      <c r="AT96" s="20">
        <f t="shared" si="56"/>
        <v>-8.1363938427691291</v>
      </c>
      <c r="AU96" s="20">
        <f t="shared" si="57"/>
        <v>-10.800799514756557</v>
      </c>
      <c r="AV96" s="20">
        <f t="shared" si="71"/>
        <v>3159.6750853881272</v>
      </c>
      <c r="AW96" s="20">
        <f t="shared" si="65"/>
        <v>-0.30275909348233654</v>
      </c>
      <c r="AX96" s="20">
        <f t="shared" si="66"/>
        <v>26.946815813356352</v>
      </c>
      <c r="AY96" s="20">
        <f t="shared" si="58"/>
        <v>-1.1235431138853599E-2</v>
      </c>
      <c r="AZ96" s="21">
        <f t="shared" si="49"/>
        <v>28413.700000000008</v>
      </c>
      <c r="BA96" s="20">
        <f t="shared" si="59"/>
        <v>26.644056719874285</v>
      </c>
      <c r="BB96" s="20">
        <f t="shared" si="69"/>
        <v>3237.1810783561823</v>
      </c>
      <c r="BC96" s="20">
        <f t="shared" si="60"/>
        <v>3340.1810783561809</v>
      </c>
      <c r="BD96" s="20"/>
      <c r="BE96" s="140">
        <f t="shared" si="67"/>
        <v>8.0409714893471419E-3</v>
      </c>
      <c r="BF96" s="140">
        <f t="shared" si="73"/>
        <v>8.3194981843555081E-3</v>
      </c>
    </row>
    <row r="97" spans="1:58" x14ac:dyDescent="0.25">
      <c r="A97">
        <v>1</v>
      </c>
      <c r="C97" s="16">
        <f t="shared" si="50"/>
        <v>44161</v>
      </c>
      <c r="D97" s="91">
        <v>96</v>
      </c>
      <c r="E97" s="91" t="str">
        <f t="shared" si="51"/>
        <v/>
      </c>
      <c r="AC97" s="74">
        <f t="shared" si="52"/>
        <v>8.1217143944340648</v>
      </c>
      <c r="AD97" s="17">
        <f t="shared" si="53"/>
        <v>0.75000000000000011</v>
      </c>
      <c r="AE97">
        <f t="shared" si="48"/>
        <v>3.3750000000000002E-2</v>
      </c>
      <c r="AF97">
        <v>22.22</v>
      </c>
      <c r="AG97">
        <f>$BI$7</f>
        <v>4.4999999999999998E-2</v>
      </c>
      <c r="AH97">
        <f t="shared" si="54"/>
        <v>-1.1249999999999996E-2</v>
      </c>
      <c r="AI97" s="28">
        <f t="shared" si="68"/>
        <v>25046.91219756893</v>
      </c>
      <c r="AJ97" s="29">
        <f>-((AI96/$BI$2)*(AE97*AP96))</f>
        <v>-5.395479960499669</v>
      </c>
      <c r="AK97" s="29">
        <f>-(AI96/$BI$2)*($BI$26*$BI$25)</f>
        <v>-21.21124411439639</v>
      </c>
      <c r="AL97" s="29">
        <f t="shared" si="61"/>
        <v>-23.946051667406451</v>
      </c>
      <c r="AM97" s="29">
        <f t="shared" si="62"/>
        <v>-2.660672407489606</v>
      </c>
      <c r="AN97" s="29">
        <f t="shared" si="63"/>
        <v>-7.9820172224688166</v>
      </c>
      <c r="AO97" s="29">
        <f t="shared" si="64"/>
        <v>-15.964034444937635</v>
      </c>
      <c r="AP97" s="20">
        <f t="shared" si="70"/>
        <v>180.20637460860624</v>
      </c>
      <c r="AQ97" s="20">
        <f t="shared" si="72"/>
        <v>-16.122900343291651</v>
      </c>
      <c r="AR97" s="20">
        <f>0.9*((AI96/$BI$2)*(AE97*AP96))</f>
        <v>4.8559319644497023</v>
      </c>
      <c r="AS97" s="20">
        <f t="shared" si="55"/>
        <v>19.090119702956752</v>
      </c>
      <c r="AT97" s="20">
        <f t="shared" si="56"/>
        <v>-8.1227696835624243</v>
      </c>
      <c r="AU97" s="20">
        <f t="shared" si="57"/>
        <v>-10.783442091052031</v>
      </c>
      <c r="AV97" s="20">
        <f t="shared" si="71"/>
        <v>3186.5814278224711</v>
      </c>
      <c r="AW97" s="20">
        <f t="shared" si="65"/>
        <v>-0.29961835944763493</v>
      </c>
      <c r="AX97" s="20">
        <f t="shared" si="66"/>
        <v>26.906342434343969</v>
      </c>
      <c r="AY97" s="20">
        <f t="shared" si="58"/>
        <v>-1.1135603442896576E-2</v>
      </c>
      <c r="AZ97" s="21">
        <f t="shared" si="49"/>
        <v>28413.700000000008</v>
      </c>
      <c r="BA97" s="20">
        <f t="shared" si="59"/>
        <v>26.606724074896057</v>
      </c>
      <c r="BB97" s="20">
        <f t="shared" si="69"/>
        <v>3263.7878024310785</v>
      </c>
      <c r="BC97" s="20">
        <f t="shared" si="60"/>
        <v>3366.7878024310776</v>
      </c>
      <c r="BD97" s="20"/>
      <c r="BE97" s="140">
        <f t="shared" si="67"/>
        <v>7.9656531938653869E-3</v>
      </c>
      <c r="BF97" s="140">
        <f t="shared" si="73"/>
        <v>8.2391376140862737E-3</v>
      </c>
    </row>
    <row r="98" spans="1:58" x14ac:dyDescent="0.25">
      <c r="A98">
        <v>1</v>
      </c>
      <c r="C98" s="16">
        <f t="shared" si="50"/>
        <v>44162</v>
      </c>
      <c r="D98" s="91">
        <v>97</v>
      </c>
      <c r="E98" s="91" t="str">
        <f t="shared" si="51"/>
        <v/>
      </c>
      <c r="AC98" s="74">
        <f t="shared" si="52"/>
        <v>8.1295750779759413</v>
      </c>
      <c r="AD98" s="17">
        <f t="shared" si="53"/>
        <v>0.75000000000000011</v>
      </c>
      <c r="AE98">
        <f t="shared" ref="AE98:AE110" si="74">IF(A98=0,$BM$2,IF(A98=1,$BM$3,IF(A98=2,$BM$4,IF(A98=3,$BM$5,IF(A98=4,$BM$6,IF(A98=5,$BM$7,IF(A98=6,$BM$8,IF(A98=7,$BM$9,IF(A98=8,$BM$10,"")))))))))</f>
        <v>3.3750000000000002E-2</v>
      </c>
      <c r="AF98">
        <v>22.22</v>
      </c>
      <c r="AG98">
        <f>$BI$7</f>
        <v>4.4999999999999998E-2</v>
      </c>
      <c r="AH98">
        <f t="shared" si="54"/>
        <v>-1.1249999999999996E-2</v>
      </c>
      <c r="AI98" s="28">
        <f t="shared" si="68"/>
        <v>25020.342653524218</v>
      </c>
      <c r="AJ98" s="29">
        <f>-((AI97/$BI$2)*(AE98*AP97))</f>
        <v>-5.3808082077239057</v>
      </c>
      <c r="AK98" s="29">
        <f>-(AI97/$BI$2)*($BI$26*$BI$25)</f>
        <v>-21.188735836990226</v>
      </c>
      <c r="AL98" s="29">
        <f t="shared" si="61"/>
        <v>-23.912589640242718</v>
      </c>
      <c r="AM98" s="29">
        <f t="shared" si="62"/>
        <v>-2.6569544044714135</v>
      </c>
      <c r="AN98" s="29">
        <f t="shared" si="63"/>
        <v>-7.9708632134142388</v>
      </c>
      <c r="AO98" s="29">
        <f t="shared" si="64"/>
        <v>-15.941726426828479</v>
      </c>
      <c r="AP98" s="20">
        <f t="shared" si="70"/>
        <v>179.90978174797726</v>
      </c>
      <c r="AQ98" s="20">
        <f t="shared" si="72"/>
        <v>-16.099895643484416</v>
      </c>
      <c r="AR98" s="20">
        <f>0.9*((AI97/$BI$2)*(AE98*AP97))</f>
        <v>4.8427273869515153</v>
      </c>
      <c r="AS98" s="20">
        <f t="shared" si="55"/>
        <v>19.069862253291205</v>
      </c>
      <c r="AT98" s="20">
        <f t="shared" si="56"/>
        <v>-8.1092868573872803</v>
      </c>
      <c r="AU98" s="20">
        <f t="shared" si="57"/>
        <v>-10.766241261858694</v>
      </c>
      <c r="AV98" s="20">
        <f t="shared" si="71"/>
        <v>3213.4475647278146</v>
      </c>
      <c r="AW98" s="20">
        <f t="shared" si="65"/>
        <v>-0.2965928606289765</v>
      </c>
      <c r="AX98" s="20">
        <f t="shared" si="66"/>
        <v>26.86613690534341</v>
      </c>
      <c r="AY98" s="20">
        <f t="shared" si="58"/>
        <v>-1.1039654181542829E-2</v>
      </c>
      <c r="AZ98" s="21">
        <f t="shared" si="49"/>
        <v>28413.700000000012</v>
      </c>
      <c r="BA98" s="20">
        <f t="shared" si="59"/>
        <v>26.569544044714132</v>
      </c>
      <c r="BB98" s="20">
        <f t="shared" si="69"/>
        <v>3290.3573464757928</v>
      </c>
      <c r="BC98" s="20">
        <f t="shared" si="60"/>
        <v>3393.3573464757919</v>
      </c>
      <c r="BD98" s="20"/>
      <c r="BE98" s="140">
        <f t="shared" si="67"/>
        <v>7.8916598264758796E-3</v>
      </c>
      <c r="BF98" s="140">
        <f t="shared" si="73"/>
        <v>8.1602396114703376E-3</v>
      </c>
    </row>
    <row r="99" spans="1:58" x14ac:dyDescent="0.25">
      <c r="A99">
        <v>1</v>
      </c>
      <c r="C99" s="16">
        <f t="shared" ref="C99:C110" si="75">C98+1</f>
        <v>44163</v>
      </c>
      <c r="D99" s="91">
        <v>98</v>
      </c>
      <c r="E99" s="91" t="str">
        <f t="shared" si="51"/>
        <v/>
      </c>
      <c r="AC99" s="74">
        <f t="shared" si="52"/>
        <v>8.1373636246162029</v>
      </c>
      <c r="AD99" s="17">
        <f t="shared" si="53"/>
        <v>0.75000000000000011</v>
      </c>
      <c r="AE99">
        <f t="shared" si="74"/>
        <v>3.3750000000000002E-2</v>
      </c>
      <c r="AF99">
        <v>22.22</v>
      </c>
      <c r="AG99">
        <f>$BI$7</f>
        <v>4.4999999999999998E-2</v>
      </c>
      <c r="AH99">
        <f t="shared" si="54"/>
        <v>-1.1249999999999996E-2</v>
      </c>
      <c r="AI99" s="28">
        <f t="shared" si="68"/>
        <v>24993.810140832768</v>
      </c>
      <c r="AJ99" s="29">
        <f>-((AI98/$BI$2)*(AE99*AP98))</f>
        <v>-5.3662536789751316</v>
      </c>
      <c r="AK99" s="29">
        <f>-(AI98/$BI$2)*($BI$26*$BI$25)</f>
        <v>-21.166259012476612</v>
      </c>
      <c r="AL99" s="29">
        <f t="shared" si="61"/>
        <v>-23.87926142230657</v>
      </c>
      <c r="AM99" s="29">
        <f t="shared" si="62"/>
        <v>-2.6532512691451746</v>
      </c>
      <c r="AN99" s="29">
        <f t="shared" si="63"/>
        <v>-7.9597538074355221</v>
      </c>
      <c r="AO99" s="29">
        <f t="shared" si="64"/>
        <v>-15.919507614871048</v>
      </c>
      <c r="AP99" s="20">
        <f t="shared" si="70"/>
        <v>179.61610397832138</v>
      </c>
      <c r="AQ99" s="20">
        <f t="shared" si="72"/>
        <v>-16.076999013303489</v>
      </c>
      <c r="AR99" s="20">
        <f>0.9*((AI98/$BI$2)*(AE99*AP98))</f>
        <v>4.8296283110776184</v>
      </c>
      <c r="AS99" s="20">
        <f t="shared" si="55"/>
        <v>19.04963311122895</v>
      </c>
      <c r="AT99" s="20">
        <f t="shared" si="56"/>
        <v>-8.0959401786589762</v>
      </c>
      <c r="AU99" s="20">
        <f t="shared" si="57"/>
        <v>-10.749191447804151</v>
      </c>
      <c r="AV99" s="20">
        <f t="shared" si="71"/>
        <v>3240.2737551889222</v>
      </c>
      <c r="AW99" s="20">
        <f t="shared" si="65"/>
        <v>-0.29367776965588632</v>
      </c>
      <c r="AX99" s="20">
        <f t="shared" si="66"/>
        <v>26.826190461107672</v>
      </c>
      <c r="AY99" s="20">
        <f t="shared" si="58"/>
        <v>-1.0947427294295001E-2</v>
      </c>
      <c r="AZ99" s="21">
        <f t="shared" si="49"/>
        <v>28413.700000000012</v>
      </c>
      <c r="BA99" s="20">
        <f t="shared" si="59"/>
        <v>26.532512691451743</v>
      </c>
      <c r="BB99" s="20">
        <f t="shared" si="69"/>
        <v>3316.8898591672446</v>
      </c>
      <c r="BC99" s="20">
        <f t="shared" si="60"/>
        <v>3419.8898591672437</v>
      </c>
      <c r="BD99" s="20"/>
      <c r="BE99" s="140">
        <f t="shared" si="67"/>
        <v>7.8189562673107171E-3</v>
      </c>
      <c r="BF99" s="140">
        <f t="shared" si="73"/>
        <v>8.0827640294128377E-3</v>
      </c>
    </row>
    <row r="100" spans="1:58" x14ac:dyDescent="0.25">
      <c r="A100">
        <v>1</v>
      </c>
      <c r="C100" s="16">
        <f t="shared" si="75"/>
        <v>44164</v>
      </c>
      <c r="D100" s="91">
        <v>99</v>
      </c>
      <c r="E100" s="91" t="str">
        <f t="shared" si="51"/>
        <v/>
      </c>
      <c r="AC100" s="74">
        <f t="shared" si="52"/>
        <v>8.1450812754304867</v>
      </c>
      <c r="AD100" s="17">
        <f>AE100/AG100</f>
        <v>0.75000000000000011</v>
      </c>
      <c r="AE100">
        <f t="shared" si="74"/>
        <v>3.3750000000000002E-2</v>
      </c>
      <c r="AF100">
        <v>22.22</v>
      </c>
      <c r="AG100">
        <f>$BI$7</f>
        <v>4.4999999999999998E-2</v>
      </c>
      <c r="AH100">
        <f t="shared" si="54"/>
        <v>-1.1249999999999996E-2</v>
      </c>
      <c r="AI100" s="28">
        <f t="shared" si="68"/>
        <v>24967.314514591893</v>
      </c>
      <c r="AJ100" s="29">
        <f>-((AI99/$BI$2)*(AE100*AP99))</f>
        <v>-5.3518127257934518</v>
      </c>
      <c r="AK100" s="29">
        <f>-(AI99/$BI$2)*($BI$26*$BI$25)</f>
        <v>-21.143813515080517</v>
      </c>
      <c r="AL100" s="29">
        <f t="shared" si="61"/>
        <v>-23.846063616786573</v>
      </c>
      <c r="AM100" s="29">
        <f t="shared" si="62"/>
        <v>-2.6495626240873968</v>
      </c>
      <c r="AN100" s="29">
        <f t="shared" si="63"/>
        <v>-7.948687872262191</v>
      </c>
      <c r="AO100" s="29">
        <f t="shared" si="64"/>
        <v>-15.897375744524382</v>
      </c>
      <c r="AP100" s="20">
        <f t="shared" si="70"/>
        <v>179.32523551549295</v>
      </c>
      <c r="AQ100" s="20">
        <f t="shared" si="72"/>
        <v>-16.054207400590538</v>
      </c>
      <c r="AR100" s="20">
        <f>0.9*((AI99/$BI$2)*(AE100*AP99))</f>
        <v>4.8166314532141064</v>
      </c>
      <c r="AS100" s="20">
        <f t="shared" si="55"/>
        <v>19.029432163572466</v>
      </c>
      <c r="AT100" s="20">
        <f t="shared" si="56"/>
        <v>-8.0827246790244622</v>
      </c>
      <c r="AU100" s="20">
        <f t="shared" si="57"/>
        <v>-10.732287303111859</v>
      </c>
      <c r="AV100" s="20">
        <f t="shared" si="71"/>
        <v>3267.0602498926251</v>
      </c>
      <c r="AW100" s="20">
        <f t="shared" si="65"/>
        <v>-0.29086846282842771</v>
      </c>
      <c r="AX100" s="20">
        <f t="shared" si="66"/>
        <v>26.786494703702829</v>
      </c>
      <c r="AY100" s="20">
        <f t="shared" si="58"/>
        <v>-1.0858772902010936E-2</v>
      </c>
      <c r="AZ100" s="21">
        <f t="shared" si="49"/>
        <v>28413.700000000012</v>
      </c>
      <c r="BA100" s="20">
        <f t="shared" si="59"/>
        <v>26.495626240873968</v>
      </c>
      <c r="BB100" s="20">
        <f t="shared" si="69"/>
        <v>3343.3854854081187</v>
      </c>
      <c r="BC100" s="20">
        <f t="shared" si="60"/>
        <v>3446.3854854081178</v>
      </c>
      <c r="BD100" s="20"/>
      <c r="BE100" s="140">
        <f t="shared" si="67"/>
        <v>7.7475086426689495E-3</v>
      </c>
      <c r="BF100" s="140">
        <f t="shared" si="73"/>
        <v>8.0066721954185106E-3</v>
      </c>
    </row>
    <row r="101" spans="1:58" x14ac:dyDescent="0.25">
      <c r="A101">
        <v>1</v>
      </c>
      <c r="C101" s="16">
        <f t="shared" si="75"/>
        <v>44165</v>
      </c>
      <c r="D101" s="91">
        <v>100</v>
      </c>
      <c r="E101" s="91" t="str">
        <f t="shared" si="51"/>
        <v/>
      </c>
      <c r="AC101" s="74">
        <f t="shared" si="52"/>
        <v>8.1527292393251809</v>
      </c>
      <c r="AD101" s="17">
        <f>AE101/AG101</f>
        <v>0.75000000000000011</v>
      </c>
      <c r="AE101">
        <f t="shared" si="74"/>
        <v>3.3750000000000002E-2</v>
      </c>
      <c r="AF101">
        <v>22.22</v>
      </c>
      <c r="AG101">
        <f>$BI$7</f>
        <v>4.4999999999999998E-2</v>
      </c>
      <c r="AH101">
        <f t="shared" si="54"/>
        <v>-1.1249999999999996E-2</v>
      </c>
      <c r="AI101" s="28">
        <f t="shared" si="68"/>
        <v>24940.855633516567</v>
      </c>
      <c r="AJ101" s="29">
        <f>-((AI100/$BI$2)*(AE101*AP100))</f>
        <v>-5.337481853106846</v>
      </c>
      <c r="AK101" s="29">
        <f>-(AI100/$BI$2)*($BI$26*$BI$25)</f>
        <v>-21.121399222219775</v>
      </c>
      <c r="AL101" s="29">
        <f t="shared" si="61"/>
        <v>-23.81299296779396</v>
      </c>
      <c r="AM101" s="29">
        <f t="shared" si="62"/>
        <v>-2.6458881075326626</v>
      </c>
      <c r="AN101" s="29">
        <f t="shared" si="63"/>
        <v>-7.9376643225979864</v>
      </c>
      <c r="AO101" s="29">
        <f t="shared" si="64"/>
        <v>-15.875328645195975</v>
      </c>
      <c r="AP101" s="20">
        <f t="shared" si="70"/>
        <v>179.03707500395913</v>
      </c>
      <c r="AQ101" s="20">
        <f t="shared" si="72"/>
        <v>-16.031517881130611</v>
      </c>
      <c r="AR101" s="20">
        <f>0.9*((AI100/$BI$2)*(AE101*AP100))</f>
        <v>4.8037336677961617</v>
      </c>
      <c r="AS101" s="20">
        <f t="shared" si="55"/>
        <v>19.009259299997797</v>
      </c>
      <c r="AT101" s="20">
        <f t="shared" si="56"/>
        <v>-8.0696355981971823</v>
      </c>
      <c r="AU101" s="20">
        <f t="shared" si="57"/>
        <v>-10.715523705729845</v>
      </c>
      <c r="AV101" s="20">
        <f t="shared" si="71"/>
        <v>3293.8072914794857</v>
      </c>
      <c r="AW101" s="20">
        <f t="shared" si="65"/>
        <v>-0.2881605115338175</v>
      </c>
      <c r="AX101" s="20">
        <f t="shared" si="66"/>
        <v>26.747041586860632</v>
      </c>
      <c r="AY101" s="20">
        <f t="shared" si="58"/>
        <v>-1.0773547070543125E-2</v>
      </c>
      <c r="AZ101" s="21">
        <f t="shared" si="49"/>
        <v>28413.700000000012</v>
      </c>
      <c r="BA101" s="20">
        <f t="shared" si="59"/>
        <v>26.458881075326623</v>
      </c>
      <c r="BB101" s="20">
        <f t="shared" si="69"/>
        <v>3369.8443664834454</v>
      </c>
      <c r="BC101" s="20">
        <f t="shared" si="60"/>
        <v>3472.8443664834449</v>
      </c>
      <c r="BD101" s="20"/>
      <c r="BE101" s="140">
        <f t="shared" si="67"/>
        <v>7.6772842699556181E-3</v>
      </c>
      <c r="BF101" s="140">
        <f t="shared" si="73"/>
        <v>7.931926844214985E-3</v>
      </c>
    </row>
    <row r="102" spans="1:58" x14ac:dyDescent="0.25">
      <c r="A102">
        <v>1</v>
      </c>
      <c r="C102" s="16">
        <f t="shared" si="75"/>
        <v>44166</v>
      </c>
      <c r="D102" s="91">
        <v>101</v>
      </c>
      <c r="E102" s="91" t="str">
        <f t="shared" si="51"/>
        <v/>
      </c>
      <c r="AC102" s="74">
        <f t="shared" si="52"/>
        <v>8.1603086941542902</v>
      </c>
      <c r="AD102" s="17">
        <f t="shared" si="53"/>
        <v>0.75000000000000011</v>
      </c>
      <c r="AE102">
        <f t="shared" si="74"/>
        <v>3.3750000000000002E-2</v>
      </c>
      <c r="AF102">
        <v>22.22</v>
      </c>
      <c r="AG102">
        <f>$BI$7</f>
        <v>4.4999999999999998E-2</v>
      </c>
      <c r="AH102">
        <f t="shared" si="54"/>
        <v>-1.1249999999999996E-2</v>
      </c>
      <c r="AI102" s="28">
        <f t="shared" si="68"/>
        <v>24914.433359789586</v>
      </c>
      <c r="AJ102" s="29">
        <f>-((AI101/$BI$2)*(AE102*AP101))</f>
        <v>-5.3232577126078748</v>
      </c>
      <c r="AK102" s="29">
        <f>-(AI101/$BI$2)*($BI$26*$BI$25)</f>
        <v>-21.09901601437263</v>
      </c>
      <c r="AL102" s="29">
        <f t="shared" si="61"/>
        <v>-23.780046354282458</v>
      </c>
      <c r="AM102" s="29">
        <f t="shared" si="62"/>
        <v>-2.6422273726980507</v>
      </c>
      <c r="AN102" s="29">
        <f t="shared" si="63"/>
        <v>-7.9266821180941527</v>
      </c>
      <c r="AO102" s="29">
        <f t="shared" si="64"/>
        <v>-15.853364236188305</v>
      </c>
      <c r="AP102" s="20">
        <f t="shared" si="70"/>
        <v>178.75152532993482</v>
      </c>
      <c r="AQ102" s="20">
        <f t="shared" si="72"/>
        <v>-16.008927653128602</v>
      </c>
      <c r="AR102" s="20">
        <f>0.9*((AI101/$BI$2)*(AE102*AP101))</f>
        <v>4.7909319413470879</v>
      </c>
      <c r="AS102" s="20">
        <f t="shared" si="55"/>
        <v>18.989114412935368</v>
      </c>
      <c r="AT102" s="20">
        <f t="shared" si="56"/>
        <v>-8.0566683751781607</v>
      </c>
      <c r="AU102" s="20">
        <f t="shared" si="57"/>
        <v>-10.698895747876211</v>
      </c>
      <c r="AV102" s="20">
        <f t="shared" si="71"/>
        <v>3320.5151148804903</v>
      </c>
      <c r="AW102" s="20">
        <f t="shared" si="65"/>
        <v>-0.28554967402430975</v>
      </c>
      <c r="AX102" s="20">
        <f t="shared" si="66"/>
        <v>26.707823401004589</v>
      </c>
      <c r="AY102" s="20">
        <f t="shared" si="58"/>
        <v>-1.069161158275328E-2</v>
      </c>
      <c r="AZ102" s="21">
        <f t="shared" si="49"/>
        <v>28413.700000000012</v>
      </c>
      <c r="BA102" s="20">
        <f t="shared" si="59"/>
        <v>26.422273726980507</v>
      </c>
      <c r="BB102" s="20">
        <f t="shared" si="69"/>
        <v>3396.266640210426</v>
      </c>
      <c r="BC102" s="20">
        <f t="shared" si="60"/>
        <v>3499.2666402104251</v>
      </c>
      <c r="BD102" s="20"/>
      <c r="BE102" s="140">
        <f t="shared" si="67"/>
        <v>7.6082516055088877E-3</v>
      </c>
      <c r="BF102" s="140">
        <f t="shared" si="73"/>
        <v>7.8584920540284691E-3</v>
      </c>
    </row>
    <row r="103" spans="1:58" x14ac:dyDescent="0.25">
      <c r="A103">
        <v>1</v>
      </c>
      <c r="C103" s="16">
        <f t="shared" si="75"/>
        <v>44167</v>
      </c>
      <c r="D103" s="91">
        <v>102</v>
      </c>
      <c r="E103" s="91" t="str">
        <f t="shared" si="51"/>
        <v/>
      </c>
      <c r="AC103" s="74">
        <f t="shared" si="52"/>
        <v>8.1678207877879831</v>
      </c>
      <c r="AD103" s="17">
        <f>AE103/AG103</f>
        <v>0.75000000000000011</v>
      </c>
      <c r="AE103">
        <f t="shared" si="74"/>
        <v>3.3750000000000002E-2</v>
      </c>
      <c r="AF103">
        <v>22.22</v>
      </c>
      <c r="AG103">
        <f>$BI$7</f>
        <v>4.4999999999999998E-2</v>
      </c>
      <c r="AH103">
        <f t="shared" si="54"/>
        <v>-1.1249999999999996E-2</v>
      </c>
      <c r="AI103" s="28">
        <f t="shared" si="68"/>
        <v>24888.047558918217</v>
      </c>
      <c r="AJ103" s="29">
        <f>-((AI102/$BI$2)*(AE103*AP102))</f>
        <v>-5.3091370964168076</v>
      </c>
      <c r="AK103" s="29">
        <f>-(AI102/$BI$2)*($BI$26*$BI$25)</f>
        <v>-21.076663774950958</v>
      </c>
      <c r="AL103" s="29">
        <f t="shared" si="61"/>
        <v>-23.74722078423099</v>
      </c>
      <c r="AM103" s="29">
        <f t="shared" si="62"/>
        <v>-2.6385800871367771</v>
      </c>
      <c r="AN103" s="29">
        <f t="shared" si="63"/>
        <v>-7.9157402614103294</v>
      </c>
      <c r="AO103" s="29">
        <f t="shared" si="64"/>
        <v>-15.831480522820661</v>
      </c>
      <c r="AP103" s="20">
        <f t="shared" si="70"/>
        <v>178.46849344239416</v>
      </c>
      <c r="AQ103" s="20">
        <f t="shared" si="72"/>
        <v>-15.986434031924571</v>
      </c>
      <c r="AR103" s="20">
        <f>0.9*((AI102/$BI$2)*(AE103*AP102))</f>
        <v>4.7782233867751271</v>
      </c>
      <c r="AS103" s="20">
        <f t="shared" si="55"/>
        <v>18.968997397455862</v>
      </c>
      <c r="AT103" s="20">
        <f t="shared" si="56"/>
        <v>-8.0438186398470659</v>
      </c>
      <c r="AU103" s="20">
        <f t="shared" si="57"/>
        <v>-10.682398726983843</v>
      </c>
      <c r="AV103" s="20">
        <f t="shared" si="71"/>
        <v>3347.1839476393984</v>
      </c>
      <c r="AW103" s="20">
        <f t="shared" si="65"/>
        <v>-0.283031887540659</v>
      </c>
      <c r="AX103" s="20">
        <f t="shared" si="66"/>
        <v>26.668832758908138</v>
      </c>
      <c r="AY103" s="20">
        <f t="shared" si="58"/>
        <v>-1.0612833718645538E-2</v>
      </c>
      <c r="AZ103" s="21">
        <f t="shared" si="49"/>
        <v>28413.700000000008</v>
      </c>
      <c r="BA103" s="20">
        <f t="shared" si="59"/>
        <v>26.385800871367767</v>
      </c>
      <c r="BB103" s="20">
        <f t="shared" si="69"/>
        <v>3422.6524410817938</v>
      </c>
      <c r="BC103" s="20">
        <f t="shared" si="60"/>
        <v>3525.6524410817924</v>
      </c>
      <c r="BD103" s="20"/>
      <c r="BE103" s="140">
        <f t="shared" si="67"/>
        <v>7.5403801951430174E-3</v>
      </c>
      <c r="BF103" s="140">
        <f t="shared" si="73"/>
        <v>7.78633318628445E-3</v>
      </c>
    </row>
    <row r="104" spans="1:58" x14ac:dyDescent="0.25">
      <c r="A104">
        <v>1</v>
      </c>
      <c r="C104" s="16">
        <f t="shared" si="75"/>
        <v>44168</v>
      </c>
      <c r="D104" s="91">
        <v>103</v>
      </c>
      <c r="E104" s="91" t="str">
        <f t="shared" si="51"/>
        <v/>
      </c>
      <c r="AC104" s="74">
        <f t="shared" si="52"/>
        <v>8.1752666391352822</v>
      </c>
      <c r="AD104" s="17">
        <f t="shared" si="53"/>
        <v>0.75000000000000011</v>
      </c>
      <c r="AE104">
        <f t="shared" si="74"/>
        <v>3.3750000000000002E-2</v>
      </c>
      <c r="AF104">
        <v>22.22</v>
      </c>
      <c r="AG104">
        <f>$BI$7</f>
        <v>4.4999999999999998E-2</v>
      </c>
      <c r="AH104">
        <f t="shared" si="54"/>
        <v>-1.1249999999999996E-2</v>
      </c>
      <c r="AI104" s="28">
        <f t="shared" si="68"/>
        <v>24861.698099597019</v>
      </c>
      <c r="AJ104" s="29">
        <f>-((AI103/$BI$2)*(AE104*AP103))</f>
        <v>-5.2951169310188089</v>
      </c>
      <c r="AK104" s="29">
        <f>-(AI103/$BI$2)*($BI$26*$BI$25)</f>
        <v>-21.054342390179023</v>
      </c>
      <c r="AL104" s="29">
        <f t="shared" si="61"/>
        <v>-23.71451338907805</v>
      </c>
      <c r="AM104" s="29">
        <f t="shared" si="62"/>
        <v>-2.6349459321197837</v>
      </c>
      <c r="AN104" s="29">
        <f t="shared" si="63"/>
        <v>-7.9048377963593497</v>
      </c>
      <c r="AO104" s="29">
        <f t="shared" si="64"/>
        <v>-15.809675592718701</v>
      </c>
      <c r="AP104" s="20">
        <f t="shared" si="70"/>
        <v>178.18789018162684</v>
      </c>
      <c r="AQ104" s="20">
        <f t="shared" si="72"/>
        <v>-15.964034444937635</v>
      </c>
      <c r="AR104" s="20">
        <f>0.9*((AI103/$BI$2)*(AE104*AP103))</f>
        <v>4.7656052379169278</v>
      </c>
      <c r="AS104" s="20">
        <f t="shared" si="55"/>
        <v>18.94890815116112</v>
      </c>
      <c r="AT104" s="20">
        <f t="shared" si="56"/>
        <v>-8.0310822049077366</v>
      </c>
      <c r="AU104" s="20">
        <f t="shared" si="57"/>
        <v>-10.666028137027521</v>
      </c>
      <c r="AV104" s="20">
        <f t="shared" si="71"/>
        <v>3373.8140102213638</v>
      </c>
      <c r="AW104" s="20">
        <f t="shared" si="65"/>
        <v>-0.28060326076732167</v>
      </c>
      <c r="AX104" s="20">
        <f t="shared" si="66"/>
        <v>26.630062581965376</v>
      </c>
      <c r="AY104" s="20">
        <f t="shared" si="58"/>
        <v>-1.0537086043400966E-2</v>
      </c>
      <c r="AZ104" s="21">
        <f t="shared" si="49"/>
        <v>28413.700000000012</v>
      </c>
      <c r="BA104" s="20">
        <f t="shared" si="59"/>
        <v>26.349459321197834</v>
      </c>
      <c r="BB104" s="20">
        <f t="shared" si="69"/>
        <v>3449.0019004029914</v>
      </c>
      <c r="BC104" s="20">
        <f t="shared" si="60"/>
        <v>3552.0019004029905</v>
      </c>
      <c r="BD104" s="20"/>
      <c r="BE104" s="140">
        <f t="shared" si="67"/>
        <v>7.4736406272403744E-3</v>
      </c>
      <c r="BF104" s="140">
        <f t="shared" si="73"/>
        <v>7.7154168285211043E-3</v>
      </c>
    </row>
    <row r="105" spans="1:58" x14ac:dyDescent="0.25">
      <c r="A105">
        <v>1</v>
      </c>
      <c r="C105" s="16">
        <f t="shared" si="75"/>
        <v>44169</v>
      </c>
      <c r="D105" s="91">
        <v>104</v>
      </c>
      <c r="E105" s="91" t="str">
        <f t="shared" si="51"/>
        <v/>
      </c>
      <c r="AC105" s="74">
        <f t="shared" si="52"/>
        <v>8.1826473391232657</v>
      </c>
      <c r="AD105" s="17">
        <f t="shared" si="53"/>
        <v>0.75000000000000011</v>
      </c>
      <c r="AE105">
        <f t="shared" si="74"/>
        <v>3.3750000000000002E-2</v>
      </c>
      <c r="AF105">
        <v>22.22</v>
      </c>
      <c r="AG105">
        <f>$BI$7</f>
        <v>4.4999999999999998E-2</v>
      </c>
      <c r="AH105">
        <f t="shared" si="54"/>
        <v>-1.1249999999999996E-2</v>
      </c>
      <c r="AI105" s="28">
        <f t="shared" si="68"/>
        <v>24835.384853576579</v>
      </c>
      <c r="AJ105" s="29">
        <f>-((AI104/$BI$2)*(AE105*AP104))</f>
        <v>-5.281194271463324</v>
      </c>
      <c r="AK105" s="29">
        <f>-(AI104/$BI$2)*($BI$26*$BI$25)</f>
        <v>-21.032051748977405</v>
      </c>
      <c r="AL105" s="29">
        <f t="shared" si="61"/>
        <v>-23.681921418396659</v>
      </c>
      <c r="AM105" s="29">
        <f t="shared" si="62"/>
        <v>-2.631324602044073</v>
      </c>
      <c r="AN105" s="29">
        <f t="shared" si="63"/>
        <v>-7.8939738061322196</v>
      </c>
      <c r="AO105" s="29">
        <f t="shared" si="64"/>
        <v>-15.787947612264439</v>
      </c>
      <c r="AP105" s="20">
        <f t="shared" si="70"/>
        <v>177.90963011502183</v>
      </c>
      <c r="AQ105" s="20">
        <f t="shared" si="72"/>
        <v>-15.941726426828479</v>
      </c>
      <c r="AR105" s="20">
        <f>0.9*((AI104/$BI$2)*(AE105*AP104))</f>
        <v>4.7530748443169921</v>
      </c>
      <c r="AS105" s="20">
        <f t="shared" si="55"/>
        <v>18.928846574079664</v>
      </c>
      <c r="AT105" s="20">
        <f t="shared" si="56"/>
        <v>-8.0184550581732079</v>
      </c>
      <c r="AU105" s="20">
        <f t="shared" si="57"/>
        <v>-10.649779660217281</v>
      </c>
      <c r="AV105" s="20">
        <f t="shared" si="71"/>
        <v>3400.4055163084095</v>
      </c>
      <c r="AW105" s="20">
        <f t="shared" si="65"/>
        <v>-0.27826006660501434</v>
      </c>
      <c r="AX105" s="20">
        <f t="shared" si="66"/>
        <v>26.591506087045673</v>
      </c>
      <c r="AY105" s="20">
        <f t="shared" si="58"/>
        <v>-1.0464246203059992E-2</v>
      </c>
      <c r="AZ105" s="21">
        <f t="shared" si="49"/>
        <v>28413.700000000008</v>
      </c>
      <c r="BA105" s="20">
        <f t="shared" si="59"/>
        <v>26.313246020440729</v>
      </c>
      <c r="BB105" s="20">
        <f t="shared" si="69"/>
        <v>3475.315146423432</v>
      </c>
      <c r="BC105" s="20">
        <f t="shared" si="60"/>
        <v>3578.3151464234311</v>
      </c>
      <c r="BD105" s="20"/>
      <c r="BE105" s="140">
        <f t="shared" si="67"/>
        <v>7.4080044882451346E-3</v>
      </c>
      <c r="BF105" s="140">
        <f t="shared" si="73"/>
        <v>7.6457107403185729E-3</v>
      </c>
    </row>
    <row r="106" spans="1:58" x14ac:dyDescent="0.25">
      <c r="A106">
        <v>1</v>
      </c>
      <c r="C106" s="16">
        <f t="shared" si="75"/>
        <v>44170</v>
      </c>
      <c r="D106" s="91">
        <v>105</v>
      </c>
      <c r="E106" s="91" t="str">
        <f t="shared" si="51"/>
        <v/>
      </c>
      <c r="AC106" s="74">
        <f t="shared" si="52"/>
        <v>8.1899639516349634</v>
      </c>
      <c r="AD106" s="17">
        <f t="shared" si="53"/>
        <v>0.75000000000000011</v>
      </c>
      <c r="AE106">
        <f t="shared" si="74"/>
        <v>3.3750000000000002E-2</v>
      </c>
      <c r="AF106">
        <v>22.22</v>
      </c>
      <c r="AG106">
        <f>$BI$7</f>
        <v>4.4999999999999998E-2</v>
      </c>
      <c r="AH106">
        <f t="shared" si="54"/>
        <v>-1.1249999999999996E-2</v>
      </c>
      <c r="AI106" s="28">
        <f t="shared" si="68"/>
        <v>24809.107695537914</v>
      </c>
      <c r="AJ106" s="29">
        <f>-((AI105/$BI$2)*(AE106*AP105))</f>
        <v>-5.267366295814333</v>
      </c>
      <c r="AK106" s="29">
        <f>-(AI105/$BI$2)*($BI$26*$BI$25)</f>
        <v>-21.009791742851981</v>
      </c>
      <c r="AL106" s="29">
        <f t="shared" si="61"/>
        <v>-23.649442234799682</v>
      </c>
      <c r="AM106" s="29">
        <f t="shared" si="62"/>
        <v>-2.6277158038666317</v>
      </c>
      <c r="AN106" s="29">
        <f t="shared" si="63"/>
        <v>-7.8831474115998939</v>
      </c>
      <c r="AO106" s="29">
        <f t="shared" si="64"/>
        <v>-15.766294823199789</v>
      </c>
      <c r="AP106" s="20">
        <f t="shared" si="70"/>
        <v>177.6336313797745</v>
      </c>
      <c r="AQ106" s="20">
        <f t="shared" si="72"/>
        <v>-15.919507614871048</v>
      </c>
      <c r="AR106" s="20">
        <f>0.9*((AI105/$BI$2)*(AE106*AP105))</f>
        <v>4.7406296662329002</v>
      </c>
      <c r="AS106" s="20">
        <f t="shared" si="55"/>
        <v>18.908812568566784</v>
      </c>
      <c r="AT106" s="20">
        <f t="shared" si="56"/>
        <v>-8.0059333551759817</v>
      </c>
      <c r="AU106" s="20">
        <f t="shared" si="57"/>
        <v>-10.633649159042614</v>
      </c>
      <c r="AV106" s="20">
        <f t="shared" si="71"/>
        <v>3426.958673082323</v>
      </c>
      <c r="AW106" s="20">
        <f t="shared" si="65"/>
        <v>-0.27599873524732743</v>
      </c>
      <c r="AX106" s="20">
        <f t="shared" si="66"/>
        <v>26.553156773913543</v>
      </c>
      <c r="AY106" s="20">
        <f t="shared" si="58"/>
        <v>-1.0394196727617532E-2</v>
      </c>
      <c r="AZ106" s="21">
        <f t="shared" si="49"/>
        <v>28413.700000000012</v>
      </c>
      <c r="BA106" s="20">
        <f t="shared" si="59"/>
        <v>26.277158038666315</v>
      </c>
      <c r="BB106" s="20">
        <f t="shared" si="69"/>
        <v>3501.5923044620981</v>
      </c>
      <c r="BC106" s="20">
        <f t="shared" si="60"/>
        <v>3604.5923044620977</v>
      </c>
      <c r="BD106" s="20"/>
      <c r="BE106" s="140">
        <f t="shared" si="67"/>
        <v>7.3434443204173673E-3</v>
      </c>
      <c r="BF106" s="140">
        <f t="shared" si="73"/>
        <v>7.5771838020612589E-3</v>
      </c>
    </row>
    <row r="107" spans="1:58" x14ac:dyDescent="0.25">
      <c r="A107">
        <v>1</v>
      </c>
      <c r="C107" s="16">
        <f t="shared" si="75"/>
        <v>44171</v>
      </c>
      <c r="D107" s="91">
        <v>106</v>
      </c>
      <c r="E107" s="91" t="str">
        <f t="shared" si="51"/>
        <v/>
      </c>
      <c r="AC107" s="74">
        <f t="shared" si="52"/>
        <v>8.1972175144080097</v>
      </c>
      <c r="AD107" s="17">
        <f t="shared" si="53"/>
        <v>0.75000000000000011</v>
      </c>
      <c r="AE107">
        <f t="shared" si="74"/>
        <v>3.3750000000000002E-2</v>
      </c>
      <c r="AF107">
        <v>22.22</v>
      </c>
      <c r="AG107">
        <f>$BI$7</f>
        <v>4.4999999999999998E-2</v>
      </c>
      <c r="AH107">
        <f t="shared" si="54"/>
        <v>-1.1249999999999996E-2</v>
      </c>
      <c r="AI107" s="28">
        <f t="shared" si="68"/>
        <v>24782.866502972283</v>
      </c>
      <c r="AJ107" s="29">
        <f>-((AI106/$BI$2)*(AE107*AP106))</f>
        <v>-5.2536302998406237</v>
      </c>
      <c r="AK107" s="29">
        <f>-(AI106/$BI$2)*($BI$26*$BI$25)</f>
        <v>-20.987562265787652</v>
      </c>
      <c r="AL107" s="29">
        <f t="shared" si="61"/>
        <v>-23.617073309065447</v>
      </c>
      <c r="AM107" s="29">
        <f t="shared" si="62"/>
        <v>-2.6241192565628277</v>
      </c>
      <c r="AN107" s="29">
        <f t="shared" si="63"/>
        <v>-7.8723577696884819</v>
      </c>
      <c r="AO107" s="29">
        <f t="shared" si="64"/>
        <v>-15.744715539376966</v>
      </c>
      <c r="AP107" s="20">
        <f t="shared" si="70"/>
        <v>177.35981553222575</v>
      </c>
      <c r="AQ107" s="20">
        <f t="shared" si="72"/>
        <v>-15.897375744524382</v>
      </c>
      <c r="AR107" s="20">
        <f>0.9*((AI106/$BI$2)*(AE107*AP106))</f>
        <v>4.7282672698565618</v>
      </c>
      <c r="AS107" s="20">
        <f t="shared" si="55"/>
        <v>18.888806039208887</v>
      </c>
      <c r="AT107" s="20">
        <f t="shared" si="56"/>
        <v>-7.9935134120898521</v>
      </c>
      <c r="AU107" s="20">
        <f t="shared" si="57"/>
        <v>-10.61763266865268</v>
      </c>
      <c r="AV107" s="20">
        <f t="shared" si="71"/>
        <v>3453.4736814954995</v>
      </c>
      <c r="AW107" s="20">
        <f t="shared" si="65"/>
        <v>-0.27381584754874666</v>
      </c>
      <c r="AX107" s="20">
        <f t="shared" si="66"/>
        <v>26.515008413176474</v>
      </c>
      <c r="AY107" s="20">
        <f t="shared" si="58"/>
        <v>-1.0326824841310461E-2</v>
      </c>
      <c r="AZ107" s="21">
        <f t="shared" si="49"/>
        <v>28413.700000000008</v>
      </c>
      <c r="BA107" s="20">
        <f t="shared" si="59"/>
        <v>26.241192565628275</v>
      </c>
      <c r="BB107" s="20">
        <f t="shared" si="69"/>
        <v>3527.8334970277265</v>
      </c>
      <c r="BC107" s="20">
        <f t="shared" si="60"/>
        <v>3630.8334970277251</v>
      </c>
      <c r="BD107" s="20"/>
      <c r="BE107" s="140">
        <f t="shared" si="67"/>
        <v>7.279933581710106E-3</v>
      </c>
      <c r="BF107" s="140">
        <f t="shared" si="73"/>
        <v>7.5098059663611825E-3</v>
      </c>
    </row>
    <row r="108" spans="1:58" x14ac:dyDescent="0.25">
      <c r="A108">
        <v>1</v>
      </c>
      <c r="C108" s="16">
        <f t="shared" si="75"/>
        <v>44172</v>
      </c>
      <c r="D108" s="91">
        <v>107</v>
      </c>
      <c r="E108" s="91" t="str">
        <f t="shared" si="51"/>
        <v/>
      </c>
      <c r="AC108" s="74">
        <f t="shared" si="52"/>
        <v>8.204409039896035</v>
      </c>
      <c r="AD108" s="17">
        <f t="shared" si="53"/>
        <v>0.75000000000000011</v>
      </c>
      <c r="AE108">
        <f t="shared" si="74"/>
        <v>3.3750000000000002E-2</v>
      </c>
      <c r="AF108">
        <v>22.22</v>
      </c>
      <c r="AG108">
        <f>$BI$7</f>
        <v>4.4999999999999998E-2</v>
      </c>
      <c r="AH108">
        <f t="shared" si="54"/>
        <v>-1.1249999999999996E-2</v>
      </c>
      <c r="AI108" s="28">
        <f t="shared" si="68"/>
        <v>24756.661156066202</v>
      </c>
      <c r="AJ108" s="29">
        <f>-((AI107/$BI$2)*(AE108*AP107))</f>
        <v>-5.2399836919357092</v>
      </c>
      <c r="AK108" s="29">
        <f>-(AI107/$BI$2)*($BI$26*$BI$25)</f>
        <v>-20.965363214146681</v>
      </c>
      <c r="AL108" s="29">
        <f t="shared" si="61"/>
        <v>-23.584812215474152</v>
      </c>
      <c r="AM108" s="29">
        <f t="shared" si="62"/>
        <v>-2.6205346906082392</v>
      </c>
      <c r="AN108" s="29">
        <f t="shared" si="63"/>
        <v>-7.8616040718247167</v>
      </c>
      <c r="AO108" s="29">
        <f t="shared" si="64"/>
        <v>-15.723208143649435</v>
      </c>
      <c r="AP108" s="20">
        <f t="shared" si="70"/>
        <v>177.08810740355378</v>
      </c>
      <c r="AQ108" s="20">
        <f t="shared" si="72"/>
        <v>-15.875328645195975</v>
      </c>
      <c r="AR108" s="20">
        <f>0.9*((AI107/$BI$2)*(AE108*AP107))</f>
        <v>4.7159853227421387</v>
      </c>
      <c r="AS108" s="20">
        <f t="shared" si="55"/>
        <v>18.868826892732013</v>
      </c>
      <c r="AT108" s="20">
        <f t="shared" si="56"/>
        <v>-7.981191698950159</v>
      </c>
      <c r="AU108" s="20">
        <f t="shared" si="57"/>
        <v>-10.601726389558397</v>
      </c>
      <c r="AV108" s="20">
        <f t="shared" si="71"/>
        <v>3479.9507365302538</v>
      </c>
      <c r="AW108" s="20">
        <f t="shared" si="65"/>
        <v>-0.27170812867197469</v>
      </c>
      <c r="AX108" s="20">
        <f t="shared" si="66"/>
        <v>26.477055034754358</v>
      </c>
      <c r="AY108" s="20">
        <f t="shared" si="58"/>
        <v>-1.0262022279869294E-2</v>
      </c>
      <c r="AZ108" s="21">
        <f t="shared" si="49"/>
        <v>28413.700000000008</v>
      </c>
      <c r="BA108" s="20">
        <f t="shared" si="59"/>
        <v>26.20534690608239</v>
      </c>
      <c r="BB108" s="20">
        <f t="shared" si="69"/>
        <v>3554.0388439338089</v>
      </c>
      <c r="BC108" s="20">
        <f t="shared" si="60"/>
        <v>3657.0388439338076</v>
      </c>
      <c r="BD108" s="20"/>
      <c r="BE108" s="140">
        <f t="shared" si="67"/>
        <v>7.2174466076548828E-3</v>
      </c>
      <c r="BF108" s="140">
        <f t="shared" si="73"/>
        <v>7.4435482119844226E-3</v>
      </c>
    </row>
    <row r="109" spans="1:58" x14ac:dyDescent="0.25">
      <c r="A109">
        <v>1</v>
      </c>
      <c r="C109" s="16">
        <f t="shared" si="75"/>
        <v>44173</v>
      </c>
      <c r="D109" s="91">
        <v>108</v>
      </c>
      <c r="E109" s="91" t="str">
        <f t="shared" si="51"/>
        <v/>
      </c>
      <c r="AC109" s="74">
        <f t="shared" si="52"/>
        <v>8.2115395160946019</v>
      </c>
      <c r="AD109" s="17">
        <f t="shared" si="53"/>
        <v>0.75000000000000011</v>
      </c>
      <c r="AE109">
        <f t="shared" si="74"/>
        <v>3.3750000000000002E-2</v>
      </c>
      <c r="AF109">
        <v>22.22</v>
      </c>
      <c r="AG109">
        <f>$BI$7</f>
        <v>4.4999999999999998E-2</v>
      </c>
      <c r="AH109">
        <f t="shared" si="54"/>
        <v>-1.1249999999999996E-2</v>
      </c>
      <c r="AI109" s="28">
        <f t="shared" si="68"/>
        <v>24730.491537591373</v>
      </c>
      <c r="AJ109" s="29">
        <f>-((AI108/$BI$2)*(AE109*AP108))</f>
        <v>-5.2264239882574737</v>
      </c>
      <c r="AK109" s="29">
        <f>-(AI108/$BI$2)*($BI$26*$BI$25)</f>
        <v>-20.943194486571411</v>
      </c>
      <c r="AL109" s="29">
        <f t="shared" si="61"/>
        <v>-23.552656627345996</v>
      </c>
      <c r="AM109" s="29">
        <f t="shared" si="62"/>
        <v>-2.6169618474828886</v>
      </c>
      <c r="AN109" s="29">
        <f t="shared" si="63"/>
        <v>-7.8508855424486645</v>
      </c>
      <c r="AO109" s="29">
        <f t="shared" si="64"/>
        <v>-15.701771084897331</v>
      </c>
      <c r="AP109" s="20">
        <f t="shared" si="70"/>
        <v>176.81843496155156</v>
      </c>
      <c r="AQ109" s="20">
        <f t="shared" si="72"/>
        <v>-15.853364236188305</v>
      </c>
      <c r="AR109" s="20">
        <f>0.9*((AI108/$BI$2)*(AE109*AP108))</f>
        <v>4.7037815894317268</v>
      </c>
      <c r="AS109" s="20">
        <f t="shared" si="55"/>
        <v>18.848875037914269</v>
      </c>
      <c r="AT109" s="20">
        <f t="shared" si="56"/>
        <v>-7.9689648331599194</v>
      </c>
      <c r="AU109" s="20">
        <f t="shared" si="57"/>
        <v>-10.585926680642809</v>
      </c>
      <c r="AV109" s="20">
        <f t="shared" si="71"/>
        <v>3506.3900274470848</v>
      </c>
      <c r="AW109" s="20">
        <f t="shared" si="65"/>
        <v>-0.26967244200221785</v>
      </c>
      <c r="AX109" s="20">
        <f t="shared" si="66"/>
        <v>26.439290916830942</v>
      </c>
      <c r="AY109" s="20">
        <f t="shared" si="58"/>
        <v>-1.0199685114495547E-2</v>
      </c>
      <c r="AZ109" s="21">
        <f t="shared" si="49"/>
        <v>28413.700000000008</v>
      </c>
      <c r="BA109" s="20">
        <f t="shared" si="59"/>
        <v>26.169618474828884</v>
      </c>
      <c r="BB109" s="20">
        <f t="shared" si="69"/>
        <v>3580.2084624086378</v>
      </c>
      <c r="BC109" s="20">
        <f t="shared" si="60"/>
        <v>3683.2084624086365</v>
      </c>
      <c r="BD109" s="20"/>
      <c r="BE109" s="140">
        <f t="shared" si="67"/>
        <v>7.1559585751292511E-3</v>
      </c>
      <c r="BF109" s="140">
        <f t="shared" si="73"/>
        <v>7.3783825001311277E-3</v>
      </c>
    </row>
    <row r="110" spans="1:58" x14ac:dyDescent="0.25">
      <c r="A110" s="124">
        <v>1</v>
      </c>
      <c r="B110" s="124"/>
      <c r="C110" s="125">
        <f t="shared" si="75"/>
        <v>44174</v>
      </c>
      <c r="D110" s="126">
        <v>109</v>
      </c>
      <c r="E110" s="91" t="str">
        <f t="shared" si="51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>
        <f t="shared" si="52"/>
        <v>8.2186099073334518</v>
      </c>
      <c r="AD110" s="128">
        <f t="shared" si="53"/>
        <v>0.75000000000000011</v>
      </c>
      <c r="AE110" s="124">
        <f t="shared" si="74"/>
        <v>3.3750000000000002E-2</v>
      </c>
      <c r="AF110" s="124">
        <v>22.22</v>
      </c>
      <c r="AG110" s="124">
        <f>$BI$7</f>
        <v>4.4999999999999998E-2</v>
      </c>
      <c r="AH110" s="124">
        <f t="shared" si="54"/>
        <v>-1.1249999999999996E-2</v>
      </c>
      <c r="AI110" s="129">
        <f t="shared" si="68"/>
        <v>24704.357532799404</v>
      </c>
      <c r="AJ110" s="130">
        <f>-((AI109/$BI$2)*(AE110*AP109))</f>
        <v>-5.2129488080780257</v>
      </c>
      <c r="AK110" s="130">
        <f>-(AI109/$BI$2)*($BI$26*$BI$25)</f>
        <v>-20.921055983891154</v>
      </c>
      <c r="AL110" s="130">
        <f t="shared" si="61"/>
        <v>-23.52060431277226</v>
      </c>
      <c r="AM110" s="130">
        <f t="shared" si="62"/>
        <v>-2.6134004791969181</v>
      </c>
      <c r="AN110" s="130">
        <f t="shared" si="63"/>
        <v>-7.8402014375907534</v>
      </c>
      <c r="AO110" s="130">
        <f t="shared" si="64"/>
        <v>-15.680402875181507</v>
      </c>
      <c r="AP110" s="130">
        <f t="shared" si="70"/>
        <v>176.55072917823333</v>
      </c>
      <c r="AQ110" s="130">
        <f t="shared" si="72"/>
        <v>-15.831480522820661</v>
      </c>
      <c r="AR110" s="130">
        <f>0.9*((AI109/$BI$2)*(AE110*AP109))</f>
        <v>4.6916539272702229</v>
      </c>
      <c r="AS110" s="130">
        <f t="shared" si="55"/>
        <v>18.82895038550204</v>
      </c>
      <c r="AT110" s="130">
        <f t="shared" si="56"/>
        <v>-7.95682957326982</v>
      </c>
      <c r="AU110" s="130">
        <f t="shared" si="57"/>
        <v>-10.570230052466737</v>
      </c>
      <c r="AV110" s="130">
        <f t="shared" si="71"/>
        <v>3532.7917380223721</v>
      </c>
      <c r="AW110" s="130">
        <f t="shared" si="65"/>
        <v>-0.26770578331823458</v>
      </c>
      <c r="AX110" s="130">
        <f t="shared" si="66"/>
        <v>26.401710575287325</v>
      </c>
      <c r="AY110" s="130">
        <f t="shared" si="58"/>
        <v>-1.0139713582377273E-2</v>
      </c>
      <c r="AZ110" s="131">
        <f t="shared" si="49"/>
        <v>28413.700000000012</v>
      </c>
      <c r="BA110" s="130">
        <f t="shared" si="59"/>
        <v>26.134004791969179</v>
      </c>
      <c r="BB110" s="130">
        <f t="shared" si="69"/>
        <v>3606.3424672006072</v>
      </c>
      <c r="BC110" s="130">
        <f t="shared" si="60"/>
        <v>3709.3424672006054</v>
      </c>
      <c r="BD110" s="130"/>
      <c r="BE110" s="141">
        <f t="shared" si="67"/>
        <v>7.0954454679110239E-3</v>
      </c>
      <c r="BF110" s="141">
        <f t="shared" si="73"/>
        <v>7.3142817329313941E-3</v>
      </c>
    </row>
    <row r="111" spans="1:58" x14ac:dyDescent="0.25">
      <c r="C111" s="73"/>
      <c r="AI111" s="28"/>
      <c r="AJ111" s="29"/>
      <c r="AK111" s="29"/>
      <c r="AL111" s="29"/>
      <c r="AM111" s="29"/>
      <c r="AN111" s="29"/>
      <c r="AO111" s="29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BA111" s="20"/>
      <c r="BB111" s="20"/>
      <c r="BC111" s="20"/>
      <c r="BD111" s="20"/>
    </row>
    <row r="115" spans="52:52" x14ac:dyDescent="0.25">
      <c r="AZ115" s="20"/>
    </row>
  </sheetData>
  <conditionalFormatting sqref="D1:Z1 D112:Z1048576 J3:Y18 J19:Z111 D111:I111 C1:C1048576 D2:D110 F2:I110 AC112:AC1048576 AC1">
    <cfRule type="timePeriod" dxfId="24" priority="5" timePeriod="today">
      <formula>FLOOR(C1,1)=TODAY()</formula>
    </cfRule>
  </conditionalFormatting>
  <conditionalFormatting sqref="AY3:AY111">
    <cfRule type="cellIs" dxfId="23" priority="4" stopIfTrue="1" operator="lessThan">
      <formula>1</formula>
    </cfRule>
  </conditionalFormatting>
  <conditionalFormatting sqref="E2:E110">
    <cfRule type="timePeriod" dxfId="22" priority="2" timePeriod="today">
      <formula>FLOOR(E2,1)=TODAY()</formula>
    </cfRule>
  </conditionalFormatting>
  <conditionalFormatting sqref="AA21:AB1048576 AA1:AB1">
    <cfRule type="timePeriod" dxfId="0" priority="1" timePeriod="today">
      <formula>FLOOR(AA1,1)=TODAY()</formula>
    </cfRule>
  </conditionalFormatting>
  <hyperlinks>
    <hyperlink ref="BS10" r:id="rId1" xr:uid="{D4096903-7135-4FF7-A08B-0AA3892D174B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AC23-8BB6-4307-9680-AF075E188A6B}">
  <sheetPr>
    <tabColor rgb="FFFFFF00"/>
  </sheetPr>
  <dimension ref="A1:Q122"/>
  <sheetViews>
    <sheetView zoomScale="70" zoomScaleNormal="70" workbookViewId="0">
      <selection activeCell="E84" sqref="E84"/>
    </sheetView>
  </sheetViews>
  <sheetFormatPr defaultRowHeight="15" x14ac:dyDescent="0.25"/>
  <cols>
    <col min="1" max="1" width="16.140625" style="78" bestFit="1" customWidth="1"/>
    <col min="2" max="2" width="10.42578125" bestFit="1" customWidth="1"/>
    <col min="3" max="3" width="15.7109375" bestFit="1" customWidth="1"/>
    <col min="4" max="4" width="16.85546875" bestFit="1" customWidth="1"/>
    <col min="5" max="5" width="16.140625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3" x14ac:dyDescent="0.25">
      <c r="A1" s="78" t="s">
        <v>2</v>
      </c>
      <c r="B1" t="s">
        <v>169</v>
      </c>
      <c r="C1" t="s">
        <v>177</v>
      </c>
      <c r="D1" t="s">
        <v>176</v>
      </c>
      <c r="E1" t="s">
        <v>175</v>
      </c>
      <c r="G1" t="s">
        <v>188</v>
      </c>
      <c r="H1" t="s">
        <v>189</v>
      </c>
      <c r="I1" t="s">
        <v>190</v>
      </c>
      <c r="K1" t="s">
        <v>191</v>
      </c>
    </row>
    <row r="2" spans="1:13" x14ac:dyDescent="0.25">
      <c r="A2" s="78">
        <v>44066</v>
      </c>
      <c r="B2" s="75">
        <v>103</v>
      </c>
      <c r="C2" s="155">
        <f>'TTU w. Quar - no change'!BC2</f>
        <v>103</v>
      </c>
      <c r="D2" s="155">
        <f>'TTU w. Quar - Spike no Mit'!BC2</f>
        <v>103</v>
      </c>
      <c r="E2" s="20">
        <f>'TTU w. Quar - Mit'!BC2</f>
        <v>103</v>
      </c>
      <c r="G2" s="86">
        <f t="shared" ref="G2:G20" si="0">B2-C2</f>
        <v>0</v>
      </c>
      <c r="H2" s="86">
        <f>G2^2</f>
        <v>0</v>
      </c>
      <c r="I2">
        <f>(B2-C2)^2/C2</f>
        <v>0</v>
      </c>
      <c r="K2">
        <f>SUM(I3:I20)</f>
        <v>53.363180417434734</v>
      </c>
      <c r="M2" t="s">
        <v>157</v>
      </c>
    </row>
    <row r="3" spans="1:13" x14ac:dyDescent="0.25">
      <c r="A3" s="78">
        <v>44067</v>
      </c>
      <c r="B3" s="151">
        <v>126</v>
      </c>
      <c r="C3" s="155">
        <f>'TTU w. Quar - no change'!BC3</f>
        <v>133.15077628094622</v>
      </c>
      <c r="D3" s="155">
        <f>'TTU w. Quar - Spike no Mit'!BC3</f>
        <v>133.15077628094622</v>
      </c>
      <c r="E3" s="20">
        <f>'TTU w. Quar - Mit'!BC3</f>
        <v>133.15077628094622</v>
      </c>
      <c r="G3" s="86">
        <f t="shared" si="0"/>
        <v>-7.1507762809462179</v>
      </c>
      <c r="H3" s="86">
        <f t="shared" ref="H3:H20" si="1">G3^2</f>
        <v>51.133601420143023</v>
      </c>
      <c r="I3">
        <f>(B3-C3)^2/C3</f>
        <v>0.38402781304295108</v>
      </c>
      <c r="K3" t="s">
        <v>192</v>
      </c>
      <c r="M3" s="56">
        <f>COUNT(A2:A20)-1</f>
        <v>18</v>
      </c>
    </row>
    <row r="4" spans="1:13" x14ac:dyDescent="0.25">
      <c r="A4" s="78">
        <v>44068</v>
      </c>
      <c r="B4" s="75">
        <v>149</v>
      </c>
      <c r="C4" s="155">
        <f>'TTU w. Quar - no change'!BC4</f>
        <v>166.51457819611841</v>
      </c>
      <c r="D4" s="155">
        <f>'TTU w. Quar - Spike no Mit'!BC4</f>
        <v>166.51457819611841</v>
      </c>
      <c r="E4" s="20">
        <f>'TTU w. Quar - Mit'!BC4</f>
        <v>166.51457819611841</v>
      </c>
      <c r="G4" s="86">
        <f t="shared" si="0"/>
        <v>-17.514578196118407</v>
      </c>
      <c r="H4" s="86">
        <f t="shared" si="1"/>
        <v>306.76044938794632</v>
      </c>
      <c r="I4">
        <f t="shared" ref="I4:I20" si="2">(B4-C4)^2/C4</f>
        <v>1.842243800579721</v>
      </c>
      <c r="K4">
        <f>_xlfn.CHISQ.TEST(B2:B20,C2:C20)</f>
        <v>2.30489375230759E-5</v>
      </c>
      <c r="M4" t="s">
        <v>194</v>
      </c>
    </row>
    <row r="5" spans="1:13" x14ac:dyDescent="0.25">
      <c r="A5" s="78">
        <v>44069</v>
      </c>
      <c r="B5" s="75">
        <v>206</v>
      </c>
      <c r="C5" s="155">
        <f>'TTU w. Quar - no change'!BC5</f>
        <v>203.30954880413361</v>
      </c>
      <c r="D5" s="155">
        <f>'TTU w. Quar - Spike no Mit'!BC5</f>
        <v>203.30954880413361</v>
      </c>
      <c r="E5" s="20">
        <f>'TTU w. Quar - Mit'!BC5</f>
        <v>203.30954880413361</v>
      </c>
      <c r="G5" s="86">
        <f t="shared" si="0"/>
        <v>2.6904511958663875</v>
      </c>
      <c r="H5" s="86">
        <f t="shared" si="1"/>
        <v>7.2385276373388745</v>
      </c>
      <c r="I5">
        <f t="shared" si="2"/>
        <v>3.5603480898540575E-2</v>
      </c>
      <c r="K5" t="s">
        <v>193</v>
      </c>
      <c r="M5">
        <v>0.05</v>
      </c>
    </row>
    <row r="6" spans="1:13" x14ac:dyDescent="0.25">
      <c r="A6" s="78">
        <v>44070</v>
      </c>
      <c r="B6" s="151">
        <v>233</v>
      </c>
      <c r="C6" s="155">
        <f>'TTU w. Quar - no change'!BC6</f>
        <v>243.76665268865429</v>
      </c>
      <c r="D6" s="155">
        <f>'TTU w. Quar - Spike no Mit'!BC6</f>
        <v>243.76665268865429</v>
      </c>
      <c r="E6" s="20">
        <f>'TTU w. Quar - Mit'!BC6</f>
        <v>243.76665268865429</v>
      </c>
      <c r="G6" s="86">
        <f t="shared" si="0"/>
        <v>-10.76665268865429</v>
      </c>
      <c r="H6" s="86">
        <f t="shared" si="1"/>
        <v>115.92081011810664</v>
      </c>
      <c r="I6">
        <f t="shared" si="2"/>
        <v>0.47554006604079685</v>
      </c>
      <c r="K6">
        <f>_xlfn.CHISQ.INV.RT(K4,M3)</f>
        <v>53.363180417434734</v>
      </c>
    </row>
    <row r="7" spans="1:13" x14ac:dyDescent="0.25">
      <c r="A7" s="78">
        <v>44071</v>
      </c>
      <c r="B7" s="75">
        <v>260</v>
      </c>
      <c r="C7" s="155">
        <f>'TTU w. Quar - no change'!BC7</f>
        <v>288.13010394088855</v>
      </c>
      <c r="D7" s="155">
        <f>'TTU w. Quar - Spike no Mit'!BC7</f>
        <v>288.13010394088855</v>
      </c>
      <c r="E7" s="20">
        <f>'TTU w. Quar - Mit'!BC7</f>
        <v>288.13010394088855</v>
      </c>
      <c r="G7" s="86">
        <f t="shared" si="0"/>
        <v>-28.130103940888546</v>
      </c>
      <c r="H7" s="86">
        <f t="shared" si="1"/>
        <v>791.30274772519329</v>
      </c>
      <c r="I7">
        <f t="shared" si="2"/>
        <v>2.7463383273812072</v>
      </c>
    </row>
    <row r="8" spans="1:13" x14ac:dyDescent="0.25">
      <c r="A8" s="78">
        <v>44072</v>
      </c>
      <c r="B8" s="151">
        <v>319</v>
      </c>
      <c r="C8" s="155">
        <f>'TTU w. Quar - no change'!BC8</f>
        <v>336.65775214550945</v>
      </c>
      <c r="D8" s="155">
        <f>'TTU w. Quar - Spike no Mit'!BC8</f>
        <v>336.65775214550945</v>
      </c>
      <c r="E8" s="20">
        <f>'TTU w. Quar - Mit'!BC8</f>
        <v>336.65775214550945</v>
      </c>
      <c r="G8" s="86">
        <f t="shared" si="0"/>
        <v>-17.657752145509448</v>
      </c>
      <c r="H8" s="86">
        <f t="shared" si="1"/>
        <v>311.7962108322435</v>
      </c>
      <c r="I8">
        <f t="shared" si="2"/>
        <v>0.92615188227562228</v>
      </c>
      <c r="K8">
        <f>_xlfn.CHISQ.DIST.RT(K2,M3)</f>
        <v>2.30489375230759E-5</v>
      </c>
    </row>
    <row r="9" spans="1:13" x14ac:dyDescent="0.25">
      <c r="A9" s="78">
        <v>44073</v>
      </c>
      <c r="B9" s="151">
        <v>319</v>
      </c>
      <c r="C9" s="155">
        <f>'TTU w. Quar - no change'!BC9</f>
        <v>389.62141431673672</v>
      </c>
      <c r="D9" s="155">
        <f>'TTU w. Quar - Spike no Mit'!BC9</f>
        <v>389.62141431673672</v>
      </c>
      <c r="E9" s="20">
        <f>'TTU w. Quar - Mit'!BC9</f>
        <v>389.62141431673672</v>
      </c>
      <c r="G9" s="86">
        <f t="shared" si="0"/>
        <v>-70.621414316736718</v>
      </c>
      <c r="H9" s="86">
        <f t="shared" si="1"/>
        <v>4987.384160096186</v>
      </c>
      <c r="I9">
        <f t="shared" si="2"/>
        <v>12.800590462519519</v>
      </c>
    </row>
    <row r="10" spans="1:13" x14ac:dyDescent="0.25">
      <c r="A10" s="78">
        <v>44074</v>
      </c>
      <c r="B10" s="75">
        <v>378</v>
      </c>
      <c r="C10" s="155">
        <f>'TTU w. Quar - no change'!BC10</f>
        <v>447.30713907231086</v>
      </c>
      <c r="D10" s="155">
        <f>'TTU w. Quar - Spike no Mit'!BC10</f>
        <v>447.30713907231086</v>
      </c>
      <c r="E10" s="20">
        <f>'TTU w. Quar - Mit'!BC10</f>
        <v>447.30713907231086</v>
      </c>
      <c r="G10" s="86">
        <f t="shared" si="0"/>
        <v>-69.307139072310861</v>
      </c>
      <c r="H10" s="86">
        <f t="shared" si="1"/>
        <v>4803.479526388639</v>
      </c>
      <c r="I10">
        <f t="shared" si="2"/>
        <v>10.738660546198252</v>
      </c>
      <c r="K10" t="s">
        <v>195</v>
      </c>
    </row>
    <row r="11" spans="1:13" x14ac:dyDescent="0.25">
      <c r="A11" s="78">
        <v>44075</v>
      </c>
      <c r="B11" s="152">
        <v>551</v>
      </c>
      <c r="C11" s="155">
        <f>'TTU w. Quar - no change'!BC11</f>
        <v>507.69222849526125</v>
      </c>
      <c r="D11" s="155">
        <f>'TTU w. Quar - Spike no Mit'!BC11</f>
        <v>507.69222849526125</v>
      </c>
      <c r="E11" s="20">
        <f>'TTU w. Quar - Mit'!BC11</f>
        <v>507.69222849526125</v>
      </c>
      <c r="G11" s="86">
        <f t="shared" si="0"/>
        <v>43.307771504738753</v>
      </c>
      <c r="H11" s="86">
        <f t="shared" si="1"/>
        <v>1875.5630727066618</v>
      </c>
      <c r="I11">
        <f t="shared" si="2"/>
        <v>3.6942914770738278</v>
      </c>
      <c r="K11">
        <f>(SUM(H2:H20)/COUNT(H2:H20))</f>
        <v>1582.1504789922249</v>
      </c>
    </row>
    <row r="12" spans="1:13" x14ac:dyDescent="0.25">
      <c r="A12" s="78">
        <v>44076</v>
      </c>
      <c r="B12" s="152">
        <v>624</v>
      </c>
      <c r="C12" s="155">
        <f>'TTU w. Quar - no change'!BC12</f>
        <v>570.69669291893274</v>
      </c>
      <c r="D12" s="155">
        <f>'TTU w. Quar - Spike no Mit'!BC12</f>
        <v>570.69669291893274</v>
      </c>
      <c r="E12" s="20">
        <f>'TTU w. Quar - Mit'!BC12</f>
        <v>570.69669291893274</v>
      </c>
      <c r="G12" s="86">
        <f t="shared" si="0"/>
        <v>53.30330708106726</v>
      </c>
      <c r="H12" s="86">
        <f t="shared" si="1"/>
        <v>2841.2425457785553</v>
      </c>
      <c r="I12">
        <f t="shared" si="2"/>
        <v>4.9785509203610419</v>
      </c>
      <c r="K12">
        <f>SQRT(K11)</f>
        <v>39.776255215797086</v>
      </c>
    </row>
    <row r="13" spans="1:13" x14ac:dyDescent="0.25">
      <c r="A13" s="78">
        <v>44077</v>
      </c>
      <c r="B13" s="75">
        <v>671</v>
      </c>
      <c r="C13" s="155">
        <f>'TTU w. Quar - no change'!BC13</f>
        <v>636.2171944918764</v>
      </c>
      <c r="D13" s="155">
        <f>'TTU w. Quar - Spike no Mit'!BC13</f>
        <v>636.2171944918764</v>
      </c>
      <c r="E13" s="20">
        <f>'TTU w. Quar - Mit'!BC13</f>
        <v>636.2171944918764</v>
      </c>
      <c r="G13" s="86">
        <f t="shared" si="0"/>
        <v>34.782805508123602</v>
      </c>
      <c r="H13" s="86">
        <f t="shared" si="1"/>
        <v>1209.8435590159536</v>
      </c>
      <c r="I13">
        <f t="shared" si="2"/>
        <v>1.9016203420629205</v>
      </c>
    </row>
    <row r="14" spans="1:13" x14ac:dyDescent="0.25">
      <c r="A14" s="78">
        <v>44078</v>
      </c>
      <c r="B14" s="75">
        <v>717</v>
      </c>
      <c r="C14" s="155">
        <f>'TTU w. Quar - no change'!BC14</f>
        <v>704.12476585422883</v>
      </c>
      <c r="D14" s="155">
        <f>'TTU w. Quar - Spike no Mit'!BC14</f>
        <v>704.12476585422883</v>
      </c>
      <c r="E14" s="20">
        <f>'TTU w. Quar - Mit'!BC14</f>
        <v>704.12476585422883</v>
      </c>
      <c r="G14" s="86">
        <f t="shared" si="0"/>
        <v>12.875234145771174</v>
      </c>
      <c r="H14" s="86">
        <f t="shared" si="1"/>
        <v>165.77165430843198</v>
      </c>
      <c r="I14">
        <f t="shared" si="2"/>
        <v>0.23542937608127079</v>
      </c>
    </row>
    <row r="15" spans="1:13" x14ac:dyDescent="0.25">
      <c r="A15" s="78">
        <v>44079</v>
      </c>
      <c r="B15" s="151">
        <v>831</v>
      </c>
      <c r="C15" s="155">
        <f>'TTU w. Quar - no change'!BC15</f>
        <v>774.26241924884334</v>
      </c>
      <c r="D15" s="155">
        <f>'TTU w. Quar - Spike no Mit'!BC15</f>
        <v>774.26241924884334</v>
      </c>
      <c r="E15" s="20">
        <f>'TTU w. Quar - Mit'!BC15</f>
        <v>774.26241924884334</v>
      </c>
      <c r="G15" s="86">
        <f t="shared" si="0"/>
        <v>56.737580751156656</v>
      </c>
      <c r="H15" s="86">
        <f t="shared" si="1"/>
        <v>3219.1530694940225</v>
      </c>
      <c r="I15">
        <f t="shared" si="2"/>
        <v>4.1577028530160467</v>
      </c>
    </row>
    <row r="16" spans="1:13" x14ac:dyDescent="0.25">
      <c r="A16" s="78">
        <v>44080</v>
      </c>
      <c r="B16" s="151">
        <v>831</v>
      </c>
      <c r="C16" s="155">
        <f>'TTU w. Quar - no change'!BC16</f>
        <v>846.44264861642591</v>
      </c>
      <c r="D16" s="155">
        <f>'TTU w. Quar - Spike no Mit'!BC16</f>
        <v>846.44264861642591</v>
      </c>
      <c r="E16" s="20">
        <f>'TTU w. Quar - Mit'!BC16</f>
        <v>846.44264861642591</v>
      </c>
      <c r="G16" s="86">
        <f t="shared" si="0"/>
        <v>-15.442648616425913</v>
      </c>
      <c r="H16" s="86">
        <f t="shared" si="1"/>
        <v>238.47539629040116</v>
      </c>
      <c r="I16">
        <f t="shared" si="2"/>
        <v>0.28173839855565774</v>
      </c>
    </row>
    <row r="17" spans="1:9" x14ac:dyDescent="0.25">
      <c r="A17" s="78">
        <v>44081</v>
      </c>
      <c r="B17" s="75">
        <v>945</v>
      </c>
      <c r="C17" s="155">
        <f>'TTU w. Quar - no change'!BC17</f>
        <v>920.44482723729857</v>
      </c>
      <c r="D17" s="155">
        <f>'TTU w. Quar - Spike no Mit'!BC17</f>
        <v>920.44482723729857</v>
      </c>
      <c r="E17" s="20">
        <f>'TTU w. Quar - Mit'!BC17</f>
        <v>920.44482723729857</v>
      </c>
      <c r="G17" s="86">
        <f t="shared" si="0"/>
        <v>24.555172762701432</v>
      </c>
      <c r="H17" s="86">
        <f t="shared" si="1"/>
        <v>602.95650940611426</v>
      </c>
      <c r="I17">
        <f t="shared" si="2"/>
        <v>0.65507077834950656</v>
      </c>
    </row>
    <row r="18" spans="1:9" x14ac:dyDescent="0.25">
      <c r="A18" s="78">
        <v>44082</v>
      </c>
      <c r="B18" s="75">
        <v>1020</v>
      </c>
      <c r="C18" s="155">
        <f>'TTU w. Quar - no change'!BC18</f>
        <v>996.01250311416197</v>
      </c>
      <c r="D18" s="155">
        <f>'TTU w. Quar - Spike no Mit'!BC18</f>
        <v>996.01250311416197</v>
      </c>
      <c r="E18" s="20">
        <f>'TTU w. Quar - Mit'!BC18</f>
        <v>996.01250311416197</v>
      </c>
      <c r="G18" s="86">
        <f t="shared" si="0"/>
        <v>23.987496885838027</v>
      </c>
      <c r="H18" s="86">
        <f t="shared" si="1"/>
        <v>575.40000684808899</v>
      </c>
      <c r="I18">
        <f t="shared" si="2"/>
        <v>0.57770359814663608</v>
      </c>
    </row>
    <row r="19" spans="1:9" x14ac:dyDescent="0.25">
      <c r="A19" s="78">
        <v>44083</v>
      </c>
      <c r="B19" s="75">
        <v>1055</v>
      </c>
      <c r="C19" s="155">
        <f>'TTU w. Quar - no change'!BC19</f>
        <v>1073.0260839919686</v>
      </c>
      <c r="D19" s="155">
        <f>'TTU w. Quar - Spike no Mit'!BC19</f>
        <v>1073.0260839919686</v>
      </c>
      <c r="E19" s="20">
        <f>'TTU w. Quar - Mit'!BC19</f>
        <v>1073.0260839919686</v>
      </c>
      <c r="G19" s="86">
        <f t="shared" si="0"/>
        <v>-18.026083991968562</v>
      </c>
      <c r="H19" s="86">
        <f t="shared" si="1"/>
        <v>324.93970408550524</v>
      </c>
      <c r="I19">
        <f t="shared" si="2"/>
        <v>0.30282554071438339</v>
      </c>
    </row>
    <row r="20" spans="1:9" x14ac:dyDescent="0.25">
      <c r="A20" s="133">
        <v>44084</v>
      </c>
      <c r="B20" s="134">
        <v>1064</v>
      </c>
      <c r="C20" s="156">
        <f>'TTU w. Quar - no change'!BC20</f>
        <v>1151.3641662772143</v>
      </c>
      <c r="D20" s="156">
        <f>'TTU w. Quar - Spike no Mit'!BC20</f>
        <v>1151.3641662772143</v>
      </c>
      <c r="E20" s="130">
        <f>'TTU w. Quar - Mit'!BC20</f>
        <v>1151.3641662772143</v>
      </c>
      <c r="G20" s="86">
        <f t="shared" si="0"/>
        <v>-87.364166277214281</v>
      </c>
      <c r="H20" s="86">
        <f t="shared" si="1"/>
        <v>7632.4975493127449</v>
      </c>
      <c r="I20">
        <f t="shared" si="2"/>
        <v>6.6290907541368336</v>
      </c>
    </row>
    <row r="21" spans="1:9" x14ac:dyDescent="0.25">
      <c r="A21" s="135" t="s">
        <v>183</v>
      </c>
      <c r="B21" s="157"/>
      <c r="C21" s="155">
        <f>'TTU w. Quar - no change'!BI29</f>
        <v>554.73423509490181</v>
      </c>
      <c r="D21" s="155">
        <f>'TTU w. Quar - Spike no Mit'!BI29</f>
        <v>679.0090457033765</v>
      </c>
      <c r="E21" s="20">
        <f>'TTU w. Quar - Mit'!BI29</f>
        <v>451.15455215925169</v>
      </c>
    </row>
    <row r="22" spans="1:9" x14ac:dyDescent="0.25">
      <c r="A22" s="78" t="s">
        <v>184</v>
      </c>
      <c r="C22" s="136">
        <f>'TTU w. Quar - no change'!BI30</f>
        <v>44108</v>
      </c>
      <c r="D22" s="78">
        <f>'TTU w. Quar - Spike no Mit'!BI30</f>
        <v>44095</v>
      </c>
      <c r="E22" s="136">
        <f>'TTU w. Quar - Mit'!BI30</f>
        <v>44084</v>
      </c>
    </row>
    <row r="23" spans="1:9" x14ac:dyDescent="0.25">
      <c r="A23" s="78" t="s">
        <v>185</v>
      </c>
      <c r="C23" s="137">
        <f>'TTU w. Quar - no change'!BI31</f>
        <v>7136.4330791865223</v>
      </c>
      <c r="D23" s="86">
        <f>'TTU w. Quar - Spike no Mit'!BI31</f>
        <v>7937.2880535077229</v>
      </c>
      <c r="E23" s="86">
        <f>'TTU w. Quar - Mit'!BI31</f>
        <v>3709.3424672006054</v>
      </c>
    </row>
    <row r="25" spans="1:9" x14ac:dyDescent="0.25">
      <c r="F25" t="s">
        <v>146</v>
      </c>
    </row>
    <row r="26" spans="1:9" ht="15.75" thickBot="1" x14ac:dyDescent="0.3">
      <c r="B26" s="55"/>
    </row>
    <row r="27" spans="1:9" x14ac:dyDescent="0.25">
      <c r="A27" t="s">
        <v>180</v>
      </c>
      <c r="B27" s="132">
        <f>RSQ(B2:B20,C2:C20)</f>
        <v>0.98579668918165175</v>
      </c>
      <c r="F27" s="118" t="s">
        <v>147</v>
      </c>
      <c r="G27" s="118"/>
    </row>
    <row r="28" spans="1:9" x14ac:dyDescent="0.25">
      <c r="A28" s="78" t="s">
        <v>174</v>
      </c>
      <c r="B28" s="35">
        <v>0.13</v>
      </c>
      <c r="F28" s="115" t="s">
        <v>148</v>
      </c>
      <c r="G28" s="115">
        <v>0.99287294714966023</v>
      </c>
    </row>
    <row r="29" spans="1:9" x14ac:dyDescent="0.25">
      <c r="A29" s="78" t="s">
        <v>182</v>
      </c>
      <c r="B29" s="35">
        <v>0.7</v>
      </c>
      <c r="F29" s="115" t="s">
        <v>149</v>
      </c>
      <c r="G29" s="115">
        <v>0.98579668918165197</v>
      </c>
    </row>
    <row r="30" spans="1:9" x14ac:dyDescent="0.25">
      <c r="F30" s="115" t="s">
        <v>150</v>
      </c>
      <c r="G30" s="115">
        <v>0.98496120030998446</v>
      </c>
    </row>
    <row r="31" spans="1:9" x14ac:dyDescent="0.25">
      <c r="F31" s="115" t="s">
        <v>151</v>
      </c>
      <c r="G31" s="115">
        <v>41.702867841676799</v>
      </c>
    </row>
    <row r="32" spans="1:9" ht="15.75" thickBot="1" x14ac:dyDescent="0.3">
      <c r="F32" s="116" t="s">
        <v>152</v>
      </c>
      <c r="G32" s="116">
        <v>19</v>
      </c>
    </row>
    <row r="34" spans="1:14" ht="15.75" thickBot="1" x14ac:dyDescent="0.3">
      <c r="F34" t="s">
        <v>153</v>
      </c>
    </row>
    <row r="35" spans="1:14" x14ac:dyDescent="0.25">
      <c r="F35" s="117"/>
      <c r="G35" s="117" t="s">
        <v>157</v>
      </c>
      <c r="H35" s="117" t="s">
        <v>158</v>
      </c>
      <c r="I35" s="117" t="s">
        <v>159</v>
      </c>
      <c r="J35" s="117" t="s">
        <v>160</v>
      </c>
      <c r="K35" s="117" t="s">
        <v>161</v>
      </c>
    </row>
    <row r="36" spans="1:14" x14ac:dyDescent="0.25">
      <c r="A36"/>
      <c r="F36" s="115" t="s">
        <v>154</v>
      </c>
      <c r="G36" s="115">
        <v>1</v>
      </c>
      <c r="H36" s="115">
        <v>2052005.5406763589</v>
      </c>
      <c r="I36" s="115">
        <v>2052005.5406763589</v>
      </c>
      <c r="J36" s="115">
        <v>1179.9040329694944</v>
      </c>
      <c r="K36" s="115">
        <v>3.7881018877333231E-17</v>
      </c>
    </row>
    <row r="37" spans="1:14" x14ac:dyDescent="0.25">
      <c r="A37"/>
      <c r="F37" s="115" t="s">
        <v>155</v>
      </c>
      <c r="G37" s="115">
        <v>17</v>
      </c>
      <c r="H37" s="115">
        <v>29565.19616574614</v>
      </c>
      <c r="I37" s="115">
        <v>1739.1291862203611</v>
      </c>
      <c r="J37" s="115"/>
      <c r="K37" s="115"/>
    </row>
    <row r="38" spans="1:14" ht="15.75" thickBot="1" x14ac:dyDescent="0.3">
      <c r="A38"/>
      <c r="F38" s="116" t="s">
        <v>65</v>
      </c>
      <c r="G38" s="116">
        <v>18</v>
      </c>
      <c r="H38" s="116">
        <v>2081570.7368421049</v>
      </c>
      <c r="I38" s="116"/>
      <c r="J38" s="116"/>
      <c r="K38" s="116"/>
    </row>
    <row r="39" spans="1:14" ht="15.75" thickBot="1" x14ac:dyDescent="0.3"/>
    <row r="40" spans="1:14" x14ac:dyDescent="0.25">
      <c r="F40" s="117"/>
      <c r="G40" s="117" t="s">
        <v>162</v>
      </c>
      <c r="H40" s="117" t="s">
        <v>151</v>
      </c>
      <c r="I40" s="117" t="s">
        <v>163</v>
      </c>
      <c r="J40" s="117" t="s">
        <v>164</v>
      </c>
      <c r="K40" s="117" t="s">
        <v>165</v>
      </c>
      <c r="L40" s="117" t="s">
        <v>166</v>
      </c>
      <c r="M40" s="117" t="s">
        <v>167</v>
      </c>
      <c r="N40" s="117" t="s">
        <v>168</v>
      </c>
    </row>
    <row r="41" spans="1:14" x14ac:dyDescent="0.25">
      <c r="F41" s="115" t="s">
        <v>156</v>
      </c>
      <c r="G41" s="115">
        <v>-8.0088848262249712</v>
      </c>
      <c r="H41" s="115">
        <v>18.789535876085132</v>
      </c>
      <c r="I41" s="115">
        <v>-0.42624175919206642</v>
      </c>
      <c r="J41" s="115">
        <v>0.6752798937976936</v>
      </c>
      <c r="K41" s="115">
        <v>-47.651340317847364</v>
      </c>
      <c r="L41" s="115">
        <v>31.633570665397421</v>
      </c>
      <c r="M41" s="115">
        <v>-47.651340317847364</v>
      </c>
      <c r="N41" s="115">
        <v>31.633570665397421</v>
      </c>
    </row>
    <row r="42" spans="1:14" ht="15.75" thickBot="1" x14ac:dyDescent="0.3">
      <c r="F42" s="116" t="s">
        <v>177</v>
      </c>
      <c r="G42" s="116">
        <v>1.0059501385954279</v>
      </c>
      <c r="H42" s="116">
        <v>2.9285531609248735E-2</v>
      </c>
      <c r="I42" s="116">
        <v>34.349731192099526</v>
      </c>
      <c r="J42" s="116">
        <v>3.7881018877333231E-17</v>
      </c>
      <c r="K42" s="116">
        <v>0.94416306780110493</v>
      </c>
      <c r="L42" s="116">
        <v>1.0677372093897508</v>
      </c>
      <c r="M42" s="116">
        <v>0.94416306780110493</v>
      </c>
      <c r="N42" s="116">
        <v>1.0677372093897508</v>
      </c>
    </row>
    <row r="58" spans="1:10" ht="45" x14ac:dyDescent="0.25">
      <c r="A58" s="3" t="s">
        <v>2</v>
      </c>
      <c r="B58" s="76" t="s">
        <v>187</v>
      </c>
      <c r="C58" s="8" t="s">
        <v>186</v>
      </c>
      <c r="D58" t="s">
        <v>190</v>
      </c>
      <c r="E58" t="s">
        <v>189</v>
      </c>
    </row>
    <row r="59" spans="1:10" x14ac:dyDescent="0.25">
      <c r="A59" s="16">
        <v>44066</v>
      </c>
      <c r="B59" s="75">
        <v>53</v>
      </c>
      <c r="C59" s="158">
        <f>'TTU w. Quar - no change'!AP2</f>
        <v>47.7</v>
      </c>
      <c r="D59">
        <f>(B59-C59)^2/C59</f>
        <v>0.58888888888888824</v>
      </c>
      <c r="E59">
        <f>(B59-C59)^2</f>
        <v>28.089999999999971</v>
      </c>
    </row>
    <row r="60" spans="1:10" x14ac:dyDescent="0.25">
      <c r="A60" s="16">
        <v>44067</v>
      </c>
      <c r="B60" s="151">
        <v>70</v>
      </c>
      <c r="C60" s="158">
        <f>'TTU w. Quar - no change'!AP3</f>
        <v>72.689198652851601</v>
      </c>
      <c r="D60">
        <f t="shared" ref="D60:D77" si="3">(B60-C60)^2/C60</f>
        <v>9.9489188607462586E-2</v>
      </c>
      <c r="E60">
        <f>(B60-C60)^2</f>
        <v>7.2317893944988683</v>
      </c>
      <c r="I60" t="s">
        <v>146</v>
      </c>
    </row>
    <row r="61" spans="1:10" ht="15.75" thickBot="1" x14ac:dyDescent="0.3">
      <c r="A61" s="16">
        <v>44068</v>
      </c>
      <c r="B61" s="75">
        <v>87</v>
      </c>
      <c r="C61" s="158">
        <f>'TTU w. Quar - no change'!AP4</f>
        <v>99.445606437128234</v>
      </c>
      <c r="D61">
        <f t="shared" si="3"/>
        <v>1.5575662428667945</v>
      </c>
      <c r="E61">
        <f t="shared" ref="E61:E77" si="4">(B61-C61)^2</f>
        <v>154.89311958788772</v>
      </c>
    </row>
    <row r="62" spans="1:10" x14ac:dyDescent="0.25">
      <c r="A62" s="16">
        <v>44069</v>
      </c>
      <c r="B62" s="75">
        <v>136</v>
      </c>
      <c r="C62" s="158">
        <f>'TTU w. Quar - no change'!AP5</f>
        <v>128.08602769467117</v>
      </c>
      <c r="D62">
        <f t="shared" si="3"/>
        <v>0.48897572027770303</v>
      </c>
      <c r="E62">
        <f t="shared" si="4"/>
        <v>62.630957649511657</v>
      </c>
      <c r="I62" s="118" t="s">
        <v>147</v>
      </c>
      <c r="J62" s="118"/>
    </row>
    <row r="63" spans="1:10" x14ac:dyDescent="0.25">
      <c r="A63" s="16">
        <v>44070</v>
      </c>
      <c r="B63" s="151">
        <v>156</v>
      </c>
      <c r="C63" s="158">
        <f>'TTU w. Quar - no change'!AP6</f>
        <v>158.73354994447956</v>
      </c>
      <c r="D63">
        <f t="shared" si="3"/>
        <v>4.7074454654216558E-2</v>
      </c>
      <c r="E63">
        <f t="shared" si="4"/>
        <v>7.4722952989642222</v>
      </c>
      <c r="I63" s="115" t="s">
        <v>148</v>
      </c>
      <c r="J63" s="115">
        <v>0.96822746715720442</v>
      </c>
    </row>
    <row r="64" spans="1:10" x14ac:dyDescent="0.25">
      <c r="A64" s="16">
        <v>44071</v>
      </c>
      <c r="B64" s="75">
        <v>176</v>
      </c>
      <c r="C64" s="158">
        <f>'TTU w. Quar - no change'!AP7</f>
        <v>191.5176463239888</v>
      </c>
      <c r="D64">
        <f t="shared" si="3"/>
        <v>1.2573115431308519</v>
      </c>
      <c r="E64">
        <f t="shared" si="4"/>
        <v>240.7973474364031</v>
      </c>
      <c r="I64" s="115" t="s">
        <v>149</v>
      </c>
      <c r="J64" s="115">
        <v>0.93746442815765541</v>
      </c>
    </row>
    <row r="65" spans="1:17" x14ac:dyDescent="0.25">
      <c r="A65" s="16">
        <v>44072</v>
      </c>
      <c r="B65" s="151">
        <v>222</v>
      </c>
      <c r="C65" s="158">
        <f>'TTU w. Quar - no change'!AP8</f>
        <v>226.57423562356811</v>
      </c>
      <c r="D65">
        <f t="shared" si="3"/>
        <v>9.2347797102059884E-2</v>
      </c>
      <c r="E65">
        <f t="shared" si="4"/>
        <v>20.923631539919576</v>
      </c>
      <c r="I65" s="115" t="s">
        <v>150</v>
      </c>
      <c r="J65" s="115">
        <v>0.93355595491750887</v>
      </c>
    </row>
    <row r="66" spans="1:17" x14ac:dyDescent="0.25">
      <c r="A66" s="73">
        <v>44073</v>
      </c>
      <c r="B66" s="151">
        <v>222</v>
      </c>
      <c r="C66" s="158">
        <f>'TTU w. Quar - no change'!AP9</f>
        <v>264.04569097461211</v>
      </c>
      <c r="D66">
        <f t="shared" si="3"/>
        <v>6.6952053752793708</v>
      </c>
      <c r="E66">
        <f t="shared" si="4"/>
        <v>1767.8401295325787</v>
      </c>
      <c r="I66" s="115" t="s">
        <v>151</v>
      </c>
      <c r="J66" s="115">
        <v>52.322359298755025</v>
      </c>
    </row>
    <row r="67" spans="1:17" ht="15.75" thickBot="1" x14ac:dyDescent="0.3">
      <c r="A67" s="16">
        <v>44074</v>
      </c>
      <c r="B67" s="75">
        <v>268</v>
      </c>
      <c r="C67" s="158">
        <f>'TTU w. Quar - no change'!AP10</f>
        <v>285.99032139220355</v>
      </c>
      <c r="D67">
        <f t="shared" si="3"/>
        <v>1.1316874718670111</v>
      </c>
      <c r="E67">
        <f t="shared" si="4"/>
        <v>323.65166379477682</v>
      </c>
      <c r="I67" s="116" t="s">
        <v>152</v>
      </c>
      <c r="J67" s="116">
        <v>18</v>
      </c>
    </row>
    <row r="68" spans="1:17" x14ac:dyDescent="0.25">
      <c r="A68" s="16">
        <v>44075</v>
      </c>
      <c r="B68" s="152">
        <v>418</v>
      </c>
      <c r="C68" s="158">
        <f>'TTU w. Quar - no change'!AP11</f>
        <v>307.44905626110648</v>
      </c>
      <c r="D68">
        <f t="shared" si="3"/>
        <v>39.751337376624342</v>
      </c>
      <c r="E68">
        <f t="shared" si="4"/>
        <v>12221.511161560002</v>
      </c>
    </row>
    <row r="69" spans="1:17" ht="15.75" thickBot="1" x14ac:dyDescent="0.3">
      <c r="A69" s="16">
        <v>44076</v>
      </c>
      <c r="B69" s="152">
        <v>453</v>
      </c>
      <c r="C69" s="158">
        <f>'TTU w. Quar - no change'!AP12</f>
        <v>328.2408843458519</v>
      </c>
      <c r="D69">
        <f t="shared" si="3"/>
        <v>47.418946514917288</v>
      </c>
      <c r="E69">
        <f t="shared" si="4"/>
        <v>15564.836938805103</v>
      </c>
      <c r="I69" t="s">
        <v>153</v>
      </c>
    </row>
    <row r="70" spans="1:17" x14ac:dyDescent="0.25">
      <c r="A70" s="16">
        <v>44077</v>
      </c>
      <c r="B70" s="75">
        <v>477</v>
      </c>
      <c r="C70" s="158">
        <f>'TTU w. Quar - no change'!AP13</f>
        <v>348.16423363522546</v>
      </c>
      <c r="D70">
        <f t="shared" si="3"/>
        <v>47.674784171510616</v>
      </c>
      <c r="E70">
        <f t="shared" si="4"/>
        <v>16598.65469479877</v>
      </c>
      <c r="I70" s="117"/>
      <c r="J70" s="117" t="s">
        <v>157</v>
      </c>
      <c r="K70" s="117" t="s">
        <v>158</v>
      </c>
      <c r="L70" s="117" t="s">
        <v>159</v>
      </c>
      <c r="M70" s="117" t="s">
        <v>160</v>
      </c>
      <c r="N70" s="117" t="s">
        <v>161</v>
      </c>
    </row>
    <row r="71" spans="1:17" x14ac:dyDescent="0.25">
      <c r="A71" s="16">
        <v>44078</v>
      </c>
      <c r="B71" s="75">
        <v>490</v>
      </c>
      <c r="C71" s="158">
        <f>'TTU w. Quar - no change'!AP14</f>
        <v>366.99558659641696</v>
      </c>
      <c r="D71">
        <f t="shared" si="3"/>
        <v>41.226887377798448</v>
      </c>
      <c r="E71">
        <f t="shared" si="4"/>
        <v>15130.08571675956</v>
      </c>
      <c r="I71" s="115" t="s">
        <v>154</v>
      </c>
      <c r="J71" s="115">
        <v>1</v>
      </c>
      <c r="K71" s="115">
        <v>656632.37592303625</v>
      </c>
      <c r="L71" s="115">
        <v>656632.37592303625</v>
      </c>
      <c r="M71" s="115">
        <v>239.85438061295471</v>
      </c>
      <c r="N71" s="115">
        <v>4.7265219703820507E-11</v>
      </c>
    </row>
    <row r="72" spans="1:17" x14ac:dyDescent="0.25">
      <c r="A72" s="16">
        <v>44079</v>
      </c>
      <c r="B72" s="151">
        <v>558</v>
      </c>
      <c r="C72" s="158">
        <f>'TTU w. Quar - no change'!AP15</f>
        <v>384.4880843319587</v>
      </c>
      <c r="D72">
        <f t="shared" si="3"/>
        <v>78.302517309743919</v>
      </c>
      <c r="E72">
        <f t="shared" si="4"/>
        <v>30106.384878793477</v>
      </c>
      <c r="I72" s="115" t="s">
        <v>155</v>
      </c>
      <c r="J72" s="115">
        <v>16</v>
      </c>
      <c r="K72" s="115">
        <v>43802.068521408262</v>
      </c>
      <c r="L72" s="115">
        <v>2737.6292825880164</v>
      </c>
      <c r="M72" s="115"/>
      <c r="N72" s="115"/>
    </row>
    <row r="73" spans="1:17" ht="15.75" thickBot="1" x14ac:dyDescent="0.3">
      <c r="A73" s="16">
        <v>44080</v>
      </c>
      <c r="B73" s="151">
        <v>558</v>
      </c>
      <c r="C73" s="158">
        <f>'TTU w. Quar - no change'!AP16</f>
        <v>400.37012966510838</v>
      </c>
      <c r="D73">
        <f t="shared" si="3"/>
        <v>62.060513961364428</v>
      </c>
      <c r="E73">
        <f t="shared" si="4"/>
        <v>24847.176021794745</v>
      </c>
      <c r="I73" s="116" t="s">
        <v>65</v>
      </c>
      <c r="J73" s="116">
        <v>17</v>
      </c>
      <c r="K73" s="116">
        <v>700434.4444444445</v>
      </c>
      <c r="L73" s="116"/>
      <c r="M73" s="116"/>
      <c r="N73" s="116"/>
    </row>
    <row r="74" spans="1:17" ht="15.75" thickBot="1" x14ac:dyDescent="0.3">
      <c r="A74" s="16">
        <v>44081</v>
      </c>
      <c r="B74" s="75">
        <v>626</v>
      </c>
      <c r="C74" s="158">
        <f>'TTU w. Quar - no change'!AP17</f>
        <v>414.34399973561938</v>
      </c>
      <c r="D74">
        <f t="shared" si="3"/>
        <v>108.11852585412106</v>
      </c>
      <c r="E74">
        <f t="shared" si="4"/>
        <v>44798.262447915491</v>
      </c>
    </row>
    <row r="75" spans="1:17" x14ac:dyDescent="0.25">
      <c r="A75" s="16">
        <v>44082</v>
      </c>
      <c r="B75" s="75">
        <v>650</v>
      </c>
      <c r="C75" s="158">
        <f>'TTU w. Quar - no change'!AP18</f>
        <v>427.47837438292339</v>
      </c>
      <c r="D75">
        <f t="shared" si="3"/>
        <v>115.8324650662011</v>
      </c>
      <c r="E75">
        <f t="shared" si="4"/>
        <v>49515.873867266404</v>
      </c>
      <c r="I75" s="117"/>
      <c r="J75" s="117" t="s">
        <v>162</v>
      </c>
      <c r="K75" s="117" t="s">
        <v>151</v>
      </c>
      <c r="L75" s="117" t="s">
        <v>163</v>
      </c>
      <c r="M75" s="117" t="s">
        <v>164</v>
      </c>
      <c r="N75" s="117" t="s">
        <v>165</v>
      </c>
      <c r="O75" s="117" t="s">
        <v>166</v>
      </c>
      <c r="P75" s="117" t="s">
        <v>167</v>
      </c>
      <c r="Q75" s="117" t="s">
        <v>168</v>
      </c>
    </row>
    <row r="76" spans="1:17" x14ac:dyDescent="0.25">
      <c r="A76" s="16">
        <v>44083</v>
      </c>
      <c r="B76" s="75">
        <v>612</v>
      </c>
      <c r="C76" s="158">
        <f>'TTU w. Quar - no change'!AP19</f>
        <v>439.75139167151497</v>
      </c>
      <c r="D76">
        <f t="shared" si="3"/>
        <v>67.468991873622997</v>
      </c>
      <c r="E76">
        <f t="shared" si="4"/>
        <v>29669.583071099845</v>
      </c>
      <c r="I76" s="115" t="s">
        <v>156</v>
      </c>
      <c r="J76" s="115">
        <v>-97.704568451143871</v>
      </c>
      <c r="K76" s="115">
        <v>32.826430188035502</v>
      </c>
      <c r="L76" s="115">
        <v>-2.9763994406785965</v>
      </c>
      <c r="M76" s="115">
        <v>8.9071601569846535E-3</v>
      </c>
      <c r="N76" s="115">
        <v>-167.29349176127693</v>
      </c>
      <c r="O76" s="115">
        <v>-28.11564514101083</v>
      </c>
      <c r="P76" s="115">
        <v>-167.29349176127693</v>
      </c>
      <c r="Q76" s="115">
        <v>-28.11564514101083</v>
      </c>
    </row>
    <row r="77" spans="1:17" ht="15.75" thickBot="1" x14ac:dyDescent="0.3">
      <c r="A77" s="16">
        <v>44084</v>
      </c>
      <c r="B77" s="75">
        <v>543</v>
      </c>
      <c r="C77" s="158">
        <f>'TTU w. Quar - no change'!AP20</f>
        <v>451.15455215925169</v>
      </c>
      <c r="D77">
        <f t="shared" si="3"/>
        <v>18.697774961361723</v>
      </c>
      <c r="E77">
        <f t="shared" si="4"/>
        <v>8435.5862890676181</v>
      </c>
      <c r="I77" s="116">
        <v>47.7</v>
      </c>
      <c r="J77" s="116">
        <v>1.6014828614594538</v>
      </c>
      <c r="K77" s="116">
        <v>0.10340664981481437</v>
      </c>
      <c r="L77" s="116">
        <v>15.487232826200895</v>
      </c>
      <c r="M77" s="116">
        <v>4.7265219703820681E-11</v>
      </c>
      <c r="N77" s="116">
        <v>1.3822705565423123</v>
      </c>
      <c r="O77" s="116">
        <v>1.8206951663765953</v>
      </c>
      <c r="P77" s="116">
        <v>1.3822705565423123</v>
      </c>
      <c r="Q77" s="116">
        <v>1.8206951663765953</v>
      </c>
    </row>
    <row r="78" spans="1:17" x14ac:dyDescent="0.25">
      <c r="A78" s="16"/>
      <c r="B78" s="75"/>
      <c r="C78" s="158"/>
    </row>
    <row r="79" spans="1:17" x14ac:dyDescent="0.25">
      <c r="C79" t="s">
        <v>191</v>
      </c>
      <c r="D79">
        <f>SUM(D59:D77)</f>
        <v>638.51129114994035</v>
      </c>
    </row>
    <row r="80" spans="1:17" x14ac:dyDescent="0.25">
      <c r="C80" t="s">
        <v>192</v>
      </c>
      <c r="D80">
        <f>_xlfn.CHISQ.DIST.RT(D79,18)</f>
        <v>6.1320924714982684E-124</v>
      </c>
    </row>
    <row r="84" spans="1:2" x14ac:dyDescent="0.25">
      <c r="A84" s="78" t="s">
        <v>181</v>
      </c>
      <c r="B84" s="138">
        <f>RSQ(B59:B78,C59:C78)</f>
        <v>0.93973586806264431</v>
      </c>
    </row>
    <row r="85" spans="1:2" x14ac:dyDescent="0.25">
      <c r="A85" s="78" t="s">
        <v>195</v>
      </c>
      <c r="B85">
        <f>SQRT(SUM(E59:E77)/COUNT(E59:E77))</f>
        <v>114.59344291475695</v>
      </c>
    </row>
    <row r="99" spans="1:13" ht="30" x14ac:dyDescent="0.25">
      <c r="A99" s="3" t="s">
        <v>2</v>
      </c>
      <c r="B99" s="76" t="s">
        <v>200</v>
      </c>
      <c r="C99" s="8" t="s">
        <v>199</v>
      </c>
      <c r="D99" t="s">
        <v>189</v>
      </c>
    </row>
    <row r="100" spans="1:13" x14ac:dyDescent="0.25">
      <c r="A100" s="16">
        <v>44066</v>
      </c>
      <c r="B100" s="74">
        <v>50</v>
      </c>
      <c r="C100" s="20">
        <v>55.3</v>
      </c>
      <c r="D100">
        <f>(B100-C100)^2</f>
        <v>28.089999999999971</v>
      </c>
      <c r="H100" t="s">
        <v>146</v>
      </c>
    </row>
    <row r="101" spans="1:13" ht="15.75" thickBot="1" x14ac:dyDescent="0.3">
      <c r="A101" s="73">
        <v>44067</v>
      </c>
      <c r="B101" s="151">
        <v>56</v>
      </c>
      <c r="C101" s="158">
        <v>60.461577628094624</v>
      </c>
      <c r="D101">
        <f t="shared" ref="D101:D118" si="5">(B101-C101)^2</f>
        <v>19.905674931514447</v>
      </c>
    </row>
    <row r="102" spans="1:13" x14ac:dyDescent="0.25">
      <c r="A102" s="73">
        <v>44068</v>
      </c>
      <c r="B102" s="75">
        <v>62</v>
      </c>
      <c r="C102" s="158">
        <v>67.068971758990159</v>
      </c>
      <c r="D102">
        <f t="shared" si="5"/>
        <v>25.694474693439787</v>
      </c>
      <c r="H102" s="118" t="s">
        <v>147</v>
      </c>
      <c r="I102" s="118"/>
    </row>
    <row r="103" spans="1:13" x14ac:dyDescent="0.25">
      <c r="A103" s="73">
        <v>44069</v>
      </c>
      <c r="B103" s="75">
        <v>70</v>
      </c>
      <c r="C103" s="158">
        <v>75.223521109462453</v>
      </c>
      <c r="D103">
        <f t="shared" si="5"/>
        <v>27.285172780999858</v>
      </c>
      <c r="H103" s="115" t="s">
        <v>148</v>
      </c>
      <c r="I103" s="115">
        <v>0.99260283442926878</v>
      </c>
    </row>
    <row r="104" spans="1:13" x14ac:dyDescent="0.25">
      <c r="A104" s="73">
        <v>44070</v>
      </c>
      <c r="B104" s="151">
        <v>77</v>
      </c>
      <c r="C104" s="158">
        <v>85.033102744174727</v>
      </c>
      <c r="D104">
        <f t="shared" si="5"/>
        <v>64.530739698467528</v>
      </c>
      <c r="H104" s="115" t="s">
        <v>149</v>
      </c>
      <c r="I104" s="115">
        <v>0.98526038691701834</v>
      </c>
    </row>
    <row r="105" spans="1:13" x14ac:dyDescent="0.25">
      <c r="A105" s="73">
        <v>44071</v>
      </c>
      <c r="B105" s="75">
        <v>84</v>
      </c>
      <c r="C105" s="158">
        <v>96.612457616899732</v>
      </c>
      <c r="D105">
        <f t="shared" si="5"/>
        <v>159.07408713809207</v>
      </c>
      <c r="H105" s="115" t="s">
        <v>150</v>
      </c>
      <c r="I105" s="115">
        <v>0.98439335085331359</v>
      </c>
    </row>
    <row r="106" spans="1:13" x14ac:dyDescent="0.25">
      <c r="A106" s="73">
        <v>44072</v>
      </c>
      <c r="B106" s="151">
        <v>97</v>
      </c>
      <c r="C106" s="158">
        <v>110.08351652194131</v>
      </c>
      <c r="D106">
        <f t="shared" si="5"/>
        <v>171.17840457991113</v>
      </c>
      <c r="H106" s="115" t="s">
        <v>151</v>
      </c>
      <c r="I106" s="115">
        <v>17.603661865275477</v>
      </c>
    </row>
    <row r="107" spans="1:13" ht="15.75" thickBot="1" x14ac:dyDescent="0.3">
      <c r="A107" s="73">
        <v>44073</v>
      </c>
      <c r="B107" s="151">
        <v>97</v>
      </c>
      <c r="C107" s="158">
        <v>125.57572334212459</v>
      </c>
      <c r="D107">
        <f t="shared" si="5"/>
        <v>816.57196452564415</v>
      </c>
      <c r="H107" s="116" t="s">
        <v>152</v>
      </c>
      <c r="I107" s="116">
        <v>19</v>
      </c>
    </row>
    <row r="108" spans="1:13" x14ac:dyDescent="0.25">
      <c r="A108" s="73">
        <v>44074</v>
      </c>
      <c r="B108" s="75">
        <v>110</v>
      </c>
      <c r="C108" s="158">
        <v>161.31681768010731</v>
      </c>
      <c r="D108">
        <f t="shared" si="5"/>
        <v>2633.4157768133737</v>
      </c>
    </row>
    <row r="109" spans="1:13" ht="15.75" thickBot="1" x14ac:dyDescent="0.3">
      <c r="A109" s="73">
        <v>44075</v>
      </c>
      <c r="B109" s="152">
        <v>133</v>
      </c>
      <c r="C109" s="158">
        <v>200.2431722341548</v>
      </c>
      <c r="D109">
        <f t="shared" si="5"/>
        <v>4521.6442121122072</v>
      </c>
      <c r="H109" t="s">
        <v>153</v>
      </c>
    </row>
    <row r="110" spans="1:13" x14ac:dyDescent="0.25">
      <c r="A110" s="73">
        <v>44076</v>
      </c>
      <c r="B110" s="152">
        <v>171</v>
      </c>
      <c r="C110" s="158">
        <v>242.45580857308087</v>
      </c>
      <c r="D110">
        <f t="shared" si="5"/>
        <v>5105.9325788327778</v>
      </c>
      <c r="H110" s="117"/>
      <c r="I110" s="117" t="s">
        <v>157</v>
      </c>
      <c r="J110" s="117" t="s">
        <v>158</v>
      </c>
      <c r="K110" s="117" t="s">
        <v>159</v>
      </c>
      <c r="L110" s="117" t="s">
        <v>160</v>
      </c>
      <c r="M110" s="117" t="s">
        <v>161</v>
      </c>
    </row>
    <row r="111" spans="1:13" x14ac:dyDescent="0.25">
      <c r="A111" s="73">
        <v>44077</v>
      </c>
      <c r="B111" s="75">
        <v>194</v>
      </c>
      <c r="C111" s="158">
        <v>288.052960856651</v>
      </c>
      <c r="D111">
        <f t="shared" si="5"/>
        <v>8845.9594459027248</v>
      </c>
      <c r="H111" s="115" t="s">
        <v>154</v>
      </c>
      <c r="I111" s="115">
        <v>1</v>
      </c>
      <c r="J111" s="115">
        <v>352143.677985546</v>
      </c>
      <c r="K111" s="115">
        <v>352143.677985546</v>
      </c>
      <c r="L111" s="115">
        <v>1136.3545625853724</v>
      </c>
      <c r="M111" s="115">
        <v>5.1921523217798304E-17</v>
      </c>
    </row>
    <row r="112" spans="1:13" x14ac:dyDescent="0.25">
      <c r="A112" s="73">
        <v>44078</v>
      </c>
      <c r="B112" s="75">
        <v>227</v>
      </c>
      <c r="C112" s="158">
        <v>337.12917925781193</v>
      </c>
      <c r="D112">
        <f t="shared" si="5"/>
        <v>12128.436123999272</v>
      </c>
      <c r="H112" s="115" t="s">
        <v>155</v>
      </c>
      <c r="I112" s="115">
        <v>17</v>
      </c>
      <c r="J112" s="115">
        <v>5268.11148813822</v>
      </c>
      <c r="K112" s="115">
        <v>309.88891106695411</v>
      </c>
      <c r="L112" s="115"/>
      <c r="M112" s="115"/>
    </row>
    <row r="113" spans="1:16" ht="15.75" thickBot="1" x14ac:dyDescent="0.3">
      <c r="A113" s="73">
        <v>44079</v>
      </c>
      <c r="B113" s="75">
        <v>273</v>
      </c>
      <c r="C113" s="158">
        <v>389.7743349168847</v>
      </c>
      <c r="D113">
        <f t="shared" si="5"/>
        <v>13636.245295280756</v>
      </c>
      <c r="H113" s="116" t="s">
        <v>65</v>
      </c>
      <c r="I113" s="116">
        <v>18</v>
      </c>
      <c r="J113" s="116">
        <v>357411.78947368421</v>
      </c>
      <c r="K113" s="116"/>
      <c r="L113" s="116"/>
      <c r="M113" s="116"/>
    </row>
    <row r="114" spans="1:16" ht="15.75" thickBot="1" x14ac:dyDescent="0.3">
      <c r="A114" s="73">
        <v>44080</v>
      </c>
      <c r="B114" s="75">
        <v>273</v>
      </c>
      <c r="C114" s="158">
        <v>446.07251895131748</v>
      </c>
      <c r="D114">
        <f t="shared" si="5"/>
        <v>29954.096816154146</v>
      </c>
    </row>
    <row r="115" spans="1:16" x14ac:dyDescent="0.25">
      <c r="A115" s="73">
        <v>44081</v>
      </c>
      <c r="B115" s="75">
        <v>319</v>
      </c>
      <c r="C115" s="158">
        <v>506.10082750167913</v>
      </c>
      <c r="D115">
        <f t="shared" si="5"/>
        <v>35006.719651813088</v>
      </c>
      <c r="H115" s="117"/>
      <c r="I115" s="117" t="s">
        <v>162</v>
      </c>
      <c r="J115" s="117" t="s">
        <v>151</v>
      </c>
      <c r="K115" s="117" t="s">
        <v>163</v>
      </c>
      <c r="L115" s="117" t="s">
        <v>164</v>
      </c>
      <c r="M115" s="117" t="s">
        <v>165</v>
      </c>
      <c r="N115" s="117" t="s">
        <v>166</v>
      </c>
      <c r="O115" s="117" t="s">
        <v>167</v>
      </c>
      <c r="P115" s="117" t="s">
        <v>168</v>
      </c>
    </row>
    <row r="116" spans="1:16" x14ac:dyDescent="0.25">
      <c r="A116" s="73">
        <v>44082</v>
      </c>
      <c r="B116" s="75">
        <v>370</v>
      </c>
      <c r="C116" s="158">
        <v>568.53412873123852</v>
      </c>
      <c r="D116">
        <f t="shared" si="5"/>
        <v>39415.800271071988</v>
      </c>
      <c r="H116" s="115" t="s">
        <v>156</v>
      </c>
      <c r="I116" s="115">
        <v>12.15427832614526</v>
      </c>
      <c r="J116" s="115">
        <v>6.6651737044072608</v>
      </c>
      <c r="K116" s="115">
        <v>1.8235501226484763</v>
      </c>
      <c r="L116" s="115">
        <v>8.5851980999348487E-2</v>
      </c>
      <c r="M116" s="115">
        <v>-1.9080089843781742</v>
      </c>
      <c r="N116" s="115">
        <v>26.216565636668694</v>
      </c>
      <c r="O116" s="115">
        <v>-1.9080089843781742</v>
      </c>
      <c r="P116" s="115">
        <v>26.216565636668694</v>
      </c>
    </row>
    <row r="117" spans="1:16" ht="15.75" thickBot="1" x14ac:dyDescent="0.3">
      <c r="A117" s="73">
        <v>44083</v>
      </c>
      <c r="B117" s="75">
        <v>443</v>
      </c>
      <c r="C117" s="158">
        <v>633.2746923204536</v>
      </c>
      <c r="D117">
        <f t="shared" si="5"/>
        <v>36204.458537643281</v>
      </c>
      <c r="H117" s="116" t="s">
        <v>55</v>
      </c>
      <c r="I117" s="116">
        <v>0.65962000377690233</v>
      </c>
      <c r="J117" s="116">
        <v>1.9567569619215821E-2</v>
      </c>
      <c r="K117" s="116">
        <v>33.709858537012167</v>
      </c>
      <c r="L117" s="116">
        <v>5.1921523217798304E-17</v>
      </c>
      <c r="M117" s="116">
        <v>0.61833604057394287</v>
      </c>
      <c r="N117" s="116">
        <v>0.70090396697986179</v>
      </c>
      <c r="O117" s="116">
        <v>0.61833604057394287</v>
      </c>
      <c r="P117" s="116">
        <v>0.70090396697986179</v>
      </c>
    </row>
    <row r="118" spans="1:16" x14ac:dyDescent="0.25">
      <c r="A118" s="16">
        <v>44084</v>
      </c>
      <c r="B118" s="74">
        <v>521</v>
      </c>
      <c r="C118" s="20">
        <v>700.20961411796259</v>
      </c>
      <c r="D118">
        <f t="shared" si="5"/>
        <v>32116.085792309055</v>
      </c>
    </row>
    <row r="121" spans="1:16" x14ac:dyDescent="0.25">
      <c r="A121" t="s">
        <v>180</v>
      </c>
      <c r="B121" s="132">
        <f>RSQ(B100:B118,C100:C118)</f>
        <v>0.98526038691701789</v>
      </c>
    </row>
    <row r="122" spans="1:16" x14ac:dyDescent="0.25">
      <c r="A122" s="78" t="s">
        <v>195</v>
      </c>
      <c r="B122">
        <f>SQRT(SUM(D100:D118)/COUNT(D100:D118))</f>
        <v>107.8207882065813</v>
      </c>
    </row>
  </sheetData>
  <conditionalFormatting sqref="B3:B21 B27:B29">
    <cfRule type="timePeriod" dxfId="21" priority="7" timePeriod="today">
      <formula>FLOOR(B3,1)=TODAY()</formula>
    </cfRule>
  </conditionalFormatting>
  <conditionalFormatting sqref="A78:B78">
    <cfRule type="timePeriod" dxfId="20" priority="6" timePeriod="today">
      <formula>FLOOR(A78,1)=TODAY()</formula>
    </cfRule>
  </conditionalFormatting>
  <conditionalFormatting sqref="B58 B60:B77">
    <cfRule type="timePeriod" dxfId="19" priority="4" timePeriod="today">
      <formula>FLOOR(B58,1)=TODAY()</formula>
    </cfRule>
  </conditionalFormatting>
  <conditionalFormatting sqref="A58:A77">
    <cfRule type="timePeriod" dxfId="18" priority="5" timePeriod="today">
      <formula>FLOOR(A58,1)=TODAY()</formula>
    </cfRule>
  </conditionalFormatting>
  <conditionalFormatting sqref="B99 B101:B118">
    <cfRule type="timePeriod" dxfId="17" priority="3" timePeriod="today">
      <formula>FLOOR(B99,1)=TODAY()</formula>
    </cfRule>
  </conditionalFormatting>
  <conditionalFormatting sqref="A99:A118">
    <cfRule type="timePeriod" dxfId="16" priority="2" timePeriod="today">
      <formula>FLOOR(A99,1)=TODAY()</formula>
    </cfRule>
  </conditionalFormatting>
  <conditionalFormatting sqref="B121">
    <cfRule type="timePeriod" dxfId="15" priority="1" timePeriod="today">
      <formula>FLOOR(B121,1)=TODAY()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770A-C865-4EFA-A07D-3F4696E39A8A}">
  <sheetPr codeName="Sheet3">
    <tabColor rgb="FFFFFF00"/>
  </sheetPr>
  <dimension ref="A1:AS293"/>
  <sheetViews>
    <sheetView zoomScaleNormal="100" workbookViewId="0">
      <pane ySplit="1" topLeftCell="A2" activePane="bottomLeft" state="frozen"/>
      <selection pane="bottomLeft" activeCell="AP19" sqref="AP19"/>
    </sheetView>
  </sheetViews>
  <sheetFormatPr defaultRowHeight="15" x14ac:dyDescent="0.25"/>
  <cols>
    <col min="1" max="1" width="10" customWidth="1"/>
    <col min="2" max="2" width="27.140625" customWidth="1"/>
    <col min="3" max="3" width="10.42578125" style="65" customWidth="1"/>
    <col min="4" max="9" width="10.42578125" style="74" customWidth="1"/>
    <col min="10" max="10" width="8.7109375" style="17" customWidth="1"/>
    <col min="11" max="11" width="9.140625" customWidth="1"/>
    <col min="12" max="12" width="8.7109375" customWidth="1"/>
    <col min="13" max="13" width="9.140625" customWidth="1"/>
    <col min="14" max="14" width="8.7109375" customWidth="1"/>
    <col min="15" max="15" width="16.28515625" style="18" customWidth="1"/>
    <col min="16" max="21" width="16.28515625" style="19" customWidth="1"/>
    <col min="22" max="27" width="21.5703125" style="66" customWidth="1"/>
    <col min="28" max="29" width="11.140625" style="66" customWidth="1"/>
    <col min="30" max="32" width="11.140625" style="21" customWidth="1"/>
    <col min="33" max="33" width="17.85546875" bestFit="1" customWidth="1"/>
    <col min="34" max="34" width="78.42578125" bestFit="1" customWidth="1"/>
    <col min="35" max="35" width="12.140625" bestFit="1" customWidth="1"/>
    <col min="43" max="43" width="11.140625" bestFit="1" customWidth="1"/>
    <col min="44" max="44" width="30.5703125" bestFit="1" customWidth="1"/>
    <col min="45" max="45" width="96.28515625" customWidth="1"/>
  </cols>
  <sheetData>
    <row r="1" spans="1:45" ht="90" x14ac:dyDescent="0.25">
      <c r="A1" s="1" t="s">
        <v>0</v>
      </c>
      <c r="B1" s="2" t="s">
        <v>1</v>
      </c>
      <c r="C1" s="3" t="s">
        <v>2</v>
      </c>
      <c r="D1" s="76" t="s">
        <v>65</v>
      </c>
      <c r="E1" s="76" t="s">
        <v>77</v>
      </c>
      <c r="F1" s="76" t="s">
        <v>78</v>
      </c>
      <c r="G1" s="76" t="s">
        <v>66</v>
      </c>
      <c r="H1" s="76" t="s">
        <v>67</v>
      </c>
      <c r="I1" s="76" t="s">
        <v>68</v>
      </c>
      <c r="J1" s="4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70" t="s">
        <v>9</v>
      </c>
      <c r="Q1" s="71" t="s">
        <v>10</v>
      </c>
      <c r="R1" s="67" t="s">
        <v>11</v>
      </c>
      <c r="S1" s="68" t="s">
        <v>12</v>
      </c>
      <c r="T1" s="68" t="s">
        <v>53</v>
      </c>
      <c r="U1" s="69" t="s">
        <v>54</v>
      </c>
      <c r="V1" s="8" t="s">
        <v>13</v>
      </c>
      <c r="W1" s="8" t="s">
        <v>59</v>
      </c>
      <c r="X1" s="7" t="s">
        <v>14</v>
      </c>
      <c r="Y1" s="7" t="s">
        <v>15</v>
      </c>
      <c r="Z1" s="7" t="s">
        <v>16</v>
      </c>
      <c r="AA1" s="7" t="s">
        <v>17</v>
      </c>
      <c r="AB1" s="8" t="s">
        <v>55</v>
      </c>
      <c r="AC1" s="9" t="s">
        <v>18</v>
      </c>
      <c r="AD1" s="10" t="s">
        <v>19</v>
      </c>
      <c r="AE1" s="10" t="s">
        <v>60</v>
      </c>
      <c r="AF1" s="10" t="s">
        <v>62</v>
      </c>
      <c r="AG1" s="11"/>
      <c r="AH1" s="12" t="s">
        <v>20</v>
      </c>
      <c r="AI1" s="12" t="s">
        <v>21</v>
      </c>
      <c r="AL1" s="13" t="s">
        <v>22</v>
      </c>
      <c r="AM1" s="13" t="s">
        <v>4</v>
      </c>
      <c r="AN1" s="14" t="s">
        <v>23</v>
      </c>
      <c r="AO1" s="15" t="s">
        <v>3</v>
      </c>
      <c r="AP1" s="15" t="s">
        <v>24</v>
      </c>
    </row>
    <row r="2" spans="1:45" x14ac:dyDescent="0.25">
      <c r="A2">
        <v>0</v>
      </c>
      <c r="C2" s="16">
        <v>44047</v>
      </c>
      <c r="F2" s="74">
        <v>1</v>
      </c>
      <c r="J2" s="17">
        <f>K2/M2</f>
        <v>1.8750000000000002</v>
      </c>
      <c r="K2">
        <f t="shared" ref="K2:K65" si="0">IF(A2=0,$AM$2,IF(A2=1,$AM$3,IF(A2=2,$AM$4,IF(A2=3,$AM$5,IF(A2=4,$AM$6,IF(A2=5,$AM$7,IF(A2=6,$AM$8,IF(A2=7,$AM$9,IF(A2=8,$AM$10,"")))))))))</f>
        <v>8.4375000000000006E-2</v>
      </c>
      <c r="L2">
        <v>22.22</v>
      </c>
      <c r="M2">
        <f t="shared" ref="M2:M65" si="1">$AI$7</f>
        <v>4.4999999999999998E-2</v>
      </c>
      <c r="N2">
        <f>K2-M2</f>
        <v>3.9375000000000007E-2</v>
      </c>
      <c r="O2" s="18">
        <f>AI2</f>
        <v>28317</v>
      </c>
      <c r="V2" s="20">
        <f>AI3*0.9</f>
        <v>47.7</v>
      </c>
      <c r="W2" s="20"/>
      <c r="X2" s="20"/>
      <c r="Y2" s="20"/>
      <c r="Z2" s="20"/>
      <c r="AA2" s="20"/>
      <c r="AB2" s="20">
        <f>AI4+AI3*0.1</f>
        <v>55.3</v>
      </c>
      <c r="AC2" s="20"/>
      <c r="AD2" s="21">
        <f t="shared" ref="AD2:AD65" si="2">O2+V2+AB2</f>
        <v>28420</v>
      </c>
      <c r="AH2" s="22" t="s">
        <v>26</v>
      </c>
      <c r="AI2" s="23">
        <f>AI5-AI4-AI3</f>
        <v>28317</v>
      </c>
      <c r="AL2" s="24">
        <v>0</v>
      </c>
      <c r="AM2" s="25">
        <f>AI6</f>
        <v>8.4375000000000006E-2</v>
      </c>
      <c r="AN2" s="26">
        <f t="shared" ref="AN2:AN10" si="3">AM2-$AI$7</f>
        <v>3.9375000000000007E-2</v>
      </c>
      <c r="AO2" s="27">
        <f t="shared" ref="AO2:AO10" si="4">AM2/$AI$7</f>
        <v>1.8750000000000002</v>
      </c>
      <c r="AP2" s="26">
        <v>0</v>
      </c>
    </row>
    <row r="3" spans="1:45" x14ac:dyDescent="0.25">
      <c r="A3">
        <v>0</v>
      </c>
      <c r="C3" s="16">
        <v>44048</v>
      </c>
      <c r="E3" s="77">
        <v>2</v>
      </c>
      <c r="F3" s="77"/>
      <c r="G3" s="77"/>
      <c r="H3" s="77"/>
      <c r="I3" s="77"/>
      <c r="J3" s="17">
        <f t="shared" ref="J3:J66" si="5">K3/M3</f>
        <v>1.8750000000000002</v>
      </c>
      <c r="K3">
        <f t="shared" si="0"/>
        <v>8.4375000000000006E-2</v>
      </c>
      <c r="L3">
        <v>22.22</v>
      </c>
      <c r="M3">
        <f t="shared" si="1"/>
        <v>4.4999999999999998E-2</v>
      </c>
      <c r="N3">
        <f t="shared" ref="N3:N66" si="6">K3-M3</f>
        <v>3.9375000000000007E-2</v>
      </c>
      <c r="O3" s="28">
        <f>O2+P3+Q3</f>
        <v>28295.864371548556</v>
      </c>
      <c r="P3" s="29">
        <f t="shared" ref="P3:P66" si="7">-((O2/$AI$2)*(K3*V2))</f>
        <v>-4.0246875000000006</v>
      </c>
      <c r="Q3" s="29">
        <f t="shared" ref="Q3:Q66" si="8">-(O2/$AI$2)*($AI$26*$AI$25)</f>
        <v>-17.110940951443009</v>
      </c>
      <c r="R3" s="29">
        <f>(Q3+P3)*0.9</f>
        <v>-19.02206560629871</v>
      </c>
      <c r="S3" s="29">
        <f>(Q3+P3)*0.1</f>
        <v>-2.1135628451443011</v>
      </c>
      <c r="T3" s="29">
        <f>SUM(R3:S3)*0.3</f>
        <v>-6.3406885354329034</v>
      </c>
      <c r="U3" s="29">
        <f>R3-T3</f>
        <v>-12.681377070865807</v>
      </c>
      <c r="V3" s="20">
        <f>V2-R3-(V2*M3)</f>
        <v>64.57556560629871</v>
      </c>
      <c r="W3" s="20"/>
      <c r="X3" s="20">
        <f t="shared" ref="X3:X66" si="9">0.9*((O2/$AI$2)*(K3*V2))</f>
        <v>3.6222187500000005</v>
      </c>
      <c r="Y3" s="20">
        <f t="shared" ref="Y3:Y66" si="10">0.9*(-Q3)</f>
        <v>15.399846856298709</v>
      </c>
      <c r="Z3" s="20">
        <f t="shared" ref="Z3:Z66" si="11">-(V2*M3)</f>
        <v>-2.1465000000000001</v>
      </c>
      <c r="AA3" s="20">
        <f>-(V2*M3)+S3</f>
        <v>-4.2600628451443008</v>
      </c>
      <c r="AB3" s="20">
        <f>AB2+(V2*M3)-S3</f>
        <v>59.560062845144301</v>
      </c>
      <c r="AC3" s="20">
        <f t="shared" ref="AC3:AC66" si="12">(V3-V2)/(AB3-AB2)</f>
        <v>3.9613419378387289</v>
      </c>
      <c r="AD3" s="21">
        <f t="shared" si="2"/>
        <v>28419.999999999996</v>
      </c>
      <c r="AE3" s="20">
        <f>-SUM(S3:U3)</f>
        <v>21.135628451443011</v>
      </c>
      <c r="AF3" s="20"/>
      <c r="AH3" s="30" t="s">
        <v>27</v>
      </c>
      <c r="AI3" s="31">
        <v>53</v>
      </c>
      <c r="AL3" s="24">
        <v>1</v>
      </c>
      <c r="AM3" s="32">
        <f>AM2*1.25</f>
        <v>0.10546875</v>
      </c>
      <c r="AN3" s="26">
        <f t="shared" si="3"/>
        <v>6.0468750000000002E-2</v>
      </c>
      <c r="AO3" s="27">
        <f t="shared" si="4"/>
        <v>2.34375</v>
      </c>
      <c r="AP3" s="26">
        <f>(AM3-AM2)/AM2</f>
        <v>0.24999999999999992</v>
      </c>
    </row>
    <row r="4" spans="1:45" x14ac:dyDescent="0.25">
      <c r="A4">
        <v>0</v>
      </c>
      <c r="C4" s="16">
        <v>44049</v>
      </c>
      <c r="E4" s="74">
        <v>1</v>
      </c>
      <c r="J4" s="17">
        <f t="shared" si="5"/>
        <v>1.8750000000000002</v>
      </c>
      <c r="K4">
        <f t="shared" si="0"/>
        <v>8.4375000000000006E-2</v>
      </c>
      <c r="L4">
        <v>22.22</v>
      </c>
      <c r="M4">
        <f t="shared" si="1"/>
        <v>4.4999999999999998E-2</v>
      </c>
      <c r="N4">
        <f t="shared" si="6"/>
        <v>3.9375000000000007E-2</v>
      </c>
      <c r="O4" s="28">
        <f>O3+P4+Q4</f>
        <v>28273.321705519415</v>
      </c>
      <c r="P4" s="29">
        <f t="shared" si="7"/>
        <v>-5.4444965750499188</v>
      </c>
      <c r="Q4" s="29">
        <f t="shared" si="8"/>
        <v>-17.098169454094975</v>
      </c>
      <c r="R4" s="29">
        <f t="shared" ref="R4:R67" si="13">(Q4+P4)*0.9</f>
        <v>-20.288399426230406</v>
      </c>
      <c r="S4" s="29">
        <f t="shared" ref="S4:S67" si="14">(Q4+P4)*0.1</f>
        <v>-2.2542666029144893</v>
      </c>
      <c r="T4" s="29">
        <f t="shared" ref="T4:T67" si="15">SUM(R4:S4)*0.3</f>
        <v>-6.7627998087434689</v>
      </c>
      <c r="U4" s="29">
        <f t="shared" ref="U4:U67" si="16">R4-T4</f>
        <v>-13.525599617486936</v>
      </c>
      <c r="V4" s="20">
        <f t="shared" ref="V4:V6" si="17">V3-R4-(V3*M4)</f>
        <v>81.958064580245662</v>
      </c>
      <c r="W4" s="20"/>
      <c r="X4" s="20">
        <f t="shared" si="9"/>
        <v>4.9000469175449268</v>
      </c>
      <c r="Y4" s="20">
        <f t="shared" si="10"/>
        <v>15.388352508685479</v>
      </c>
      <c r="Z4" s="20">
        <f t="shared" si="11"/>
        <v>-2.9059004522834417</v>
      </c>
      <c r="AA4" s="20">
        <f t="shared" ref="AA4:AA67" si="18">-(V3*M4)+S4</f>
        <v>-5.1601670551979311</v>
      </c>
      <c r="AB4" s="20">
        <f>AB3+(V3*M4)-S4</f>
        <v>64.720229900342233</v>
      </c>
      <c r="AC4" s="20">
        <f t="shared" si="12"/>
        <v>3.3685922932353987</v>
      </c>
      <c r="AD4" s="21">
        <f t="shared" si="2"/>
        <v>28420.000000000004</v>
      </c>
      <c r="AE4" s="20">
        <f t="shared" ref="AE4:AE67" si="19">-SUM(S4:U4)</f>
        <v>22.542666029144893</v>
      </c>
      <c r="AF4" s="20">
        <f>AE4+AE3</f>
        <v>43.678294480587908</v>
      </c>
      <c r="AH4" s="33" t="s">
        <v>28</v>
      </c>
      <c r="AI4" s="34">
        <v>50</v>
      </c>
      <c r="AL4" s="24">
        <v>2</v>
      </c>
      <c r="AM4" s="32">
        <f>0.045*0.75</f>
        <v>3.3750000000000002E-2</v>
      </c>
      <c r="AN4" s="26">
        <f t="shared" si="3"/>
        <v>-1.1249999999999996E-2</v>
      </c>
      <c r="AO4" s="27">
        <f t="shared" si="4"/>
        <v>0.75000000000000011</v>
      </c>
      <c r="AP4" s="26">
        <f t="shared" ref="AP4:AP7" si="20">(AM4-AM3)/AM3</f>
        <v>-0.67999999999999994</v>
      </c>
    </row>
    <row r="5" spans="1:45" x14ac:dyDescent="0.25">
      <c r="A5">
        <v>0</v>
      </c>
      <c r="C5" s="16">
        <v>44050</v>
      </c>
      <c r="J5" s="17">
        <f t="shared" si="5"/>
        <v>1.8750000000000002</v>
      </c>
      <c r="K5">
        <f t="shared" si="0"/>
        <v>8.4375000000000006E-2</v>
      </c>
      <c r="L5">
        <v>22.22</v>
      </c>
      <c r="M5">
        <f t="shared" si="1"/>
        <v>4.4999999999999998E-2</v>
      </c>
      <c r="N5">
        <f t="shared" si="6"/>
        <v>3.9375000000000007E-2</v>
      </c>
      <c r="O5" s="28">
        <f t="shared" ref="O5:O68" si="21">O4+P5+Q5</f>
        <v>28249.332612634196</v>
      </c>
      <c r="P5" s="29">
        <f t="shared" si="7"/>
        <v>-6.9045451504897226</v>
      </c>
      <c r="Q5" s="29">
        <f t="shared" si="8"/>
        <v>-17.084547734728066</v>
      </c>
      <c r="R5" s="29">
        <f t="shared" si="13"/>
        <v>-21.590183596696008</v>
      </c>
      <c r="S5" s="29">
        <f t="shared" si="14"/>
        <v>-2.3989092885217786</v>
      </c>
      <c r="T5" s="29">
        <f t="shared" si="15"/>
        <v>-7.1967278655653359</v>
      </c>
      <c r="U5" s="29">
        <f t="shared" si="16"/>
        <v>-14.393455731130672</v>
      </c>
      <c r="V5" s="20">
        <f t="shared" si="17"/>
        <v>99.860135270830611</v>
      </c>
      <c r="W5" s="20"/>
      <c r="X5" s="20">
        <f t="shared" si="9"/>
        <v>6.2140906354407504</v>
      </c>
      <c r="Y5" s="20">
        <f t="shared" si="10"/>
        <v>15.37609296125526</v>
      </c>
      <c r="Z5" s="20">
        <f t="shared" si="11"/>
        <v>-3.6881129061110545</v>
      </c>
      <c r="AA5" s="20">
        <f t="shared" si="18"/>
        <v>-6.0870221946328336</v>
      </c>
      <c r="AB5" s="20">
        <f>AB4+(V4*M5)-S5</f>
        <v>70.80725209497507</v>
      </c>
      <c r="AC5" s="20">
        <f t="shared" si="12"/>
        <v>2.9410227395539805</v>
      </c>
      <c r="AD5" s="21">
        <f t="shared" si="2"/>
        <v>28420.000000000004</v>
      </c>
      <c r="AE5" s="20">
        <f t="shared" si="19"/>
        <v>23.989092885217786</v>
      </c>
      <c r="AF5" s="20">
        <f>AE5+AF4</f>
        <v>67.667387365805695</v>
      </c>
      <c r="AH5" s="35" t="s">
        <v>19</v>
      </c>
      <c r="AI5">
        <f>0.7*AI27</f>
        <v>28420</v>
      </c>
      <c r="AL5" s="24">
        <v>3</v>
      </c>
      <c r="AM5" s="32">
        <f>AM2*1.25</f>
        <v>0.10546875</v>
      </c>
      <c r="AN5" s="26">
        <f t="shared" si="3"/>
        <v>6.0468750000000002E-2</v>
      </c>
      <c r="AO5" s="27">
        <f t="shared" si="4"/>
        <v>2.34375</v>
      </c>
      <c r="AP5" s="26">
        <f t="shared" si="20"/>
        <v>2.125</v>
      </c>
    </row>
    <row r="6" spans="1:45" x14ac:dyDescent="0.25">
      <c r="A6">
        <v>0</v>
      </c>
      <c r="C6" s="16">
        <v>44051</v>
      </c>
      <c r="E6" s="77"/>
      <c r="F6" s="77"/>
      <c r="G6" s="77"/>
      <c r="H6" s="77"/>
      <c r="I6" s="77"/>
      <c r="J6" s="17">
        <f t="shared" si="5"/>
        <v>1.8750000000000002</v>
      </c>
      <c r="K6">
        <f t="shared" si="0"/>
        <v>8.4375000000000006E-2</v>
      </c>
      <c r="L6">
        <v>22.22</v>
      </c>
      <c r="M6">
        <f t="shared" si="1"/>
        <v>4.4999999999999998E-2</v>
      </c>
      <c r="N6">
        <f t="shared" si="6"/>
        <v>3.9375000000000007E-2</v>
      </c>
      <c r="O6" s="28">
        <f t="shared" si="21"/>
        <v>28223.856996101611</v>
      </c>
      <c r="P6" s="29">
        <f t="shared" si="7"/>
        <v>-8.405564540760091</v>
      </c>
      <c r="Q6" s="29">
        <f t="shared" si="8"/>
        <v>-17.070051991823181</v>
      </c>
      <c r="R6" s="29">
        <f t="shared" si="13"/>
        <v>-22.928054879324947</v>
      </c>
      <c r="S6" s="29">
        <f t="shared" si="14"/>
        <v>-2.5475616532583274</v>
      </c>
      <c r="T6" s="29">
        <f t="shared" si="15"/>
        <v>-7.6426849597749822</v>
      </c>
      <c r="U6" s="29">
        <f t="shared" si="16"/>
        <v>-15.285369919549964</v>
      </c>
      <c r="V6" s="20">
        <f t="shared" si="17"/>
        <v>118.29448406296818</v>
      </c>
      <c r="W6" s="20"/>
      <c r="X6" s="20">
        <f t="shared" si="9"/>
        <v>7.5650080866840819</v>
      </c>
      <c r="Y6" s="20">
        <f t="shared" si="10"/>
        <v>15.363046792640864</v>
      </c>
      <c r="Z6" s="20">
        <f t="shared" si="11"/>
        <v>-4.4937060871873777</v>
      </c>
      <c r="AA6" s="20">
        <f t="shared" si="18"/>
        <v>-7.0412677404457051</v>
      </c>
      <c r="AB6" s="20">
        <f>AB5+(V5*M6)-S6</f>
        <v>77.848519835420774</v>
      </c>
      <c r="AC6" s="20">
        <f t="shared" si="12"/>
        <v>2.618044004526193</v>
      </c>
      <c r="AD6" s="21">
        <f t="shared" si="2"/>
        <v>28420</v>
      </c>
      <c r="AE6" s="20">
        <f t="shared" si="19"/>
        <v>25.475616532583274</v>
      </c>
      <c r="AF6" s="20">
        <f t="shared" ref="AF6:AF69" si="22">AE6+AF5</f>
        <v>93.143003898388969</v>
      </c>
      <c r="AH6" s="22" t="s">
        <v>29</v>
      </c>
      <c r="AI6" s="36">
        <f>0.1125*0.75</f>
        <v>8.4375000000000006E-2</v>
      </c>
      <c r="AL6" s="24">
        <v>4</v>
      </c>
      <c r="AM6" s="32">
        <v>0.06</v>
      </c>
      <c r="AN6" s="26">
        <f t="shared" si="3"/>
        <v>1.4999999999999999E-2</v>
      </c>
      <c r="AO6" s="27">
        <f t="shared" si="4"/>
        <v>1.3333333333333333</v>
      </c>
      <c r="AP6" s="26">
        <f t="shared" si="20"/>
        <v>-0.43111111111111111</v>
      </c>
    </row>
    <row r="7" spans="1:45" x14ac:dyDescent="0.25">
      <c r="A7">
        <v>0</v>
      </c>
      <c r="C7" s="16">
        <v>44052</v>
      </c>
      <c r="J7" s="17">
        <f t="shared" si="5"/>
        <v>1.8750000000000002</v>
      </c>
      <c r="K7">
        <f t="shared" si="0"/>
        <v>8.4375000000000006E-2</v>
      </c>
      <c r="L7">
        <v>22.22</v>
      </c>
      <c r="M7">
        <f t="shared" si="1"/>
        <v>4.4999999999999998E-2</v>
      </c>
      <c r="N7">
        <f t="shared" si="6"/>
        <v>3.9375000000000007E-2</v>
      </c>
      <c r="O7" s="28">
        <f t="shared" si="21"/>
        <v>28196.8540717984</v>
      </c>
      <c r="P7" s="29">
        <f t="shared" si="7"/>
        <v>-9.9482663068742454</v>
      </c>
      <c r="Q7" s="29">
        <f t="shared" si="8"/>
        <v>-17.054657996336701</v>
      </c>
      <c r="R7" s="29">
        <f t="shared" si="13"/>
        <v>-24.302631872889851</v>
      </c>
      <c r="S7" s="29">
        <f t="shared" si="14"/>
        <v>-2.7002924303210949</v>
      </c>
      <c r="T7" s="29">
        <f t="shared" si="15"/>
        <v>-8.1008772909632842</v>
      </c>
      <c r="U7" s="29">
        <f t="shared" si="16"/>
        <v>-16.201754581926565</v>
      </c>
      <c r="V7" s="20">
        <f>V6-R7-(V6*M7)+W7</f>
        <v>137.27386415302445</v>
      </c>
      <c r="W7" s="20"/>
      <c r="X7" s="20">
        <f t="shared" si="9"/>
        <v>8.9534396761868216</v>
      </c>
      <c r="Y7" s="20">
        <f t="shared" si="10"/>
        <v>15.349192196703031</v>
      </c>
      <c r="Z7" s="20">
        <f t="shared" si="11"/>
        <v>-5.3232517828335677</v>
      </c>
      <c r="AA7" s="20">
        <f t="shared" si="18"/>
        <v>-8.023544213154663</v>
      </c>
      <c r="AB7" s="20">
        <f>AB6+(V6*M7)-S7-W7</f>
        <v>85.872064048575439</v>
      </c>
      <c r="AC7" s="20">
        <f t="shared" si="12"/>
        <v>2.3654608968115887</v>
      </c>
      <c r="AD7" s="21">
        <f t="shared" si="2"/>
        <v>28420</v>
      </c>
      <c r="AE7" s="20">
        <f t="shared" si="19"/>
        <v>27.002924303210946</v>
      </c>
      <c r="AF7" s="20">
        <f t="shared" si="22"/>
        <v>120.14592820159992</v>
      </c>
      <c r="AH7" s="30" t="s">
        <v>30</v>
      </c>
      <c r="AI7" s="37">
        <v>4.4999999999999998E-2</v>
      </c>
      <c r="AL7" s="24">
        <v>5</v>
      </c>
      <c r="AM7" s="32">
        <v>0.03</v>
      </c>
      <c r="AN7" s="26">
        <f t="shared" si="3"/>
        <v>-1.4999999999999999E-2</v>
      </c>
      <c r="AO7" s="27">
        <f t="shared" si="4"/>
        <v>0.66666666666666663</v>
      </c>
      <c r="AP7" s="26">
        <f t="shared" si="20"/>
        <v>-0.5</v>
      </c>
    </row>
    <row r="8" spans="1:45" x14ac:dyDescent="0.25">
      <c r="A8">
        <v>0</v>
      </c>
      <c r="C8" s="16">
        <v>44053</v>
      </c>
      <c r="J8" s="17">
        <f t="shared" si="5"/>
        <v>1.8750000000000002</v>
      </c>
      <c r="K8">
        <f t="shared" si="0"/>
        <v>8.4375000000000006E-2</v>
      </c>
      <c r="L8">
        <v>22.22</v>
      </c>
      <c r="M8">
        <f t="shared" si="1"/>
        <v>4.4999999999999998E-2</v>
      </c>
      <c r="N8">
        <f t="shared" si="6"/>
        <v>3.9375000000000007E-2</v>
      </c>
      <c r="O8" s="28">
        <f t="shared" si="21"/>
        <v>28168.282391609802</v>
      </c>
      <c r="P8" s="29">
        <f t="shared" si="7"/>
        <v>-11.533339084699245</v>
      </c>
      <c r="Q8" s="29">
        <f t="shared" si="8"/>
        <v>-17.03834110389511</v>
      </c>
      <c r="R8" s="29">
        <f t="shared" si="13"/>
        <v>-25.71451216973492</v>
      </c>
      <c r="S8" s="29">
        <f t="shared" si="14"/>
        <v>-2.8571680188594359</v>
      </c>
      <c r="T8" s="29">
        <f t="shared" si="15"/>
        <v>-8.5715040565783074</v>
      </c>
      <c r="U8" s="29">
        <f t="shared" si="16"/>
        <v>-17.143008113156611</v>
      </c>
      <c r="V8" s="20">
        <f t="shared" ref="V8:V71" si="23">V7-R8-(V7*M8)+W8</f>
        <v>156.81105243587325</v>
      </c>
      <c r="W8" s="20"/>
      <c r="X8" s="20">
        <f t="shared" si="9"/>
        <v>10.38000517622932</v>
      </c>
      <c r="Y8" s="20">
        <f t="shared" si="10"/>
        <v>15.334506993505599</v>
      </c>
      <c r="Z8" s="20">
        <f t="shared" si="11"/>
        <v>-6.1773238868861</v>
      </c>
      <c r="AA8" s="20">
        <f t="shared" si="18"/>
        <v>-9.0344919057455364</v>
      </c>
      <c r="AB8" s="20">
        <f t="shared" ref="AB8:AB71" si="24">AB7+(V7*M8)-S8-W8</f>
        <v>94.906555954320979</v>
      </c>
      <c r="AC8" s="20">
        <f t="shared" si="12"/>
        <v>2.1625110174069677</v>
      </c>
      <c r="AD8" s="21">
        <f t="shared" si="2"/>
        <v>28419.999999999996</v>
      </c>
      <c r="AE8" s="20">
        <f t="shared" si="19"/>
        <v>28.571680188594357</v>
      </c>
      <c r="AF8" s="20">
        <f t="shared" si="22"/>
        <v>148.71760839019427</v>
      </c>
      <c r="AH8" s="33" t="s">
        <v>3</v>
      </c>
      <c r="AI8" s="38">
        <f>AO2</f>
        <v>1.8750000000000002</v>
      </c>
      <c r="AL8" s="24">
        <v>6</v>
      </c>
      <c r="AM8" s="32">
        <v>0.02</v>
      </c>
      <c r="AN8" s="26">
        <f t="shared" si="3"/>
        <v>-2.4999999999999998E-2</v>
      </c>
      <c r="AO8" s="27">
        <f t="shared" si="4"/>
        <v>0.44444444444444448</v>
      </c>
      <c r="AP8" s="26">
        <f>(AM8-AM7)/AM7</f>
        <v>-0.33333333333333331</v>
      </c>
      <c r="AR8" s="39"/>
      <c r="AS8" s="40" t="s">
        <v>31</v>
      </c>
    </row>
    <row r="9" spans="1:45" x14ac:dyDescent="0.25">
      <c r="A9">
        <v>0</v>
      </c>
      <c r="C9" s="16">
        <v>44054</v>
      </c>
      <c r="E9" s="75">
        <v>2</v>
      </c>
      <c r="F9" s="75"/>
      <c r="G9" s="75"/>
      <c r="H9" s="75"/>
      <c r="I9" s="75"/>
      <c r="J9" s="17">
        <f t="shared" si="5"/>
        <v>1.8750000000000002</v>
      </c>
      <c r="K9">
        <f t="shared" si="0"/>
        <v>8.4375000000000006E-2</v>
      </c>
      <c r="L9">
        <v>22.22</v>
      </c>
      <c r="M9">
        <f t="shared" si="1"/>
        <v>4.4999999999999998E-2</v>
      </c>
      <c r="N9">
        <f t="shared" si="6"/>
        <v>3.9375000000000007E-2</v>
      </c>
      <c r="O9" s="28">
        <f t="shared" si="21"/>
        <v>28138.099870118869</v>
      </c>
      <c r="P9" s="29">
        <f t="shared" si="7"/>
        <v>-13.161445222035205</v>
      </c>
      <c r="Q9" s="29">
        <f t="shared" si="8"/>
        <v>-17.021076268898796</v>
      </c>
      <c r="R9" s="29">
        <f t="shared" si="13"/>
        <v>-27.164269341840601</v>
      </c>
      <c r="S9" s="29">
        <f t="shared" si="14"/>
        <v>-3.0182521490934002</v>
      </c>
      <c r="T9" s="29">
        <f t="shared" si="15"/>
        <v>-9.0547564472801998</v>
      </c>
      <c r="U9" s="29">
        <f t="shared" si="16"/>
        <v>-18.109512894560403</v>
      </c>
      <c r="V9" s="20">
        <f>V8-R9-(V8*M9)+W9</f>
        <v>176.91882441809955</v>
      </c>
      <c r="W9" s="20"/>
      <c r="X9" s="20">
        <f t="shared" si="9"/>
        <v>11.845300699831684</v>
      </c>
      <c r="Y9" s="20">
        <f t="shared" si="10"/>
        <v>15.318968642008917</v>
      </c>
      <c r="Z9" s="20">
        <f t="shared" si="11"/>
        <v>-7.0564973596142959</v>
      </c>
      <c r="AA9" s="20">
        <f t="shared" si="18"/>
        <v>-10.074749508707697</v>
      </c>
      <c r="AB9" s="20">
        <f t="shared" si="24"/>
        <v>104.98130546302868</v>
      </c>
      <c r="AC9" s="20">
        <f t="shared" si="12"/>
        <v>1.9958582558153894</v>
      </c>
      <c r="AD9" s="21">
        <f t="shared" si="2"/>
        <v>28419.999999999996</v>
      </c>
      <c r="AE9" s="20">
        <f t="shared" si="19"/>
        <v>30.182521490934004</v>
      </c>
      <c r="AF9" s="20">
        <f t="shared" si="22"/>
        <v>178.90012988112827</v>
      </c>
      <c r="AH9" s="22" t="s">
        <v>32</v>
      </c>
      <c r="AI9" s="41"/>
      <c r="AL9" s="42">
        <v>7</v>
      </c>
      <c r="AM9" s="32">
        <v>1.4999999999999999E-2</v>
      </c>
      <c r="AN9" s="43">
        <f t="shared" si="3"/>
        <v>-0.03</v>
      </c>
      <c r="AO9" s="44">
        <f t="shared" si="4"/>
        <v>0.33333333333333331</v>
      </c>
      <c r="AP9" s="26">
        <f>(AM9-AM8)/AM8</f>
        <v>-0.25000000000000006</v>
      </c>
    </row>
    <row r="10" spans="1:45" x14ac:dyDescent="0.25">
      <c r="A10">
        <v>0</v>
      </c>
      <c r="C10" s="16">
        <v>44055</v>
      </c>
      <c r="E10" s="74">
        <v>1</v>
      </c>
      <c r="J10" s="17">
        <f t="shared" si="5"/>
        <v>1.8750000000000002</v>
      </c>
      <c r="K10">
        <f t="shared" si="0"/>
        <v>8.4375000000000006E-2</v>
      </c>
      <c r="L10">
        <v>22.22</v>
      </c>
      <c r="M10">
        <f t="shared" si="1"/>
        <v>4.4999999999999998E-2</v>
      </c>
      <c r="N10">
        <f t="shared" si="6"/>
        <v>3.9375000000000007E-2</v>
      </c>
      <c r="O10" s="28">
        <f t="shared" si="21"/>
        <v>28106.263814836646</v>
      </c>
      <c r="P10" s="29">
        <f t="shared" si="7"/>
        <v>-14.833217221575573</v>
      </c>
      <c r="Q10" s="29">
        <f t="shared" si="8"/>
        <v>-17.002838060649438</v>
      </c>
      <c r="R10" s="29">
        <f t="shared" si="13"/>
        <v>-28.652449754002511</v>
      </c>
      <c r="S10" s="29">
        <f t="shared" si="14"/>
        <v>-3.1836055282225013</v>
      </c>
      <c r="T10" s="29">
        <f t="shared" si="15"/>
        <v>-9.5508165846675031</v>
      </c>
      <c r="U10" s="29">
        <f t="shared" si="16"/>
        <v>-19.10163316933501</v>
      </c>
      <c r="V10" s="20">
        <f t="shared" si="23"/>
        <v>197.60992707328757</v>
      </c>
      <c r="W10" s="20"/>
      <c r="X10" s="20">
        <f t="shared" si="9"/>
        <v>13.349895499418016</v>
      </c>
      <c r="Y10" s="20">
        <f t="shared" si="10"/>
        <v>15.302554254584495</v>
      </c>
      <c r="Z10" s="20">
        <f t="shared" si="11"/>
        <v>-7.9613470988144792</v>
      </c>
      <c r="AA10" s="20">
        <f t="shared" si="18"/>
        <v>-11.144952627036981</v>
      </c>
      <c r="AB10" s="20">
        <f t="shared" si="24"/>
        <v>116.12625809006566</v>
      </c>
      <c r="AC10" s="20">
        <f t="shared" si="12"/>
        <v>1.8565446931548768</v>
      </c>
      <c r="AD10" s="21">
        <f t="shared" si="2"/>
        <v>28420</v>
      </c>
      <c r="AE10" s="20">
        <f t="shared" si="19"/>
        <v>31.836055282225015</v>
      </c>
      <c r="AF10" s="20">
        <f t="shared" si="22"/>
        <v>210.73618516335327</v>
      </c>
      <c r="AG10" s="45"/>
      <c r="AH10" s="33" t="s">
        <v>58</v>
      </c>
      <c r="AI10" s="34">
        <v>0.25</v>
      </c>
      <c r="AL10" s="46">
        <v>8</v>
      </c>
      <c r="AM10" s="47">
        <v>0.115</v>
      </c>
      <c r="AN10" s="48">
        <f t="shared" si="3"/>
        <v>7.0000000000000007E-2</v>
      </c>
      <c r="AO10" s="49">
        <f t="shared" si="4"/>
        <v>2.5555555555555558</v>
      </c>
      <c r="AP10" s="48">
        <f>(AM10-AM9)/AM9</f>
        <v>6.666666666666667</v>
      </c>
      <c r="AS10" s="50" t="s">
        <v>33</v>
      </c>
    </row>
    <row r="11" spans="1:45" x14ac:dyDescent="0.25">
      <c r="A11">
        <v>0</v>
      </c>
      <c r="C11" s="16">
        <v>44056</v>
      </c>
      <c r="E11" s="74">
        <v>1</v>
      </c>
      <c r="J11" s="17">
        <f t="shared" si="5"/>
        <v>1.8750000000000002</v>
      </c>
      <c r="K11">
        <f t="shared" si="0"/>
        <v>8.4375000000000006E-2</v>
      </c>
      <c r="L11">
        <v>22.22</v>
      </c>
      <c r="M11">
        <f t="shared" si="1"/>
        <v>4.4999999999999998E-2</v>
      </c>
      <c r="N11">
        <f t="shared" si="6"/>
        <v>3.9375000000000007E-2</v>
      </c>
      <c r="O11" s="28">
        <f t="shared" si="21"/>
        <v>28072.730960167326</v>
      </c>
      <c r="P11" s="29">
        <f t="shared" si="7"/>
        <v>-16.549253987701313</v>
      </c>
      <c r="Q11" s="29">
        <f t="shared" si="8"/>
        <v>-16.98360068161702</v>
      </c>
      <c r="R11" s="29">
        <f t="shared" si="13"/>
        <v>-30.179569202386499</v>
      </c>
      <c r="S11" s="29">
        <f t="shared" si="14"/>
        <v>-3.3532854669318333</v>
      </c>
      <c r="T11" s="29">
        <f t="shared" si="15"/>
        <v>-10.0598564007955</v>
      </c>
      <c r="U11" s="29">
        <f t="shared" si="16"/>
        <v>-20.119712801591</v>
      </c>
      <c r="V11" s="20">
        <f>V10-R11-(V10*M11)+W11</f>
        <v>206.2156724865103</v>
      </c>
      <c r="W11" s="20">
        <f>U3</f>
        <v>-12.681377070865807</v>
      </c>
      <c r="X11" s="20">
        <f t="shared" si="9"/>
        <v>14.894328588931183</v>
      </c>
      <c r="Y11" s="20">
        <f t="shared" si="10"/>
        <v>15.285240613455318</v>
      </c>
      <c r="Z11" s="20">
        <f t="shared" si="11"/>
        <v>-8.8924467182979399</v>
      </c>
      <c r="AA11" s="20">
        <f t="shared" si="18"/>
        <v>-12.245732185229773</v>
      </c>
      <c r="AB11" s="20">
        <f>AB10+(V10*M11)-S11-W11</f>
        <v>141.05336734616122</v>
      </c>
      <c r="AC11" s="20">
        <f t="shared" si="12"/>
        <v>0.34523639804396189</v>
      </c>
      <c r="AD11" s="21">
        <f t="shared" si="2"/>
        <v>28419.999999999996</v>
      </c>
      <c r="AE11" s="20">
        <f t="shared" si="19"/>
        <v>33.532854669318333</v>
      </c>
      <c r="AF11" s="20">
        <f t="shared" si="22"/>
        <v>244.26903983267161</v>
      </c>
      <c r="AH11" t="s">
        <v>64</v>
      </c>
      <c r="AI11" s="51">
        <v>0.25</v>
      </c>
      <c r="AR11" t="s">
        <v>34</v>
      </c>
      <c r="AS11" s="52">
        <v>0.4</v>
      </c>
    </row>
    <row r="12" spans="1:45" x14ac:dyDescent="0.25">
      <c r="A12">
        <v>0</v>
      </c>
      <c r="C12" s="16">
        <v>44057</v>
      </c>
      <c r="J12" s="17">
        <f t="shared" si="5"/>
        <v>1.8750000000000002</v>
      </c>
      <c r="K12">
        <f t="shared" si="0"/>
        <v>8.4375000000000006E-2</v>
      </c>
      <c r="L12">
        <v>22.22</v>
      </c>
      <c r="M12">
        <f t="shared" si="1"/>
        <v>4.4999999999999998E-2</v>
      </c>
      <c r="N12">
        <f t="shared" si="6"/>
        <v>3.9375000000000007E-2</v>
      </c>
      <c r="O12" s="28">
        <f t="shared" si="21"/>
        <v>28038.518266500349</v>
      </c>
      <c r="P12" s="29">
        <f t="shared" si="7"/>
        <v>-17.249355679015935</v>
      </c>
      <c r="Q12" s="29">
        <f t="shared" si="8"/>
        <v>-16.963337987963737</v>
      </c>
      <c r="R12" s="29">
        <f t="shared" si="13"/>
        <v>-30.791424300281708</v>
      </c>
      <c r="S12" s="29">
        <f t="shared" si="14"/>
        <v>-3.4212693666979677</v>
      </c>
      <c r="T12" s="29">
        <f t="shared" si="15"/>
        <v>-10.263808100093902</v>
      </c>
      <c r="U12" s="29">
        <f t="shared" si="16"/>
        <v>-20.527616200187808</v>
      </c>
      <c r="V12" s="20">
        <f t="shared" si="23"/>
        <v>214.20179190741212</v>
      </c>
      <c r="W12" s="20">
        <f t="shared" ref="W12:W75" si="25">U4</f>
        <v>-13.525599617486936</v>
      </c>
      <c r="X12" s="20">
        <f t="shared" si="9"/>
        <v>15.524420111114342</v>
      </c>
      <c r="Y12" s="20">
        <f t="shared" si="10"/>
        <v>15.267004189167363</v>
      </c>
      <c r="Z12" s="20">
        <f t="shared" si="11"/>
        <v>-9.2797052618929623</v>
      </c>
      <c r="AA12" s="20">
        <f t="shared" si="18"/>
        <v>-12.700974628590931</v>
      </c>
      <c r="AB12" s="20">
        <f>AB11+(V11*M12)-S12-W12</f>
        <v>167.27994159223908</v>
      </c>
      <c r="AC12" s="20">
        <f t="shared" si="12"/>
        <v>0.30450486388233211</v>
      </c>
      <c r="AD12" s="21">
        <f t="shared" si="2"/>
        <v>28420</v>
      </c>
      <c r="AE12" s="20">
        <f t="shared" si="19"/>
        <v>34.212693666979675</v>
      </c>
      <c r="AF12" s="20">
        <f t="shared" si="22"/>
        <v>278.48173349965128</v>
      </c>
      <c r="AH12" t="s">
        <v>63</v>
      </c>
      <c r="AI12" s="53">
        <f>AI11*(AI2+AI10)</f>
        <v>7079.3125</v>
      </c>
      <c r="AR12" t="s">
        <v>35</v>
      </c>
      <c r="AS12" s="52">
        <v>0.6</v>
      </c>
    </row>
    <row r="13" spans="1:45" x14ac:dyDescent="0.25">
      <c r="A13">
        <v>0</v>
      </c>
      <c r="C13" s="16">
        <v>44058</v>
      </c>
      <c r="J13" s="17">
        <f t="shared" si="5"/>
        <v>1.8750000000000002</v>
      </c>
      <c r="K13">
        <f t="shared" si="0"/>
        <v>8.4375000000000006E-2</v>
      </c>
      <c r="L13">
        <v>22.22</v>
      </c>
      <c r="M13">
        <f t="shared" si="1"/>
        <v>4.4999999999999998E-2</v>
      </c>
      <c r="N13">
        <f t="shared" si="6"/>
        <v>3.9375000000000007E-2</v>
      </c>
      <c r="O13" s="28">
        <f t="shared" si="21"/>
        <v>28003.680066299967</v>
      </c>
      <c r="P13" s="29">
        <f t="shared" si="7"/>
        <v>-17.895535708237674</v>
      </c>
      <c r="Q13" s="29">
        <f t="shared" si="8"/>
        <v>-16.942664492144072</v>
      </c>
      <c r="R13" s="29">
        <f t="shared" si="13"/>
        <v>-31.354380180343576</v>
      </c>
      <c r="S13" s="29">
        <f t="shared" si="14"/>
        <v>-3.4838200200381753</v>
      </c>
      <c r="T13" s="29">
        <f t="shared" si="15"/>
        <v>-10.451460060114524</v>
      </c>
      <c r="U13" s="29">
        <f t="shared" si="16"/>
        <v>-20.902920120229052</v>
      </c>
      <c r="V13" s="20">
        <f t="shared" si="23"/>
        <v>221.52363572079148</v>
      </c>
      <c r="W13" s="20">
        <f t="shared" si="25"/>
        <v>-14.393455731130672</v>
      </c>
      <c r="X13" s="20">
        <f t="shared" si="9"/>
        <v>16.105982137413907</v>
      </c>
      <c r="Y13" s="20">
        <f t="shared" si="10"/>
        <v>15.248398042929665</v>
      </c>
      <c r="Z13" s="20">
        <f t="shared" si="11"/>
        <v>-9.6390806358335457</v>
      </c>
      <c r="AA13" s="20">
        <f t="shared" si="18"/>
        <v>-13.122900655871721</v>
      </c>
      <c r="AB13" s="20">
        <f t="shared" si="24"/>
        <v>194.79629797924147</v>
      </c>
      <c r="AC13" s="20">
        <f t="shared" si="12"/>
        <v>0.26609060118286232</v>
      </c>
      <c r="AD13" s="21">
        <f t="shared" si="2"/>
        <v>28420</v>
      </c>
      <c r="AE13" s="20">
        <f t="shared" si="19"/>
        <v>34.838200200381749</v>
      </c>
      <c r="AF13" s="20">
        <f t="shared" si="22"/>
        <v>313.31993370003306</v>
      </c>
      <c r="AI13" s="54"/>
      <c r="AK13" s="55"/>
      <c r="AR13" t="s">
        <v>56</v>
      </c>
      <c r="AS13" s="52">
        <v>0.75</v>
      </c>
    </row>
    <row r="14" spans="1:45" x14ac:dyDescent="0.25">
      <c r="A14">
        <v>0</v>
      </c>
      <c r="C14" s="16">
        <v>44059</v>
      </c>
      <c r="E14" s="74">
        <v>1</v>
      </c>
      <c r="F14" s="74">
        <v>1</v>
      </c>
      <c r="J14" s="17">
        <f t="shared" si="5"/>
        <v>1.8750000000000002</v>
      </c>
      <c r="K14">
        <f t="shared" si="0"/>
        <v>8.4375000000000006E-2</v>
      </c>
      <c r="L14">
        <v>22.22</v>
      </c>
      <c r="M14">
        <f t="shared" si="1"/>
        <v>4.4999999999999998E-2</v>
      </c>
      <c r="N14">
        <f t="shared" si="6"/>
        <v>3.9375000000000007E-2</v>
      </c>
      <c r="O14" s="28">
        <f t="shared" si="21"/>
        <v>27968.274207990256</v>
      </c>
      <c r="P14" s="29">
        <f t="shared" si="7"/>
        <v>-18.484245284404338</v>
      </c>
      <c r="Q14" s="29">
        <f t="shared" si="8"/>
        <v>-16.921613025304953</v>
      </c>
      <c r="R14" s="29">
        <f t="shared" si="13"/>
        <v>-31.865272478738358</v>
      </c>
      <c r="S14" s="29">
        <f t="shared" si="14"/>
        <v>-3.540585830970929</v>
      </c>
      <c r="T14" s="29">
        <f t="shared" si="15"/>
        <v>-10.621757492912787</v>
      </c>
      <c r="U14" s="29">
        <f t="shared" si="16"/>
        <v>-21.24351498582557</v>
      </c>
      <c r="V14" s="20">
        <f t="shared" si="23"/>
        <v>228.13497467254425</v>
      </c>
      <c r="W14" s="20">
        <f t="shared" si="25"/>
        <v>-15.285369919549964</v>
      </c>
      <c r="X14" s="20">
        <f t="shared" si="9"/>
        <v>16.635820755963906</v>
      </c>
      <c r="Y14" s="20">
        <f t="shared" si="10"/>
        <v>15.229451722774458</v>
      </c>
      <c r="Z14" s="20">
        <f t="shared" si="11"/>
        <v>-9.9685636074356161</v>
      </c>
      <c r="AA14" s="20">
        <f t="shared" si="18"/>
        <v>-13.509149438406546</v>
      </c>
      <c r="AB14" s="20">
        <f t="shared" si="24"/>
        <v>223.59081733719799</v>
      </c>
      <c r="AC14" s="20">
        <f t="shared" si="12"/>
        <v>0.22960407394075574</v>
      </c>
      <c r="AD14" s="21">
        <f t="shared" si="2"/>
        <v>28419.999999999996</v>
      </c>
      <c r="AE14" s="20">
        <f t="shared" si="19"/>
        <v>35.405858309709288</v>
      </c>
      <c r="AF14" s="20">
        <f t="shared" si="22"/>
        <v>348.72579200974235</v>
      </c>
      <c r="AH14" t="s">
        <v>70</v>
      </c>
      <c r="AI14" s="56">
        <v>1475</v>
      </c>
      <c r="AJ14" s="55"/>
      <c r="AR14" t="s">
        <v>36</v>
      </c>
      <c r="AS14" s="52">
        <v>0.5</v>
      </c>
    </row>
    <row r="15" spans="1:45" x14ac:dyDescent="0.25">
      <c r="A15">
        <v>0</v>
      </c>
      <c r="C15" s="16">
        <v>44060</v>
      </c>
      <c r="J15" s="17">
        <f t="shared" si="5"/>
        <v>1.8750000000000002</v>
      </c>
      <c r="K15">
        <f t="shared" si="0"/>
        <v>8.4375000000000006E-2</v>
      </c>
      <c r="L15">
        <v>22.22</v>
      </c>
      <c r="M15">
        <f t="shared" si="1"/>
        <v>4.4999999999999998E-2</v>
      </c>
      <c r="N15">
        <f t="shared" si="6"/>
        <v>3.9375000000000007E-2</v>
      </c>
      <c r="O15" s="28">
        <f t="shared" si="21"/>
        <v>27932.36215233754</v>
      </c>
      <c r="P15" s="29">
        <f t="shared" si="7"/>
        <v>-19.011837109555991</v>
      </c>
      <c r="Q15" s="29">
        <f t="shared" si="8"/>
        <v>-16.900218543160921</v>
      </c>
      <c r="R15" s="29">
        <f t="shared" si="13"/>
        <v>-32.320850087445223</v>
      </c>
      <c r="S15" s="29">
        <f t="shared" si="14"/>
        <v>-3.5912055652716917</v>
      </c>
      <c r="T15" s="29">
        <f t="shared" si="15"/>
        <v>-10.773616695815074</v>
      </c>
      <c r="U15" s="29">
        <f t="shared" si="16"/>
        <v>-21.547233391630151</v>
      </c>
      <c r="V15" s="20">
        <f t="shared" si="23"/>
        <v>233.98799631779841</v>
      </c>
      <c r="W15" s="20">
        <f t="shared" si="25"/>
        <v>-16.201754581926565</v>
      </c>
      <c r="X15" s="20">
        <f t="shared" si="9"/>
        <v>17.110653398600391</v>
      </c>
      <c r="Y15" s="20">
        <f t="shared" si="10"/>
        <v>15.21019668884483</v>
      </c>
      <c r="Z15" s="20">
        <f t="shared" si="11"/>
        <v>-10.266073860264491</v>
      </c>
      <c r="AA15" s="20">
        <f t="shared" si="18"/>
        <v>-13.857279425536182</v>
      </c>
      <c r="AB15" s="20">
        <f t="shared" si="24"/>
        <v>253.64985134466073</v>
      </c>
      <c r="AC15" s="20">
        <f t="shared" si="12"/>
        <v>0.19471755625284007</v>
      </c>
      <c r="AD15" s="21">
        <f t="shared" si="2"/>
        <v>28420</v>
      </c>
      <c r="AE15" s="20">
        <f t="shared" si="19"/>
        <v>35.912055652716916</v>
      </c>
      <c r="AF15" s="20">
        <f t="shared" si="22"/>
        <v>384.63784766245925</v>
      </c>
      <c r="AH15" t="s">
        <v>71</v>
      </c>
      <c r="AI15" s="72"/>
      <c r="AK15" s="55"/>
      <c r="AR15" t="s">
        <v>37</v>
      </c>
      <c r="AS15" s="57">
        <v>2.5</v>
      </c>
    </row>
    <row r="16" spans="1:45" x14ac:dyDescent="0.25">
      <c r="A16">
        <v>0</v>
      </c>
      <c r="C16" s="16">
        <v>44061</v>
      </c>
      <c r="J16" s="17">
        <f t="shared" si="5"/>
        <v>1.8750000000000002</v>
      </c>
      <c r="K16">
        <f t="shared" si="0"/>
        <v>8.4375000000000006E-2</v>
      </c>
      <c r="L16">
        <v>22.22</v>
      </c>
      <c r="M16">
        <f t="shared" si="1"/>
        <v>4.4999999999999998E-2</v>
      </c>
      <c r="N16">
        <f t="shared" si="6"/>
        <v>3.9375000000000007E-2</v>
      </c>
      <c r="O16" s="28">
        <f t="shared" si="21"/>
        <v>27896.00906816643</v>
      </c>
      <c r="P16" s="29">
        <f t="shared" si="7"/>
        <v>-19.474565986875302</v>
      </c>
      <c r="Q16" s="29">
        <f t="shared" si="8"/>
        <v>-16.87851818423453</v>
      </c>
      <c r="R16" s="29">
        <f t="shared" si="13"/>
        <v>-32.717775753998843</v>
      </c>
      <c r="S16" s="29">
        <f t="shared" si="14"/>
        <v>-3.6353084171109828</v>
      </c>
      <c r="T16" s="29">
        <f t="shared" si="15"/>
        <v>-10.905925251332947</v>
      </c>
      <c r="U16" s="29">
        <f t="shared" si="16"/>
        <v>-21.811850502665898</v>
      </c>
      <c r="V16" s="20">
        <f t="shared" si="23"/>
        <v>239.03330412433968</v>
      </c>
      <c r="W16" s="20">
        <f t="shared" si="25"/>
        <v>-17.143008113156611</v>
      </c>
      <c r="X16" s="20">
        <f t="shared" si="9"/>
        <v>17.527109388187771</v>
      </c>
      <c r="Y16" s="20">
        <f t="shared" si="10"/>
        <v>15.190666365811078</v>
      </c>
      <c r="Z16" s="20">
        <f t="shared" si="11"/>
        <v>-10.529459834300928</v>
      </c>
      <c r="AA16" s="20">
        <f t="shared" si="18"/>
        <v>-14.16476825141191</v>
      </c>
      <c r="AB16" s="20">
        <f t="shared" si="24"/>
        <v>284.95762770922926</v>
      </c>
      <c r="AC16" s="20">
        <f t="shared" si="12"/>
        <v>0.16115190513022584</v>
      </c>
      <c r="AD16" s="21">
        <f t="shared" si="2"/>
        <v>28420</v>
      </c>
      <c r="AE16" s="20">
        <f t="shared" si="19"/>
        <v>36.353084171109828</v>
      </c>
      <c r="AF16" s="20">
        <f t="shared" si="22"/>
        <v>420.99093183356911</v>
      </c>
      <c r="AH16" t="s">
        <v>72</v>
      </c>
      <c r="AI16">
        <f>AI14*5</f>
        <v>7375</v>
      </c>
      <c r="AJ16" s="55"/>
      <c r="AK16" s="55"/>
      <c r="AS16" s="57"/>
    </row>
    <row r="17" spans="1:42" x14ac:dyDescent="0.25">
      <c r="A17">
        <v>0</v>
      </c>
      <c r="C17" s="16">
        <v>44062</v>
      </c>
      <c r="J17" s="17">
        <f t="shared" si="5"/>
        <v>1.8750000000000002</v>
      </c>
      <c r="K17">
        <f t="shared" si="0"/>
        <v>8.4375000000000006E-2</v>
      </c>
      <c r="L17">
        <v>22.22</v>
      </c>
      <c r="M17">
        <f t="shared" si="1"/>
        <v>4.4999999999999998E-2</v>
      </c>
      <c r="N17">
        <f t="shared" si="6"/>
        <v>3.9375000000000007E-2</v>
      </c>
      <c r="O17" s="28">
        <f t="shared" si="21"/>
        <v>27859.283927417509</v>
      </c>
      <c r="P17" s="29">
        <f t="shared" si="7"/>
        <v>-19.86858942122354</v>
      </c>
      <c r="Q17" s="29">
        <f t="shared" si="8"/>
        <v>-16.856551327694124</v>
      </c>
      <c r="R17" s="29">
        <f t="shared" si="13"/>
        <v>-33.052626674025902</v>
      </c>
      <c r="S17" s="29">
        <f t="shared" si="14"/>
        <v>-3.6725140748917671</v>
      </c>
      <c r="T17" s="29">
        <f t="shared" si="15"/>
        <v>-11.017542224675299</v>
      </c>
      <c r="U17" s="29">
        <f t="shared" si="16"/>
        <v>-22.035084449350602</v>
      </c>
      <c r="V17" s="20">
        <f t="shared" si="23"/>
        <v>243.2199192182099</v>
      </c>
      <c r="W17" s="20">
        <f t="shared" si="25"/>
        <v>-18.109512894560403</v>
      </c>
      <c r="X17" s="20">
        <f t="shared" si="9"/>
        <v>17.881730479101186</v>
      </c>
      <c r="Y17" s="20">
        <f t="shared" si="10"/>
        <v>15.170896194924712</v>
      </c>
      <c r="Z17" s="20">
        <f t="shared" si="11"/>
        <v>-10.756498685595286</v>
      </c>
      <c r="AA17" s="20">
        <f t="shared" si="18"/>
        <v>-14.429012760487053</v>
      </c>
      <c r="AB17" s="20">
        <f t="shared" si="24"/>
        <v>317.49615336427667</v>
      </c>
      <c r="AC17" s="20">
        <f t="shared" si="12"/>
        <v>0.12866640419587616</v>
      </c>
      <c r="AD17" s="21">
        <f t="shared" si="2"/>
        <v>28419.999999999996</v>
      </c>
      <c r="AE17" s="20">
        <f t="shared" si="19"/>
        <v>36.725140748917667</v>
      </c>
      <c r="AF17" s="20">
        <f t="shared" si="22"/>
        <v>457.71607258248679</v>
      </c>
      <c r="AH17" t="s">
        <v>73</v>
      </c>
      <c r="AI17">
        <f>AI14*10</f>
        <v>14750</v>
      </c>
      <c r="AJ17" s="55"/>
    </row>
    <row r="18" spans="1:42" x14ac:dyDescent="0.25">
      <c r="A18">
        <v>0</v>
      </c>
      <c r="C18" s="16">
        <v>44063</v>
      </c>
      <c r="J18" s="17">
        <f t="shared" si="5"/>
        <v>1.8750000000000002</v>
      </c>
      <c r="K18">
        <f t="shared" si="0"/>
        <v>8.4375000000000006E-2</v>
      </c>
      <c r="L18">
        <v>22.22</v>
      </c>
      <c r="M18">
        <f t="shared" si="1"/>
        <v>4.4999999999999998E-2</v>
      </c>
      <c r="N18">
        <f t="shared" si="6"/>
        <v>3.9375000000000007E-2</v>
      </c>
      <c r="O18" s="28">
        <f t="shared" si="21"/>
        <v>27822.259599590554</v>
      </c>
      <c r="P18" s="29">
        <f t="shared" si="7"/>
        <v>-20.189968176161717</v>
      </c>
      <c r="Q18" s="29">
        <f t="shared" si="8"/>
        <v>-16.83435965079374</v>
      </c>
      <c r="R18" s="29">
        <f t="shared" si="13"/>
        <v>-33.321895044259911</v>
      </c>
      <c r="S18" s="29">
        <f t="shared" si="14"/>
        <v>-3.7024327826955457</v>
      </c>
      <c r="T18" s="29">
        <f t="shared" si="15"/>
        <v>-11.107298348086637</v>
      </c>
      <c r="U18" s="29">
        <f t="shared" si="16"/>
        <v>-22.214596696173274</v>
      </c>
      <c r="V18" s="20">
        <f t="shared" si="23"/>
        <v>246.49528472831537</v>
      </c>
      <c r="W18" s="20">
        <f t="shared" si="25"/>
        <v>-19.10163316933501</v>
      </c>
      <c r="X18" s="20">
        <f t="shared" si="9"/>
        <v>18.170971358545547</v>
      </c>
      <c r="Y18" s="20">
        <f t="shared" si="10"/>
        <v>15.150923685714366</v>
      </c>
      <c r="Z18" s="20">
        <f t="shared" si="11"/>
        <v>-10.944896364819446</v>
      </c>
      <c r="AA18" s="20">
        <f t="shared" si="18"/>
        <v>-14.647329147514991</v>
      </c>
      <c r="AB18" s="20">
        <f t="shared" si="24"/>
        <v>351.24511568112666</v>
      </c>
      <c r="AC18" s="20">
        <f t="shared" si="12"/>
        <v>9.7050850907797151E-2</v>
      </c>
      <c r="AD18" s="21">
        <f t="shared" si="2"/>
        <v>28419.999999999996</v>
      </c>
      <c r="AE18" s="20">
        <f t="shared" si="19"/>
        <v>37.024327826955457</v>
      </c>
      <c r="AF18" s="20">
        <f t="shared" si="22"/>
        <v>494.74040040944226</v>
      </c>
      <c r="AH18" t="s">
        <v>74</v>
      </c>
      <c r="AI18">
        <v>6918</v>
      </c>
    </row>
    <row r="19" spans="1:42" x14ac:dyDescent="0.25">
      <c r="A19">
        <v>0</v>
      </c>
      <c r="C19" s="16">
        <v>44064</v>
      </c>
      <c r="J19" s="17">
        <f t="shared" si="5"/>
        <v>1.8750000000000002</v>
      </c>
      <c r="K19">
        <f t="shared" si="0"/>
        <v>8.4375000000000006E-2</v>
      </c>
      <c r="L19">
        <v>22.22</v>
      </c>
      <c r="M19">
        <f t="shared" si="1"/>
        <v>4.4999999999999998E-2</v>
      </c>
      <c r="N19">
        <f t="shared" si="6"/>
        <v>3.9375000000000007E-2</v>
      </c>
      <c r="O19" s="28">
        <f t="shared" si="21"/>
        <v>27785.012945657581</v>
      </c>
      <c r="P19" s="29">
        <f t="shared" si="7"/>
        <v>-20.434666747032132</v>
      </c>
      <c r="Q19" s="29">
        <f t="shared" si="8"/>
        <v>-16.811987185941746</v>
      </c>
      <c r="R19" s="29">
        <f t="shared" si="13"/>
        <v>-33.521988539676492</v>
      </c>
      <c r="S19" s="29">
        <f t="shared" si="14"/>
        <v>-3.7246653932973879</v>
      </c>
      <c r="T19" s="29">
        <f t="shared" si="15"/>
        <v>-11.173996179892162</v>
      </c>
      <c r="U19" s="29">
        <f t="shared" si="16"/>
        <v>-22.347992359784328</v>
      </c>
      <c r="V19" s="20">
        <f t="shared" si="23"/>
        <v>248.80527265362667</v>
      </c>
      <c r="W19" s="20">
        <f t="shared" si="25"/>
        <v>-20.119712801591</v>
      </c>
      <c r="X19" s="20">
        <f t="shared" si="9"/>
        <v>18.391200072328921</v>
      </c>
      <c r="Y19" s="20">
        <f t="shared" si="10"/>
        <v>15.130788467347571</v>
      </c>
      <c r="Z19" s="20">
        <f t="shared" si="11"/>
        <v>-11.092287812774192</v>
      </c>
      <c r="AA19" s="20">
        <f t="shared" si="18"/>
        <v>-14.816953206071579</v>
      </c>
      <c r="AB19" s="20">
        <f t="shared" si="24"/>
        <v>386.18178168878927</v>
      </c>
      <c r="AC19" s="20">
        <f t="shared" si="12"/>
        <v>6.6119300702724704E-2</v>
      </c>
      <c r="AD19" s="21">
        <f t="shared" si="2"/>
        <v>28419.999999999996</v>
      </c>
      <c r="AE19" s="20">
        <f t="shared" si="19"/>
        <v>37.246653932973878</v>
      </c>
      <c r="AF19" s="20">
        <f t="shared" si="22"/>
        <v>531.98705434241617</v>
      </c>
      <c r="AH19" t="s">
        <v>38</v>
      </c>
      <c r="AI19" s="56">
        <f>AI18-AI14-AI20</f>
        <v>5349</v>
      </c>
    </row>
    <row r="20" spans="1:42" x14ac:dyDescent="0.25">
      <c r="A20">
        <v>0</v>
      </c>
      <c r="C20" s="16">
        <v>44065</v>
      </c>
      <c r="J20" s="17">
        <f t="shared" si="5"/>
        <v>1.8750000000000002</v>
      </c>
      <c r="K20">
        <f t="shared" si="0"/>
        <v>8.4375000000000006E-2</v>
      </c>
      <c r="L20">
        <v>22.22</v>
      </c>
      <c r="M20">
        <f t="shared" si="1"/>
        <v>4.4999999999999998E-2</v>
      </c>
      <c r="N20">
        <f t="shared" si="6"/>
        <v>3.9375000000000007E-2</v>
      </c>
      <c r="O20" s="28">
        <f t="shared" si="21"/>
        <v>27747.624911575203</v>
      </c>
      <c r="P20" s="29">
        <f t="shared" si="7"/>
        <v>-20.598553704927674</v>
      </c>
      <c r="Q20" s="29">
        <f t="shared" si="8"/>
        <v>-16.789480377449109</v>
      </c>
      <c r="R20" s="29">
        <f t="shared" si="13"/>
        <v>-33.649230674139105</v>
      </c>
      <c r="S20" s="29">
        <f t="shared" si="14"/>
        <v>-3.7388034082376786</v>
      </c>
      <c r="T20" s="29">
        <f t="shared" si="15"/>
        <v>-11.216410224713036</v>
      </c>
      <c r="U20" s="29">
        <f t="shared" si="16"/>
        <v>-22.432820449426067</v>
      </c>
      <c r="V20" s="20">
        <f t="shared" si="23"/>
        <v>250.73064985816478</v>
      </c>
      <c r="W20" s="20">
        <f t="shared" si="25"/>
        <v>-20.527616200187808</v>
      </c>
      <c r="X20" s="20">
        <f t="shared" si="9"/>
        <v>18.538698334434908</v>
      </c>
      <c r="Y20" s="20">
        <f t="shared" si="10"/>
        <v>15.110532339704198</v>
      </c>
      <c r="Z20" s="20">
        <f t="shared" si="11"/>
        <v>-11.196237269413199</v>
      </c>
      <c r="AA20" s="20">
        <f t="shared" si="18"/>
        <v>-14.935040677650878</v>
      </c>
      <c r="AB20" s="20">
        <f t="shared" si="24"/>
        <v>421.64443856662797</v>
      </c>
      <c r="AC20" s="20">
        <f t="shared" si="12"/>
        <v>5.4293089521482353E-2</v>
      </c>
      <c r="AD20" s="21">
        <f t="shared" si="2"/>
        <v>28419.999999999996</v>
      </c>
      <c r="AE20" s="20">
        <f t="shared" si="19"/>
        <v>37.388034082376784</v>
      </c>
      <c r="AF20" s="20">
        <f t="shared" si="22"/>
        <v>569.37508842479292</v>
      </c>
      <c r="AH20" t="s">
        <v>75</v>
      </c>
      <c r="AI20">
        <v>94</v>
      </c>
    </row>
    <row r="21" spans="1:42" x14ac:dyDescent="0.25">
      <c r="A21">
        <v>0</v>
      </c>
      <c r="C21" s="16">
        <v>44066</v>
      </c>
      <c r="J21" s="17">
        <f t="shared" si="5"/>
        <v>1.8750000000000002</v>
      </c>
      <c r="K21">
        <f t="shared" si="0"/>
        <v>8.4375000000000006E-2</v>
      </c>
      <c r="L21">
        <v>22.22</v>
      </c>
      <c r="M21">
        <f t="shared" si="1"/>
        <v>4.4999999999999998E-2</v>
      </c>
      <c r="N21">
        <f t="shared" si="6"/>
        <v>3.9375000000000007E-2</v>
      </c>
      <c r="O21" s="28">
        <f t="shared" si="21"/>
        <v>27710.128000316705</v>
      </c>
      <c r="P21" s="29">
        <f t="shared" si="7"/>
        <v>-20.730023120463862</v>
      </c>
      <c r="Q21" s="29">
        <f t="shared" si="8"/>
        <v>-16.76688813803554</v>
      </c>
      <c r="R21" s="29">
        <f t="shared" si="13"/>
        <v>-33.74722013264946</v>
      </c>
      <c r="S21" s="29">
        <f t="shared" si="14"/>
        <v>-3.7496911258499406</v>
      </c>
      <c r="T21" s="29">
        <f t="shared" si="15"/>
        <v>-11.24907337754982</v>
      </c>
      <c r="U21" s="29">
        <f t="shared" si="16"/>
        <v>-22.49814675509964</v>
      </c>
      <c r="V21" s="20">
        <f t="shared" si="23"/>
        <v>252.29207062696781</v>
      </c>
      <c r="W21" s="20">
        <f t="shared" si="25"/>
        <v>-20.902920120229052</v>
      </c>
      <c r="X21" s="20">
        <f t="shared" si="9"/>
        <v>18.657020808417478</v>
      </c>
      <c r="Y21" s="20">
        <f t="shared" si="10"/>
        <v>15.090199324231987</v>
      </c>
      <c r="Z21" s="20">
        <f t="shared" si="11"/>
        <v>-11.282879243617415</v>
      </c>
      <c r="AA21" s="20">
        <f t="shared" si="18"/>
        <v>-15.032570369467356</v>
      </c>
      <c r="AB21" s="20">
        <f t="shared" si="24"/>
        <v>457.57992905632437</v>
      </c>
      <c r="AC21" s="20">
        <f t="shared" si="12"/>
        <v>4.3450659710648168E-2</v>
      </c>
      <c r="AD21" s="21">
        <f t="shared" si="2"/>
        <v>28419.999999999996</v>
      </c>
      <c r="AE21" s="20">
        <f t="shared" si="19"/>
        <v>37.496911258499402</v>
      </c>
      <c r="AF21" s="20">
        <f t="shared" si="22"/>
        <v>606.8719996832923</v>
      </c>
      <c r="AH21" t="s">
        <v>39</v>
      </c>
      <c r="AI21" s="56">
        <f>AI36-AI18</f>
        <v>303651</v>
      </c>
    </row>
    <row r="22" spans="1:42" x14ac:dyDescent="0.25">
      <c r="A22">
        <v>0</v>
      </c>
      <c r="C22" s="16">
        <v>44067</v>
      </c>
      <c r="J22" s="17">
        <f t="shared" si="5"/>
        <v>1.8750000000000002</v>
      </c>
      <c r="K22">
        <f t="shared" si="0"/>
        <v>8.4375000000000006E-2</v>
      </c>
      <c r="L22">
        <v>22.22</v>
      </c>
      <c r="M22">
        <f t="shared" si="1"/>
        <v>4.4999999999999998E-2</v>
      </c>
      <c r="N22">
        <f t="shared" si="6"/>
        <v>3.9375000000000007E-2</v>
      </c>
      <c r="O22" s="28">
        <f t="shared" si="21"/>
        <v>27672.55283931856</v>
      </c>
      <c r="P22" s="29">
        <f t="shared" si="7"/>
        <v>-20.830930890071773</v>
      </c>
      <c r="Q22" s="29">
        <f t="shared" si="8"/>
        <v>-16.744230108074539</v>
      </c>
      <c r="R22" s="29">
        <f t="shared" si="13"/>
        <v>-33.817644898331686</v>
      </c>
      <c r="S22" s="29">
        <f t="shared" si="14"/>
        <v>-3.757516099814632</v>
      </c>
      <c r="T22" s="29">
        <f t="shared" si="15"/>
        <v>-11.272548299443894</v>
      </c>
      <c r="U22" s="29">
        <f t="shared" si="16"/>
        <v>-22.545096598887792</v>
      </c>
      <c r="V22" s="20">
        <f t="shared" si="23"/>
        <v>253.51305736126039</v>
      </c>
      <c r="W22" s="20">
        <f t="shared" si="25"/>
        <v>-21.24351498582557</v>
      </c>
      <c r="X22" s="20">
        <f t="shared" si="9"/>
        <v>18.747837801064595</v>
      </c>
      <c r="Y22" s="20">
        <f t="shared" si="10"/>
        <v>15.069807097267086</v>
      </c>
      <c r="Z22" s="20">
        <f t="shared" si="11"/>
        <v>-11.353143178213552</v>
      </c>
      <c r="AA22" s="20">
        <f t="shared" si="18"/>
        <v>-15.110659278028184</v>
      </c>
      <c r="AB22" s="20">
        <f t="shared" si="24"/>
        <v>493.93410332017811</v>
      </c>
      <c r="AC22" s="20">
        <f t="shared" si="12"/>
        <v>3.3585874497680017E-2</v>
      </c>
      <c r="AD22" s="21">
        <f t="shared" si="2"/>
        <v>28419.999999999996</v>
      </c>
      <c r="AE22" s="20">
        <f t="shared" si="19"/>
        <v>37.575160998146316</v>
      </c>
      <c r="AF22" s="20">
        <f t="shared" si="22"/>
        <v>644.44716068143862</v>
      </c>
      <c r="AH22" t="s">
        <v>40</v>
      </c>
      <c r="AI22" s="55">
        <f>AI14/(AI21+AI14)</f>
        <v>4.834068548730688E-3</v>
      </c>
      <c r="AM22" s="55">
        <f>AF289/40000</f>
        <v>0.20092069314566824</v>
      </c>
    </row>
    <row r="23" spans="1:42" x14ac:dyDescent="0.25">
      <c r="A23">
        <v>0</v>
      </c>
      <c r="C23" s="16">
        <v>44068</v>
      </c>
      <c r="J23" s="17">
        <f t="shared" si="5"/>
        <v>1.8750000000000002</v>
      </c>
      <c r="K23">
        <f t="shared" si="0"/>
        <v>8.4375000000000006E-2</v>
      </c>
      <c r="L23">
        <v>22.22</v>
      </c>
      <c r="M23">
        <f t="shared" si="1"/>
        <v>4.4999999999999998E-2</v>
      </c>
      <c r="N23">
        <f t="shared" si="6"/>
        <v>3.9375000000000007E-2</v>
      </c>
      <c r="O23" s="28">
        <f t="shared" si="21"/>
        <v>27634.927954370065</v>
      </c>
      <c r="P23" s="29">
        <f t="shared" si="7"/>
        <v>-20.903360153876232</v>
      </c>
      <c r="Q23" s="29">
        <f t="shared" si="8"/>
        <v>-16.721524794620422</v>
      </c>
      <c r="R23" s="29">
        <f t="shared" si="13"/>
        <v>-33.862396453646994</v>
      </c>
      <c r="S23" s="29">
        <f t="shared" si="14"/>
        <v>-3.762488494849666</v>
      </c>
      <c r="T23" s="29">
        <f t="shared" si="15"/>
        <v>-11.287465484548997</v>
      </c>
      <c r="U23" s="29">
        <f t="shared" si="16"/>
        <v>-22.574930969097998</v>
      </c>
      <c r="V23" s="20">
        <f t="shared" si="23"/>
        <v>254.42013284202048</v>
      </c>
      <c r="W23" s="20">
        <f t="shared" si="25"/>
        <v>-21.547233391630151</v>
      </c>
      <c r="X23" s="20">
        <f t="shared" si="9"/>
        <v>18.813024138488608</v>
      </c>
      <c r="Y23" s="20">
        <f t="shared" si="10"/>
        <v>15.049372315158379</v>
      </c>
      <c r="Z23" s="20">
        <f t="shared" si="11"/>
        <v>-11.408087581256718</v>
      </c>
      <c r="AA23" s="20">
        <f t="shared" si="18"/>
        <v>-15.170576076106384</v>
      </c>
      <c r="AB23" s="20">
        <f t="shared" si="24"/>
        <v>530.65191278791463</v>
      </c>
      <c r="AC23" s="20">
        <f t="shared" si="12"/>
        <v>2.4703965021582262E-2</v>
      </c>
      <c r="AD23" s="21">
        <f t="shared" si="2"/>
        <v>28420</v>
      </c>
      <c r="AE23" s="20">
        <f t="shared" si="19"/>
        <v>37.624884948496664</v>
      </c>
      <c r="AF23" s="20">
        <f t="shared" si="22"/>
        <v>682.07204562993525</v>
      </c>
    </row>
    <row r="24" spans="1:42" x14ac:dyDescent="0.25">
      <c r="A24">
        <v>0</v>
      </c>
      <c r="C24" s="16">
        <v>44069</v>
      </c>
      <c r="J24" s="17">
        <f t="shared" si="5"/>
        <v>1.8750000000000002</v>
      </c>
      <c r="K24">
        <f t="shared" si="0"/>
        <v>8.4375000000000006E-2</v>
      </c>
      <c r="L24">
        <v>22.22</v>
      </c>
      <c r="M24">
        <f t="shared" si="1"/>
        <v>4.4999999999999998E-2</v>
      </c>
      <c r="N24">
        <f t="shared" si="6"/>
        <v>3.9375000000000007E-2</v>
      </c>
      <c r="O24" s="28">
        <f t="shared" si="21"/>
        <v>27597.279534952282</v>
      </c>
      <c r="P24" s="29">
        <f t="shared" si="7"/>
        <v>-20.949629983007494</v>
      </c>
      <c r="Q24" s="29">
        <f t="shared" si="8"/>
        <v>-16.698789434777975</v>
      </c>
      <c r="R24" s="29">
        <f t="shared" si="13"/>
        <v>-33.88357747600692</v>
      </c>
      <c r="S24" s="29">
        <f t="shared" si="14"/>
        <v>-3.7648419417785473</v>
      </c>
      <c r="T24" s="29">
        <f t="shared" si="15"/>
        <v>-11.29452582533564</v>
      </c>
      <c r="U24" s="29">
        <f t="shared" si="16"/>
        <v>-22.58905165067128</v>
      </c>
      <c r="V24" s="20">
        <f t="shared" si="23"/>
        <v>255.04295383747058</v>
      </c>
      <c r="W24" s="20">
        <f t="shared" si="25"/>
        <v>-21.811850502665898</v>
      </c>
      <c r="X24" s="20">
        <f t="shared" si="9"/>
        <v>18.854666984706746</v>
      </c>
      <c r="Y24" s="20">
        <f t="shared" si="10"/>
        <v>15.028910491300177</v>
      </c>
      <c r="Z24" s="20">
        <f t="shared" si="11"/>
        <v>-11.448905977890922</v>
      </c>
      <c r="AA24" s="20">
        <f t="shared" si="18"/>
        <v>-15.213747919669469</v>
      </c>
      <c r="AB24" s="20">
        <f t="shared" si="24"/>
        <v>567.67751121025003</v>
      </c>
      <c r="AC24" s="20">
        <f t="shared" si="12"/>
        <v>1.6821362030286224E-2</v>
      </c>
      <c r="AD24" s="21">
        <f t="shared" si="2"/>
        <v>28420.000000000004</v>
      </c>
      <c r="AE24" s="20">
        <f t="shared" si="19"/>
        <v>37.648419417785469</v>
      </c>
      <c r="AF24" s="20">
        <f t="shared" si="22"/>
        <v>719.72046504772072</v>
      </c>
      <c r="AH24" t="s">
        <v>57</v>
      </c>
      <c r="AI24" s="53">
        <f>AI21-AI2</f>
        <v>275334</v>
      </c>
    </row>
    <row r="25" spans="1:42" x14ac:dyDescent="0.25">
      <c r="A25">
        <v>0</v>
      </c>
      <c r="C25" s="16">
        <v>44070</v>
      </c>
      <c r="J25" s="17">
        <f t="shared" si="5"/>
        <v>1.8750000000000002</v>
      </c>
      <c r="K25">
        <f t="shared" si="0"/>
        <v>8.4375000000000006E-2</v>
      </c>
      <c r="L25">
        <v>22.22</v>
      </c>
      <c r="M25">
        <f t="shared" si="1"/>
        <v>4.4999999999999998E-2</v>
      </c>
      <c r="N25">
        <f t="shared" si="6"/>
        <v>3.9375000000000007E-2</v>
      </c>
      <c r="O25" s="28">
        <f t="shared" si="21"/>
        <v>27559.631190956567</v>
      </c>
      <c r="P25" s="29">
        <f t="shared" si="7"/>
        <v>-20.972304141809733</v>
      </c>
      <c r="Q25" s="29">
        <f t="shared" si="8"/>
        <v>-16.676039853905255</v>
      </c>
      <c r="R25" s="29">
        <f t="shared" si="13"/>
        <v>-33.88350959614349</v>
      </c>
      <c r="S25" s="29">
        <f t="shared" si="14"/>
        <v>-3.764834399571499</v>
      </c>
      <c r="T25" s="29">
        <f t="shared" si="15"/>
        <v>-11.294503198714496</v>
      </c>
      <c r="U25" s="29">
        <f t="shared" si="16"/>
        <v>-22.589006397428996</v>
      </c>
      <c r="V25" s="20">
        <f t="shared" si="23"/>
        <v>255.41444606157731</v>
      </c>
      <c r="W25" s="20">
        <f t="shared" si="25"/>
        <v>-22.035084449350602</v>
      </c>
      <c r="X25" s="20">
        <f t="shared" si="9"/>
        <v>18.875073727628759</v>
      </c>
      <c r="Y25" s="20">
        <f t="shared" si="10"/>
        <v>15.008435868514731</v>
      </c>
      <c r="Z25" s="20">
        <f t="shared" si="11"/>
        <v>-11.476932922686176</v>
      </c>
      <c r="AA25" s="20">
        <f t="shared" si="18"/>
        <v>-15.241767322257676</v>
      </c>
      <c r="AB25" s="20">
        <f t="shared" si="24"/>
        <v>604.95436298185837</v>
      </c>
      <c r="AC25" s="20">
        <f t="shared" si="12"/>
        <v>9.965761765044651E-3</v>
      </c>
      <c r="AD25" s="21">
        <f t="shared" si="2"/>
        <v>28420.000000000004</v>
      </c>
      <c r="AE25" s="20">
        <f t="shared" si="19"/>
        <v>37.648343995714995</v>
      </c>
      <c r="AF25" s="20">
        <f t="shared" si="22"/>
        <v>757.3688090434357</v>
      </c>
      <c r="AH25" t="s">
        <v>41</v>
      </c>
      <c r="AI25" s="58">
        <f>AI22*AI12</f>
        <v>34.221881902886018</v>
      </c>
    </row>
    <row r="26" spans="1:42" x14ac:dyDescent="0.25">
      <c r="A26">
        <v>0</v>
      </c>
      <c r="C26" s="16">
        <v>44071</v>
      </c>
      <c r="J26" s="17">
        <f t="shared" si="5"/>
        <v>1.8750000000000002</v>
      </c>
      <c r="K26">
        <f t="shared" si="0"/>
        <v>8.4375000000000006E-2</v>
      </c>
      <c r="L26">
        <v>22.22</v>
      </c>
      <c r="M26">
        <f t="shared" si="1"/>
        <v>4.4999999999999998E-2</v>
      </c>
      <c r="N26">
        <f t="shared" si="6"/>
        <v>3.9375000000000007E-2</v>
      </c>
      <c r="O26" s="28">
        <f t="shared" si="21"/>
        <v>27522.003700706591</v>
      </c>
      <c r="P26" s="29">
        <f t="shared" si="7"/>
        <v>-20.974199931367153</v>
      </c>
      <c r="Q26" s="29">
        <f t="shared" si="8"/>
        <v>-16.653290318607365</v>
      </c>
      <c r="R26" s="29">
        <f t="shared" si="13"/>
        <v>-33.864741224977067</v>
      </c>
      <c r="S26" s="29">
        <f t="shared" si="14"/>
        <v>-3.7627490249974516</v>
      </c>
      <c r="T26" s="29">
        <f t="shared" si="15"/>
        <v>-11.288247074992356</v>
      </c>
      <c r="U26" s="29">
        <f t="shared" si="16"/>
        <v>-22.576494149984711</v>
      </c>
      <c r="V26" s="20">
        <f t="shared" si="23"/>
        <v>255.5709405176101</v>
      </c>
      <c r="W26" s="20">
        <f t="shared" si="25"/>
        <v>-22.214596696173274</v>
      </c>
      <c r="X26" s="20">
        <f t="shared" si="9"/>
        <v>18.876779938230438</v>
      </c>
      <c r="Y26" s="20">
        <f t="shared" si="10"/>
        <v>14.987961286746629</v>
      </c>
      <c r="Z26" s="20">
        <f t="shared" si="11"/>
        <v>-11.493650072770979</v>
      </c>
      <c r="AA26" s="20">
        <f t="shared" si="18"/>
        <v>-15.25639909776843</v>
      </c>
      <c r="AB26" s="20">
        <f t="shared" si="24"/>
        <v>642.42535877580008</v>
      </c>
      <c r="AC26" s="20">
        <f t="shared" si="12"/>
        <v>4.1764157241343108E-3</v>
      </c>
      <c r="AD26" s="21">
        <f t="shared" si="2"/>
        <v>28420</v>
      </c>
      <c r="AE26" s="20">
        <f t="shared" si="19"/>
        <v>37.627490249974514</v>
      </c>
      <c r="AF26" s="20">
        <f t="shared" si="22"/>
        <v>794.99629929341017</v>
      </c>
      <c r="AH26" t="s">
        <v>61</v>
      </c>
      <c r="AI26">
        <v>0.5</v>
      </c>
    </row>
    <row r="27" spans="1:42" x14ac:dyDescent="0.25">
      <c r="A27">
        <v>0</v>
      </c>
      <c r="C27" s="16">
        <v>44072</v>
      </c>
      <c r="J27" s="17">
        <f t="shared" si="5"/>
        <v>1.8750000000000002</v>
      </c>
      <c r="K27">
        <f t="shared" si="0"/>
        <v>8.4375000000000006E-2</v>
      </c>
      <c r="L27">
        <v>22.22</v>
      </c>
      <c r="M27">
        <f t="shared" si="1"/>
        <v>4.4999999999999998E-2</v>
      </c>
      <c r="N27">
        <f t="shared" si="6"/>
        <v>3.9375000000000007E-2</v>
      </c>
      <c r="O27" s="28">
        <f t="shared" si="21"/>
        <v>27484.414750200973</v>
      </c>
      <c r="P27" s="29">
        <f t="shared" si="7"/>
        <v>-20.958397121142522</v>
      </c>
      <c r="Q27" s="29">
        <f t="shared" si="8"/>
        <v>-16.630553384475277</v>
      </c>
      <c r="R27" s="29">
        <f t="shared" si="13"/>
        <v>-33.830055455056026</v>
      </c>
      <c r="S27" s="29">
        <f t="shared" si="14"/>
        <v>-3.7588950505617804</v>
      </c>
      <c r="T27" s="29">
        <f t="shared" si="15"/>
        <v>-11.276685151685342</v>
      </c>
      <c r="U27" s="29">
        <f t="shared" si="16"/>
        <v>-22.553370303370684</v>
      </c>
      <c r="V27" s="20">
        <f t="shared" si="23"/>
        <v>255.55231128958934</v>
      </c>
      <c r="W27" s="20">
        <f t="shared" si="25"/>
        <v>-22.347992359784328</v>
      </c>
      <c r="X27" s="20">
        <f t="shared" si="9"/>
        <v>18.86255740902827</v>
      </c>
      <c r="Y27" s="20">
        <f t="shared" si="10"/>
        <v>14.96749804602775</v>
      </c>
      <c r="Z27" s="20">
        <f t="shared" si="11"/>
        <v>-11.500692323292453</v>
      </c>
      <c r="AA27" s="20">
        <f t="shared" si="18"/>
        <v>-15.259587373854234</v>
      </c>
      <c r="AB27" s="20">
        <f t="shared" si="24"/>
        <v>680.03293850943874</v>
      </c>
      <c r="AC27" s="20">
        <f t="shared" si="12"/>
        <v>-4.9535833341845018E-4</v>
      </c>
      <c r="AD27" s="21">
        <f t="shared" si="2"/>
        <v>28420</v>
      </c>
      <c r="AE27" s="20">
        <f t="shared" si="19"/>
        <v>37.588950505617802</v>
      </c>
      <c r="AF27" s="20">
        <f t="shared" si="22"/>
        <v>832.58524979902802</v>
      </c>
      <c r="AH27" t="s">
        <v>69</v>
      </c>
      <c r="AI27">
        <f>39000+1600</f>
        <v>40600</v>
      </c>
      <c r="AL27" s="55">
        <f>7000/300000</f>
        <v>2.3333333333333334E-2</v>
      </c>
      <c r="AP27">
        <f>7000*5</f>
        <v>35000</v>
      </c>
    </row>
    <row r="28" spans="1:42" x14ac:dyDescent="0.25">
      <c r="A28">
        <v>0</v>
      </c>
      <c r="C28" s="16">
        <v>44073</v>
      </c>
      <c r="J28" s="17">
        <f t="shared" si="5"/>
        <v>1.8750000000000002</v>
      </c>
      <c r="K28">
        <f t="shared" si="0"/>
        <v>8.4375000000000006E-2</v>
      </c>
      <c r="L28">
        <v>22.22</v>
      </c>
      <c r="M28">
        <f t="shared" si="1"/>
        <v>4.4999999999999998E-2</v>
      </c>
      <c r="N28">
        <f t="shared" si="6"/>
        <v>3.9375000000000007E-2</v>
      </c>
      <c r="O28" s="28">
        <f t="shared" si="21"/>
        <v>27446.878663486907</v>
      </c>
      <c r="P28" s="29">
        <f t="shared" si="7"/>
        <v>-20.928246975546887</v>
      </c>
      <c r="Q28" s="29">
        <f t="shared" si="8"/>
        <v>-16.607839738519552</v>
      </c>
      <c r="R28" s="29">
        <f t="shared" si="13"/>
        <v>-33.782478042659797</v>
      </c>
      <c r="S28" s="29">
        <f t="shared" si="14"/>
        <v>-3.7536086714066443</v>
      </c>
      <c r="T28" s="29">
        <f t="shared" si="15"/>
        <v>-11.260826014219932</v>
      </c>
      <c r="U28" s="29">
        <f t="shared" si="16"/>
        <v>-22.521652028439867</v>
      </c>
      <c r="V28" s="20">
        <f t="shared" si="23"/>
        <v>255.40211487479161</v>
      </c>
      <c r="W28" s="20">
        <f t="shared" si="25"/>
        <v>-22.432820449426067</v>
      </c>
      <c r="X28" s="20">
        <f t="shared" si="9"/>
        <v>18.835422277992198</v>
      </c>
      <c r="Y28" s="20">
        <f t="shared" si="10"/>
        <v>14.947055764667597</v>
      </c>
      <c r="Z28" s="20">
        <f t="shared" si="11"/>
        <v>-11.499854008031519</v>
      </c>
      <c r="AA28" s="20">
        <f t="shared" si="18"/>
        <v>-15.253462679438163</v>
      </c>
      <c r="AB28" s="20">
        <f t="shared" si="24"/>
        <v>717.719221638303</v>
      </c>
      <c r="AC28" s="20">
        <f t="shared" si="12"/>
        <v>-3.9854398557733197E-3</v>
      </c>
      <c r="AD28" s="21">
        <f t="shared" si="2"/>
        <v>28420.000000000004</v>
      </c>
      <c r="AE28" s="20">
        <f t="shared" si="19"/>
        <v>37.536086714066442</v>
      </c>
      <c r="AF28" s="20">
        <f t="shared" si="22"/>
        <v>870.12133651309443</v>
      </c>
      <c r="AH28" t="s">
        <v>42</v>
      </c>
      <c r="AI28" s="59">
        <f>AI2/AI27</f>
        <v>0.69746305418719212</v>
      </c>
      <c r="AP28">
        <f>AP27/300000</f>
        <v>0.11666666666666667</v>
      </c>
    </row>
    <row r="29" spans="1:42" x14ac:dyDescent="0.25">
      <c r="A29">
        <v>0</v>
      </c>
      <c r="C29" s="16">
        <v>44074</v>
      </c>
      <c r="J29" s="17">
        <f t="shared" si="5"/>
        <v>1.8750000000000002</v>
      </c>
      <c r="K29">
        <f t="shared" si="0"/>
        <v>8.4375000000000006E-2</v>
      </c>
      <c r="L29">
        <v>22.22</v>
      </c>
      <c r="M29">
        <f t="shared" si="1"/>
        <v>4.4999999999999998E-2</v>
      </c>
      <c r="N29">
        <f t="shared" si="6"/>
        <v>3.9375000000000007E-2</v>
      </c>
      <c r="O29" s="28">
        <f t="shared" si="21"/>
        <v>27409.406124068799</v>
      </c>
      <c r="P29" s="29">
        <f t="shared" si="7"/>
        <v>-20.887381381865517</v>
      </c>
      <c r="Q29" s="29">
        <f t="shared" si="8"/>
        <v>-16.585158036244852</v>
      </c>
      <c r="R29" s="29">
        <f t="shared" si="13"/>
        <v>-33.725285476299334</v>
      </c>
      <c r="S29" s="29">
        <f t="shared" si="14"/>
        <v>-3.7472539418110373</v>
      </c>
      <c r="T29" s="29">
        <f t="shared" si="15"/>
        <v>-11.241761825433111</v>
      </c>
      <c r="U29" s="29">
        <f t="shared" si="16"/>
        <v>-22.483523650866225</v>
      </c>
      <c r="V29" s="20">
        <f t="shared" si="23"/>
        <v>255.13615842662568</v>
      </c>
      <c r="W29" s="20">
        <f t="shared" si="25"/>
        <v>-22.49814675509964</v>
      </c>
      <c r="X29" s="20">
        <f t="shared" si="9"/>
        <v>18.798643243678967</v>
      </c>
      <c r="Y29" s="20">
        <f t="shared" si="10"/>
        <v>14.926642232620367</v>
      </c>
      <c r="Z29" s="20">
        <f t="shared" si="11"/>
        <v>-11.493095169365622</v>
      </c>
      <c r="AA29" s="20">
        <f t="shared" si="18"/>
        <v>-15.240349111176659</v>
      </c>
      <c r="AB29" s="20">
        <f t="shared" si="24"/>
        <v>755.45771750457925</v>
      </c>
      <c r="AC29" s="20">
        <f t="shared" si="12"/>
        <v>-7.0473515719418544E-3</v>
      </c>
      <c r="AD29" s="21">
        <f t="shared" si="2"/>
        <v>28420.000000000004</v>
      </c>
      <c r="AE29" s="20">
        <f t="shared" si="19"/>
        <v>37.472539418110372</v>
      </c>
      <c r="AF29" s="20">
        <f t="shared" si="22"/>
        <v>907.59387593120482</v>
      </c>
      <c r="AH29" s="60" t="s">
        <v>43</v>
      </c>
      <c r="AI29" s="61">
        <f>MAX(V:V)</f>
        <v>255.5709405176101</v>
      </c>
    </row>
    <row r="30" spans="1:42" x14ac:dyDescent="0.25">
      <c r="A30">
        <v>0</v>
      </c>
      <c r="C30" s="16">
        <v>44075</v>
      </c>
      <c r="J30" s="17">
        <f t="shared" si="5"/>
        <v>1.8750000000000002</v>
      </c>
      <c r="K30">
        <f t="shared" si="0"/>
        <v>8.4375000000000006E-2</v>
      </c>
      <c r="L30">
        <v>22.22</v>
      </c>
      <c r="M30">
        <f t="shared" si="1"/>
        <v>4.4999999999999998E-2</v>
      </c>
      <c r="N30">
        <f t="shared" si="6"/>
        <v>3.9375000000000007E-2</v>
      </c>
      <c r="O30" s="28">
        <f t="shared" si="21"/>
        <v>27372.006465818813</v>
      </c>
      <c r="P30" s="29">
        <f t="shared" si="7"/>
        <v>-20.837143516676576</v>
      </c>
      <c r="Q30" s="29">
        <f t="shared" si="8"/>
        <v>-16.562514733307257</v>
      </c>
      <c r="R30" s="29">
        <f t="shared" si="13"/>
        <v>-33.659692424985451</v>
      </c>
      <c r="S30" s="29">
        <f t="shared" si="14"/>
        <v>-3.7399658249983831</v>
      </c>
      <c r="T30" s="29">
        <f t="shared" si="15"/>
        <v>-11.21989747499515</v>
      </c>
      <c r="U30" s="29">
        <f t="shared" si="16"/>
        <v>-22.439794949990301</v>
      </c>
      <c r="V30" s="20">
        <f t="shared" si="23"/>
        <v>254.76962712352517</v>
      </c>
      <c r="W30" s="20">
        <f t="shared" si="25"/>
        <v>-22.545096598887792</v>
      </c>
      <c r="X30" s="20">
        <f t="shared" si="9"/>
        <v>18.753429165008921</v>
      </c>
      <c r="Y30" s="20">
        <f t="shared" si="10"/>
        <v>14.906263259976532</v>
      </c>
      <c r="Z30" s="20">
        <f t="shared" si="11"/>
        <v>-11.481127129198155</v>
      </c>
      <c r="AA30" s="20">
        <f t="shared" si="18"/>
        <v>-15.221092954196539</v>
      </c>
      <c r="AB30" s="20">
        <f t="shared" si="24"/>
        <v>793.22390705766361</v>
      </c>
      <c r="AC30" s="20">
        <f t="shared" si="12"/>
        <v>-9.7052762653038419E-3</v>
      </c>
      <c r="AD30" s="21">
        <f t="shared" si="2"/>
        <v>28420.000000000004</v>
      </c>
      <c r="AE30" s="20">
        <f t="shared" si="19"/>
        <v>37.39965824998383</v>
      </c>
      <c r="AF30" s="20">
        <f t="shared" si="22"/>
        <v>944.99353418118869</v>
      </c>
      <c r="AH30" s="60" t="s">
        <v>44</v>
      </c>
      <c r="AI30" s="62">
        <f>INDEX(C:C,MATCH(AI29,V:V,0))</f>
        <v>44071</v>
      </c>
      <c r="AP30">
        <f>(7000*10)/310000</f>
        <v>0.22580645161290322</v>
      </c>
    </row>
    <row r="31" spans="1:42" x14ac:dyDescent="0.25">
      <c r="A31">
        <v>0</v>
      </c>
      <c r="C31" s="16">
        <v>44076</v>
      </c>
      <c r="J31" s="17">
        <f t="shared" si="5"/>
        <v>1.8750000000000002</v>
      </c>
      <c r="K31">
        <f t="shared" si="0"/>
        <v>8.4375000000000006E-2</v>
      </c>
      <c r="L31">
        <v>22.22</v>
      </c>
      <c r="M31">
        <f t="shared" si="1"/>
        <v>4.4999999999999998E-2</v>
      </c>
      <c r="N31">
        <f t="shared" si="6"/>
        <v>3.9375000000000007E-2</v>
      </c>
      <c r="O31" s="28">
        <f t="shared" si="21"/>
        <v>27334.687732767583</v>
      </c>
      <c r="P31" s="29">
        <f t="shared" si="7"/>
        <v>-20.778817581402432</v>
      </c>
      <c r="Q31" s="29">
        <f t="shared" si="8"/>
        <v>-16.539915469828795</v>
      </c>
      <c r="R31" s="29">
        <f t="shared" si="13"/>
        <v>-33.586859746108104</v>
      </c>
      <c r="S31" s="29">
        <f t="shared" si="14"/>
        <v>-3.731873305123123</v>
      </c>
      <c r="T31" s="29">
        <f t="shared" si="15"/>
        <v>-11.195619915369369</v>
      </c>
      <c r="U31" s="29">
        <f t="shared" si="16"/>
        <v>-22.391239830738733</v>
      </c>
      <c r="V31" s="20">
        <f t="shared" si="23"/>
        <v>254.31692267997661</v>
      </c>
      <c r="W31" s="20">
        <f t="shared" si="25"/>
        <v>-22.574930969097998</v>
      </c>
      <c r="X31" s="20">
        <f t="shared" si="9"/>
        <v>18.700935823262189</v>
      </c>
      <c r="Y31" s="20">
        <f t="shared" si="10"/>
        <v>14.885923922845915</v>
      </c>
      <c r="Z31" s="20">
        <f t="shared" si="11"/>
        <v>-11.464633220558632</v>
      </c>
      <c r="AA31" s="20">
        <f t="shared" si="18"/>
        <v>-15.196506525681755</v>
      </c>
      <c r="AB31" s="20">
        <f t="shared" si="24"/>
        <v>830.99534455244338</v>
      </c>
      <c r="AC31" s="20">
        <f t="shared" si="12"/>
        <v>-1.1985364433406096E-2</v>
      </c>
      <c r="AD31" s="21">
        <f t="shared" si="2"/>
        <v>28420.000000000004</v>
      </c>
      <c r="AE31" s="20">
        <f t="shared" si="19"/>
        <v>37.318733051231227</v>
      </c>
      <c r="AF31" s="20">
        <f t="shared" si="22"/>
        <v>982.31226723241991</v>
      </c>
    </row>
    <row r="32" spans="1:42" x14ac:dyDescent="0.25">
      <c r="A32">
        <v>0</v>
      </c>
      <c r="C32" s="16">
        <v>44077</v>
      </c>
      <c r="J32" s="17">
        <f t="shared" si="5"/>
        <v>1.8750000000000002</v>
      </c>
      <c r="K32">
        <f t="shared" si="0"/>
        <v>8.4375000000000006E-2</v>
      </c>
      <c r="L32">
        <v>22.22</v>
      </c>
      <c r="M32">
        <f t="shared" si="1"/>
        <v>4.4999999999999998E-2</v>
      </c>
      <c r="N32">
        <f t="shared" si="6"/>
        <v>3.9375000000000007E-2</v>
      </c>
      <c r="O32" s="28">
        <f t="shared" si="21"/>
        <v>27297.456751613427</v>
      </c>
      <c r="P32" s="29">
        <f t="shared" si="7"/>
        <v>-20.713616047628204</v>
      </c>
      <c r="Q32" s="29">
        <f t="shared" si="8"/>
        <v>-16.51736510652681</v>
      </c>
      <c r="R32" s="29">
        <f t="shared" si="13"/>
        <v>-33.507883038739514</v>
      </c>
      <c r="S32" s="29">
        <f t="shared" si="14"/>
        <v>-3.7230981154155018</v>
      </c>
      <c r="T32" s="29">
        <f t="shared" si="15"/>
        <v>-11.169294346246504</v>
      </c>
      <c r="U32" s="29">
        <f t="shared" si="16"/>
        <v>-22.338588692493012</v>
      </c>
      <c r="V32" s="20">
        <f t="shared" si="23"/>
        <v>253.79149254744587</v>
      </c>
      <c r="W32" s="20">
        <f t="shared" si="25"/>
        <v>-22.58905165067128</v>
      </c>
      <c r="X32" s="20">
        <f t="shared" si="9"/>
        <v>18.642254442865383</v>
      </c>
      <c r="Y32" s="20">
        <f t="shared" si="10"/>
        <v>14.86562859587413</v>
      </c>
      <c r="Z32" s="20">
        <f t="shared" si="11"/>
        <v>-11.444261520598948</v>
      </c>
      <c r="AA32" s="20">
        <f t="shared" si="18"/>
        <v>-15.167359636014449</v>
      </c>
      <c r="AB32" s="20">
        <f t="shared" si="24"/>
        <v>868.75175583912915</v>
      </c>
      <c r="AC32" s="20">
        <f t="shared" si="12"/>
        <v>-1.3916315524299549E-2</v>
      </c>
      <c r="AD32" s="21">
        <f t="shared" si="2"/>
        <v>28420.000000000004</v>
      </c>
      <c r="AE32" s="20">
        <f t="shared" si="19"/>
        <v>37.230981154155018</v>
      </c>
      <c r="AF32" s="20">
        <f t="shared" si="22"/>
        <v>1019.543248386575</v>
      </c>
      <c r="AH32" t="s">
        <v>45</v>
      </c>
      <c r="AI32" s="54"/>
    </row>
    <row r="33" spans="1:35" x14ac:dyDescent="0.25">
      <c r="A33">
        <v>0</v>
      </c>
      <c r="C33" s="16">
        <v>44078</v>
      </c>
      <c r="J33" s="17">
        <f t="shared" si="5"/>
        <v>1.8750000000000002</v>
      </c>
      <c r="K33">
        <f t="shared" si="0"/>
        <v>8.4375000000000006E-2</v>
      </c>
      <c r="L33">
        <v>22.22</v>
      </c>
      <c r="M33">
        <f t="shared" si="1"/>
        <v>4.4999999999999998E-2</v>
      </c>
      <c r="N33">
        <f t="shared" si="6"/>
        <v>3.9375000000000007E-2</v>
      </c>
      <c r="O33" s="28">
        <f t="shared" si="21"/>
        <v>27260.319217571436</v>
      </c>
      <c r="P33" s="29">
        <f t="shared" si="7"/>
        <v>-20.642666273463796</v>
      </c>
      <c r="Q33" s="29">
        <f t="shared" si="8"/>
        <v>-16.494867768528682</v>
      </c>
      <c r="R33" s="29">
        <f t="shared" si="13"/>
        <v>-33.423780637793236</v>
      </c>
      <c r="S33" s="29">
        <f t="shared" si="14"/>
        <v>-3.7137534041992484</v>
      </c>
      <c r="T33" s="29">
        <f t="shared" si="15"/>
        <v>-11.141260212597745</v>
      </c>
      <c r="U33" s="29">
        <f t="shared" si="16"/>
        <v>-22.282520425195493</v>
      </c>
      <c r="V33" s="20">
        <f t="shared" si="23"/>
        <v>253.20564962317502</v>
      </c>
      <c r="W33" s="20">
        <f t="shared" si="25"/>
        <v>-22.589006397428996</v>
      </c>
      <c r="X33" s="20">
        <f t="shared" si="9"/>
        <v>18.578399646117418</v>
      </c>
      <c r="Y33" s="20">
        <f t="shared" si="10"/>
        <v>14.845380991675814</v>
      </c>
      <c r="Z33" s="20">
        <f t="shared" si="11"/>
        <v>-11.420617164635063</v>
      </c>
      <c r="AA33" s="20">
        <f t="shared" si="18"/>
        <v>-15.134370568834312</v>
      </c>
      <c r="AB33" s="20">
        <f t="shared" si="24"/>
        <v>906.47513280539238</v>
      </c>
      <c r="AC33" s="20">
        <f t="shared" si="12"/>
        <v>-1.5529970309783788E-2</v>
      </c>
      <c r="AD33" s="21">
        <f t="shared" si="2"/>
        <v>28420.000000000004</v>
      </c>
      <c r="AE33" s="20">
        <f t="shared" si="19"/>
        <v>37.137534041992488</v>
      </c>
      <c r="AF33" s="20">
        <f t="shared" si="22"/>
        <v>1056.6807824285675</v>
      </c>
      <c r="AH33" t="s">
        <v>46</v>
      </c>
      <c r="AI33" s="54"/>
    </row>
    <row r="34" spans="1:35" x14ac:dyDescent="0.25">
      <c r="A34">
        <v>0</v>
      </c>
      <c r="C34" s="16">
        <v>44079</v>
      </c>
      <c r="J34" s="17">
        <f t="shared" si="5"/>
        <v>1.8750000000000002</v>
      </c>
      <c r="K34">
        <f t="shared" si="0"/>
        <v>8.4375000000000006E-2</v>
      </c>
      <c r="L34">
        <v>22.22</v>
      </c>
      <c r="M34">
        <f t="shared" si="1"/>
        <v>4.4999999999999998E-2</v>
      </c>
      <c r="N34">
        <f t="shared" si="6"/>
        <v>3.9375000000000007E-2</v>
      </c>
      <c r="O34" s="28">
        <f t="shared" si="21"/>
        <v>27223.279794194234</v>
      </c>
      <c r="P34" s="29">
        <f t="shared" si="7"/>
        <v>-20.566996479957716</v>
      </c>
      <c r="Q34" s="29">
        <f t="shared" si="8"/>
        <v>-16.472426897247306</v>
      </c>
      <c r="R34" s="29">
        <f t="shared" si="13"/>
        <v>-33.335481039484527</v>
      </c>
      <c r="S34" s="29">
        <f t="shared" si="14"/>
        <v>-3.7039423377205027</v>
      </c>
      <c r="T34" s="29">
        <f t="shared" si="15"/>
        <v>-11.111827013161509</v>
      </c>
      <c r="U34" s="29">
        <f t="shared" si="16"/>
        <v>-22.223654026323018</v>
      </c>
      <c r="V34" s="20">
        <f t="shared" si="23"/>
        <v>252.57038227963196</v>
      </c>
      <c r="W34" s="20">
        <f t="shared" si="25"/>
        <v>-22.576494149984711</v>
      </c>
      <c r="X34" s="20">
        <f t="shared" si="9"/>
        <v>18.510296831961945</v>
      </c>
      <c r="Y34" s="20">
        <f t="shared" si="10"/>
        <v>14.825184207522575</v>
      </c>
      <c r="Z34" s="20">
        <f t="shared" si="11"/>
        <v>-11.394254233042876</v>
      </c>
      <c r="AA34" s="20">
        <f t="shared" si="18"/>
        <v>-15.098196570763378</v>
      </c>
      <c r="AB34" s="20">
        <f t="shared" si="24"/>
        <v>944.14982352614038</v>
      </c>
      <c r="AC34" s="20">
        <f t="shared" si="12"/>
        <v>-1.6861912636570421E-2</v>
      </c>
      <c r="AD34" s="21">
        <f t="shared" si="2"/>
        <v>28420.000000000004</v>
      </c>
      <c r="AE34" s="20">
        <f t="shared" si="19"/>
        <v>37.039423377205026</v>
      </c>
      <c r="AF34" s="20">
        <f t="shared" si="22"/>
        <v>1093.7202058057724</v>
      </c>
      <c r="AH34" t="s">
        <v>47</v>
      </c>
      <c r="AI34" s="54"/>
    </row>
    <row r="35" spans="1:35" x14ac:dyDescent="0.25">
      <c r="A35">
        <v>0</v>
      </c>
      <c r="C35" s="16">
        <v>44080</v>
      </c>
      <c r="J35" s="17">
        <f t="shared" si="5"/>
        <v>1.8750000000000002</v>
      </c>
      <c r="K35">
        <f t="shared" si="0"/>
        <v>8.4375000000000006E-2</v>
      </c>
      <c r="L35">
        <v>22.22</v>
      </c>
      <c r="M35">
        <f t="shared" si="1"/>
        <v>4.4999999999999998E-2</v>
      </c>
      <c r="N35">
        <f t="shared" si="6"/>
        <v>3.9375000000000007E-2</v>
      </c>
      <c r="O35" s="28">
        <f t="shared" si="21"/>
        <v>27186.342227807174</v>
      </c>
      <c r="P35" s="29">
        <f t="shared" si="7"/>
        <v>-20.487521076360434</v>
      </c>
      <c r="Q35" s="29">
        <f t="shared" si="8"/>
        <v>-16.450045310699196</v>
      </c>
      <c r="R35" s="29">
        <f t="shared" si="13"/>
        <v>-33.243809748353669</v>
      </c>
      <c r="S35" s="29">
        <f t="shared" si="14"/>
        <v>-3.6937566387059633</v>
      </c>
      <c r="T35" s="29">
        <f t="shared" si="15"/>
        <v>-11.08126991611789</v>
      </c>
      <c r="U35" s="29">
        <f t="shared" si="16"/>
        <v>-22.16253983223578</v>
      </c>
      <c r="V35" s="20">
        <f t="shared" si="23"/>
        <v>251.89515452203153</v>
      </c>
      <c r="W35" s="20">
        <f t="shared" si="25"/>
        <v>-22.553370303370684</v>
      </c>
      <c r="X35" s="20">
        <f t="shared" si="9"/>
        <v>18.438768968724389</v>
      </c>
      <c r="Y35" s="20">
        <f t="shared" si="10"/>
        <v>14.805040779629277</v>
      </c>
      <c r="Z35" s="20">
        <f t="shared" si="11"/>
        <v>-11.365667202583438</v>
      </c>
      <c r="AA35" s="20">
        <f t="shared" si="18"/>
        <v>-15.059423841289401</v>
      </c>
      <c r="AB35" s="20">
        <f t="shared" si="24"/>
        <v>981.76261767080041</v>
      </c>
      <c r="AC35" s="20">
        <f t="shared" si="12"/>
        <v>-1.7952076493000672E-2</v>
      </c>
      <c r="AD35" s="21">
        <f t="shared" si="2"/>
        <v>28420.000000000004</v>
      </c>
      <c r="AE35" s="20">
        <f t="shared" si="19"/>
        <v>36.937566387059633</v>
      </c>
      <c r="AF35" s="20">
        <f t="shared" si="22"/>
        <v>1130.657772192832</v>
      </c>
      <c r="AH35" t="s">
        <v>48</v>
      </c>
    </row>
    <row r="36" spans="1:35" x14ac:dyDescent="0.25">
      <c r="A36">
        <v>0</v>
      </c>
      <c r="C36" s="16">
        <v>44081</v>
      </c>
      <c r="J36" s="17">
        <f t="shared" si="5"/>
        <v>1.8750000000000002</v>
      </c>
      <c r="K36">
        <f t="shared" si="0"/>
        <v>8.4375000000000006E-2</v>
      </c>
      <c r="L36">
        <v>22.22</v>
      </c>
      <c r="M36">
        <f t="shared" si="1"/>
        <v>4.4999999999999998E-2</v>
      </c>
      <c r="N36">
        <f t="shared" si="6"/>
        <v>3.9375000000000007E-2</v>
      </c>
      <c r="O36" s="28">
        <f t="shared" si="21"/>
        <v>27149.509477211639</v>
      </c>
      <c r="P36" s="29">
        <f t="shared" si="7"/>
        <v>-20.405025322882747</v>
      </c>
      <c r="Q36" s="29">
        <f t="shared" si="8"/>
        <v>-16.427725272653536</v>
      </c>
      <c r="R36" s="29">
        <f t="shared" si="13"/>
        <v>-33.149475535982653</v>
      </c>
      <c r="S36" s="29">
        <f t="shared" si="14"/>
        <v>-3.6832750595536283</v>
      </c>
      <c r="T36" s="29">
        <f t="shared" si="15"/>
        <v>-11.049825178660884</v>
      </c>
      <c r="U36" s="29">
        <f t="shared" si="16"/>
        <v>-22.099650357321771</v>
      </c>
      <c r="V36" s="20">
        <f t="shared" si="23"/>
        <v>251.18769607608294</v>
      </c>
      <c r="W36" s="20">
        <f t="shared" si="25"/>
        <v>-22.521652028439867</v>
      </c>
      <c r="X36" s="20">
        <f t="shared" si="9"/>
        <v>18.364522790594471</v>
      </c>
      <c r="Y36" s="20">
        <f t="shared" si="10"/>
        <v>14.784952745388182</v>
      </c>
      <c r="Z36" s="20">
        <f t="shared" si="11"/>
        <v>-11.335281953491419</v>
      </c>
      <c r="AA36" s="20">
        <f t="shared" si="18"/>
        <v>-15.018557013045047</v>
      </c>
      <c r="AB36" s="20">
        <f t="shared" si="24"/>
        <v>1019.3028267122853</v>
      </c>
      <c r="AC36" s="20">
        <f t="shared" si="12"/>
        <v>-1.8845351797769468E-2</v>
      </c>
      <c r="AD36" s="21">
        <f t="shared" si="2"/>
        <v>28420.000000000007</v>
      </c>
      <c r="AE36" s="20">
        <f t="shared" si="19"/>
        <v>36.832750595536282</v>
      </c>
      <c r="AF36" s="20">
        <f t="shared" si="22"/>
        <v>1167.4905227883683</v>
      </c>
      <c r="AH36" t="s">
        <v>49</v>
      </c>
      <c r="AI36" s="51">
        <v>310569</v>
      </c>
    </row>
    <row r="37" spans="1:35" x14ac:dyDescent="0.25">
      <c r="A37">
        <v>0</v>
      </c>
      <c r="C37" s="16">
        <v>44082</v>
      </c>
      <c r="J37" s="17">
        <f t="shared" si="5"/>
        <v>1.8750000000000002</v>
      </c>
      <c r="K37">
        <f t="shared" si="0"/>
        <v>8.4375000000000006E-2</v>
      </c>
      <c r="L37">
        <v>22.22</v>
      </c>
      <c r="M37">
        <f t="shared" si="1"/>
        <v>4.4999999999999998E-2</v>
      </c>
      <c r="N37">
        <f t="shared" si="6"/>
        <v>3.9375000000000007E-2</v>
      </c>
      <c r="O37" s="28">
        <f t="shared" si="21"/>
        <v>27112.783859321124</v>
      </c>
      <c r="P37" s="29">
        <f t="shared" si="7"/>
        <v>-20.320149319508534</v>
      </c>
      <c r="Q37" s="29">
        <f t="shared" si="8"/>
        <v>-16.405468571007194</v>
      </c>
      <c r="R37" s="29">
        <f t="shared" si="13"/>
        <v>-33.053056101464158</v>
      </c>
      <c r="S37" s="29">
        <f t="shared" si="14"/>
        <v>-3.6725617890515729</v>
      </c>
      <c r="T37" s="29">
        <f t="shared" si="15"/>
        <v>-11.017685367154717</v>
      </c>
      <c r="U37" s="29">
        <f t="shared" si="16"/>
        <v>-22.035370734309438</v>
      </c>
      <c r="V37" s="20">
        <f t="shared" si="23"/>
        <v>250.45378220325716</v>
      </c>
      <c r="W37" s="20">
        <f t="shared" si="25"/>
        <v>-22.483523650866225</v>
      </c>
      <c r="X37" s="20">
        <f t="shared" si="9"/>
        <v>18.28813438755768</v>
      </c>
      <c r="Y37" s="20">
        <f t="shared" si="10"/>
        <v>14.764921713906475</v>
      </c>
      <c r="Z37" s="20">
        <f t="shared" si="11"/>
        <v>-11.303446323423731</v>
      </c>
      <c r="AA37" s="20">
        <f t="shared" si="18"/>
        <v>-14.976008112475304</v>
      </c>
      <c r="AB37" s="20">
        <f t="shared" si="24"/>
        <v>1056.7623584756268</v>
      </c>
      <c r="AC37" s="20">
        <f t="shared" si="12"/>
        <v>-1.9592179567604767E-2</v>
      </c>
      <c r="AD37" s="21">
        <f t="shared" si="2"/>
        <v>28420.000000000007</v>
      </c>
      <c r="AE37" s="20">
        <f t="shared" si="19"/>
        <v>36.725617890515728</v>
      </c>
      <c r="AF37" s="20">
        <f t="shared" si="22"/>
        <v>1204.2161406788839</v>
      </c>
      <c r="AH37" t="s">
        <v>50</v>
      </c>
      <c r="AI37" s="56"/>
    </row>
    <row r="38" spans="1:35" x14ac:dyDescent="0.25">
      <c r="A38">
        <v>0</v>
      </c>
      <c r="C38" s="16">
        <v>44083</v>
      </c>
      <c r="J38" s="17">
        <f t="shared" si="5"/>
        <v>1.8750000000000002</v>
      </c>
      <c r="K38">
        <f t="shared" si="0"/>
        <v>8.4375000000000006E-2</v>
      </c>
      <c r="L38">
        <v>22.22</v>
      </c>
      <c r="M38">
        <f t="shared" si="1"/>
        <v>4.4999999999999998E-2</v>
      </c>
      <c r="N38">
        <f t="shared" si="6"/>
        <v>3.9375000000000007E-2</v>
      </c>
      <c r="O38" s="28">
        <f t="shared" si="21"/>
        <v>27076.167211405929</v>
      </c>
      <c r="P38" s="29">
        <f t="shared" si="7"/>
        <v>-20.23337130940698</v>
      </c>
      <c r="Q38" s="29">
        <f t="shared" si="8"/>
        <v>-16.383276605787366</v>
      </c>
      <c r="R38" s="29">
        <f t="shared" si="13"/>
        <v>-32.954983123674914</v>
      </c>
      <c r="S38" s="29">
        <f t="shared" si="14"/>
        <v>-3.6616647915194349</v>
      </c>
      <c r="T38" s="29">
        <f t="shared" si="15"/>
        <v>-10.984994374558305</v>
      </c>
      <c r="U38" s="29">
        <f t="shared" si="16"/>
        <v>-21.969988749116609</v>
      </c>
      <c r="V38" s="20">
        <f t="shared" si="23"/>
        <v>249.6985501777952</v>
      </c>
      <c r="W38" s="20">
        <f t="shared" si="25"/>
        <v>-22.439794949990301</v>
      </c>
      <c r="X38" s="20">
        <f t="shared" si="9"/>
        <v>18.210034178466284</v>
      </c>
      <c r="Y38" s="20">
        <f t="shared" si="10"/>
        <v>14.744948945208629</v>
      </c>
      <c r="Z38" s="20">
        <f t="shared" si="11"/>
        <v>-11.270420199146573</v>
      </c>
      <c r="AA38" s="20">
        <f t="shared" si="18"/>
        <v>-14.932084990666008</v>
      </c>
      <c r="AB38" s="20">
        <f t="shared" si="24"/>
        <v>1094.1342384162831</v>
      </c>
      <c r="AC38" s="20">
        <f t="shared" si="12"/>
        <v>-2.0208563943296814E-2</v>
      </c>
      <c r="AD38" s="21">
        <f t="shared" si="2"/>
        <v>28420.000000000007</v>
      </c>
      <c r="AE38" s="20">
        <f t="shared" si="19"/>
        <v>36.616647915194349</v>
      </c>
      <c r="AF38" s="20">
        <f t="shared" si="22"/>
        <v>1240.8327885940782</v>
      </c>
      <c r="AH38" t="s">
        <v>51</v>
      </c>
      <c r="AI38" s="54"/>
    </row>
    <row r="39" spans="1:35" x14ac:dyDescent="0.25">
      <c r="A39">
        <v>0</v>
      </c>
      <c r="C39" s="16">
        <v>44084</v>
      </c>
      <c r="J39" s="17">
        <f t="shared" si="5"/>
        <v>1.8750000000000002</v>
      </c>
      <c r="K39">
        <f t="shared" si="0"/>
        <v>8.4375000000000006E-2</v>
      </c>
      <c r="L39">
        <v>22.22</v>
      </c>
      <c r="M39">
        <f t="shared" si="1"/>
        <v>4.4999999999999998E-2</v>
      </c>
      <c r="N39">
        <f t="shared" si="6"/>
        <v>3.9375000000000007E-2</v>
      </c>
      <c r="O39" s="28">
        <f t="shared" si="21"/>
        <v>27039.660945813346</v>
      </c>
      <c r="P39" s="29">
        <f t="shared" si="7"/>
        <v>-20.145115105392701</v>
      </c>
      <c r="Q39" s="29">
        <f t="shared" si="8"/>
        <v>-16.361150487190173</v>
      </c>
      <c r="R39" s="29">
        <f t="shared" si="13"/>
        <v>-32.855639033324593</v>
      </c>
      <c r="S39" s="29">
        <f t="shared" si="14"/>
        <v>-3.6506265592582881</v>
      </c>
      <c r="T39" s="29">
        <f t="shared" si="15"/>
        <v>-10.951879677774864</v>
      </c>
      <c r="U39" s="29">
        <f t="shared" si="16"/>
        <v>-21.903759355549731</v>
      </c>
      <c r="V39" s="20">
        <f t="shared" si="23"/>
        <v>248.92651462238032</v>
      </c>
      <c r="W39" s="20">
        <f t="shared" si="25"/>
        <v>-22.391239830738733</v>
      </c>
      <c r="X39" s="20">
        <f t="shared" si="9"/>
        <v>18.130603594853433</v>
      </c>
      <c r="Y39" s="20">
        <f t="shared" si="10"/>
        <v>14.725035438471156</v>
      </c>
      <c r="Z39" s="20">
        <f t="shared" si="11"/>
        <v>-11.236434758000783</v>
      </c>
      <c r="AA39" s="20">
        <f t="shared" si="18"/>
        <v>-14.887061317259072</v>
      </c>
      <c r="AB39" s="20">
        <f t="shared" si="24"/>
        <v>1131.4125395642809</v>
      </c>
      <c r="AC39" s="20">
        <f t="shared" si="12"/>
        <v>-2.071005200451146E-2</v>
      </c>
      <c r="AD39" s="21">
        <f t="shared" si="2"/>
        <v>28420.000000000007</v>
      </c>
      <c r="AE39" s="20">
        <f t="shared" si="19"/>
        <v>36.506265592582885</v>
      </c>
      <c r="AF39" s="20">
        <f t="shared" si="22"/>
        <v>1277.3390541866611</v>
      </c>
      <c r="AH39" t="s">
        <v>52</v>
      </c>
      <c r="AI39" s="56"/>
    </row>
    <row r="40" spans="1:35" x14ac:dyDescent="0.25">
      <c r="A40">
        <v>0</v>
      </c>
      <c r="C40" s="16">
        <v>44085</v>
      </c>
      <c r="J40" s="17">
        <f t="shared" si="5"/>
        <v>1.8750000000000002</v>
      </c>
      <c r="K40">
        <f t="shared" si="0"/>
        <v>8.4375000000000006E-2</v>
      </c>
      <c r="L40">
        <v>22.22</v>
      </c>
      <c r="M40">
        <f t="shared" si="1"/>
        <v>4.4999999999999998E-2</v>
      </c>
      <c r="N40">
        <f t="shared" si="6"/>
        <v>3.9375000000000007E-2</v>
      </c>
      <c r="O40" s="28">
        <f t="shared" si="21"/>
        <v>27003.266103009111</v>
      </c>
      <c r="P40" s="29">
        <f t="shared" si="7"/>
        <v>-20.055751735588355</v>
      </c>
      <c r="Q40" s="29">
        <f t="shared" si="8"/>
        <v>-16.339091068646105</v>
      </c>
      <c r="R40" s="29">
        <f t="shared" si="13"/>
        <v>-32.755358523811012</v>
      </c>
      <c r="S40" s="29">
        <f t="shared" si="14"/>
        <v>-3.6394842804234457</v>
      </c>
      <c r="T40" s="29">
        <f t="shared" si="15"/>
        <v>-10.918452841270337</v>
      </c>
      <c r="U40" s="29">
        <f t="shared" si="16"/>
        <v>-21.836905682540674</v>
      </c>
      <c r="V40" s="20">
        <f t="shared" si="23"/>
        <v>248.1415912956912</v>
      </c>
      <c r="W40" s="20">
        <f t="shared" si="25"/>
        <v>-22.338588692493012</v>
      </c>
      <c r="X40" s="20">
        <f t="shared" si="9"/>
        <v>18.05017656202952</v>
      </c>
      <c r="Y40" s="20">
        <f t="shared" si="10"/>
        <v>14.705181961781495</v>
      </c>
      <c r="Z40" s="20">
        <f t="shared" si="11"/>
        <v>-11.201693158007114</v>
      </c>
      <c r="AA40" s="20">
        <f t="shared" si="18"/>
        <v>-14.841177438430559</v>
      </c>
      <c r="AB40" s="20">
        <f t="shared" si="24"/>
        <v>1168.5923056952045</v>
      </c>
      <c r="AC40" s="20">
        <f t="shared" si="12"/>
        <v>-2.1111572459200593E-2</v>
      </c>
      <c r="AD40" s="21">
        <f t="shared" si="2"/>
        <v>28420.000000000007</v>
      </c>
      <c r="AE40" s="20">
        <f t="shared" si="19"/>
        <v>36.394842804234457</v>
      </c>
      <c r="AF40" s="20">
        <f t="shared" si="22"/>
        <v>1313.7338969908956</v>
      </c>
    </row>
    <row r="41" spans="1:35" x14ac:dyDescent="0.25">
      <c r="A41">
        <v>0</v>
      </c>
      <c r="C41" s="16">
        <v>44086</v>
      </c>
      <c r="J41" s="17">
        <f t="shared" si="5"/>
        <v>1.8750000000000002</v>
      </c>
      <c r="K41">
        <f t="shared" si="0"/>
        <v>8.4375000000000006E-2</v>
      </c>
      <c r="L41">
        <v>22.22</v>
      </c>
      <c r="M41">
        <f t="shared" si="1"/>
        <v>4.4999999999999998E-2</v>
      </c>
      <c r="N41">
        <f t="shared" si="6"/>
        <v>3.9375000000000007E-2</v>
      </c>
      <c r="O41" s="28">
        <f t="shared" si="21"/>
        <v>26966.983402275277</v>
      </c>
      <c r="P41" s="29">
        <f t="shared" si="7"/>
        <v>-19.965601754964482</v>
      </c>
      <c r="Q41" s="29">
        <f t="shared" si="8"/>
        <v>-16.317098978871048</v>
      </c>
      <c r="R41" s="29">
        <f t="shared" si="13"/>
        <v>-32.654430660451972</v>
      </c>
      <c r="S41" s="29">
        <f t="shared" si="14"/>
        <v>-3.6282700733835527</v>
      </c>
      <c r="T41" s="29">
        <f t="shared" si="15"/>
        <v>-10.884810220150657</v>
      </c>
      <c r="U41" s="29">
        <f t="shared" si="16"/>
        <v>-21.769620440301317</v>
      </c>
      <c r="V41" s="20">
        <f t="shared" si="23"/>
        <v>247.34712992264159</v>
      </c>
      <c r="W41" s="20">
        <f t="shared" si="25"/>
        <v>-22.282520425195493</v>
      </c>
      <c r="X41" s="20">
        <f t="shared" si="9"/>
        <v>17.969041579468033</v>
      </c>
      <c r="Y41" s="20">
        <f t="shared" si="10"/>
        <v>14.685389080983944</v>
      </c>
      <c r="Z41" s="20">
        <f t="shared" si="11"/>
        <v>-11.166371608306104</v>
      </c>
      <c r="AA41" s="20">
        <f t="shared" si="18"/>
        <v>-14.794641681689656</v>
      </c>
      <c r="AB41" s="20">
        <f t="shared" si="24"/>
        <v>1205.6694678020897</v>
      </c>
      <c r="AC41" s="20">
        <f t="shared" si="12"/>
        <v>-2.1427243292228209E-2</v>
      </c>
      <c r="AD41" s="21">
        <f t="shared" si="2"/>
        <v>28420.000000000007</v>
      </c>
      <c r="AE41" s="20">
        <f t="shared" si="19"/>
        <v>36.282700733835526</v>
      </c>
      <c r="AF41" s="20">
        <f t="shared" si="22"/>
        <v>1350.0165977247311</v>
      </c>
    </row>
    <row r="42" spans="1:35" x14ac:dyDescent="0.25">
      <c r="A42">
        <v>0</v>
      </c>
      <c r="C42" s="16">
        <v>44087</v>
      </c>
      <c r="J42" s="17">
        <f t="shared" si="5"/>
        <v>1.8750000000000002</v>
      </c>
      <c r="K42">
        <f t="shared" si="0"/>
        <v>8.4375000000000006E-2</v>
      </c>
      <c r="L42">
        <v>22.22</v>
      </c>
      <c r="M42">
        <f t="shared" si="1"/>
        <v>4.4999999999999998E-2</v>
      </c>
      <c r="N42">
        <f t="shared" si="6"/>
        <v>3.9375000000000007E-2</v>
      </c>
      <c r="O42" s="28">
        <f t="shared" si="21"/>
        <v>26930.813289359648</v>
      </c>
      <c r="P42" s="29">
        <f t="shared" si="7"/>
        <v>-19.874938263129941</v>
      </c>
      <c r="Q42" s="29">
        <f t="shared" si="8"/>
        <v>-16.295174652501181</v>
      </c>
      <c r="R42" s="29">
        <f t="shared" si="13"/>
        <v>-32.553101624068013</v>
      </c>
      <c r="S42" s="29">
        <f t="shared" si="14"/>
        <v>-3.6170112915631125</v>
      </c>
      <c r="T42" s="29">
        <f t="shared" si="15"/>
        <v>-10.851033874689337</v>
      </c>
      <c r="U42" s="29">
        <f t="shared" si="16"/>
        <v>-21.702067749378678</v>
      </c>
      <c r="V42" s="20">
        <f t="shared" si="23"/>
        <v>246.54595667386775</v>
      </c>
      <c r="W42" s="20">
        <f t="shared" si="25"/>
        <v>-22.223654026323018</v>
      </c>
      <c r="X42" s="20">
        <f t="shared" si="9"/>
        <v>17.887444436816949</v>
      </c>
      <c r="Y42" s="20">
        <f t="shared" si="10"/>
        <v>14.665657187251064</v>
      </c>
      <c r="Z42" s="20">
        <f t="shared" si="11"/>
        <v>-11.130620846518871</v>
      </c>
      <c r="AA42" s="20">
        <f t="shared" si="18"/>
        <v>-14.747632138081984</v>
      </c>
      <c r="AB42" s="20">
        <f t="shared" si="24"/>
        <v>1242.6407539664947</v>
      </c>
      <c r="AC42" s="20">
        <f t="shared" si="12"/>
        <v>-2.167014815798279E-2</v>
      </c>
      <c r="AD42" s="21">
        <f t="shared" si="2"/>
        <v>28420.000000000011</v>
      </c>
      <c r="AE42" s="20">
        <f t="shared" si="19"/>
        <v>36.17011291563113</v>
      </c>
      <c r="AF42" s="20">
        <f t="shared" si="22"/>
        <v>1386.1867106403622</v>
      </c>
    </row>
    <row r="43" spans="1:35" x14ac:dyDescent="0.25">
      <c r="A43">
        <v>0</v>
      </c>
      <c r="C43" s="16">
        <v>44088</v>
      </c>
      <c r="J43" s="17">
        <f t="shared" si="5"/>
        <v>1.8750000000000002</v>
      </c>
      <c r="K43">
        <f t="shared" si="0"/>
        <v>8.4375000000000006E-2</v>
      </c>
      <c r="L43">
        <v>22.22</v>
      </c>
      <c r="M43">
        <f t="shared" si="1"/>
        <v>4.4999999999999998E-2</v>
      </c>
      <c r="N43">
        <f t="shared" si="6"/>
        <v>3.9375000000000007E-2</v>
      </c>
      <c r="O43" s="28">
        <f t="shared" si="21"/>
        <v>26894.755980331109</v>
      </c>
      <c r="P43" s="29">
        <f t="shared" si="7"/>
        <v>-19.783990669653292</v>
      </c>
      <c r="Q43" s="29">
        <f t="shared" si="8"/>
        <v>-16.273318358885813</v>
      </c>
      <c r="R43" s="29">
        <f t="shared" si="13"/>
        <v>-32.451578125685202</v>
      </c>
      <c r="S43" s="29">
        <f t="shared" si="14"/>
        <v>-3.6057309028539111</v>
      </c>
      <c r="T43" s="29">
        <f t="shared" si="15"/>
        <v>-10.817192708561734</v>
      </c>
      <c r="U43" s="29">
        <f t="shared" si="16"/>
        <v>-21.634385417123468</v>
      </c>
      <c r="V43" s="20">
        <f t="shared" si="23"/>
        <v>245.74042691699316</v>
      </c>
      <c r="W43" s="20">
        <f t="shared" si="25"/>
        <v>-22.16253983223578</v>
      </c>
      <c r="X43" s="20">
        <f t="shared" si="9"/>
        <v>17.805591602687965</v>
      </c>
      <c r="Y43" s="20">
        <f t="shared" si="10"/>
        <v>14.645986522997232</v>
      </c>
      <c r="Z43" s="20">
        <f t="shared" si="11"/>
        <v>-11.094568050324048</v>
      </c>
      <c r="AA43" s="20">
        <f t="shared" si="18"/>
        <v>-14.70029895317796</v>
      </c>
      <c r="AB43" s="20">
        <f t="shared" si="24"/>
        <v>1279.5035927519086</v>
      </c>
      <c r="AC43" s="20">
        <f t="shared" si="12"/>
        <v>-2.185208148411313E-2</v>
      </c>
      <c r="AD43" s="21">
        <f t="shared" si="2"/>
        <v>28420.000000000011</v>
      </c>
      <c r="AE43" s="20">
        <f t="shared" si="19"/>
        <v>36.057309028539109</v>
      </c>
      <c r="AF43" s="20">
        <f t="shared" si="22"/>
        <v>1422.2440196689013</v>
      </c>
    </row>
    <row r="44" spans="1:35" x14ac:dyDescent="0.25">
      <c r="A44">
        <v>0</v>
      </c>
      <c r="C44" s="16">
        <v>44089</v>
      </c>
      <c r="J44" s="17">
        <f t="shared" si="5"/>
        <v>1.8750000000000002</v>
      </c>
      <c r="K44">
        <f t="shared" si="0"/>
        <v>8.4375000000000006E-2</v>
      </c>
      <c r="L44">
        <v>22.22</v>
      </c>
      <c r="M44">
        <f t="shared" si="1"/>
        <v>4.4999999999999998E-2</v>
      </c>
      <c r="N44">
        <f t="shared" si="6"/>
        <v>3.9375000000000007E-2</v>
      </c>
      <c r="O44" s="28">
        <f t="shared" si="21"/>
        <v>26858.811500853426</v>
      </c>
      <c r="P44" s="29">
        <f t="shared" si="7"/>
        <v>-19.692949249097591</v>
      </c>
      <c r="Q44" s="29">
        <f t="shared" si="8"/>
        <v>-16.251530228587573</v>
      </c>
      <c r="R44" s="29">
        <f t="shared" si="13"/>
        <v>-32.350031529916649</v>
      </c>
      <c r="S44" s="29">
        <f t="shared" si="14"/>
        <v>-3.5944479477685167</v>
      </c>
      <c r="T44" s="29">
        <f t="shared" si="15"/>
        <v>-10.783343843305548</v>
      </c>
      <c r="U44" s="29">
        <f t="shared" si="16"/>
        <v>-21.5666876866111</v>
      </c>
      <c r="V44" s="20">
        <f t="shared" si="23"/>
        <v>244.93248887832334</v>
      </c>
      <c r="W44" s="20">
        <f t="shared" si="25"/>
        <v>-22.099650357321771</v>
      </c>
      <c r="X44" s="20">
        <f t="shared" si="9"/>
        <v>17.723654324187834</v>
      </c>
      <c r="Y44" s="20">
        <f t="shared" si="10"/>
        <v>14.626377205728815</v>
      </c>
      <c r="Z44" s="20">
        <f t="shared" si="11"/>
        <v>-11.058319211264692</v>
      </c>
      <c r="AA44" s="20">
        <f t="shared" si="18"/>
        <v>-14.652767159033209</v>
      </c>
      <c r="AB44" s="20">
        <f t="shared" si="24"/>
        <v>1316.2560102682635</v>
      </c>
      <c r="AC44" s="20">
        <f t="shared" si="12"/>
        <v>-2.198326241560258E-2</v>
      </c>
      <c r="AD44" s="21">
        <f t="shared" si="2"/>
        <v>28420.000000000011</v>
      </c>
      <c r="AE44" s="20">
        <f t="shared" si="19"/>
        <v>35.944479477685164</v>
      </c>
      <c r="AF44" s="20">
        <f t="shared" si="22"/>
        <v>1458.1884991465865</v>
      </c>
    </row>
    <row r="45" spans="1:35" x14ac:dyDescent="0.25">
      <c r="A45">
        <v>0</v>
      </c>
      <c r="C45" s="16">
        <v>44090</v>
      </c>
      <c r="J45" s="17">
        <f t="shared" si="5"/>
        <v>1.8750000000000002</v>
      </c>
      <c r="K45">
        <f t="shared" si="0"/>
        <v>8.4375000000000006E-2</v>
      </c>
      <c r="L45">
        <v>22.22</v>
      </c>
      <c r="M45">
        <f t="shared" si="1"/>
        <v>4.4999999999999998E-2</v>
      </c>
      <c r="N45">
        <f t="shared" si="6"/>
        <v>3.9375000000000007E-2</v>
      </c>
      <c r="O45" s="28">
        <f t="shared" si="21"/>
        <v>26822.979720047471</v>
      </c>
      <c r="P45" s="29">
        <f t="shared" si="7"/>
        <v>-19.601970528843058</v>
      </c>
      <c r="Q45" s="29">
        <f t="shared" si="8"/>
        <v>-16.229810277114151</v>
      </c>
      <c r="R45" s="29">
        <f t="shared" si="13"/>
        <v>-32.248602725361486</v>
      </c>
      <c r="S45" s="29">
        <f t="shared" si="14"/>
        <v>-3.583178080595721</v>
      </c>
      <c r="T45" s="29">
        <f t="shared" si="15"/>
        <v>-10.749534241787162</v>
      </c>
      <c r="U45" s="29">
        <f t="shared" si="16"/>
        <v>-21.499068483574327</v>
      </c>
      <c r="V45" s="20">
        <f t="shared" si="23"/>
        <v>244.12375886985086</v>
      </c>
      <c r="W45" s="20">
        <f t="shared" si="25"/>
        <v>-22.035370734309438</v>
      </c>
      <c r="X45" s="20">
        <f t="shared" si="9"/>
        <v>17.641773475958754</v>
      </c>
      <c r="Y45" s="20">
        <f t="shared" si="10"/>
        <v>14.606829249402736</v>
      </c>
      <c r="Z45" s="20">
        <f t="shared" si="11"/>
        <v>-11.021961999524549</v>
      </c>
      <c r="AA45" s="20">
        <f t="shared" si="18"/>
        <v>-14.60514008012027</v>
      </c>
      <c r="AB45" s="20">
        <f t="shared" si="24"/>
        <v>1352.8965210826932</v>
      </c>
      <c r="AC45" s="20">
        <f t="shared" si="12"/>
        <v>-2.2072017842993261E-2</v>
      </c>
      <c r="AD45" s="21">
        <f t="shared" si="2"/>
        <v>28420.000000000015</v>
      </c>
      <c r="AE45" s="20">
        <f t="shared" si="19"/>
        <v>35.831780805957209</v>
      </c>
      <c r="AF45" s="20">
        <f t="shared" si="22"/>
        <v>1494.0202799525437</v>
      </c>
    </row>
    <row r="46" spans="1:35" x14ac:dyDescent="0.25">
      <c r="A46">
        <v>0</v>
      </c>
      <c r="C46" s="16">
        <v>44091</v>
      </c>
      <c r="J46" s="17">
        <f t="shared" si="5"/>
        <v>1.8750000000000002</v>
      </c>
      <c r="K46">
        <f t="shared" si="0"/>
        <v>8.4375000000000006E-2</v>
      </c>
      <c r="L46">
        <v>22.22</v>
      </c>
      <c r="M46">
        <f t="shared" si="1"/>
        <v>4.4999999999999998E-2</v>
      </c>
      <c r="N46">
        <f t="shared" si="6"/>
        <v>3.9375000000000007E-2</v>
      </c>
      <c r="O46" s="28">
        <f t="shared" si="21"/>
        <v>26787.26037806844</v>
      </c>
      <c r="P46" s="29">
        <f t="shared" si="7"/>
        <v>-19.511183553650387</v>
      </c>
      <c r="Q46" s="29">
        <f t="shared" si="8"/>
        <v>-16.208158425380006</v>
      </c>
      <c r="R46" s="29">
        <f t="shared" si="13"/>
        <v>-32.147407781127349</v>
      </c>
      <c r="S46" s="29">
        <f t="shared" si="14"/>
        <v>-3.571934197903039</v>
      </c>
      <c r="T46" s="29">
        <f t="shared" si="15"/>
        <v>-10.715802593709116</v>
      </c>
      <c r="U46" s="29">
        <f t="shared" si="16"/>
        <v>-21.431605187418235</v>
      </c>
      <c r="V46" s="20">
        <f t="shared" si="23"/>
        <v>243.31560875271828</v>
      </c>
      <c r="W46" s="20">
        <f t="shared" si="25"/>
        <v>-21.969988749116609</v>
      </c>
      <c r="X46" s="20">
        <f t="shared" si="9"/>
        <v>17.560065198285347</v>
      </c>
      <c r="Y46" s="20">
        <f t="shared" si="10"/>
        <v>14.587342582842005</v>
      </c>
      <c r="Z46" s="20">
        <f t="shared" si="11"/>
        <v>-10.985569149143288</v>
      </c>
      <c r="AA46" s="20">
        <f t="shared" si="18"/>
        <v>-14.557503347046326</v>
      </c>
      <c r="AB46" s="20">
        <f t="shared" si="24"/>
        <v>1389.4240131788561</v>
      </c>
      <c r="AC46" s="20">
        <f t="shared" si="12"/>
        <v>-2.2124434795715926E-2</v>
      </c>
      <c r="AD46" s="21">
        <f t="shared" si="2"/>
        <v>28420.000000000015</v>
      </c>
      <c r="AE46" s="20">
        <f t="shared" si="19"/>
        <v>35.719341979030389</v>
      </c>
      <c r="AF46" s="20">
        <f t="shared" si="22"/>
        <v>1529.739621931574</v>
      </c>
    </row>
    <row r="47" spans="1:35" x14ac:dyDescent="0.25">
      <c r="A47">
        <v>0</v>
      </c>
      <c r="C47" s="16">
        <v>44092</v>
      </c>
      <c r="J47" s="17">
        <f t="shared" si="5"/>
        <v>1.8750000000000002</v>
      </c>
      <c r="K47">
        <f t="shared" si="0"/>
        <v>8.4375000000000006E-2</v>
      </c>
      <c r="L47">
        <v>22.22</v>
      </c>
      <c r="M47">
        <f t="shared" si="1"/>
        <v>4.4999999999999998E-2</v>
      </c>
      <c r="N47">
        <f t="shared" si="6"/>
        <v>3.9375000000000007E-2</v>
      </c>
      <c r="O47" s="28">
        <f t="shared" si="21"/>
        <v>26751.653106480291</v>
      </c>
      <c r="P47" s="29">
        <f t="shared" si="7"/>
        <v>-19.420697071778537</v>
      </c>
      <c r="Q47" s="29">
        <f t="shared" si="8"/>
        <v>-16.186574516370307</v>
      </c>
      <c r="R47" s="29">
        <f t="shared" si="13"/>
        <v>-32.046544429333963</v>
      </c>
      <c r="S47" s="29">
        <f t="shared" si="14"/>
        <v>-3.5607271588148848</v>
      </c>
      <c r="T47" s="29">
        <f t="shared" si="15"/>
        <v>-10.682181476444654</v>
      </c>
      <c r="U47" s="29">
        <f t="shared" si="16"/>
        <v>-21.364362952889309</v>
      </c>
      <c r="V47" s="20">
        <f t="shared" si="23"/>
        <v>242.50919143263016</v>
      </c>
      <c r="W47" s="20">
        <f t="shared" si="25"/>
        <v>-21.903759355549731</v>
      </c>
      <c r="X47" s="20">
        <f t="shared" si="9"/>
        <v>17.478627364600683</v>
      </c>
      <c r="Y47" s="20">
        <f t="shared" si="10"/>
        <v>14.567917064733276</v>
      </c>
      <c r="Z47" s="20">
        <f t="shared" si="11"/>
        <v>-10.949202393872323</v>
      </c>
      <c r="AA47" s="20">
        <f t="shared" si="18"/>
        <v>-14.509929552687208</v>
      </c>
      <c r="AB47" s="20">
        <f t="shared" si="24"/>
        <v>1425.837702087093</v>
      </c>
      <c r="AC47" s="20">
        <f t="shared" si="12"/>
        <v>-2.2145993560836404E-2</v>
      </c>
      <c r="AD47" s="21">
        <f t="shared" si="2"/>
        <v>28420.000000000015</v>
      </c>
      <c r="AE47" s="20">
        <f t="shared" si="19"/>
        <v>35.607271588148848</v>
      </c>
      <c r="AF47" s="20">
        <f t="shared" si="22"/>
        <v>1565.3468935197229</v>
      </c>
    </row>
    <row r="48" spans="1:35" x14ac:dyDescent="0.25">
      <c r="A48">
        <v>0</v>
      </c>
      <c r="C48" s="16">
        <v>44093</v>
      </c>
      <c r="J48" s="17">
        <f t="shared" si="5"/>
        <v>1.8750000000000002</v>
      </c>
      <c r="K48">
        <f t="shared" si="0"/>
        <v>8.4375000000000006E-2</v>
      </c>
      <c r="L48">
        <v>22.22</v>
      </c>
      <c r="M48">
        <f t="shared" si="1"/>
        <v>4.4999999999999998E-2</v>
      </c>
      <c r="N48">
        <f t="shared" si="6"/>
        <v>3.9375000000000007E-2</v>
      </c>
      <c r="O48" s="28">
        <f t="shared" si="21"/>
        <v>26716.157446434219</v>
      </c>
      <c r="P48" s="29">
        <f t="shared" si="7"/>
        <v>-19.330601718617139</v>
      </c>
      <c r="Q48" s="29">
        <f t="shared" si="8"/>
        <v>-16.165058327452456</v>
      </c>
      <c r="R48" s="29">
        <f t="shared" si="13"/>
        <v>-31.946094041462636</v>
      </c>
      <c r="S48" s="29">
        <f t="shared" si="14"/>
        <v>-3.5495660046069597</v>
      </c>
      <c r="T48" s="29">
        <f t="shared" si="15"/>
        <v>-10.648698013820878</v>
      </c>
      <c r="U48" s="29">
        <f t="shared" si="16"/>
        <v>-21.29739602764176</v>
      </c>
      <c r="V48" s="20">
        <f t="shared" si="23"/>
        <v>241.70546617708376</v>
      </c>
      <c r="W48" s="20">
        <f t="shared" si="25"/>
        <v>-21.836905682540674</v>
      </c>
      <c r="X48" s="20">
        <f t="shared" si="9"/>
        <v>17.397541546755427</v>
      </c>
      <c r="Y48" s="20">
        <f t="shared" si="10"/>
        <v>14.548552494707211</v>
      </c>
      <c r="Z48" s="20">
        <f t="shared" si="11"/>
        <v>-10.912913614468357</v>
      </c>
      <c r="AA48" s="20">
        <f t="shared" si="18"/>
        <v>-14.462479619075317</v>
      </c>
      <c r="AB48" s="20">
        <f t="shared" si="24"/>
        <v>1462.137087388709</v>
      </c>
      <c r="AC48" s="20">
        <f t="shared" si="12"/>
        <v>-2.2141566554588904E-2</v>
      </c>
      <c r="AD48" s="21">
        <f t="shared" si="2"/>
        <v>28420.000000000015</v>
      </c>
      <c r="AE48" s="20">
        <f t="shared" si="19"/>
        <v>35.495660046069602</v>
      </c>
      <c r="AF48" s="20">
        <f t="shared" si="22"/>
        <v>1600.8425535657925</v>
      </c>
    </row>
    <row r="49" spans="1:32" x14ac:dyDescent="0.25">
      <c r="A49">
        <v>0</v>
      </c>
      <c r="C49" s="16">
        <v>44094</v>
      </c>
      <c r="J49" s="17">
        <f t="shared" si="5"/>
        <v>1.8750000000000002</v>
      </c>
      <c r="K49">
        <f t="shared" si="0"/>
        <v>8.4375000000000006E-2</v>
      </c>
      <c r="L49">
        <v>22.22</v>
      </c>
      <c r="M49">
        <f t="shared" si="1"/>
        <v>4.4999999999999998E-2</v>
      </c>
      <c r="N49">
        <f t="shared" si="6"/>
        <v>3.9375000000000007E-2</v>
      </c>
      <c r="O49" s="28">
        <f t="shared" si="21"/>
        <v>26680.772864686031</v>
      </c>
      <c r="P49" s="29">
        <f t="shared" si="7"/>
        <v>-19.240972166826715</v>
      </c>
      <c r="Q49" s="29">
        <f t="shared" si="8"/>
        <v>-16.143609581360678</v>
      </c>
      <c r="R49" s="29">
        <f t="shared" si="13"/>
        <v>-31.846123573368654</v>
      </c>
      <c r="S49" s="29">
        <f t="shared" si="14"/>
        <v>-3.5384581748187394</v>
      </c>
      <c r="T49" s="29">
        <f t="shared" si="15"/>
        <v>-10.615374524456218</v>
      </c>
      <c r="U49" s="29">
        <f t="shared" si="16"/>
        <v>-21.230749048912436</v>
      </c>
      <c r="V49" s="20">
        <f t="shared" si="23"/>
        <v>240.90522333218235</v>
      </c>
      <c r="W49" s="20">
        <f t="shared" si="25"/>
        <v>-21.769620440301317</v>
      </c>
      <c r="X49" s="20">
        <f t="shared" si="9"/>
        <v>17.316874950144044</v>
      </c>
      <c r="Y49" s="20">
        <f t="shared" si="10"/>
        <v>14.529248623224611</v>
      </c>
      <c r="Z49" s="20">
        <f t="shared" si="11"/>
        <v>-10.876745977968769</v>
      </c>
      <c r="AA49" s="20">
        <f t="shared" si="18"/>
        <v>-14.415204152787508</v>
      </c>
      <c r="AB49" s="20">
        <f t="shared" si="24"/>
        <v>1498.3219119817979</v>
      </c>
      <c r="AC49" s="20">
        <f t="shared" si="12"/>
        <v>-2.2115426947634288E-2</v>
      </c>
      <c r="AD49" s="21">
        <f t="shared" si="2"/>
        <v>28420.000000000011</v>
      </c>
      <c r="AE49" s="20">
        <f t="shared" si="19"/>
        <v>35.384581748187394</v>
      </c>
      <c r="AF49" s="20">
        <f t="shared" si="22"/>
        <v>1636.2271353139799</v>
      </c>
    </row>
    <row r="50" spans="1:32" x14ac:dyDescent="0.25">
      <c r="A50">
        <v>0</v>
      </c>
      <c r="C50" s="16">
        <v>44095</v>
      </c>
      <c r="J50" s="17">
        <f t="shared" si="5"/>
        <v>1.8750000000000002</v>
      </c>
      <c r="K50">
        <f t="shared" si="0"/>
        <v>8.4375000000000006E-2</v>
      </c>
      <c r="L50">
        <v>22.22</v>
      </c>
      <c r="M50">
        <f t="shared" si="1"/>
        <v>4.4999999999999998E-2</v>
      </c>
      <c r="N50">
        <f t="shared" si="6"/>
        <v>3.9375000000000007E-2</v>
      </c>
      <c r="O50" s="28">
        <f t="shared" si="21"/>
        <v>26645.498767520367</v>
      </c>
      <c r="P50" s="29">
        <f t="shared" si="7"/>
        <v>-19.151869209788437</v>
      </c>
      <c r="Q50" s="29">
        <f t="shared" si="8"/>
        <v>-16.122227955874759</v>
      </c>
      <c r="R50" s="29">
        <f t="shared" si="13"/>
        <v>-31.746687449096875</v>
      </c>
      <c r="S50" s="29">
        <f t="shared" si="14"/>
        <v>-3.5274097165663196</v>
      </c>
      <c r="T50" s="29">
        <f t="shared" si="15"/>
        <v>-10.582229149698957</v>
      </c>
      <c r="U50" s="29">
        <f t="shared" si="16"/>
        <v>-21.164458299397918</v>
      </c>
      <c r="V50" s="20">
        <f t="shared" si="23"/>
        <v>240.10910798195238</v>
      </c>
      <c r="W50" s="20">
        <f t="shared" si="25"/>
        <v>-21.702067749378678</v>
      </c>
      <c r="X50" s="20">
        <f t="shared" si="9"/>
        <v>17.236682288809593</v>
      </c>
      <c r="Y50" s="20">
        <f t="shared" si="10"/>
        <v>14.510005160287283</v>
      </c>
      <c r="Z50" s="20">
        <f t="shared" si="11"/>
        <v>-10.840735049948204</v>
      </c>
      <c r="AA50" s="20">
        <f t="shared" si="18"/>
        <v>-14.368144766514524</v>
      </c>
      <c r="AB50" s="20">
        <f t="shared" si="24"/>
        <v>1534.3921244976914</v>
      </c>
      <c r="AC50" s="20">
        <f t="shared" si="12"/>
        <v>-2.2071268636944669E-2</v>
      </c>
      <c r="AD50" s="21">
        <f t="shared" si="2"/>
        <v>28420.000000000011</v>
      </c>
      <c r="AE50" s="20">
        <f t="shared" si="19"/>
        <v>35.274097165663193</v>
      </c>
      <c r="AF50" s="20">
        <f t="shared" si="22"/>
        <v>1671.501232479643</v>
      </c>
    </row>
    <row r="51" spans="1:32" x14ac:dyDescent="0.25">
      <c r="A51">
        <v>0</v>
      </c>
      <c r="C51" s="16">
        <v>44096</v>
      </c>
      <c r="J51" s="17">
        <f t="shared" si="5"/>
        <v>1.8750000000000002</v>
      </c>
      <c r="K51">
        <f t="shared" si="0"/>
        <v>8.4375000000000006E-2</v>
      </c>
      <c r="L51">
        <v>22.22</v>
      </c>
      <c r="M51">
        <f t="shared" si="1"/>
        <v>4.4999999999999998E-2</v>
      </c>
      <c r="N51">
        <f t="shared" si="6"/>
        <v>3.9375000000000007E-2</v>
      </c>
      <c r="O51" s="28">
        <f t="shared" si="21"/>
        <v>26610.334512685349</v>
      </c>
      <c r="P51" s="29">
        <f t="shared" si="7"/>
        <v>-19.063341742779869</v>
      </c>
      <c r="Q51" s="29">
        <f t="shared" si="8"/>
        <v>-16.100913092233938</v>
      </c>
      <c r="R51" s="29">
        <f t="shared" si="13"/>
        <v>-31.647829351512428</v>
      </c>
      <c r="S51" s="29">
        <f t="shared" si="14"/>
        <v>-3.5164254835013811</v>
      </c>
      <c r="T51" s="29">
        <f t="shared" si="15"/>
        <v>-10.549276450504141</v>
      </c>
      <c r="U51" s="29">
        <f t="shared" si="16"/>
        <v>-21.098552901008286</v>
      </c>
      <c r="V51" s="20">
        <f t="shared" si="23"/>
        <v>239.31764205715351</v>
      </c>
      <c r="W51" s="20">
        <f t="shared" si="25"/>
        <v>-21.634385417123468</v>
      </c>
      <c r="X51" s="20">
        <f t="shared" si="9"/>
        <v>17.157007568501882</v>
      </c>
      <c r="Y51" s="20">
        <f t="shared" si="10"/>
        <v>14.490821783010544</v>
      </c>
      <c r="Z51" s="20">
        <f t="shared" si="11"/>
        <v>-10.804909859187857</v>
      </c>
      <c r="AA51" s="20">
        <f t="shared" si="18"/>
        <v>-14.321335342689238</v>
      </c>
      <c r="AB51" s="20">
        <f t="shared" si="24"/>
        <v>1570.3478452575039</v>
      </c>
      <c r="AC51" s="20">
        <f t="shared" si="12"/>
        <v>-2.2012239167334059E-2</v>
      </c>
      <c r="AD51" s="21">
        <f t="shared" si="2"/>
        <v>28420.000000000007</v>
      </c>
      <c r="AE51" s="20">
        <f t="shared" si="19"/>
        <v>35.164254835013807</v>
      </c>
      <c r="AF51" s="20">
        <f t="shared" si="22"/>
        <v>1706.6654873146567</v>
      </c>
    </row>
    <row r="52" spans="1:32" x14ac:dyDescent="0.25">
      <c r="A52">
        <v>0</v>
      </c>
      <c r="C52" s="16">
        <v>44097</v>
      </c>
      <c r="J52" s="17">
        <f t="shared" si="5"/>
        <v>1.8750000000000002</v>
      </c>
      <c r="K52">
        <f t="shared" si="0"/>
        <v>8.4375000000000006E-2</v>
      </c>
      <c r="L52">
        <v>22.22</v>
      </c>
      <c r="M52">
        <f t="shared" si="1"/>
        <v>4.4999999999999998E-2</v>
      </c>
      <c r="N52">
        <f t="shared" si="6"/>
        <v>3.9375000000000007E-2</v>
      </c>
      <c r="O52" s="28">
        <f t="shared" si="21"/>
        <v>26575.279419479153</v>
      </c>
      <c r="P52" s="29">
        <f t="shared" si="7"/>
        <v>-18.97542860384825</v>
      </c>
      <c r="Q52" s="29">
        <f t="shared" si="8"/>
        <v>-16.07966460234859</v>
      </c>
      <c r="R52" s="29">
        <f t="shared" si="13"/>
        <v>-31.54958388557716</v>
      </c>
      <c r="S52" s="29">
        <f t="shared" si="14"/>
        <v>-3.5055093206196846</v>
      </c>
      <c r="T52" s="29">
        <f t="shared" si="15"/>
        <v>-10.516527961859053</v>
      </c>
      <c r="U52" s="29">
        <f t="shared" si="16"/>
        <v>-21.033055923718109</v>
      </c>
      <c r="V52" s="20">
        <f t="shared" si="23"/>
        <v>238.53124436354767</v>
      </c>
      <c r="W52" s="20">
        <f t="shared" si="25"/>
        <v>-21.5666876866111</v>
      </c>
      <c r="X52" s="20">
        <f t="shared" si="9"/>
        <v>17.077885743463426</v>
      </c>
      <c r="Y52" s="20">
        <f t="shared" si="10"/>
        <v>14.471698142113731</v>
      </c>
      <c r="Z52" s="20">
        <f t="shared" si="11"/>
        <v>-10.769293892571907</v>
      </c>
      <c r="AA52" s="20">
        <f t="shared" si="18"/>
        <v>-14.274803213191593</v>
      </c>
      <c r="AB52" s="20">
        <f t="shared" si="24"/>
        <v>1606.1893361573066</v>
      </c>
      <c r="AC52" s="20">
        <f t="shared" si="12"/>
        <v>-2.1940987215187641E-2</v>
      </c>
      <c r="AD52" s="21">
        <f t="shared" si="2"/>
        <v>28420.000000000007</v>
      </c>
      <c r="AE52" s="20">
        <f t="shared" si="19"/>
        <v>35.055093206196844</v>
      </c>
      <c r="AF52" s="20">
        <f t="shared" si="22"/>
        <v>1741.7205805208537</v>
      </c>
    </row>
    <row r="53" spans="1:32" x14ac:dyDescent="0.25">
      <c r="A53">
        <v>0</v>
      </c>
      <c r="C53" s="16">
        <v>44098</v>
      </c>
      <c r="J53" s="17">
        <f t="shared" si="5"/>
        <v>1.8750000000000002</v>
      </c>
      <c r="K53">
        <f t="shared" si="0"/>
        <v>8.4375000000000006E-2</v>
      </c>
      <c r="L53">
        <v>22.22</v>
      </c>
      <c r="M53">
        <f t="shared" si="1"/>
        <v>4.4999999999999998E-2</v>
      </c>
      <c r="N53">
        <f t="shared" si="6"/>
        <v>3.9375000000000007E-2</v>
      </c>
      <c r="O53" s="28">
        <f t="shared" si="21"/>
        <v>26540.33277717041</v>
      </c>
      <c r="P53" s="29">
        <f t="shared" si="7"/>
        <v>-18.888160233848946</v>
      </c>
      <c r="Q53" s="29">
        <f t="shared" si="8"/>
        <v>-16.058482074895167</v>
      </c>
      <c r="R53" s="29">
        <f t="shared" si="13"/>
        <v>-31.451978077869708</v>
      </c>
      <c r="S53" s="29">
        <f t="shared" si="14"/>
        <v>-3.4946642308744118</v>
      </c>
      <c r="T53" s="29">
        <f t="shared" si="15"/>
        <v>-10.483992692623234</v>
      </c>
      <c r="U53" s="29">
        <f t="shared" si="16"/>
        <v>-20.967985385246472</v>
      </c>
      <c r="V53" s="20">
        <f t="shared" si="23"/>
        <v>237.75024796148341</v>
      </c>
      <c r="W53" s="20">
        <f t="shared" si="25"/>
        <v>-21.499068483574327</v>
      </c>
      <c r="X53" s="20">
        <f t="shared" si="9"/>
        <v>16.999344210464052</v>
      </c>
      <c r="Y53" s="20">
        <f t="shared" si="10"/>
        <v>14.45263386740565</v>
      </c>
      <c r="Z53" s="20">
        <f t="shared" si="11"/>
        <v>-10.733905996359645</v>
      </c>
      <c r="AA53" s="20">
        <f t="shared" si="18"/>
        <v>-14.228570227234057</v>
      </c>
      <c r="AB53" s="20">
        <f t="shared" si="24"/>
        <v>1641.9169748681149</v>
      </c>
      <c r="AC53" s="20">
        <f t="shared" si="12"/>
        <v>-2.1859726258035429E-2</v>
      </c>
      <c r="AD53" s="21">
        <f t="shared" si="2"/>
        <v>28420.000000000011</v>
      </c>
      <c r="AE53" s="20">
        <f t="shared" si="19"/>
        <v>34.946642308744117</v>
      </c>
      <c r="AF53" s="20">
        <f t="shared" si="22"/>
        <v>1776.6672228295979</v>
      </c>
    </row>
    <row r="54" spans="1:32" x14ac:dyDescent="0.25">
      <c r="A54">
        <v>0</v>
      </c>
      <c r="C54" s="16">
        <v>44099</v>
      </c>
      <c r="J54" s="17">
        <f t="shared" si="5"/>
        <v>1.8750000000000002</v>
      </c>
      <c r="K54">
        <f t="shared" si="0"/>
        <v>8.4375000000000006E-2</v>
      </c>
      <c r="L54">
        <v>22.22</v>
      </c>
      <c r="M54">
        <f t="shared" si="1"/>
        <v>4.4999999999999998E-2</v>
      </c>
      <c r="N54">
        <f t="shared" si="6"/>
        <v>3.9375000000000007E-2</v>
      </c>
      <c r="O54" s="28">
        <f t="shared" si="21"/>
        <v>26505.493851977451</v>
      </c>
      <c r="P54" s="29">
        <f t="shared" si="7"/>
        <v>-18.80156011255594</v>
      </c>
      <c r="Q54" s="29">
        <f t="shared" si="8"/>
        <v>-16.037365080404363</v>
      </c>
      <c r="R54" s="29">
        <f t="shared" si="13"/>
        <v>-31.355032673664272</v>
      </c>
      <c r="S54" s="29">
        <f t="shared" si="14"/>
        <v>-3.4838925192960306</v>
      </c>
      <c r="T54" s="29">
        <f t="shared" si="15"/>
        <v>-10.451677557888091</v>
      </c>
      <c r="U54" s="29">
        <f t="shared" si="16"/>
        <v>-20.903355115776179</v>
      </c>
      <c r="V54" s="20">
        <f t="shared" si="23"/>
        <v>236.9749142894627</v>
      </c>
      <c r="W54" s="20">
        <f t="shared" si="25"/>
        <v>-21.431605187418235</v>
      </c>
      <c r="X54" s="20">
        <f t="shared" si="9"/>
        <v>16.921404101300347</v>
      </c>
      <c r="Y54" s="20">
        <f t="shared" si="10"/>
        <v>14.433628572363927</v>
      </c>
      <c r="Z54" s="20">
        <f t="shared" si="11"/>
        <v>-10.698761158266754</v>
      </c>
      <c r="AA54" s="20">
        <f t="shared" si="18"/>
        <v>-14.182653677562785</v>
      </c>
      <c r="AB54" s="20">
        <f t="shared" si="24"/>
        <v>1677.5312337330959</v>
      </c>
      <c r="AC54" s="20">
        <f t="shared" si="12"/>
        <v>-2.1770316068070252E-2</v>
      </c>
      <c r="AD54" s="21">
        <f t="shared" si="2"/>
        <v>28420.000000000007</v>
      </c>
      <c r="AE54" s="20">
        <f t="shared" si="19"/>
        <v>34.838925192960303</v>
      </c>
      <c r="AF54" s="20">
        <f t="shared" si="22"/>
        <v>1811.5061480225581</v>
      </c>
    </row>
    <row r="55" spans="1:32" x14ac:dyDescent="0.25">
      <c r="A55">
        <v>0</v>
      </c>
      <c r="C55" s="16">
        <v>44100</v>
      </c>
      <c r="J55" s="17">
        <f t="shared" si="5"/>
        <v>1.8750000000000002</v>
      </c>
      <c r="K55">
        <f t="shared" si="0"/>
        <v>8.4375000000000006E-2</v>
      </c>
      <c r="L55">
        <v>22.22</v>
      </c>
      <c r="M55">
        <f t="shared" si="1"/>
        <v>4.4999999999999998E-2</v>
      </c>
      <c r="N55">
        <f t="shared" si="6"/>
        <v>3.9375000000000007E-2</v>
      </c>
      <c r="O55" s="28">
        <f t="shared" si="21"/>
        <v>26470.761892876839</v>
      </c>
      <c r="P55" s="29">
        <f t="shared" si="7"/>
        <v>-18.715645925134464</v>
      </c>
      <c r="Q55" s="29">
        <f t="shared" si="8"/>
        <v>-16.016313175478402</v>
      </c>
      <c r="R55" s="29">
        <f t="shared" si="13"/>
        <v>-31.258763190551583</v>
      </c>
      <c r="S55" s="29">
        <f t="shared" si="14"/>
        <v>-3.4731959100612873</v>
      </c>
      <c r="T55" s="29">
        <f t="shared" si="15"/>
        <v>-10.41958773018386</v>
      </c>
      <c r="U55" s="29">
        <f t="shared" si="16"/>
        <v>-20.839175460367724</v>
      </c>
      <c r="V55" s="20">
        <f t="shared" si="23"/>
        <v>236.2054433840992</v>
      </c>
      <c r="W55" s="20">
        <f t="shared" si="25"/>
        <v>-21.364362952889309</v>
      </c>
      <c r="X55" s="20">
        <f t="shared" si="9"/>
        <v>16.844081332621016</v>
      </c>
      <c r="Y55" s="20">
        <f t="shared" si="10"/>
        <v>14.414681857930562</v>
      </c>
      <c r="Z55" s="20">
        <f t="shared" si="11"/>
        <v>-10.663871143025821</v>
      </c>
      <c r="AA55" s="20">
        <f t="shared" si="18"/>
        <v>-14.137067053087108</v>
      </c>
      <c r="AB55" s="20">
        <f t="shared" si="24"/>
        <v>1713.0326637390722</v>
      </c>
      <c r="AC55" s="20">
        <f t="shared" si="12"/>
        <v>-2.1674363687152101E-2</v>
      </c>
      <c r="AD55" s="21">
        <f t="shared" si="2"/>
        <v>28420.000000000011</v>
      </c>
      <c r="AE55" s="20">
        <f t="shared" si="19"/>
        <v>34.731959100612869</v>
      </c>
      <c r="AF55" s="20">
        <f t="shared" si="22"/>
        <v>1846.2381071231709</v>
      </c>
    </row>
    <row r="56" spans="1:32" x14ac:dyDescent="0.25">
      <c r="A56">
        <v>0</v>
      </c>
      <c r="C56" s="16">
        <v>44101</v>
      </c>
      <c r="J56" s="17">
        <f t="shared" si="5"/>
        <v>1.8750000000000002</v>
      </c>
      <c r="K56">
        <f t="shared" si="0"/>
        <v>8.4375000000000006E-2</v>
      </c>
      <c r="L56">
        <v>22.22</v>
      </c>
      <c r="M56">
        <f t="shared" si="1"/>
        <v>4.4999999999999998E-2</v>
      </c>
      <c r="N56">
        <f t="shared" si="6"/>
        <v>3.9375000000000007E-2</v>
      </c>
      <c r="O56" s="28">
        <f t="shared" si="21"/>
        <v>26436.136136559944</v>
      </c>
      <c r="P56" s="29">
        <f t="shared" si="7"/>
        <v>-18.630430410596006</v>
      </c>
      <c r="Q56" s="29">
        <f t="shared" si="8"/>
        <v>-15.995325906300927</v>
      </c>
      <c r="R56" s="29">
        <f t="shared" si="13"/>
        <v>-31.163180685207241</v>
      </c>
      <c r="S56" s="29">
        <f t="shared" si="14"/>
        <v>-3.4625756316896936</v>
      </c>
      <c r="T56" s="29">
        <f t="shared" si="15"/>
        <v>-10.387726895069079</v>
      </c>
      <c r="U56" s="29">
        <f t="shared" si="16"/>
        <v>-20.775453790138162</v>
      </c>
      <c r="V56" s="20">
        <f t="shared" si="23"/>
        <v>235.44198308938024</v>
      </c>
      <c r="W56" s="20">
        <f t="shared" si="25"/>
        <v>-21.29739602764176</v>
      </c>
      <c r="X56" s="20">
        <f t="shared" si="9"/>
        <v>16.767387369536404</v>
      </c>
      <c r="Y56" s="20">
        <f t="shared" si="10"/>
        <v>14.395793315670835</v>
      </c>
      <c r="Z56" s="20">
        <f t="shared" si="11"/>
        <v>-10.629244952284463</v>
      </c>
      <c r="AA56" s="20">
        <f t="shared" si="18"/>
        <v>-14.091820583974156</v>
      </c>
      <c r="AB56" s="20">
        <f t="shared" si="24"/>
        <v>1748.4218803506881</v>
      </c>
      <c r="AC56" s="20">
        <f t="shared" si="12"/>
        <v>-2.1573246537148861E-2</v>
      </c>
      <c r="AD56" s="21">
        <f t="shared" si="2"/>
        <v>28420.000000000011</v>
      </c>
      <c r="AE56" s="20">
        <f t="shared" si="19"/>
        <v>34.625756316896933</v>
      </c>
      <c r="AF56" s="20">
        <f t="shared" si="22"/>
        <v>1880.8638634400679</v>
      </c>
    </row>
    <row r="57" spans="1:32" x14ac:dyDescent="0.25">
      <c r="A57">
        <v>0</v>
      </c>
      <c r="C57" s="16">
        <v>44102</v>
      </c>
      <c r="J57" s="17">
        <f t="shared" si="5"/>
        <v>1.8750000000000002</v>
      </c>
      <c r="K57">
        <f t="shared" si="0"/>
        <v>8.4375000000000006E-2</v>
      </c>
      <c r="L57">
        <v>22.22</v>
      </c>
      <c r="M57">
        <f t="shared" si="1"/>
        <v>4.4999999999999998E-2</v>
      </c>
      <c r="N57">
        <f t="shared" si="6"/>
        <v>3.9375000000000007E-2</v>
      </c>
      <c r="O57" s="28">
        <f t="shared" si="21"/>
        <v>26401.615811625034</v>
      </c>
      <c r="P57" s="29">
        <f t="shared" si="7"/>
        <v>-18.545922123275936</v>
      </c>
      <c r="Q57" s="29">
        <f t="shared" si="8"/>
        <v>-15.974402811632091</v>
      </c>
      <c r="R57" s="29">
        <f t="shared" si="13"/>
        <v>-31.068292441417224</v>
      </c>
      <c r="S57" s="29">
        <f t="shared" si="14"/>
        <v>-3.4520324934908029</v>
      </c>
      <c r="T57" s="29">
        <f t="shared" si="15"/>
        <v>-10.356097480472407</v>
      </c>
      <c r="U57" s="29">
        <f t="shared" si="16"/>
        <v>-20.712194960944817</v>
      </c>
      <c r="V57" s="20">
        <f t="shared" si="23"/>
        <v>234.68463724286292</v>
      </c>
      <c r="W57" s="20">
        <f t="shared" si="25"/>
        <v>-21.230749048912436</v>
      </c>
      <c r="X57" s="20">
        <f t="shared" si="9"/>
        <v>16.691329910948344</v>
      </c>
      <c r="Y57" s="20">
        <f t="shared" si="10"/>
        <v>14.376962530468882</v>
      </c>
      <c r="Z57" s="20">
        <f t="shared" si="11"/>
        <v>-10.594889239022111</v>
      </c>
      <c r="AA57" s="20">
        <f t="shared" si="18"/>
        <v>-14.046921732512914</v>
      </c>
      <c r="AB57" s="20">
        <f t="shared" si="24"/>
        <v>1783.6995511321136</v>
      </c>
      <c r="AC57" s="20">
        <f t="shared" si="12"/>
        <v>-2.1468136352020276E-2</v>
      </c>
      <c r="AD57" s="21">
        <f t="shared" si="2"/>
        <v>28420.000000000011</v>
      </c>
      <c r="AE57" s="20">
        <f t="shared" si="19"/>
        <v>34.520324934908025</v>
      </c>
      <c r="AF57" s="20">
        <f t="shared" si="22"/>
        <v>1915.384188374976</v>
      </c>
    </row>
    <row r="58" spans="1:32" x14ac:dyDescent="0.25">
      <c r="A58">
        <v>0</v>
      </c>
      <c r="C58" s="16">
        <v>44103</v>
      </c>
      <c r="J58" s="17">
        <f t="shared" si="5"/>
        <v>1.8750000000000002</v>
      </c>
      <c r="K58">
        <f t="shared" si="0"/>
        <v>8.4375000000000006E-2</v>
      </c>
      <c r="L58">
        <v>22.22</v>
      </c>
      <c r="M58">
        <f t="shared" si="1"/>
        <v>4.4999999999999998E-2</v>
      </c>
      <c r="N58">
        <f t="shared" si="6"/>
        <v>3.9375000000000007E-2</v>
      </c>
      <c r="O58" s="28">
        <f t="shared" si="21"/>
        <v>26367.200142092453</v>
      </c>
      <c r="P58" s="29">
        <f t="shared" si="7"/>
        <v>-18.462126107237886</v>
      </c>
      <c r="Q58" s="29">
        <f t="shared" si="8"/>
        <v>-15.953543425341667</v>
      </c>
      <c r="R58" s="29">
        <f t="shared" si="13"/>
        <v>-30.974102579321602</v>
      </c>
      <c r="S58" s="29">
        <f t="shared" si="14"/>
        <v>-3.441566953257956</v>
      </c>
      <c r="T58" s="29">
        <f t="shared" si="15"/>
        <v>-10.324700859773866</v>
      </c>
      <c r="U58" s="29">
        <f t="shared" si="16"/>
        <v>-20.649401719547736</v>
      </c>
      <c r="V58" s="20">
        <f t="shared" si="23"/>
        <v>233.9334728468578</v>
      </c>
      <c r="W58" s="20">
        <f t="shared" si="25"/>
        <v>-21.164458299397918</v>
      </c>
      <c r="X58" s="20">
        <f t="shared" si="9"/>
        <v>16.615913496514096</v>
      </c>
      <c r="Y58" s="20">
        <f t="shared" si="10"/>
        <v>14.358189082807501</v>
      </c>
      <c r="Z58" s="20">
        <f t="shared" si="11"/>
        <v>-10.560808675928831</v>
      </c>
      <c r="AA58" s="20">
        <f t="shared" si="18"/>
        <v>-14.002375629186787</v>
      </c>
      <c r="AB58" s="20">
        <f t="shared" si="24"/>
        <v>1818.8663850606983</v>
      </c>
      <c r="AC58" s="20">
        <f t="shared" si="12"/>
        <v>-2.1360023410994411E-2</v>
      </c>
      <c r="AD58" s="21">
        <f t="shared" si="2"/>
        <v>28420.000000000007</v>
      </c>
      <c r="AE58" s="20">
        <f t="shared" si="19"/>
        <v>34.415669532579557</v>
      </c>
      <c r="AF58" s="20">
        <f t="shared" si="22"/>
        <v>1949.7998579075556</v>
      </c>
    </row>
    <row r="59" spans="1:32" x14ac:dyDescent="0.25">
      <c r="A59">
        <v>0</v>
      </c>
      <c r="C59" s="16">
        <v>44104</v>
      </c>
      <c r="J59" s="17">
        <f t="shared" si="5"/>
        <v>1.8750000000000002</v>
      </c>
      <c r="K59">
        <f t="shared" si="0"/>
        <v>8.4375000000000006E-2</v>
      </c>
      <c r="L59">
        <v>22.22</v>
      </c>
      <c r="M59">
        <f t="shared" si="1"/>
        <v>4.4999999999999998E-2</v>
      </c>
      <c r="N59">
        <f t="shared" si="6"/>
        <v>3.9375000000000007E-2</v>
      </c>
      <c r="O59" s="28">
        <f t="shared" si="21"/>
        <v>26332.888350328809</v>
      </c>
      <c r="P59" s="29">
        <f t="shared" si="7"/>
        <v>-18.379044485111855</v>
      </c>
      <c r="Q59" s="29">
        <f t="shared" si="8"/>
        <v>-15.932747278533167</v>
      </c>
      <c r="R59" s="29">
        <f t="shared" si="13"/>
        <v>-30.880612587280517</v>
      </c>
      <c r="S59" s="29">
        <f t="shared" si="14"/>
        <v>-3.4311791763645019</v>
      </c>
      <c r="T59" s="29">
        <f t="shared" si="15"/>
        <v>-10.293537529093506</v>
      </c>
      <c r="U59" s="29">
        <f t="shared" si="16"/>
        <v>-20.587075058187011</v>
      </c>
      <c r="V59" s="20">
        <f t="shared" si="23"/>
        <v>233.1885262550214</v>
      </c>
      <c r="W59" s="20">
        <f t="shared" si="25"/>
        <v>-21.098552901008286</v>
      </c>
      <c r="X59" s="20">
        <f t="shared" si="9"/>
        <v>16.54114003660067</v>
      </c>
      <c r="Y59" s="20">
        <f t="shared" si="10"/>
        <v>14.339472550679851</v>
      </c>
      <c r="Z59" s="20">
        <f t="shared" si="11"/>
        <v>-10.527006278108601</v>
      </c>
      <c r="AA59" s="20">
        <f t="shared" si="18"/>
        <v>-13.958185454473103</v>
      </c>
      <c r="AB59" s="20">
        <f t="shared" si="24"/>
        <v>1853.9231234161798</v>
      </c>
      <c r="AC59" s="20">
        <f t="shared" si="12"/>
        <v>-2.1249740471646475E-2</v>
      </c>
      <c r="AD59" s="21">
        <f t="shared" si="2"/>
        <v>28420.000000000007</v>
      </c>
      <c r="AE59" s="20">
        <f t="shared" si="19"/>
        <v>34.311791763645019</v>
      </c>
      <c r="AF59" s="20">
        <f t="shared" si="22"/>
        <v>1984.1116496712007</v>
      </c>
    </row>
    <row r="60" spans="1:32" x14ac:dyDescent="0.25">
      <c r="A60">
        <v>0</v>
      </c>
      <c r="C60" s="16">
        <v>44105</v>
      </c>
      <c r="J60" s="17">
        <f t="shared" si="5"/>
        <v>1.8750000000000002</v>
      </c>
      <c r="K60">
        <f t="shared" si="0"/>
        <v>8.4375000000000006E-2</v>
      </c>
      <c r="L60">
        <v>22.22</v>
      </c>
      <c r="M60">
        <f t="shared" si="1"/>
        <v>4.4999999999999998E-2</v>
      </c>
      <c r="N60">
        <f t="shared" si="6"/>
        <v>3.9375000000000007E-2</v>
      </c>
      <c r="O60" s="28">
        <f t="shared" si="21"/>
        <v>26298.67965946289</v>
      </c>
      <c r="P60" s="29">
        <f t="shared" si="7"/>
        <v>-18.29667696460853</v>
      </c>
      <c r="Q60" s="29">
        <f t="shared" si="8"/>
        <v>-15.912013901310795</v>
      </c>
      <c r="R60" s="29">
        <f t="shared" si="13"/>
        <v>-30.787821779327391</v>
      </c>
      <c r="S60" s="29">
        <f t="shared" si="14"/>
        <v>-3.4208690865919325</v>
      </c>
      <c r="T60" s="29">
        <f t="shared" si="15"/>
        <v>-10.262607259775796</v>
      </c>
      <c r="U60" s="29">
        <f t="shared" si="16"/>
        <v>-20.525214519551596</v>
      </c>
      <c r="V60" s="20">
        <f t="shared" si="23"/>
        <v>232.44980842915473</v>
      </c>
      <c r="W60" s="20">
        <f t="shared" si="25"/>
        <v>-21.033055923718109</v>
      </c>
      <c r="X60" s="20">
        <f t="shared" si="9"/>
        <v>16.467009268147677</v>
      </c>
      <c r="Y60" s="20">
        <f t="shared" si="10"/>
        <v>14.320812511179716</v>
      </c>
      <c r="Z60" s="20">
        <f t="shared" si="11"/>
        <v>-10.493483681475963</v>
      </c>
      <c r="AA60" s="20">
        <f t="shared" si="18"/>
        <v>-13.914352768067896</v>
      </c>
      <c r="AB60" s="20">
        <f t="shared" si="24"/>
        <v>1888.8705321079658</v>
      </c>
      <c r="AC60" s="20">
        <f t="shared" si="12"/>
        <v>-2.1137985719676542E-2</v>
      </c>
      <c r="AD60" s="21">
        <f t="shared" si="2"/>
        <v>28420.000000000011</v>
      </c>
      <c r="AE60" s="20">
        <f t="shared" si="19"/>
        <v>34.208690865919323</v>
      </c>
      <c r="AF60" s="20">
        <f t="shared" si="22"/>
        <v>2018.32034053712</v>
      </c>
    </row>
    <row r="61" spans="1:32" x14ac:dyDescent="0.25">
      <c r="A61">
        <v>0</v>
      </c>
      <c r="C61" s="16">
        <v>44106</v>
      </c>
      <c r="J61" s="17">
        <f t="shared" si="5"/>
        <v>1.8750000000000002</v>
      </c>
      <c r="K61">
        <f t="shared" si="0"/>
        <v>8.4375000000000006E-2</v>
      </c>
      <c r="L61">
        <v>22.22</v>
      </c>
      <c r="M61">
        <f t="shared" si="1"/>
        <v>4.4999999999999998E-2</v>
      </c>
      <c r="N61">
        <f t="shared" si="6"/>
        <v>3.9375000000000007E-2</v>
      </c>
      <c r="O61" s="28">
        <f t="shared" si="21"/>
        <v>26264.573295370828</v>
      </c>
      <c r="P61" s="29">
        <f t="shared" si="7"/>
        <v>-18.215021267823893</v>
      </c>
      <c r="Q61" s="29">
        <f t="shared" si="8"/>
        <v>-15.89134282423932</v>
      </c>
      <c r="R61" s="29">
        <f t="shared" si="13"/>
        <v>-30.695727682856894</v>
      </c>
      <c r="S61" s="29">
        <f t="shared" si="14"/>
        <v>-3.4106364092063219</v>
      </c>
      <c r="T61" s="29">
        <f t="shared" si="15"/>
        <v>-10.231909227618965</v>
      </c>
      <c r="U61" s="29">
        <f t="shared" si="16"/>
        <v>-20.463818455237927</v>
      </c>
      <c r="V61" s="20">
        <f t="shared" si="23"/>
        <v>231.71730934745318</v>
      </c>
      <c r="W61" s="20">
        <f t="shared" si="25"/>
        <v>-20.967985385246472</v>
      </c>
      <c r="X61" s="20">
        <f t="shared" si="9"/>
        <v>16.393519141041505</v>
      </c>
      <c r="Y61" s="20">
        <f t="shared" si="10"/>
        <v>14.302208541815389</v>
      </c>
      <c r="Z61" s="20">
        <f t="shared" si="11"/>
        <v>-10.460241379311963</v>
      </c>
      <c r="AA61" s="20">
        <f t="shared" si="18"/>
        <v>-13.870877788518285</v>
      </c>
      <c r="AB61" s="20">
        <f t="shared" si="24"/>
        <v>1923.7093952817306</v>
      </c>
      <c r="AC61" s="20">
        <f t="shared" si="12"/>
        <v>-2.1025343968546918E-2</v>
      </c>
      <c r="AD61" s="21">
        <f t="shared" si="2"/>
        <v>28420.000000000011</v>
      </c>
      <c r="AE61" s="20">
        <f t="shared" si="19"/>
        <v>34.106364092063217</v>
      </c>
      <c r="AF61" s="20">
        <f t="shared" si="22"/>
        <v>2052.4267046291834</v>
      </c>
    </row>
    <row r="62" spans="1:32" x14ac:dyDescent="0.25">
      <c r="A62">
        <v>0</v>
      </c>
      <c r="C62" s="16">
        <v>44107</v>
      </c>
      <c r="J62" s="17">
        <f t="shared" si="5"/>
        <v>1.8750000000000002</v>
      </c>
      <c r="K62">
        <f t="shared" si="0"/>
        <v>8.4375000000000006E-2</v>
      </c>
      <c r="L62">
        <v>22.22</v>
      </c>
      <c r="M62">
        <f t="shared" si="1"/>
        <v>4.4999999999999998E-2</v>
      </c>
      <c r="N62">
        <f t="shared" si="6"/>
        <v>3.9375000000000007E-2</v>
      </c>
      <c r="O62" s="28">
        <f t="shared" si="21"/>
        <v>26230.568488300825</v>
      </c>
      <c r="P62" s="29">
        <f t="shared" si="7"/>
        <v>-18.134073490458704</v>
      </c>
      <c r="Q62" s="29">
        <f t="shared" si="8"/>
        <v>-15.870733579543638</v>
      </c>
      <c r="R62" s="29">
        <f t="shared" si="13"/>
        <v>-30.604326363002109</v>
      </c>
      <c r="S62" s="29">
        <f t="shared" si="14"/>
        <v>-3.4004807070002343</v>
      </c>
      <c r="T62" s="29">
        <f t="shared" si="15"/>
        <v>-10.201442121000703</v>
      </c>
      <c r="U62" s="29">
        <f t="shared" si="16"/>
        <v>-20.402884242001406</v>
      </c>
      <c r="V62" s="20">
        <f t="shared" si="23"/>
        <v>230.9910016740437</v>
      </c>
      <c r="W62" s="20">
        <f t="shared" si="25"/>
        <v>-20.903355115776179</v>
      </c>
      <c r="X62" s="20">
        <f t="shared" si="9"/>
        <v>16.320666141412833</v>
      </c>
      <c r="Y62" s="20">
        <f t="shared" si="10"/>
        <v>14.283660221589274</v>
      </c>
      <c r="Z62" s="20">
        <f t="shared" si="11"/>
        <v>-10.427278920635393</v>
      </c>
      <c r="AA62" s="20">
        <f t="shared" si="18"/>
        <v>-13.827759627635627</v>
      </c>
      <c r="AB62" s="20">
        <f t="shared" si="24"/>
        <v>1958.4405100251424</v>
      </c>
      <c r="AC62" s="20">
        <f t="shared" si="12"/>
        <v>-2.091230525640568E-2</v>
      </c>
      <c r="AD62" s="21">
        <f t="shared" si="2"/>
        <v>28420.000000000011</v>
      </c>
      <c r="AE62" s="20">
        <f t="shared" si="19"/>
        <v>34.004807070002343</v>
      </c>
      <c r="AF62" s="20">
        <f t="shared" si="22"/>
        <v>2086.4315116991856</v>
      </c>
    </row>
    <row r="63" spans="1:32" x14ac:dyDescent="0.25">
      <c r="A63">
        <v>0</v>
      </c>
      <c r="C63" s="16">
        <v>44108</v>
      </c>
      <c r="J63" s="17">
        <f t="shared" si="5"/>
        <v>1.8750000000000002</v>
      </c>
      <c r="K63">
        <f t="shared" si="0"/>
        <v>8.4375000000000006E-2</v>
      </c>
      <c r="L63">
        <v>22.22</v>
      </c>
      <c r="M63">
        <f t="shared" si="1"/>
        <v>4.4999999999999998E-2</v>
      </c>
      <c r="N63">
        <f t="shared" si="6"/>
        <v>3.9375000000000007E-2</v>
      </c>
      <c r="O63" s="28">
        <f t="shared" si="21"/>
        <v>26196.664474198504</v>
      </c>
      <c r="P63" s="29">
        <f t="shared" si="7"/>
        <v>-18.053828400231065</v>
      </c>
      <c r="Q63" s="29">
        <f t="shared" si="8"/>
        <v>-15.850185702090517</v>
      </c>
      <c r="R63" s="29">
        <f t="shared" si="13"/>
        <v>-30.513612692089424</v>
      </c>
      <c r="S63" s="29">
        <f t="shared" si="14"/>
        <v>-3.3904014102321582</v>
      </c>
      <c r="T63" s="29">
        <f t="shared" si="15"/>
        <v>-10.171204230696475</v>
      </c>
      <c r="U63" s="29">
        <f t="shared" si="16"/>
        <v>-20.342408461392949</v>
      </c>
      <c r="V63" s="20">
        <f t="shared" si="23"/>
        <v>230.27084383043342</v>
      </c>
      <c r="W63" s="20">
        <f t="shared" si="25"/>
        <v>-20.839175460367724</v>
      </c>
      <c r="X63" s="20">
        <f t="shared" si="9"/>
        <v>16.248445560207958</v>
      </c>
      <c r="Y63" s="20">
        <f t="shared" si="10"/>
        <v>14.265167131881466</v>
      </c>
      <c r="Z63" s="20">
        <f t="shared" si="11"/>
        <v>-10.394595075331965</v>
      </c>
      <c r="AA63" s="20">
        <f t="shared" si="18"/>
        <v>-13.784996485564124</v>
      </c>
      <c r="AB63" s="20">
        <f t="shared" si="24"/>
        <v>1993.0646819710744</v>
      </c>
      <c r="AC63" s="20">
        <f t="shared" si="12"/>
        <v>-2.0799279900032185E-2</v>
      </c>
      <c r="AD63" s="21">
        <f t="shared" si="2"/>
        <v>28420.000000000011</v>
      </c>
      <c r="AE63" s="20">
        <f t="shared" si="19"/>
        <v>33.904014102321582</v>
      </c>
      <c r="AF63" s="20">
        <f t="shared" si="22"/>
        <v>2120.3355258015072</v>
      </c>
    </row>
    <row r="64" spans="1:32" x14ac:dyDescent="0.25">
      <c r="A64">
        <v>0</v>
      </c>
      <c r="C64" s="16">
        <v>44109</v>
      </c>
      <c r="J64" s="17">
        <f t="shared" si="5"/>
        <v>1.8750000000000002</v>
      </c>
      <c r="K64">
        <f t="shared" si="0"/>
        <v>8.4375000000000006E-2</v>
      </c>
      <c r="L64">
        <v>22.22</v>
      </c>
      <c r="M64">
        <f t="shared" si="1"/>
        <v>4.4999999999999998E-2</v>
      </c>
      <c r="N64">
        <f t="shared" si="6"/>
        <v>3.9375000000000007E-2</v>
      </c>
      <c r="O64" s="28">
        <f t="shared" si="21"/>
        <v>26162.860495782254</v>
      </c>
      <c r="P64" s="29">
        <f t="shared" si="7"/>
        <v>-17.97427968605912</v>
      </c>
      <c r="Q64" s="29">
        <f t="shared" si="8"/>
        <v>-15.829698730189477</v>
      </c>
      <c r="R64" s="29">
        <f t="shared" si="13"/>
        <v>-30.423580574623738</v>
      </c>
      <c r="S64" s="29">
        <f t="shared" si="14"/>
        <v>-3.3803978416248599</v>
      </c>
      <c r="T64" s="29">
        <f t="shared" si="15"/>
        <v>-10.141193524874579</v>
      </c>
      <c r="U64" s="29">
        <f t="shared" si="16"/>
        <v>-20.282387049749161</v>
      </c>
      <c r="V64" s="20">
        <f t="shared" si="23"/>
        <v>229.55678264254948</v>
      </c>
      <c r="W64" s="20">
        <f t="shared" si="25"/>
        <v>-20.775453790138162</v>
      </c>
      <c r="X64" s="20">
        <f t="shared" si="9"/>
        <v>16.176851717453207</v>
      </c>
      <c r="Y64" s="20">
        <f t="shared" si="10"/>
        <v>14.246728857170529</v>
      </c>
      <c r="Z64" s="20">
        <f t="shared" si="11"/>
        <v>-10.362187972369503</v>
      </c>
      <c r="AA64" s="20">
        <f t="shared" si="18"/>
        <v>-13.742585813994364</v>
      </c>
      <c r="AB64" s="20">
        <f t="shared" si="24"/>
        <v>2027.5827215752072</v>
      </c>
      <c r="AC64" s="20">
        <f t="shared" si="12"/>
        <v>-2.0686608975280522E-2</v>
      </c>
      <c r="AD64" s="21">
        <f t="shared" si="2"/>
        <v>28420.000000000011</v>
      </c>
      <c r="AE64" s="20">
        <f t="shared" si="19"/>
        <v>33.803978416248597</v>
      </c>
      <c r="AF64" s="20">
        <f t="shared" si="22"/>
        <v>2154.139504217756</v>
      </c>
    </row>
    <row r="65" spans="1:32" x14ac:dyDescent="0.25">
      <c r="A65">
        <v>0</v>
      </c>
      <c r="C65" s="16">
        <v>44110</v>
      </c>
      <c r="J65" s="17">
        <f t="shared" si="5"/>
        <v>1.8750000000000002</v>
      </c>
      <c r="K65">
        <f t="shared" si="0"/>
        <v>8.4375000000000006E-2</v>
      </c>
      <c r="L65">
        <v>22.22</v>
      </c>
      <c r="M65">
        <f t="shared" si="1"/>
        <v>4.4999999999999998E-2</v>
      </c>
      <c r="N65">
        <f t="shared" si="6"/>
        <v>3.9375000000000007E-2</v>
      </c>
      <c r="O65" s="28">
        <f t="shared" si="21"/>
        <v>26129.155803403974</v>
      </c>
      <c r="P65" s="29">
        <f t="shared" si="7"/>
        <v>-17.895420172038445</v>
      </c>
      <c r="Q65" s="29">
        <f t="shared" si="8"/>
        <v>-15.809272206242579</v>
      </c>
      <c r="R65" s="29">
        <f t="shared" si="13"/>
        <v>-30.334223140452924</v>
      </c>
      <c r="S65" s="29">
        <f t="shared" si="14"/>
        <v>-3.3704692378281025</v>
      </c>
      <c r="T65" s="29">
        <f t="shared" si="15"/>
        <v>-10.111407713484306</v>
      </c>
      <c r="U65" s="29">
        <f t="shared" si="16"/>
        <v>-20.222815426968616</v>
      </c>
      <c r="V65" s="20">
        <f t="shared" si="23"/>
        <v>228.84875560314285</v>
      </c>
      <c r="W65" s="20">
        <f t="shared" si="25"/>
        <v>-20.712194960944817</v>
      </c>
      <c r="X65" s="20">
        <f t="shared" si="9"/>
        <v>16.105878154834603</v>
      </c>
      <c r="Y65" s="20">
        <f t="shared" si="10"/>
        <v>14.228344985618321</v>
      </c>
      <c r="Z65" s="20">
        <f t="shared" si="11"/>
        <v>-10.330055218914726</v>
      </c>
      <c r="AA65" s="20">
        <f t="shared" si="18"/>
        <v>-13.700524456742828</v>
      </c>
      <c r="AB65" s="20">
        <f t="shared" si="24"/>
        <v>2061.9954409928951</v>
      </c>
      <c r="AC65" s="20">
        <f t="shared" si="12"/>
        <v>-2.0574573918814159E-2</v>
      </c>
      <c r="AD65" s="21">
        <f t="shared" si="2"/>
        <v>28420.000000000011</v>
      </c>
      <c r="AE65" s="20">
        <f t="shared" si="19"/>
        <v>33.704692378281024</v>
      </c>
      <c r="AF65" s="20">
        <f t="shared" si="22"/>
        <v>2187.8441965960369</v>
      </c>
    </row>
    <row r="66" spans="1:32" x14ac:dyDescent="0.25">
      <c r="A66">
        <v>0</v>
      </c>
      <c r="C66" s="16">
        <v>44111</v>
      </c>
      <c r="J66" s="17">
        <f t="shared" si="5"/>
        <v>1.8750000000000002</v>
      </c>
      <c r="K66">
        <f t="shared" ref="K66:K129" si="26">IF(A66=0,$AM$2,IF(A66=1,$AM$3,IF(A66=2,$AM$4,IF(A66=3,$AM$5,IF(A66=4,$AM$6,IF(A66=5,$AM$7,IF(A66=6,$AM$8,IF(A66=7,$AM$9,IF(A66=8,$AM$10,"")))))))))</f>
        <v>8.4375000000000006E-2</v>
      </c>
      <c r="L66">
        <v>22.22</v>
      </c>
      <c r="M66">
        <f t="shared" ref="M66:M129" si="27">$AI$7</f>
        <v>4.4999999999999998E-2</v>
      </c>
      <c r="N66">
        <f t="shared" si="6"/>
        <v>3.9375000000000007E-2</v>
      </c>
      <c r="O66" s="28">
        <f t="shared" si="21"/>
        <v>26095.549655727049</v>
      </c>
      <c r="P66" s="29">
        <f t="shared" si="7"/>
        <v>-17.817241999657917</v>
      </c>
      <c r="Q66" s="29">
        <f t="shared" si="8"/>
        <v>-15.788905677264534</v>
      </c>
      <c r="R66" s="29">
        <f t="shared" si="13"/>
        <v>-30.245532909230203</v>
      </c>
      <c r="S66" s="29">
        <f t="shared" si="14"/>
        <v>-3.3606147676922449</v>
      </c>
      <c r="T66" s="29">
        <f t="shared" si="15"/>
        <v>-10.081844303076734</v>
      </c>
      <c r="U66" s="29">
        <f t="shared" si="16"/>
        <v>-20.163688606153471</v>
      </c>
      <c r="V66" s="20">
        <f t="shared" si="23"/>
        <v>228.14669279068389</v>
      </c>
      <c r="W66" s="20">
        <f t="shared" si="25"/>
        <v>-20.649401719547736</v>
      </c>
      <c r="X66" s="20">
        <f t="shared" si="9"/>
        <v>16.035517799692126</v>
      </c>
      <c r="Y66" s="20">
        <f t="shared" si="10"/>
        <v>14.21001510953808</v>
      </c>
      <c r="Z66" s="20">
        <f t="shared" si="11"/>
        <v>-10.298194002141427</v>
      </c>
      <c r="AA66" s="20">
        <f t="shared" si="18"/>
        <v>-13.658808769833673</v>
      </c>
      <c r="AB66" s="20">
        <f t="shared" si="24"/>
        <v>2096.3036514822766</v>
      </c>
      <c r="AC66" s="20">
        <f t="shared" si="12"/>
        <v>-2.046340518623822E-2</v>
      </c>
      <c r="AD66" s="21">
        <f t="shared" ref="AD66:AD129" si="28">O66+V66+AB66</f>
        <v>28420.000000000011</v>
      </c>
      <c r="AE66" s="20">
        <f t="shared" si="19"/>
        <v>33.606147676922447</v>
      </c>
      <c r="AF66" s="20">
        <f t="shared" si="22"/>
        <v>2221.4503442729592</v>
      </c>
    </row>
    <row r="67" spans="1:32" x14ac:dyDescent="0.25">
      <c r="A67">
        <v>0</v>
      </c>
      <c r="C67" s="16">
        <v>44112</v>
      </c>
      <c r="J67" s="17">
        <f t="shared" ref="J67:J130" si="29">K67/M67</f>
        <v>1.8750000000000002</v>
      </c>
      <c r="K67">
        <f t="shared" si="26"/>
        <v>8.4375000000000006E-2</v>
      </c>
      <c r="L67">
        <v>22.22</v>
      </c>
      <c r="M67">
        <f t="shared" si="27"/>
        <v>4.4999999999999998E-2</v>
      </c>
      <c r="N67">
        <f t="shared" ref="N67:N130" si="30">K67-M67</f>
        <v>3.9375000000000007E-2</v>
      </c>
      <c r="O67" s="28">
        <f t="shared" si="21"/>
        <v>26062.041320249991</v>
      </c>
      <c r="P67" s="29">
        <f t="shared" ref="P67:P130" si="31">-((O66/$AI$2)*(K67*V66))</f>
        <v>-17.73973678176408</v>
      </c>
      <c r="Q67" s="29">
        <f t="shared" ref="Q67:Q130" si="32">-(O66/$AI$2)*($AI$26*$AI$25)</f>
        <v>-15.768598695292384</v>
      </c>
      <c r="R67" s="29">
        <f t="shared" si="13"/>
        <v>-30.157501929350818</v>
      </c>
      <c r="S67" s="29">
        <f t="shared" si="14"/>
        <v>-3.3508335477056463</v>
      </c>
      <c r="T67" s="29">
        <f t="shared" si="15"/>
        <v>-10.052500643116938</v>
      </c>
      <c r="U67" s="29">
        <f t="shared" si="16"/>
        <v>-20.105001286233879</v>
      </c>
      <c r="V67" s="20">
        <f t="shared" si="23"/>
        <v>227.45051848626696</v>
      </c>
      <c r="W67" s="20">
        <f t="shared" si="25"/>
        <v>-20.587075058187011</v>
      </c>
      <c r="X67" s="20">
        <f t="shared" ref="X67:X130" si="33">0.9*((O66/$AI$2)*(K67*V66))</f>
        <v>15.965763103587673</v>
      </c>
      <c r="Y67" s="20">
        <f t="shared" ref="Y67:Y130" si="34">0.9*(-Q67)</f>
        <v>14.191738825763146</v>
      </c>
      <c r="Z67" s="20">
        <f t="shared" ref="Z67:Z130" si="35">-(V66*M67)</f>
        <v>-10.266601175580774</v>
      </c>
      <c r="AA67" s="20">
        <f t="shared" si="18"/>
        <v>-13.61743472328642</v>
      </c>
      <c r="AB67" s="20">
        <f t="shared" si="24"/>
        <v>2130.5081612637505</v>
      </c>
      <c r="AC67" s="20">
        <f t="shared" ref="AC67:AC130" si="36">(V67-V66)/(AB67-AB66)</f>
        <v>-2.0353289927692367E-2</v>
      </c>
      <c r="AD67" s="21">
        <f t="shared" si="28"/>
        <v>28420.000000000011</v>
      </c>
      <c r="AE67" s="20">
        <f t="shared" si="19"/>
        <v>33.508335477056463</v>
      </c>
      <c r="AF67" s="20">
        <f t="shared" si="22"/>
        <v>2254.9586797500156</v>
      </c>
    </row>
    <row r="68" spans="1:32" x14ac:dyDescent="0.25">
      <c r="A68">
        <v>0</v>
      </c>
      <c r="C68" s="16">
        <v>44113</v>
      </c>
      <c r="J68" s="17">
        <f t="shared" si="29"/>
        <v>1.8750000000000002</v>
      </c>
      <c r="K68">
        <f t="shared" si="26"/>
        <v>8.4375000000000006E-2</v>
      </c>
      <c r="L68">
        <v>22.22</v>
      </c>
      <c r="M68">
        <f t="shared" si="27"/>
        <v>4.4999999999999998E-2</v>
      </c>
      <c r="N68">
        <f t="shared" si="30"/>
        <v>3.9375000000000007E-2</v>
      </c>
      <c r="O68" s="28">
        <f t="shared" si="21"/>
        <v>26028.630073700515</v>
      </c>
      <c r="P68" s="29">
        <f t="shared" si="31"/>
        <v>-17.662895731775205</v>
      </c>
      <c r="Q68" s="29">
        <f t="shared" si="32"/>
        <v>-15.748350817701924</v>
      </c>
      <c r="R68" s="29">
        <f t="shared" ref="R68:R131" si="37">(Q68+P68)*0.9</f>
        <v>-30.070121894529414</v>
      </c>
      <c r="S68" s="29">
        <f t="shared" ref="S68:S131" si="38">(Q68+P68)*0.1</f>
        <v>-3.3411246549477127</v>
      </c>
      <c r="T68" s="29">
        <f t="shared" ref="T68:T131" si="39">SUM(R68:S68)*0.3</f>
        <v>-10.023373964843138</v>
      </c>
      <c r="U68" s="29">
        <f t="shared" ref="U68:U131" si="40">R68-T68</f>
        <v>-20.046747929686276</v>
      </c>
      <c r="V68" s="20">
        <f t="shared" si="23"/>
        <v>226.76015252936276</v>
      </c>
      <c r="W68" s="20">
        <f t="shared" si="25"/>
        <v>-20.525214519551596</v>
      </c>
      <c r="X68" s="20">
        <f t="shared" si="33"/>
        <v>15.896606158597685</v>
      </c>
      <c r="Y68" s="20">
        <f t="shared" si="34"/>
        <v>14.173515735931732</v>
      </c>
      <c r="Z68" s="20">
        <f t="shared" si="35"/>
        <v>-10.235273331882013</v>
      </c>
      <c r="AA68" s="20">
        <f t="shared" ref="AA68:AA131" si="41">-(V67*M68)+S68</f>
        <v>-13.576397986829726</v>
      </c>
      <c r="AB68" s="20">
        <f t="shared" si="24"/>
        <v>2164.6097737701321</v>
      </c>
      <c r="AC68" s="20">
        <f t="shared" si="36"/>
        <v>-2.0244378671976614E-2</v>
      </c>
      <c r="AD68" s="21">
        <f t="shared" si="28"/>
        <v>28420.000000000007</v>
      </c>
      <c r="AE68" s="20">
        <f t="shared" ref="AE68:AE131" si="42">-SUM(S68:U68)</f>
        <v>33.411246549477127</v>
      </c>
      <c r="AF68" s="20">
        <f t="shared" si="22"/>
        <v>2288.3699262994928</v>
      </c>
    </row>
    <row r="69" spans="1:32" x14ac:dyDescent="0.25">
      <c r="A69">
        <v>0</v>
      </c>
      <c r="C69" s="16">
        <v>44114</v>
      </c>
      <c r="J69" s="17">
        <f t="shared" si="29"/>
        <v>1.8750000000000002</v>
      </c>
      <c r="K69">
        <f t="shared" si="26"/>
        <v>8.4375000000000006E-2</v>
      </c>
      <c r="L69">
        <v>22.22</v>
      </c>
      <c r="M69">
        <f t="shared" si="27"/>
        <v>4.4999999999999998E-2</v>
      </c>
      <c r="N69">
        <f t="shared" si="30"/>
        <v>3.9375000000000007E-2</v>
      </c>
      <c r="O69" s="28">
        <f t="shared" ref="O69:O132" si="43">O68+P69+Q69</f>
        <v>25995.315202321515</v>
      </c>
      <c r="P69" s="29">
        <f t="shared" si="31"/>
        <v>-17.586709771554251</v>
      </c>
      <c r="Q69" s="29">
        <f t="shared" si="32"/>
        <v>-15.728161607445816</v>
      </c>
      <c r="R69" s="29">
        <f t="shared" si="37"/>
        <v>-29.983384241100062</v>
      </c>
      <c r="S69" s="29">
        <f t="shared" si="38"/>
        <v>-3.3314871379000071</v>
      </c>
      <c r="T69" s="29">
        <f t="shared" si="39"/>
        <v>-9.9944614137000194</v>
      </c>
      <c r="U69" s="29">
        <f t="shared" si="40"/>
        <v>-19.988922827400042</v>
      </c>
      <c r="V69" s="20">
        <f t="shared" si="23"/>
        <v>226.07551145140354</v>
      </c>
      <c r="W69" s="20">
        <f t="shared" si="25"/>
        <v>-20.463818455237927</v>
      </c>
      <c r="X69" s="20">
        <f t="shared" si="33"/>
        <v>15.828038794398825</v>
      </c>
      <c r="Y69" s="20">
        <f t="shared" si="34"/>
        <v>14.155345446701235</v>
      </c>
      <c r="Z69" s="20">
        <f t="shared" si="35"/>
        <v>-10.204206863821323</v>
      </c>
      <c r="AA69" s="20">
        <f t="shared" si="41"/>
        <v>-13.53569400172133</v>
      </c>
      <c r="AB69" s="20">
        <f t="shared" si="24"/>
        <v>2198.6092862270907</v>
      </c>
      <c r="AC69" s="20">
        <f t="shared" si="36"/>
        <v>-2.0136791044457709E-2</v>
      </c>
      <c r="AD69" s="21">
        <f t="shared" si="28"/>
        <v>28420.000000000007</v>
      </c>
      <c r="AE69" s="20">
        <f t="shared" si="42"/>
        <v>33.314871379000067</v>
      </c>
      <c r="AF69" s="20">
        <f t="shared" si="22"/>
        <v>2321.6847976784929</v>
      </c>
    </row>
    <row r="70" spans="1:32" x14ac:dyDescent="0.25">
      <c r="A70">
        <v>0</v>
      </c>
      <c r="C70" s="16">
        <v>44115</v>
      </c>
      <c r="J70" s="17">
        <f t="shared" si="29"/>
        <v>1.8750000000000002</v>
      </c>
      <c r="K70">
        <f t="shared" si="26"/>
        <v>8.4375000000000006E-2</v>
      </c>
      <c r="L70">
        <v>22.22</v>
      </c>
      <c r="M70">
        <f t="shared" si="27"/>
        <v>4.4999999999999998E-2</v>
      </c>
      <c r="N70">
        <f t="shared" si="30"/>
        <v>3.9375000000000007E-2</v>
      </c>
      <c r="O70" s="28">
        <f t="shared" si="43"/>
        <v>25962.096002067119</v>
      </c>
      <c r="P70" s="29">
        <f t="shared" si="31"/>
        <v>-17.511169621168669</v>
      </c>
      <c r="Q70" s="29">
        <f t="shared" si="32"/>
        <v>-15.708030633226411</v>
      </c>
      <c r="R70" s="29">
        <f t="shared" si="37"/>
        <v>-29.897280228955569</v>
      </c>
      <c r="S70" s="29">
        <f t="shared" si="38"/>
        <v>-3.3219200254395078</v>
      </c>
      <c r="T70" s="29">
        <f t="shared" si="39"/>
        <v>-9.9657600763185226</v>
      </c>
      <c r="U70" s="29">
        <f t="shared" si="40"/>
        <v>-19.931520152637049</v>
      </c>
      <c r="V70" s="20">
        <f t="shared" si="23"/>
        <v>225.39650942304456</v>
      </c>
      <c r="W70" s="20">
        <f t="shared" si="25"/>
        <v>-20.402884242001406</v>
      </c>
      <c r="X70" s="20">
        <f t="shared" si="33"/>
        <v>15.760052659051803</v>
      </c>
      <c r="Y70" s="20">
        <f t="shared" si="34"/>
        <v>14.13722756990377</v>
      </c>
      <c r="Z70" s="20">
        <f t="shared" si="35"/>
        <v>-10.173398015313159</v>
      </c>
      <c r="AA70" s="20">
        <f t="shared" si="41"/>
        <v>-13.495318040752668</v>
      </c>
      <c r="AB70" s="20">
        <f t="shared" si="24"/>
        <v>2232.5074885098447</v>
      </c>
      <c r="AC70" s="20">
        <f t="shared" si="36"/>
        <v>-2.0030620582626803E-2</v>
      </c>
      <c r="AD70" s="21">
        <f t="shared" si="28"/>
        <v>28420.000000000007</v>
      </c>
      <c r="AE70" s="20">
        <f t="shared" si="42"/>
        <v>33.219200254395076</v>
      </c>
      <c r="AF70" s="20">
        <f t="shared" ref="AF70:AF133" si="44">AE70+AF69</f>
        <v>2354.9039979328882</v>
      </c>
    </row>
    <row r="71" spans="1:32" x14ac:dyDescent="0.25">
      <c r="A71">
        <v>0</v>
      </c>
      <c r="C71" s="16">
        <v>44116</v>
      </c>
      <c r="J71" s="17">
        <f t="shared" si="29"/>
        <v>1.8750000000000002</v>
      </c>
      <c r="K71">
        <f t="shared" si="26"/>
        <v>8.4375000000000006E-2</v>
      </c>
      <c r="L71">
        <v>22.22</v>
      </c>
      <c r="M71">
        <f t="shared" si="27"/>
        <v>4.4999999999999998E-2</v>
      </c>
      <c r="N71">
        <f t="shared" si="30"/>
        <v>3.9375000000000007E-2</v>
      </c>
      <c r="O71" s="28">
        <f t="shared" si="43"/>
        <v>25928.971778724019</v>
      </c>
      <c r="P71" s="29">
        <f t="shared" si="31"/>
        <v>-17.436265873486064</v>
      </c>
      <c r="Q71" s="29">
        <f t="shared" si="32"/>
        <v>-15.687957469614194</v>
      </c>
      <c r="R71" s="29">
        <f t="shared" si="37"/>
        <v>-29.81180100879023</v>
      </c>
      <c r="S71" s="29">
        <f t="shared" si="38"/>
        <v>-3.3124223343100256</v>
      </c>
      <c r="T71" s="29">
        <f t="shared" si="39"/>
        <v>-9.937267002930076</v>
      </c>
      <c r="U71" s="29">
        <f t="shared" si="40"/>
        <v>-19.874534005860156</v>
      </c>
      <c r="V71" s="20">
        <f t="shared" si="23"/>
        <v>224.72305904640484</v>
      </c>
      <c r="W71" s="20">
        <f t="shared" si="25"/>
        <v>-20.342408461392949</v>
      </c>
      <c r="X71" s="20">
        <f t="shared" si="33"/>
        <v>15.692639286137458</v>
      </c>
      <c r="Y71" s="20">
        <f t="shared" si="34"/>
        <v>14.119161722652775</v>
      </c>
      <c r="Z71" s="20">
        <f t="shared" si="35"/>
        <v>-10.142842924037005</v>
      </c>
      <c r="AA71" s="20">
        <f t="shared" si="41"/>
        <v>-13.45526525834703</v>
      </c>
      <c r="AB71" s="20">
        <f t="shared" si="24"/>
        <v>2266.3051622295848</v>
      </c>
      <c r="AC71" s="20">
        <f t="shared" si="36"/>
        <v>-1.9925938756145289E-2</v>
      </c>
      <c r="AD71" s="21">
        <f t="shared" si="28"/>
        <v>28420.000000000011</v>
      </c>
      <c r="AE71" s="20">
        <f t="shared" si="42"/>
        <v>33.124223343100255</v>
      </c>
      <c r="AF71" s="20">
        <f t="shared" si="44"/>
        <v>2388.0282212759885</v>
      </c>
    </row>
    <row r="72" spans="1:32" x14ac:dyDescent="0.25">
      <c r="A72">
        <v>0</v>
      </c>
      <c r="C72" s="16">
        <v>44117</v>
      </c>
      <c r="J72" s="17">
        <f t="shared" si="29"/>
        <v>1.8750000000000002</v>
      </c>
      <c r="K72">
        <f t="shared" si="26"/>
        <v>8.4375000000000006E-2</v>
      </c>
      <c r="L72">
        <v>22.22</v>
      </c>
      <c r="M72">
        <f t="shared" si="27"/>
        <v>4.4999999999999998E-2</v>
      </c>
      <c r="N72">
        <f t="shared" si="30"/>
        <v>3.9375000000000007E-2</v>
      </c>
      <c r="O72" s="28">
        <f t="shared" si="43"/>
        <v>25895.941847970727</v>
      </c>
      <c r="P72" s="29">
        <f t="shared" si="31"/>
        <v>-17.361989056171492</v>
      </c>
      <c r="Q72" s="29">
        <f t="shared" si="32"/>
        <v>-15.667941697121126</v>
      </c>
      <c r="R72" s="29">
        <f t="shared" si="37"/>
        <v>-29.726937677963356</v>
      </c>
      <c r="S72" s="29">
        <f t="shared" si="38"/>
        <v>-3.3029930753292618</v>
      </c>
      <c r="T72" s="29">
        <f t="shared" si="39"/>
        <v>-9.9089792259877854</v>
      </c>
      <c r="U72" s="29">
        <f t="shared" si="40"/>
        <v>-19.817958451975571</v>
      </c>
      <c r="V72" s="20">
        <f t="shared" ref="V72:V135" si="45">V71-R72-(V71*M72)+W72</f>
        <v>224.05507201753082</v>
      </c>
      <c r="W72" s="20">
        <f t="shared" si="25"/>
        <v>-20.282387049749161</v>
      </c>
      <c r="X72" s="20">
        <f t="shared" si="33"/>
        <v>15.625790150554343</v>
      </c>
      <c r="Y72" s="20">
        <f t="shared" si="34"/>
        <v>14.101147527409013</v>
      </c>
      <c r="Z72" s="20">
        <f t="shared" si="35"/>
        <v>-10.112537657088218</v>
      </c>
      <c r="AA72" s="20">
        <f t="shared" si="41"/>
        <v>-13.41553073241748</v>
      </c>
      <c r="AB72" s="20">
        <f t="shared" ref="AB72:AB135" si="46">AB71+(V71*M72)-S72-W72</f>
        <v>2300.0030800117511</v>
      </c>
      <c r="AC72" s="20">
        <f t="shared" si="36"/>
        <v>-1.9822798345942218E-2</v>
      </c>
      <c r="AD72" s="21">
        <f t="shared" si="28"/>
        <v>28420.000000000007</v>
      </c>
      <c r="AE72" s="20">
        <f t="shared" si="42"/>
        <v>33.029930753292618</v>
      </c>
      <c r="AF72" s="20">
        <f t="shared" si="44"/>
        <v>2421.0581520292812</v>
      </c>
    </row>
    <row r="73" spans="1:32" x14ac:dyDescent="0.25">
      <c r="A73">
        <v>0</v>
      </c>
      <c r="C73" s="16">
        <v>44118</v>
      </c>
      <c r="J73" s="17">
        <f t="shared" si="29"/>
        <v>1.8750000000000002</v>
      </c>
      <c r="K73">
        <f t="shared" si="26"/>
        <v>8.4375000000000006E-2</v>
      </c>
      <c r="L73">
        <v>22.22</v>
      </c>
      <c r="M73">
        <f t="shared" si="27"/>
        <v>4.4999999999999998E-2</v>
      </c>
      <c r="N73">
        <f t="shared" si="30"/>
        <v>3.9375000000000007E-2</v>
      </c>
      <c r="O73" s="28">
        <f t="shared" si="43"/>
        <v>25863.005535385335</v>
      </c>
      <c r="P73" s="29">
        <f t="shared" si="31"/>
        <v>-17.288329683156267</v>
      </c>
      <c r="Q73" s="29">
        <f t="shared" si="32"/>
        <v>-15.647982902236434</v>
      </c>
      <c r="R73" s="29">
        <f t="shared" si="37"/>
        <v>-29.642681326853431</v>
      </c>
      <c r="S73" s="29">
        <f t="shared" si="38"/>
        <v>-3.29363125853927</v>
      </c>
      <c r="T73" s="29">
        <f t="shared" si="39"/>
        <v>-9.8808937756178086</v>
      </c>
      <c r="U73" s="29">
        <f t="shared" si="40"/>
        <v>-19.761787551235621</v>
      </c>
      <c r="V73" s="20">
        <f t="shared" si="45"/>
        <v>223.39245967662674</v>
      </c>
      <c r="W73" s="20">
        <f t="shared" si="25"/>
        <v>-20.222815426968616</v>
      </c>
      <c r="X73" s="20">
        <f t="shared" si="33"/>
        <v>15.559496714840641</v>
      </c>
      <c r="Y73" s="20">
        <f t="shared" si="34"/>
        <v>14.08318461201279</v>
      </c>
      <c r="Z73" s="20">
        <f t="shared" si="35"/>
        <v>-10.082478240788886</v>
      </c>
      <c r="AA73" s="20">
        <f t="shared" si="41"/>
        <v>-13.376109499328155</v>
      </c>
      <c r="AB73" s="20">
        <f t="shared" si="46"/>
        <v>2333.6020049380481</v>
      </c>
      <c r="AC73" s="20">
        <f t="shared" si="36"/>
        <v>-1.9721236389485346E-2</v>
      </c>
      <c r="AD73" s="21">
        <f t="shared" si="28"/>
        <v>28420.000000000011</v>
      </c>
      <c r="AE73" s="20">
        <f t="shared" si="42"/>
        <v>32.936312585392699</v>
      </c>
      <c r="AF73" s="20">
        <f t="shared" si="44"/>
        <v>2453.9944646146741</v>
      </c>
    </row>
    <row r="74" spans="1:32" x14ac:dyDescent="0.25">
      <c r="A74">
        <v>0</v>
      </c>
      <c r="C74" s="16">
        <v>44119</v>
      </c>
      <c r="J74" s="17">
        <f t="shared" si="29"/>
        <v>1.8750000000000002</v>
      </c>
      <c r="K74">
        <f t="shared" si="26"/>
        <v>8.4375000000000006E-2</v>
      </c>
      <c r="L74">
        <v>22.22</v>
      </c>
      <c r="M74">
        <f t="shared" si="27"/>
        <v>4.4999999999999998E-2</v>
      </c>
      <c r="N74">
        <f t="shared" si="30"/>
        <v>3.9375000000000007E-2</v>
      </c>
      <c r="O74" s="28">
        <f t="shared" si="43"/>
        <v>25830.162176410871</v>
      </c>
      <c r="P74" s="29">
        <f t="shared" si="31"/>
        <v>-17.215278297032089</v>
      </c>
      <c r="Q74" s="29">
        <f t="shared" si="32"/>
        <v>-15.628080677431301</v>
      </c>
      <c r="R74" s="29">
        <f t="shared" si="37"/>
        <v>-29.559023077017052</v>
      </c>
      <c r="S74" s="29">
        <f t="shared" si="38"/>
        <v>-3.2843358974463395</v>
      </c>
      <c r="T74" s="29">
        <f t="shared" si="39"/>
        <v>-9.853007692339018</v>
      </c>
      <c r="U74" s="29">
        <f t="shared" si="40"/>
        <v>-19.706015384678032</v>
      </c>
      <c r="V74" s="20">
        <f t="shared" si="45"/>
        <v>222.73513346204214</v>
      </c>
      <c r="W74" s="20">
        <f t="shared" si="25"/>
        <v>-20.163688606153471</v>
      </c>
      <c r="X74" s="20">
        <f t="shared" si="33"/>
        <v>15.49375046732888</v>
      </c>
      <c r="Y74" s="20">
        <f t="shared" si="34"/>
        <v>14.06527260968817</v>
      </c>
      <c r="Z74" s="20">
        <f t="shared" si="35"/>
        <v>-10.052660685448203</v>
      </c>
      <c r="AA74" s="20">
        <f t="shared" si="41"/>
        <v>-13.336996582894542</v>
      </c>
      <c r="AB74" s="20">
        <f t="shared" si="46"/>
        <v>2367.1026901270961</v>
      </c>
      <c r="AC74" s="20">
        <f t="shared" si="36"/>
        <v>-1.9621276725393436E-2</v>
      </c>
      <c r="AD74" s="21">
        <f t="shared" si="28"/>
        <v>28420.000000000011</v>
      </c>
      <c r="AE74" s="20">
        <f t="shared" si="42"/>
        <v>32.843358974463392</v>
      </c>
      <c r="AF74" s="20">
        <f t="shared" si="44"/>
        <v>2486.8378235891373</v>
      </c>
    </row>
    <row r="75" spans="1:32" x14ac:dyDescent="0.25">
      <c r="A75">
        <v>0</v>
      </c>
      <c r="C75" s="16">
        <v>44120</v>
      </c>
      <c r="J75" s="17">
        <f t="shared" si="29"/>
        <v>1.8750000000000002</v>
      </c>
      <c r="K75">
        <f t="shared" si="26"/>
        <v>8.4375000000000006E-2</v>
      </c>
      <c r="L75">
        <v>22.22</v>
      </c>
      <c r="M75">
        <f t="shared" si="27"/>
        <v>4.4999999999999998E-2</v>
      </c>
      <c r="N75">
        <f t="shared" si="30"/>
        <v>3.9375000000000007E-2</v>
      </c>
      <c r="O75" s="28">
        <f t="shared" si="43"/>
        <v>25797.411116286046</v>
      </c>
      <c r="P75" s="29">
        <f t="shared" si="31"/>
        <v>-17.142825503688691</v>
      </c>
      <c r="Q75" s="29">
        <f t="shared" si="32"/>
        <v>-15.608234621137941</v>
      </c>
      <c r="R75" s="29">
        <f t="shared" si="37"/>
        <v>-29.475954112343967</v>
      </c>
      <c r="S75" s="29">
        <f t="shared" si="38"/>
        <v>-3.275106012482663</v>
      </c>
      <c r="T75" s="29">
        <f t="shared" si="39"/>
        <v>-9.8253180374479889</v>
      </c>
      <c r="U75" s="29">
        <f t="shared" si="40"/>
        <v>-19.650636074895978</v>
      </c>
      <c r="V75" s="20">
        <f t="shared" si="45"/>
        <v>222.08300528236032</v>
      </c>
      <c r="W75" s="20">
        <f t="shared" si="25"/>
        <v>-20.105001286233879</v>
      </c>
      <c r="X75" s="20">
        <f t="shared" si="33"/>
        <v>15.428542953319822</v>
      </c>
      <c r="Y75" s="20">
        <f t="shared" si="34"/>
        <v>14.047411159024147</v>
      </c>
      <c r="Z75" s="20">
        <f t="shared" si="35"/>
        <v>-10.023081005791896</v>
      </c>
      <c r="AA75" s="20">
        <f t="shared" si="41"/>
        <v>-13.298187018274559</v>
      </c>
      <c r="AB75" s="20">
        <f t="shared" si="46"/>
        <v>2400.5058784316047</v>
      </c>
      <c r="AC75" s="20">
        <f t="shared" si="36"/>
        <v>-1.9522932174525484E-2</v>
      </c>
      <c r="AD75" s="21">
        <f t="shared" si="28"/>
        <v>28420.000000000015</v>
      </c>
      <c r="AE75" s="20">
        <f t="shared" si="42"/>
        <v>32.75106012482663</v>
      </c>
      <c r="AF75" s="20">
        <f t="shared" si="44"/>
        <v>2519.5888837139642</v>
      </c>
    </row>
    <row r="76" spans="1:32" x14ac:dyDescent="0.25">
      <c r="A76">
        <v>0</v>
      </c>
      <c r="C76" s="16">
        <v>44121</v>
      </c>
      <c r="J76" s="17">
        <f t="shared" si="29"/>
        <v>1.8750000000000002</v>
      </c>
      <c r="K76">
        <f t="shared" si="26"/>
        <v>8.4375000000000006E-2</v>
      </c>
      <c r="L76">
        <v>22.22</v>
      </c>
      <c r="M76">
        <f t="shared" si="27"/>
        <v>4.4999999999999998E-2</v>
      </c>
      <c r="N76">
        <f t="shared" si="30"/>
        <v>3.9375000000000007E-2</v>
      </c>
      <c r="O76" s="28">
        <f t="shared" si="43"/>
        <v>25764.751709947966</v>
      </c>
      <c r="P76" s="29">
        <f t="shared" si="31"/>
        <v>-17.070962000372251</v>
      </c>
      <c r="Q76" s="29">
        <f t="shared" si="32"/>
        <v>-15.588444337707738</v>
      </c>
      <c r="R76" s="29">
        <f t="shared" si="37"/>
        <v>-29.393465704271993</v>
      </c>
      <c r="S76" s="29">
        <f t="shared" si="38"/>
        <v>-3.265940633807999</v>
      </c>
      <c r="T76" s="29">
        <f t="shared" si="39"/>
        <v>-9.7978219014239958</v>
      </c>
      <c r="U76" s="29">
        <f t="shared" si="40"/>
        <v>-19.595643802847995</v>
      </c>
      <c r="V76" s="20">
        <f t="shared" si="45"/>
        <v>221.43598781923981</v>
      </c>
      <c r="W76" s="20">
        <f t="shared" ref="W76:W139" si="47">U68</f>
        <v>-20.046747929686276</v>
      </c>
      <c r="X76" s="20">
        <f t="shared" si="33"/>
        <v>15.363865800335027</v>
      </c>
      <c r="Y76" s="20">
        <f t="shared" si="34"/>
        <v>14.029599903936965</v>
      </c>
      <c r="Z76" s="20">
        <f t="shared" si="35"/>
        <v>-9.9937352377062147</v>
      </c>
      <c r="AA76" s="20">
        <f t="shared" si="41"/>
        <v>-13.259675871514213</v>
      </c>
      <c r="AB76" s="20">
        <f t="shared" si="46"/>
        <v>2433.812302232805</v>
      </c>
      <c r="AC76" s="20">
        <f t="shared" si="36"/>
        <v>-1.9426206397373382E-2</v>
      </c>
      <c r="AD76" s="21">
        <f t="shared" si="28"/>
        <v>28420.000000000011</v>
      </c>
      <c r="AE76" s="20">
        <f t="shared" si="42"/>
        <v>32.659406338079989</v>
      </c>
      <c r="AF76" s="20">
        <f t="shared" si="44"/>
        <v>2552.248290052044</v>
      </c>
    </row>
    <row r="77" spans="1:32" x14ac:dyDescent="0.25">
      <c r="A77">
        <v>0</v>
      </c>
      <c r="C77" s="16">
        <v>44122</v>
      </c>
      <c r="J77" s="17">
        <f t="shared" si="29"/>
        <v>1.8750000000000002</v>
      </c>
      <c r="K77">
        <f t="shared" si="26"/>
        <v>8.4375000000000006E-2</v>
      </c>
      <c r="L77">
        <v>22.22</v>
      </c>
      <c r="M77">
        <f t="shared" si="27"/>
        <v>4.4999999999999998E-2</v>
      </c>
      <c r="N77">
        <f t="shared" si="30"/>
        <v>3.9375000000000007E-2</v>
      </c>
      <c r="O77" s="28">
        <f t="shared" si="43"/>
        <v>25732.183321912413</v>
      </c>
      <c r="P77" s="29">
        <f t="shared" si="31"/>
        <v>-16.999678598198958</v>
      </c>
      <c r="Q77" s="29">
        <f t="shared" si="32"/>
        <v>-15.568709437352473</v>
      </c>
      <c r="R77" s="29">
        <f t="shared" si="37"/>
        <v>-29.311549231996288</v>
      </c>
      <c r="S77" s="29">
        <f t="shared" si="38"/>
        <v>-3.256838803555143</v>
      </c>
      <c r="T77" s="29">
        <f t="shared" si="39"/>
        <v>-9.7705164106654276</v>
      </c>
      <c r="U77" s="29">
        <f t="shared" si="40"/>
        <v>-19.541032821330859</v>
      </c>
      <c r="V77" s="20">
        <f t="shared" si="45"/>
        <v>220.79399477197026</v>
      </c>
      <c r="W77" s="20">
        <f t="shared" si="47"/>
        <v>-19.988922827400042</v>
      </c>
      <c r="X77" s="20">
        <f t="shared" si="33"/>
        <v>15.299710738379062</v>
      </c>
      <c r="Y77" s="20">
        <f t="shared" si="34"/>
        <v>14.011838493617226</v>
      </c>
      <c r="Z77" s="20">
        <f t="shared" si="35"/>
        <v>-9.9646194518657918</v>
      </c>
      <c r="AA77" s="20">
        <f t="shared" si="41"/>
        <v>-13.221458255420934</v>
      </c>
      <c r="AB77" s="20">
        <f t="shared" si="46"/>
        <v>2467.0226833156262</v>
      </c>
      <c r="AC77" s="20">
        <f t="shared" si="36"/>
        <v>-1.9331095468869415E-2</v>
      </c>
      <c r="AD77" s="21">
        <f t="shared" si="28"/>
        <v>28420.000000000011</v>
      </c>
      <c r="AE77" s="20">
        <f t="shared" si="42"/>
        <v>32.568388035551429</v>
      </c>
      <c r="AF77" s="20">
        <f t="shared" si="44"/>
        <v>2584.8166780875954</v>
      </c>
    </row>
    <row r="78" spans="1:32" x14ac:dyDescent="0.25">
      <c r="A78">
        <v>0</v>
      </c>
      <c r="C78" s="16">
        <v>44123</v>
      </c>
      <c r="J78" s="17">
        <f t="shared" si="29"/>
        <v>1.8750000000000002</v>
      </c>
      <c r="K78">
        <f t="shared" si="26"/>
        <v>8.4375000000000006E-2</v>
      </c>
      <c r="L78">
        <v>22.22</v>
      </c>
      <c r="M78">
        <f t="shared" si="27"/>
        <v>4.4999999999999998E-2</v>
      </c>
      <c r="N78">
        <f t="shared" si="30"/>
        <v>3.9375000000000007E-2</v>
      </c>
      <c r="O78" s="28">
        <f t="shared" si="43"/>
        <v>25699.705326136322</v>
      </c>
      <c r="P78" s="29">
        <f t="shared" si="31"/>
        <v>-16.928966240017282</v>
      </c>
      <c r="Q78" s="29">
        <f t="shared" si="32"/>
        <v>-15.549029536071968</v>
      </c>
      <c r="R78" s="29">
        <f t="shared" si="37"/>
        <v>-29.230196198480328</v>
      </c>
      <c r="S78" s="29">
        <f t="shared" si="38"/>
        <v>-3.2477995776089252</v>
      </c>
      <c r="T78" s="29">
        <f t="shared" si="39"/>
        <v>-9.7433987328267744</v>
      </c>
      <c r="U78" s="29">
        <f t="shared" si="40"/>
        <v>-19.486797465653552</v>
      </c>
      <c r="V78" s="20">
        <f t="shared" si="45"/>
        <v>220.15694105307489</v>
      </c>
      <c r="W78" s="20">
        <f t="shared" si="47"/>
        <v>-19.931520152637049</v>
      </c>
      <c r="X78" s="20">
        <f t="shared" si="33"/>
        <v>15.236069616015554</v>
      </c>
      <c r="Y78" s="20">
        <f t="shared" si="34"/>
        <v>13.994126582464771</v>
      </c>
      <c r="Z78" s="20">
        <f t="shared" si="35"/>
        <v>-9.935729764738662</v>
      </c>
      <c r="AA78" s="20">
        <f t="shared" si="41"/>
        <v>-13.183529342347587</v>
      </c>
      <c r="AB78" s="20">
        <f t="shared" si="46"/>
        <v>2500.1377328106109</v>
      </c>
      <c r="AC78" s="20">
        <f t="shared" si="36"/>
        <v>-1.923758921126947E-2</v>
      </c>
      <c r="AD78" s="21">
        <f t="shared" si="28"/>
        <v>28420.000000000007</v>
      </c>
      <c r="AE78" s="20">
        <f t="shared" si="42"/>
        <v>32.477995776089251</v>
      </c>
      <c r="AF78" s="20">
        <f t="shared" si="44"/>
        <v>2617.2946738636847</v>
      </c>
    </row>
    <row r="79" spans="1:32" x14ac:dyDescent="0.25">
      <c r="A79">
        <v>0</v>
      </c>
      <c r="C79" s="16">
        <v>44124</v>
      </c>
      <c r="J79" s="17">
        <f t="shared" si="29"/>
        <v>1.8750000000000002</v>
      </c>
      <c r="K79">
        <f t="shared" si="26"/>
        <v>8.4375000000000006E-2</v>
      </c>
      <c r="L79">
        <v>22.22</v>
      </c>
      <c r="M79">
        <f t="shared" si="27"/>
        <v>4.4999999999999998E-2</v>
      </c>
      <c r="N79">
        <f t="shared" si="30"/>
        <v>3.9375000000000007E-2</v>
      </c>
      <c r="O79" s="28">
        <f t="shared" si="43"/>
        <v>25667.317105866372</v>
      </c>
      <c r="P79" s="29">
        <f t="shared" si="31"/>
        <v>-16.858816014377947</v>
      </c>
      <c r="Q79" s="29">
        <f t="shared" si="32"/>
        <v>-15.529404255571</v>
      </c>
      <c r="R79" s="29">
        <f t="shared" si="37"/>
        <v>-29.149398242954053</v>
      </c>
      <c r="S79" s="29">
        <f t="shared" si="38"/>
        <v>-3.2388220269948946</v>
      </c>
      <c r="T79" s="29">
        <f t="shared" si="39"/>
        <v>-9.7164660809846826</v>
      </c>
      <c r="U79" s="29">
        <f t="shared" si="40"/>
        <v>-19.432932161969369</v>
      </c>
      <c r="V79" s="20">
        <f t="shared" si="45"/>
        <v>219.52474294278039</v>
      </c>
      <c r="W79" s="20">
        <f t="shared" si="47"/>
        <v>-19.874534005860156</v>
      </c>
      <c r="X79" s="20">
        <f t="shared" si="33"/>
        <v>15.172934412940153</v>
      </c>
      <c r="Y79" s="20">
        <f t="shared" si="34"/>
        <v>13.9764638300139</v>
      </c>
      <c r="Z79" s="20">
        <f t="shared" si="35"/>
        <v>-9.9070623473883703</v>
      </c>
      <c r="AA79" s="20">
        <f t="shared" si="41"/>
        <v>-13.145884374383265</v>
      </c>
      <c r="AB79" s="20">
        <f t="shared" si="46"/>
        <v>2533.1581511908548</v>
      </c>
      <c r="AC79" s="20">
        <f t="shared" si="36"/>
        <v>-1.914567232354452E-2</v>
      </c>
      <c r="AD79" s="21">
        <f t="shared" si="28"/>
        <v>28420.000000000007</v>
      </c>
      <c r="AE79" s="20">
        <f t="shared" si="42"/>
        <v>32.388220269948945</v>
      </c>
      <c r="AF79" s="20">
        <f t="shared" si="44"/>
        <v>2649.6828941336335</v>
      </c>
    </row>
    <row r="80" spans="1:32" x14ac:dyDescent="0.25">
      <c r="A80">
        <v>0</v>
      </c>
      <c r="C80" s="16">
        <v>44125</v>
      </c>
      <c r="J80" s="17">
        <f t="shared" si="29"/>
        <v>1.8750000000000002</v>
      </c>
      <c r="K80">
        <f t="shared" si="26"/>
        <v>8.4375000000000006E-2</v>
      </c>
      <c r="L80">
        <v>22.22</v>
      </c>
      <c r="M80">
        <f t="shared" si="27"/>
        <v>4.4999999999999998E-2</v>
      </c>
      <c r="N80">
        <f t="shared" si="30"/>
        <v>3.9375000000000007E-2</v>
      </c>
      <c r="O80" s="28">
        <f t="shared" si="43"/>
        <v>25635.018053476957</v>
      </c>
      <c r="P80" s="29">
        <f t="shared" si="31"/>
        <v>-16.789219166246856</v>
      </c>
      <c r="Q80" s="29">
        <f t="shared" si="32"/>
        <v>-15.509833223167798</v>
      </c>
      <c r="R80" s="29">
        <f t="shared" si="37"/>
        <v>-29.069147150473189</v>
      </c>
      <c r="S80" s="29">
        <f t="shared" si="38"/>
        <v>-3.2299052389414658</v>
      </c>
      <c r="T80" s="29">
        <f t="shared" si="39"/>
        <v>-9.6897157168243968</v>
      </c>
      <c r="U80" s="29">
        <f t="shared" si="40"/>
        <v>-19.37943143364879</v>
      </c>
      <c r="V80" s="20">
        <f t="shared" si="45"/>
        <v>218.89731820885288</v>
      </c>
      <c r="W80" s="20">
        <f t="shared" si="47"/>
        <v>-19.817958451975571</v>
      </c>
      <c r="X80" s="20">
        <f t="shared" si="33"/>
        <v>15.110297249622171</v>
      </c>
      <c r="Y80" s="20">
        <f t="shared" si="34"/>
        <v>13.958849900851018</v>
      </c>
      <c r="Z80" s="20">
        <f t="shared" si="35"/>
        <v>-9.8786134324251176</v>
      </c>
      <c r="AA80" s="20">
        <f t="shared" si="41"/>
        <v>-13.108518671366584</v>
      </c>
      <c r="AB80" s="20">
        <f t="shared" si="46"/>
        <v>2566.0846283141973</v>
      </c>
      <c r="AC80" s="20">
        <f t="shared" si="36"/>
        <v>-1.9055325341280249E-2</v>
      </c>
      <c r="AD80" s="21">
        <f t="shared" si="28"/>
        <v>28420.000000000007</v>
      </c>
      <c r="AE80" s="20">
        <f t="shared" si="42"/>
        <v>32.299052389414655</v>
      </c>
      <c r="AF80" s="20">
        <f t="shared" si="44"/>
        <v>2681.981946523048</v>
      </c>
    </row>
    <row r="81" spans="1:32" x14ac:dyDescent="0.25">
      <c r="A81">
        <v>0</v>
      </c>
      <c r="C81" s="16">
        <v>44126</v>
      </c>
      <c r="J81" s="17">
        <f t="shared" si="29"/>
        <v>1.8750000000000002</v>
      </c>
      <c r="K81">
        <f t="shared" si="26"/>
        <v>8.4375000000000006E-2</v>
      </c>
      <c r="L81">
        <v>22.22</v>
      </c>
      <c r="M81">
        <f t="shared" si="27"/>
        <v>4.4999999999999998E-2</v>
      </c>
      <c r="N81">
        <f t="shared" si="30"/>
        <v>3.9375000000000007E-2</v>
      </c>
      <c r="O81" s="28">
        <f t="shared" si="43"/>
        <v>25602.807570300272</v>
      </c>
      <c r="P81" s="29">
        <f t="shared" si="31"/>
        <v>-16.720167104988182</v>
      </c>
      <c r="Q81" s="29">
        <f t="shared" si="32"/>
        <v>-15.490316071696144</v>
      </c>
      <c r="R81" s="29">
        <f t="shared" si="37"/>
        <v>-28.989434859015894</v>
      </c>
      <c r="S81" s="29">
        <f t="shared" si="38"/>
        <v>-3.221048317668433</v>
      </c>
      <c r="T81" s="29">
        <f t="shared" si="39"/>
        <v>-9.6631449530052986</v>
      </c>
      <c r="U81" s="29">
        <f t="shared" si="40"/>
        <v>-19.326289906010594</v>
      </c>
      <c r="V81" s="20">
        <f t="shared" si="45"/>
        <v>218.27458619723478</v>
      </c>
      <c r="W81" s="20">
        <f t="shared" si="47"/>
        <v>-19.761787551235621</v>
      </c>
      <c r="X81" s="20">
        <f t="shared" si="33"/>
        <v>15.048150394489364</v>
      </c>
      <c r="Y81" s="20">
        <f t="shared" si="34"/>
        <v>13.941284464526531</v>
      </c>
      <c r="Z81" s="20">
        <f t="shared" si="35"/>
        <v>-9.85037931939838</v>
      </c>
      <c r="AA81" s="20">
        <f t="shared" si="41"/>
        <v>-13.071427637066813</v>
      </c>
      <c r="AB81" s="20">
        <f t="shared" si="46"/>
        <v>2598.9178435025001</v>
      </c>
      <c r="AC81" s="20">
        <f t="shared" si="36"/>
        <v>-1.8966525454380503E-2</v>
      </c>
      <c r="AD81" s="21">
        <f t="shared" si="28"/>
        <v>28420.000000000007</v>
      </c>
      <c r="AE81" s="20">
        <f t="shared" si="42"/>
        <v>32.210483176684328</v>
      </c>
      <c r="AF81" s="20">
        <f t="shared" si="44"/>
        <v>2714.1924296997322</v>
      </c>
    </row>
    <row r="82" spans="1:32" x14ac:dyDescent="0.25">
      <c r="A82">
        <v>0</v>
      </c>
      <c r="C82" s="16">
        <v>44127</v>
      </c>
      <c r="J82" s="17">
        <f t="shared" si="29"/>
        <v>1.8750000000000002</v>
      </c>
      <c r="K82">
        <f t="shared" si="26"/>
        <v>8.4375000000000006E-2</v>
      </c>
      <c r="L82">
        <v>22.22</v>
      </c>
      <c r="M82">
        <f t="shared" si="27"/>
        <v>4.4999999999999998E-2</v>
      </c>
      <c r="N82">
        <f t="shared" si="30"/>
        <v>3.9375000000000007E-2</v>
      </c>
      <c r="O82" s="28">
        <f t="shared" si="43"/>
        <v>25570.685066450813</v>
      </c>
      <c r="P82" s="29">
        <f t="shared" si="31"/>
        <v>-16.651651410058168</v>
      </c>
      <c r="Q82" s="29">
        <f t="shared" si="32"/>
        <v>-15.470852439402691</v>
      </c>
      <c r="R82" s="29">
        <f t="shared" si="37"/>
        <v>-28.910253464514771</v>
      </c>
      <c r="S82" s="29">
        <f t="shared" si="38"/>
        <v>-3.2122503849460857</v>
      </c>
      <c r="T82" s="29">
        <f t="shared" si="39"/>
        <v>-9.6367511548382563</v>
      </c>
      <c r="U82" s="29">
        <f t="shared" si="40"/>
        <v>-19.273502309676516</v>
      </c>
      <c r="V82" s="20">
        <f t="shared" si="45"/>
        <v>217.65646789819596</v>
      </c>
      <c r="W82" s="20">
        <f t="shared" si="47"/>
        <v>-19.706015384678032</v>
      </c>
      <c r="X82" s="20">
        <f t="shared" si="33"/>
        <v>14.986486269052351</v>
      </c>
      <c r="Y82" s="20">
        <f t="shared" si="34"/>
        <v>13.923767195462423</v>
      </c>
      <c r="Z82" s="20">
        <f t="shared" si="35"/>
        <v>-9.8223563788755648</v>
      </c>
      <c r="AA82" s="20">
        <f t="shared" si="41"/>
        <v>-13.03460676382165</v>
      </c>
      <c r="AB82" s="20">
        <f t="shared" si="46"/>
        <v>2631.6584656509995</v>
      </c>
      <c r="AC82" s="20">
        <f t="shared" si="36"/>
        <v>-1.8879247200473778E-2</v>
      </c>
      <c r="AD82" s="21">
        <f t="shared" si="28"/>
        <v>28420.000000000007</v>
      </c>
      <c r="AE82" s="20">
        <f t="shared" si="42"/>
        <v>32.122503849460855</v>
      </c>
      <c r="AF82" s="20">
        <f t="shared" si="44"/>
        <v>2746.314933549193</v>
      </c>
    </row>
    <row r="83" spans="1:32" x14ac:dyDescent="0.25">
      <c r="A83">
        <v>0</v>
      </c>
      <c r="C83" s="16">
        <v>44128</v>
      </c>
      <c r="J83" s="17">
        <f t="shared" si="29"/>
        <v>1.8750000000000002</v>
      </c>
      <c r="K83">
        <f t="shared" si="26"/>
        <v>8.4375000000000006E-2</v>
      </c>
      <c r="L83">
        <v>22.22</v>
      </c>
      <c r="M83">
        <f t="shared" si="27"/>
        <v>4.4999999999999998E-2</v>
      </c>
      <c r="N83">
        <f t="shared" si="30"/>
        <v>3.9375000000000007E-2</v>
      </c>
      <c r="O83" s="28">
        <f t="shared" si="43"/>
        <v>25538.64996064618</v>
      </c>
      <c r="P83" s="29">
        <f t="shared" si="31"/>
        <v>-16.583663834790322</v>
      </c>
      <c r="Q83" s="29">
        <f t="shared" si="32"/>
        <v>-15.451441969840923</v>
      </c>
      <c r="R83" s="29">
        <f t="shared" si="37"/>
        <v>-28.831595224168119</v>
      </c>
      <c r="S83" s="29">
        <f t="shared" si="38"/>
        <v>-3.2035105804631243</v>
      </c>
      <c r="T83" s="29">
        <f t="shared" si="39"/>
        <v>-9.6105317413893729</v>
      </c>
      <c r="U83" s="29">
        <f t="shared" si="40"/>
        <v>-19.221063482778746</v>
      </c>
      <c r="V83" s="20">
        <f t="shared" si="45"/>
        <v>217.04288599204929</v>
      </c>
      <c r="W83" s="20">
        <f t="shared" si="47"/>
        <v>-19.650636074895978</v>
      </c>
      <c r="X83" s="20">
        <f t="shared" si="33"/>
        <v>14.925297451311289</v>
      </c>
      <c r="Y83" s="20">
        <f t="shared" si="34"/>
        <v>13.906297772856831</v>
      </c>
      <c r="Z83" s="20">
        <f t="shared" si="35"/>
        <v>-9.7945410554188168</v>
      </c>
      <c r="AA83" s="20">
        <f t="shared" si="41"/>
        <v>-12.998051635881941</v>
      </c>
      <c r="AB83" s="20">
        <f t="shared" si="46"/>
        <v>2664.3071533617772</v>
      </c>
      <c r="AC83" s="20">
        <f t="shared" si="36"/>
        <v>-1.8793463050709773E-2</v>
      </c>
      <c r="AD83" s="21">
        <f t="shared" si="28"/>
        <v>28420.000000000007</v>
      </c>
      <c r="AE83" s="20">
        <f t="shared" si="42"/>
        <v>32.035105804631243</v>
      </c>
      <c r="AF83" s="20">
        <f t="shared" si="44"/>
        <v>2778.3500393538243</v>
      </c>
    </row>
    <row r="84" spans="1:32" x14ac:dyDescent="0.25">
      <c r="A84">
        <v>0</v>
      </c>
      <c r="C84" s="16">
        <v>44129</v>
      </c>
      <c r="J84" s="17">
        <f t="shared" si="29"/>
        <v>1.8750000000000002</v>
      </c>
      <c r="K84">
        <f t="shared" si="26"/>
        <v>8.4375000000000006E-2</v>
      </c>
      <c r="L84">
        <v>22.22</v>
      </c>
      <c r="M84">
        <f t="shared" si="27"/>
        <v>4.4999999999999998E-2</v>
      </c>
      <c r="N84">
        <f t="shared" si="30"/>
        <v>3.9375000000000007E-2</v>
      </c>
      <c r="O84" s="28">
        <f t="shared" si="43"/>
        <v>25506.701680025817</v>
      </c>
      <c r="P84" s="29">
        <f t="shared" si="31"/>
        <v>-16.516196308598122</v>
      </c>
      <c r="Q84" s="29">
        <f t="shared" si="32"/>
        <v>-15.432084311762868</v>
      </c>
      <c r="R84" s="29">
        <f t="shared" si="37"/>
        <v>-28.753452558324891</v>
      </c>
      <c r="S84" s="29">
        <f t="shared" si="38"/>
        <v>-3.1948280620360991</v>
      </c>
      <c r="T84" s="29">
        <f t="shared" si="39"/>
        <v>-9.5844841861082966</v>
      </c>
      <c r="U84" s="29">
        <f t="shared" si="40"/>
        <v>-19.168968372216597</v>
      </c>
      <c r="V84" s="20">
        <f t="shared" si="45"/>
        <v>216.43376487788396</v>
      </c>
      <c r="W84" s="20">
        <f t="shared" si="47"/>
        <v>-19.595643802847995</v>
      </c>
      <c r="X84" s="20">
        <f t="shared" si="33"/>
        <v>14.864576677738309</v>
      </c>
      <c r="Y84" s="20">
        <f t="shared" si="34"/>
        <v>13.888875880586582</v>
      </c>
      <c r="Z84" s="20">
        <f t="shared" si="35"/>
        <v>-9.7669298696422171</v>
      </c>
      <c r="AA84" s="20">
        <f t="shared" si="41"/>
        <v>-12.961757931678317</v>
      </c>
      <c r="AB84" s="20">
        <f t="shared" si="46"/>
        <v>2696.8645550963038</v>
      </c>
      <c r="AC84" s="20">
        <f t="shared" si="36"/>
        <v>-1.8709143903193302E-2</v>
      </c>
      <c r="AD84" s="21">
        <f t="shared" si="28"/>
        <v>28420.000000000007</v>
      </c>
      <c r="AE84" s="20">
        <f t="shared" si="42"/>
        <v>31.948280620360993</v>
      </c>
      <c r="AF84" s="20">
        <f t="shared" si="44"/>
        <v>2810.2983199741852</v>
      </c>
    </row>
    <row r="85" spans="1:32" x14ac:dyDescent="0.25">
      <c r="A85">
        <v>0</v>
      </c>
      <c r="C85" s="16">
        <v>44130</v>
      </c>
      <c r="J85" s="17">
        <f t="shared" si="29"/>
        <v>1.8750000000000002</v>
      </c>
      <c r="K85">
        <f t="shared" si="26"/>
        <v>8.4375000000000006E-2</v>
      </c>
      <c r="L85">
        <v>22.22</v>
      </c>
      <c r="M85">
        <f t="shared" si="27"/>
        <v>4.4999999999999998E-2</v>
      </c>
      <c r="N85">
        <f t="shared" si="30"/>
        <v>3.9375000000000007E-2</v>
      </c>
      <c r="O85" s="28">
        <f t="shared" si="43"/>
        <v>25474.839659968933</v>
      </c>
      <c r="P85" s="29">
        <f t="shared" si="31"/>
        <v>-16.449240937872563</v>
      </c>
      <c r="Q85" s="29">
        <f t="shared" si="32"/>
        <v>-15.412779119009569</v>
      </c>
      <c r="R85" s="29">
        <f t="shared" si="37"/>
        <v>-28.675818051193918</v>
      </c>
      <c r="S85" s="29">
        <f t="shared" si="38"/>
        <v>-3.1862020056882132</v>
      </c>
      <c r="T85" s="29">
        <f t="shared" si="39"/>
        <v>-9.5586060170646387</v>
      </c>
      <c r="U85" s="29">
        <f t="shared" si="40"/>
        <v>-19.117212034129281</v>
      </c>
      <c r="V85" s="20">
        <f t="shared" si="45"/>
        <v>215.82903068824226</v>
      </c>
      <c r="W85" s="20">
        <f t="shared" si="47"/>
        <v>-19.541032821330859</v>
      </c>
      <c r="X85" s="20">
        <f t="shared" si="33"/>
        <v>14.804316844085307</v>
      </c>
      <c r="Y85" s="20">
        <f t="shared" si="34"/>
        <v>13.871501207108611</v>
      </c>
      <c r="Z85" s="20">
        <f t="shared" si="35"/>
        <v>-9.7395194195047772</v>
      </c>
      <c r="AA85" s="20">
        <f t="shared" si="41"/>
        <v>-12.925721425192989</v>
      </c>
      <c r="AB85" s="20">
        <f t="shared" si="46"/>
        <v>2729.3313093428274</v>
      </c>
      <c r="AC85" s="20">
        <f t="shared" si="36"/>
        <v>-1.8626259497635387E-2</v>
      </c>
      <c r="AD85" s="21">
        <f t="shared" si="28"/>
        <v>28420</v>
      </c>
      <c r="AE85" s="20">
        <f t="shared" si="42"/>
        <v>31.862020056882134</v>
      </c>
      <c r="AF85" s="20">
        <f t="shared" si="44"/>
        <v>2842.1603400310673</v>
      </c>
    </row>
    <row r="86" spans="1:32" x14ac:dyDescent="0.25">
      <c r="A86">
        <v>0</v>
      </c>
      <c r="C86" s="16">
        <v>44131</v>
      </c>
      <c r="J86" s="17">
        <f t="shared" si="29"/>
        <v>1.8750000000000002</v>
      </c>
      <c r="K86">
        <f t="shared" si="26"/>
        <v>8.4375000000000006E-2</v>
      </c>
      <c r="L86">
        <v>22.22</v>
      </c>
      <c r="M86">
        <f t="shared" si="27"/>
        <v>4.4999999999999998E-2</v>
      </c>
      <c r="N86">
        <f t="shared" si="30"/>
        <v>3.9375000000000007E-2</v>
      </c>
      <c r="O86" s="28">
        <f t="shared" si="43"/>
        <v>25443.063343912723</v>
      </c>
      <c r="P86" s="29">
        <f t="shared" si="31"/>
        <v>-16.382790005808804</v>
      </c>
      <c r="Q86" s="29">
        <f t="shared" si="32"/>
        <v>-15.393526050401064</v>
      </c>
      <c r="R86" s="29">
        <f t="shared" si="37"/>
        <v>-28.59868445058888</v>
      </c>
      <c r="S86" s="29">
        <f t="shared" si="38"/>
        <v>-3.177631605620987</v>
      </c>
      <c r="T86" s="29">
        <f t="shared" si="39"/>
        <v>-9.5328948168629601</v>
      </c>
      <c r="U86" s="29">
        <f t="shared" si="40"/>
        <v>-19.06578963372592</v>
      </c>
      <c r="V86" s="20">
        <f t="shared" si="45"/>
        <v>215.22861129220669</v>
      </c>
      <c r="W86" s="20">
        <f t="shared" si="47"/>
        <v>-19.486797465653552</v>
      </c>
      <c r="X86" s="20">
        <f t="shared" si="33"/>
        <v>14.744511005227924</v>
      </c>
      <c r="Y86" s="20">
        <f t="shared" si="34"/>
        <v>13.854173445360958</v>
      </c>
      <c r="Z86" s="20">
        <f t="shared" si="35"/>
        <v>-9.7123063809709009</v>
      </c>
      <c r="AA86" s="20">
        <f t="shared" si="41"/>
        <v>-12.889937986591889</v>
      </c>
      <c r="AB86" s="20">
        <f t="shared" si="46"/>
        <v>2761.708044795073</v>
      </c>
      <c r="AC86" s="20">
        <f t="shared" si="36"/>
        <v>-1.8544778763169522E-2</v>
      </c>
      <c r="AD86" s="21">
        <f t="shared" si="28"/>
        <v>28420.000000000004</v>
      </c>
      <c r="AE86" s="20">
        <f t="shared" si="42"/>
        <v>31.776316056209868</v>
      </c>
      <c r="AF86" s="20">
        <f t="shared" si="44"/>
        <v>2873.9366560872772</v>
      </c>
    </row>
    <row r="87" spans="1:32" x14ac:dyDescent="0.25">
      <c r="A87">
        <v>0</v>
      </c>
      <c r="C87" s="16">
        <v>44132</v>
      </c>
      <c r="J87" s="17">
        <f t="shared" si="29"/>
        <v>1.8750000000000002</v>
      </c>
      <c r="K87">
        <f t="shared" si="26"/>
        <v>8.4375000000000006E-2</v>
      </c>
      <c r="L87">
        <v>22.22</v>
      </c>
      <c r="M87">
        <f t="shared" si="27"/>
        <v>4.4999999999999998E-2</v>
      </c>
      <c r="N87">
        <f t="shared" si="30"/>
        <v>3.9375000000000007E-2</v>
      </c>
      <c r="O87" s="28">
        <f t="shared" si="43"/>
        <v>25411.372183171738</v>
      </c>
      <c r="P87" s="29">
        <f t="shared" si="31"/>
        <v>-16.31683597135881</v>
      </c>
      <c r="Q87" s="29">
        <f t="shared" si="32"/>
        <v>-15.374324769626538</v>
      </c>
      <c r="R87" s="29">
        <f t="shared" si="37"/>
        <v>-28.522044666886814</v>
      </c>
      <c r="S87" s="29">
        <f t="shared" si="38"/>
        <v>-3.1691160740985347</v>
      </c>
      <c r="T87" s="29">
        <f t="shared" si="39"/>
        <v>-9.5073482222956045</v>
      </c>
      <c r="U87" s="29">
        <f t="shared" si="40"/>
        <v>-19.014696444591209</v>
      </c>
      <c r="V87" s="20">
        <f t="shared" si="45"/>
        <v>214.63243628897484</v>
      </c>
      <c r="W87" s="20">
        <f t="shared" si="47"/>
        <v>-19.432932161969369</v>
      </c>
      <c r="X87" s="20">
        <f t="shared" si="33"/>
        <v>14.685152374222929</v>
      </c>
      <c r="Y87" s="20">
        <f t="shared" si="34"/>
        <v>13.836892292663885</v>
      </c>
      <c r="Z87" s="20">
        <f t="shared" si="35"/>
        <v>-9.6852875081493011</v>
      </c>
      <c r="AA87" s="20">
        <f t="shared" si="41"/>
        <v>-12.854403582247835</v>
      </c>
      <c r="AB87" s="20">
        <f t="shared" si="46"/>
        <v>2793.9953805392902</v>
      </c>
      <c r="AC87" s="20">
        <f t="shared" si="36"/>
        <v>-1.8464670109506521E-2</v>
      </c>
      <c r="AD87" s="21">
        <f t="shared" si="28"/>
        <v>28420.000000000004</v>
      </c>
      <c r="AE87" s="20">
        <f t="shared" si="42"/>
        <v>31.691160740985346</v>
      </c>
      <c r="AF87" s="20">
        <f t="shared" si="44"/>
        <v>2905.6278168282624</v>
      </c>
    </row>
    <row r="88" spans="1:32" x14ac:dyDescent="0.25">
      <c r="A88">
        <v>0</v>
      </c>
      <c r="C88" s="16">
        <v>44133</v>
      </c>
      <c r="J88" s="17">
        <f t="shared" si="29"/>
        <v>1.8750000000000002</v>
      </c>
      <c r="K88">
        <f t="shared" si="26"/>
        <v>8.4375000000000006E-2</v>
      </c>
      <c r="L88">
        <v>22.22</v>
      </c>
      <c r="M88">
        <f t="shared" si="27"/>
        <v>4.4999999999999998E-2</v>
      </c>
      <c r="N88">
        <f t="shared" si="30"/>
        <v>3.9375000000000007E-2</v>
      </c>
      <c r="O88" s="28">
        <f t="shared" si="43"/>
        <v>25379.765636759126</v>
      </c>
      <c r="P88" s="29">
        <f t="shared" si="31"/>
        <v>-16.251371467475476</v>
      </c>
      <c r="Q88" s="29">
        <f t="shared" si="32"/>
        <v>-15.355174945135184</v>
      </c>
      <c r="R88" s="29">
        <f t="shared" si="37"/>
        <v>-28.445891771349597</v>
      </c>
      <c r="S88" s="29">
        <f t="shared" si="38"/>
        <v>-3.1606546412610665</v>
      </c>
      <c r="T88" s="29">
        <f t="shared" si="39"/>
        <v>-9.4819639237831979</v>
      </c>
      <c r="U88" s="29">
        <f t="shared" si="40"/>
        <v>-18.963927847566399</v>
      </c>
      <c r="V88" s="20">
        <f t="shared" si="45"/>
        <v>214.04043699367179</v>
      </c>
      <c r="W88" s="20">
        <f t="shared" si="47"/>
        <v>-19.37943143364879</v>
      </c>
      <c r="X88" s="20">
        <f t="shared" si="33"/>
        <v>14.626234320727928</v>
      </c>
      <c r="Y88" s="20">
        <f t="shared" si="34"/>
        <v>13.819657450621666</v>
      </c>
      <c r="Z88" s="20">
        <f t="shared" si="35"/>
        <v>-9.6584596330038668</v>
      </c>
      <c r="AA88" s="20">
        <f t="shared" si="41"/>
        <v>-12.819114274264933</v>
      </c>
      <c r="AB88" s="20">
        <f t="shared" si="46"/>
        <v>2826.1939262472038</v>
      </c>
      <c r="AC88" s="20">
        <f t="shared" si="36"/>
        <v>-1.8385901670011019E-2</v>
      </c>
      <c r="AD88" s="21">
        <f t="shared" si="28"/>
        <v>28420.000000000004</v>
      </c>
      <c r="AE88" s="20">
        <f t="shared" si="42"/>
        <v>31.606546412610662</v>
      </c>
      <c r="AF88" s="20">
        <f t="shared" si="44"/>
        <v>2937.2343632408729</v>
      </c>
    </row>
    <row r="89" spans="1:32" x14ac:dyDescent="0.25">
      <c r="A89">
        <v>0</v>
      </c>
      <c r="C89" s="16">
        <v>44134</v>
      </c>
      <c r="J89" s="17">
        <f t="shared" si="29"/>
        <v>1.8750000000000002</v>
      </c>
      <c r="K89">
        <f t="shared" si="26"/>
        <v>8.4375000000000006E-2</v>
      </c>
      <c r="L89">
        <v>22.22</v>
      </c>
      <c r="M89">
        <f t="shared" si="27"/>
        <v>4.4999999999999998E-2</v>
      </c>
      <c r="N89">
        <f t="shared" si="30"/>
        <v>3.9375000000000007E-2</v>
      </c>
      <c r="O89" s="28">
        <f t="shared" si="43"/>
        <v>25348.243171210313</v>
      </c>
      <c r="P89" s="29">
        <f t="shared" si="31"/>
        <v>-16.186389298786978</v>
      </c>
      <c r="Q89" s="29">
        <f t="shared" si="32"/>
        <v>-15.336076250028173</v>
      </c>
      <c r="R89" s="29">
        <f t="shared" si="37"/>
        <v>-28.370218993933634</v>
      </c>
      <c r="S89" s="29">
        <f t="shared" si="38"/>
        <v>-3.1522465548815148</v>
      </c>
      <c r="T89" s="29">
        <f t="shared" si="39"/>
        <v>-9.4567396646445445</v>
      </c>
      <c r="U89" s="29">
        <f t="shared" si="40"/>
        <v>-18.913479329289089</v>
      </c>
      <c r="V89" s="20">
        <f t="shared" si="45"/>
        <v>213.45254641687958</v>
      </c>
      <c r="W89" s="20">
        <f t="shared" si="47"/>
        <v>-19.326289906010594</v>
      </c>
      <c r="X89" s="20">
        <f t="shared" si="33"/>
        <v>14.56775036890828</v>
      </c>
      <c r="Y89" s="20">
        <f t="shared" si="34"/>
        <v>13.802468625025355</v>
      </c>
      <c r="Z89" s="20">
        <f t="shared" si="35"/>
        <v>-9.6318196647152305</v>
      </c>
      <c r="AA89" s="20">
        <f t="shared" si="41"/>
        <v>-12.784066219596745</v>
      </c>
      <c r="AB89" s="20">
        <f t="shared" si="46"/>
        <v>2858.304282372811</v>
      </c>
      <c r="AC89" s="20">
        <f t="shared" si="36"/>
        <v>-1.8308441503810533E-2</v>
      </c>
      <c r="AD89" s="21">
        <f t="shared" si="28"/>
        <v>28420.000000000004</v>
      </c>
      <c r="AE89" s="20">
        <f t="shared" si="42"/>
        <v>31.522465548815148</v>
      </c>
      <c r="AF89" s="20">
        <f t="shared" si="44"/>
        <v>2968.7568287896879</v>
      </c>
    </row>
    <row r="90" spans="1:32" x14ac:dyDescent="0.25">
      <c r="A90">
        <v>0</v>
      </c>
      <c r="C90" s="16">
        <v>44135</v>
      </c>
      <c r="J90" s="17">
        <f t="shared" si="29"/>
        <v>1.8750000000000002</v>
      </c>
      <c r="K90">
        <f t="shared" si="26"/>
        <v>8.4375000000000006E-2</v>
      </c>
      <c r="L90">
        <v>22.22</v>
      </c>
      <c r="M90">
        <f t="shared" si="27"/>
        <v>4.4999999999999998E-2</v>
      </c>
      <c r="N90">
        <f t="shared" si="30"/>
        <v>3.9375000000000007E-2</v>
      </c>
      <c r="O90" s="28">
        <f t="shared" si="43"/>
        <v>25316.804260409543</v>
      </c>
      <c r="P90" s="29">
        <f t="shared" si="31"/>
        <v>-16.121882438818361</v>
      </c>
      <c r="Q90" s="29">
        <f t="shared" si="32"/>
        <v>-15.317028361952119</v>
      </c>
      <c r="R90" s="29">
        <f t="shared" si="37"/>
        <v>-28.295019720693432</v>
      </c>
      <c r="S90" s="29">
        <f t="shared" si="38"/>
        <v>-3.1438910800770481</v>
      </c>
      <c r="T90" s="29">
        <f t="shared" si="39"/>
        <v>-9.4316732402311434</v>
      </c>
      <c r="U90" s="29">
        <f t="shared" si="40"/>
        <v>-18.86334648046229</v>
      </c>
      <c r="V90" s="20">
        <f t="shared" si="45"/>
        <v>212.8686992391369</v>
      </c>
      <c r="W90" s="20">
        <f t="shared" si="47"/>
        <v>-19.273502309676516</v>
      </c>
      <c r="X90" s="20">
        <f t="shared" si="33"/>
        <v>14.509694194936525</v>
      </c>
      <c r="Y90" s="20">
        <f t="shared" si="34"/>
        <v>13.785325525756907</v>
      </c>
      <c r="Z90" s="20">
        <f t="shared" si="35"/>
        <v>-9.6053645887595813</v>
      </c>
      <c r="AA90" s="20">
        <f t="shared" si="41"/>
        <v>-12.749255668836629</v>
      </c>
      <c r="AB90" s="20">
        <f t="shared" si="46"/>
        <v>2890.3270403513243</v>
      </c>
      <c r="AC90" s="20">
        <f t="shared" si="36"/>
        <v>-1.8232257762883355E-2</v>
      </c>
      <c r="AD90" s="21">
        <f t="shared" si="28"/>
        <v>28420.000000000004</v>
      </c>
      <c r="AE90" s="20">
        <f t="shared" si="42"/>
        <v>31.438910800770483</v>
      </c>
      <c r="AF90" s="20">
        <f t="shared" si="44"/>
        <v>3000.1957395904583</v>
      </c>
    </row>
    <row r="91" spans="1:32" x14ac:dyDescent="0.25">
      <c r="A91">
        <v>0</v>
      </c>
      <c r="C91" s="16">
        <v>44136</v>
      </c>
      <c r="J91" s="17">
        <f t="shared" si="29"/>
        <v>1.8750000000000002</v>
      </c>
      <c r="K91">
        <f t="shared" si="26"/>
        <v>8.4375000000000006E-2</v>
      </c>
      <c r="L91">
        <v>22.22</v>
      </c>
      <c r="M91">
        <f t="shared" si="27"/>
        <v>4.4999999999999998E-2</v>
      </c>
      <c r="N91">
        <f t="shared" si="30"/>
        <v>3.9375000000000007E-2</v>
      </c>
      <c r="O91" s="28">
        <f t="shared" si="43"/>
        <v>25285.448385419691</v>
      </c>
      <c r="P91" s="29">
        <f t="shared" si="31"/>
        <v>-16.057844026858966</v>
      </c>
      <c r="Q91" s="29">
        <f t="shared" si="32"/>
        <v>-15.298030962994259</v>
      </c>
      <c r="R91" s="29">
        <f t="shared" si="37"/>
        <v>-28.220287490867904</v>
      </c>
      <c r="S91" s="29">
        <f t="shared" si="38"/>
        <v>-3.135587498985323</v>
      </c>
      <c r="T91" s="29">
        <f t="shared" si="39"/>
        <v>-9.4067624969559684</v>
      </c>
      <c r="U91" s="29">
        <f t="shared" si="40"/>
        <v>-18.813524993911933</v>
      </c>
      <c r="V91" s="20">
        <f t="shared" si="45"/>
        <v>212.28883178146492</v>
      </c>
      <c r="W91" s="20">
        <f t="shared" si="47"/>
        <v>-19.221063482778746</v>
      </c>
      <c r="X91" s="20">
        <f t="shared" si="33"/>
        <v>14.452059624173069</v>
      </c>
      <c r="Y91" s="20">
        <f t="shared" si="34"/>
        <v>13.768227866694833</v>
      </c>
      <c r="Z91" s="20">
        <f t="shared" si="35"/>
        <v>-9.5790914657611594</v>
      </c>
      <c r="AA91" s="20">
        <f t="shared" si="41"/>
        <v>-12.714678964746483</v>
      </c>
      <c r="AB91" s="20">
        <f t="shared" si="46"/>
        <v>2922.2627827988495</v>
      </c>
      <c r="AC91" s="20">
        <f t="shared" si="36"/>
        <v>-1.8157318829358129E-2</v>
      </c>
      <c r="AD91" s="21">
        <f t="shared" si="28"/>
        <v>28420.000000000007</v>
      </c>
      <c r="AE91" s="20">
        <f t="shared" si="42"/>
        <v>31.355874989853227</v>
      </c>
      <c r="AF91" s="20">
        <f t="shared" si="44"/>
        <v>3031.5516145803117</v>
      </c>
    </row>
    <row r="92" spans="1:32" x14ac:dyDescent="0.25">
      <c r="A92">
        <v>0</v>
      </c>
      <c r="C92" s="16">
        <v>44137</v>
      </c>
      <c r="J92" s="17">
        <f t="shared" si="29"/>
        <v>1.8750000000000002</v>
      </c>
      <c r="K92">
        <f t="shared" si="26"/>
        <v>8.4375000000000006E-2</v>
      </c>
      <c r="L92">
        <v>22.22</v>
      </c>
      <c r="M92">
        <f t="shared" si="27"/>
        <v>4.4999999999999998E-2</v>
      </c>
      <c r="N92">
        <f t="shared" si="30"/>
        <v>3.9375000000000007E-2</v>
      </c>
      <c r="O92" s="28">
        <f t="shared" si="43"/>
        <v>25254.175034315551</v>
      </c>
      <c r="P92" s="29">
        <f t="shared" si="31"/>
        <v>-15.994267364558437</v>
      </c>
      <c r="Q92" s="29">
        <f t="shared" si="32"/>
        <v>-15.279083739579628</v>
      </c>
      <c r="R92" s="29">
        <f t="shared" si="37"/>
        <v>-28.146015993724259</v>
      </c>
      <c r="S92" s="29">
        <f t="shared" si="38"/>
        <v>-3.1273351104138065</v>
      </c>
      <c r="T92" s="29">
        <f t="shared" si="39"/>
        <v>-9.3820053312414196</v>
      </c>
      <c r="U92" s="29">
        <f t="shared" si="40"/>
        <v>-18.764010662482839</v>
      </c>
      <c r="V92" s="20">
        <f t="shared" si="45"/>
        <v>211.71288197280666</v>
      </c>
      <c r="W92" s="20">
        <f t="shared" si="47"/>
        <v>-19.168968372216597</v>
      </c>
      <c r="X92" s="20">
        <f t="shared" si="33"/>
        <v>14.394840628102594</v>
      </c>
      <c r="Y92" s="20">
        <f t="shared" si="34"/>
        <v>13.751175365621664</v>
      </c>
      <c r="Z92" s="20">
        <f t="shared" si="35"/>
        <v>-9.552997430165922</v>
      </c>
      <c r="AA92" s="20">
        <f t="shared" si="41"/>
        <v>-12.680332540579728</v>
      </c>
      <c r="AB92" s="20">
        <f t="shared" si="46"/>
        <v>2954.1120837116455</v>
      </c>
      <c r="AC92" s="20">
        <f t="shared" si="36"/>
        <v>-1.8083593427536338E-2</v>
      </c>
      <c r="AD92" s="21">
        <f t="shared" si="28"/>
        <v>28420.000000000004</v>
      </c>
      <c r="AE92" s="20">
        <f t="shared" si="42"/>
        <v>31.273351104138065</v>
      </c>
      <c r="AF92" s="20">
        <f t="shared" si="44"/>
        <v>3062.8249656844496</v>
      </c>
    </row>
    <row r="93" spans="1:32" x14ac:dyDescent="0.25">
      <c r="A93">
        <v>0</v>
      </c>
      <c r="C93" s="16">
        <v>44138</v>
      </c>
      <c r="J93" s="17">
        <f t="shared" si="29"/>
        <v>1.8750000000000002</v>
      </c>
      <c r="K93">
        <f t="shared" si="26"/>
        <v>8.4375000000000006E-2</v>
      </c>
      <c r="L93">
        <v>22.22</v>
      </c>
      <c r="M93">
        <f t="shared" si="27"/>
        <v>4.4999999999999998E-2</v>
      </c>
      <c r="N93">
        <f t="shared" si="30"/>
        <v>3.9375000000000007E-2</v>
      </c>
      <c r="O93" s="28">
        <f t="shared" si="43"/>
        <v>25222.983702020862</v>
      </c>
      <c r="P93" s="29">
        <f t="shared" si="31"/>
        <v>-15.931145912320506</v>
      </c>
      <c r="Q93" s="29">
        <f t="shared" si="32"/>
        <v>-15.260186382370295</v>
      </c>
      <c r="R93" s="29">
        <f t="shared" si="37"/>
        <v>-28.072199065221724</v>
      </c>
      <c r="S93" s="29">
        <f t="shared" si="38"/>
        <v>-3.1191332294690803</v>
      </c>
      <c r="T93" s="29">
        <f t="shared" si="39"/>
        <v>-9.3573996884072415</v>
      </c>
      <c r="U93" s="29">
        <f t="shared" si="40"/>
        <v>-18.714799376814483</v>
      </c>
      <c r="V93" s="20">
        <f t="shared" si="45"/>
        <v>211.14078931512279</v>
      </c>
      <c r="W93" s="20">
        <f t="shared" si="47"/>
        <v>-19.117212034129281</v>
      </c>
      <c r="X93" s="20">
        <f t="shared" si="33"/>
        <v>14.338031321088456</v>
      </c>
      <c r="Y93" s="20">
        <f t="shared" si="34"/>
        <v>13.734167744133265</v>
      </c>
      <c r="Z93" s="20">
        <f t="shared" si="35"/>
        <v>-9.5270796887762987</v>
      </c>
      <c r="AA93" s="20">
        <f t="shared" si="41"/>
        <v>-12.646212918245379</v>
      </c>
      <c r="AB93" s="20">
        <f t="shared" si="46"/>
        <v>2985.8755086640203</v>
      </c>
      <c r="AC93" s="20">
        <f t="shared" si="36"/>
        <v>-1.8011050714513522E-2</v>
      </c>
      <c r="AD93" s="21">
        <f t="shared" si="28"/>
        <v>28420.000000000004</v>
      </c>
      <c r="AE93" s="20">
        <f t="shared" si="42"/>
        <v>31.191332294690802</v>
      </c>
      <c r="AF93" s="20">
        <f t="shared" si="44"/>
        <v>3094.0162979791403</v>
      </c>
    </row>
    <row r="94" spans="1:32" x14ac:dyDescent="0.25">
      <c r="A94">
        <v>0</v>
      </c>
      <c r="C94" s="16">
        <v>44139</v>
      </c>
      <c r="J94" s="17">
        <f t="shared" si="29"/>
        <v>1.8750000000000002</v>
      </c>
      <c r="K94">
        <f t="shared" si="26"/>
        <v>8.4375000000000006E-2</v>
      </c>
      <c r="L94">
        <v>22.22</v>
      </c>
      <c r="M94">
        <f t="shared" si="27"/>
        <v>4.4999999999999998E-2</v>
      </c>
      <c r="N94">
        <f t="shared" si="30"/>
        <v>3.9375000000000007E-2</v>
      </c>
      <c r="O94" s="28">
        <f t="shared" si="43"/>
        <v>25191.873890149145</v>
      </c>
      <c r="P94" s="29">
        <f t="shared" si="31"/>
        <v>-15.86847328555212</v>
      </c>
      <c r="Q94" s="29">
        <f t="shared" si="32"/>
        <v>-15.24133858616691</v>
      </c>
      <c r="R94" s="29">
        <f t="shared" si="37"/>
        <v>-27.99883068454713</v>
      </c>
      <c r="S94" s="29">
        <f t="shared" si="38"/>
        <v>-3.1109811871719035</v>
      </c>
      <c r="T94" s="29">
        <f t="shared" si="39"/>
        <v>-9.3329435615157088</v>
      </c>
      <c r="U94" s="29">
        <f t="shared" si="40"/>
        <v>-18.665887123031421</v>
      </c>
      <c r="V94" s="20">
        <f t="shared" si="45"/>
        <v>210.57249484676348</v>
      </c>
      <c r="W94" s="20">
        <f t="shared" si="47"/>
        <v>-19.06578963372592</v>
      </c>
      <c r="X94" s="20">
        <f t="shared" si="33"/>
        <v>14.281625956996908</v>
      </c>
      <c r="Y94" s="20">
        <f t="shared" si="34"/>
        <v>13.717204727550218</v>
      </c>
      <c r="Z94" s="20">
        <f t="shared" si="35"/>
        <v>-9.5013355191805253</v>
      </c>
      <c r="AA94" s="20">
        <f t="shared" si="41"/>
        <v>-12.612316706352429</v>
      </c>
      <c r="AB94" s="20">
        <f t="shared" si="46"/>
        <v>3017.5536150040989</v>
      </c>
      <c r="AC94" s="20">
        <f t="shared" si="36"/>
        <v>-1.79396603527502E-2</v>
      </c>
      <c r="AD94" s="21">
        <f t="shared" si="28"/>
        <v>28420.000000000007</v>
      </c>
      <c r="AE94" s="20">
        <f t="shared" si="42"/>
        <v>31.109811871719032</v>
      </c>
      <c r="AF94" s="20">
        <f t="shared" si="44"/>
        <v>3125.1261098508594</v>
      </c>
    </row>
    <row r="95" spans="1:32" x14ac:dyDescent="0.25">
      <c r="A95">
        <v>0</v>
      </c>
      <c r="C95" s="16">
        <v>44140</v>
      </c>
      <c r="J95" s="17">
        <f t="shared" si="29"/>
        <v>1.8750000000000002</v>
      </c>
      <c r="K95">
        <f t="shared" si="26"/>
        <v>8.4375000000000006E-2</v>
      </c>
      <c r="L95">
        <v>22.22</v>
      </c>
      <c r="M95">
        <f t="shared" si="27"/>
        <v>4.4999999999999998E-2</v>
      </c>
      <c r="N95">
        <f t="shared" si="30"/>
        <v>3.9375000000000007E-2</v>
      </c>
      <c r="O95" s="28">
        <f t="shared" si="43"/>
        <v>25160.845106848516</v>
      </c>
      <c r="P95" s="29">
        <f t="shared" si="31"/>
        <v>-15.806243250815671</v>
      </c>
      <c r="Q95" s="29">
        <f t="shared" si="32"/>
        <v>-15.222540049812512</v>
      </c>
      <c r="R95" s="29">
        <f t="shared" si="37"/>
        <v>-27.925904970565366</v>
      </c>
      <c r="S95" s="29">
        <f t="shared" si="38"/>
        <v>-3.1028783300628184</v>
      </c>
      <c r="T95" s="29">
        <f t="shared" si="39"/>
        <v>-9.3086349901884553</v>
      </c>
      <c r="U95" s="29">
        <f t="shared" si="40"/>
        <v>-18.617269980376911</v>
      </c>
      <c r="V95" s="20">
        <f t="shared" si="45"/>
        <v>210.00794110463329</v>
      </c>
      <c r="W95" s="20">
        <f t="shared" si="47"/>
        <v>-19.014696444591209</v>
      </c>
      <c r="X95" s="20">
        <f t="shared" si="33"/>
        <v>14.225618925734103</v>
      </c>
      <c r="Y95" s="20">
        <f t="shared" si="34"/>
        <v>13.700286044831261</v>
      </c>
      <c r="Z95" s="20">
        <f t="shared" si="35"/>
        <v>-9.4757622681043561</v>
      </c>
      <c r="AA95" s="20">
        <f t="shared" si="41"/>
        <v>-12.578640598167175</v>
      </c>
      <c r="AB95" s="20">
        <f t="shared" si="46"/>
        <v>3049.1469520468572</v>
      </c>
      <c r="AC95" s="20">
        <f t="shared" si="36"/>
        <v>-1.7869392567367019E-2</v>
      </c>
      <c r="AD95" s="21">
        <f t="shared" si="28"/>
        <v>28420.000000000004</v>
      </c>
      <c r="AE95" s="20">
        <f t="shared" si="42"/>
        <v>31.028783300628184</v>
      </c>
      <c r="AF95" s="20">
        <f t="shared" si="44"/>
        <v>3156.1548931514876</v>
      </c>
    </row>
    <row r="96" spans="1:32" x14ac:dyDescent="0.25">
      <c r="A96">
        <v>0</v>
      </c>
      <c r="C96" s="16">
        <v>44141</v>
      </c>
      <c r="J96" s="17">
        <f t="shared" si="29"/>
        <v>1.8750000000000002</v>
      </c>
      <c r="K96">
        <f t="shared" si="26"/>
        <v>8.4375000000000006E-2</v>
      </c>
      <c r="L96">
        <v>22.22</v>
      </c>
      <c r="M96">
        <f t="shared" si="27"/>
        <v>4.4999999999999998E-2</v>
      </c>
      <c r="N96">
        <f t="shared" si="30"/>
        <v>3.9375000000000007E-2</v>
      </c>
      <c r="O96" s="28">
        <f t="shared" si="43"/>
        <v>25129.896866650495</v>
      </c>
      <c r="P96" s="29">
        <f t="shared" si="31"/>
        <v>-15.744449721923868</v>
      </c>
      <c r="Q96" s="29">
        <f t="shared" si="32"/>
        <v>-15.203790476098765</v>
      </c>
      <c r="R96" s="29">
        <f t="shared" si="37"/>
        <v>-27.853416178220368</v>
      </c>
      <c r="S96" s="29">
        <f t="shared" si="38"/>
        <v>-3.0948240198022634</v>
      </c>
      <c r="T96" s="29">
        <f t="shared" si="39"/>
        <v>-9.2844720594067898</v>
      </c>
      <c r="U96" s="29">
        <f t="shared" si="40"/>
        <v>-18.568944118813576</v>
      </c>
      <c r="V96" s="20">
        <f t="shared" si="45"/>
        <v>209.44707208557875</v>
      </c>
      <c r="W96" s="20">
        <f t="shared" si="47"/>
        <v>-18.963927847566399</v>
      </c>
      <c r="X96" s="20">
        <f t="shared" si="33"/>
        <v>14.170004749731481</v>
      </c>
      <c r="Y96" s="20">
        <f t="shared" si="34"/>
        <v>13.683411428488888</v>
      </c>
      <c r="Z96" s="20">
        <f t="shared" si="35"/>
        <v>-9.4503573497084972</v>
      </c>
      <c r="AA96" s="20">
        <f t="shared" si="41"/>
        <v>-12.545181369510761</v>
      </c>
      <c r="AB96" s="20">
        <f t="shared" si="46"/>
        <v>3080.6560612639346</v>
      </c>
      <c r="AC96" s="20">
        <f t="shared" si="36"/>
        <v>-1.780021819057186E-2</v>
      </c>
      <c r="AD96" s="21">
        <f t="shared" si="28"/>
        <v>28420.000000000007</v>
      </c>
      <c r="AE96" s="20">
        <f t="shared" si="42"/>
        <v>30.948240198022631</v>
      </c>
      <c r="AF96" s="20">
        <f t="shared" si="44"/>
        <v>3187.1031333495102</v>
      </c>
    </row>
    <row r="97" spans="1:32" x14ac:dyDescent="0.25">
      <c r="A97">
        <v>0</v>
      </c>
      <c r="C97" s="16">
        <v>44142</v>
      </c>
      <c r="J97" s="17">
        <f t="shared" si="29"/>
        <v>1.8750000000000002</v>
      </c>
      <c r="K97">
        <f t="shared" si="26"/>
        <v>8.4375000000000006E-2</v>
      </c>
      <c r="L97">
        <v>22.22</v>
      </c>
      <c r="M97">
        <f t="shared" si="27"/>
        <v>4.4999999999999998E-2</v>
      </c>
      <c r="N97">
        <f t="shared" si="30"/>
        <v>3.9375000000000007E-2</v>
      </c>
      <c r="O97" s="28">
        <f t="shared" si="43"/>
        <v>25099.028690322812</v>
      </c>
      <c r="P97" s="29">
        <f t="shared" si="31"/>
        <v>-15.683086756009827</v>
      </c>
      <c r="Q97" s="29">
        <f t="shared" si="32"/>
        <v>-15.185089571674588</v>
      </c>
      <c r="R97" s="29">
        <f t="shared" si="37"/>
        <v>-27.781358694915976</v>
      </c>
      <c r="S97" s="29">
        <f t="shared" si="38"/>
        <v>-3.086817632768442</v>
      </c>
      <c r="T97" s="29">
        <f t="shared" si="39"/>
        <v>-9.2604528983053243</v>
      </c>
      <c r="U97" s="29">
        <f t="shared" si="40"/>
        <v>-18.520905796610652</v>
      </c>
      <c r="V97" s="20">
        <f t="shared" si="45"/>
        <v>208.8898332073546</v>
      </c>
      <c r="W97" s="20">
        <f t="shared" si="47"/>
        <v>-18.913479329289089</v>
      </c>
      <c r="X97" s="20">
        <f t="shared" si="33"/>
        <v>14.114778080408843</v>
      </c>
      <c r="Y97" s="20">
        <f t="shared" si="34"/>
        <v>13.666580614507129</v>
      </c>
      <c r="Z97" s="20">
        <f t="shared" si="35"/>
        <v>-9.4251182438510437</v>
      </c>
      <c r="AA97" s="20">
        <f t="shared" si="41"/>
        <v>-12.511935876619486</v>
      </c>
      <c r="AB97" s="20">
        <f t="shared" si="46"/>
        <v>3112.0814764698434</v>
      </c>
      <c r="AC97" s="20">
        <f t="shared" si="36"/>
        <v>-1.7732108695237805E-2</v>
      </c>
      <c r="AD97" s="21">
        <f t="shared" si="28"/>
        <v>28420.000000000011</v>
      </c>
      <c r="AE97" s="20">
        <f t="shared" si="42"/>
        <v>30.868176327684417</v>
      </c>
      <c r="AF97" s="20">
        <f t="shared" si="44"/>
        <v>3217.9713096771948</v>
      </c>
    </row>
    <row r="98" spans="1:32" x14ac:dyDescent="0.25">
      <c r="A98">
        <v>0</v>
      </c>
      <c r="C98" s="16">
        <v>44143</v>
      </c>
      <c r="J98" s="17">
        <f t="shared" si="29"/>
        <v>1.8750000000000002</v>
      </c>
      <c r="K98">
        <f t="shared" si="26"/>
        <v>8.4375000000000006E-2</v>
      </c>
      <c r="L98">
        <v>22.22</v>
      </c>
      <c r="M98">
        <f t="shared" si="27"/>
        <v>4.4999999999999998E-2</v>
      </c>
      <c r="N98">
        <f t="shared" si="30"/>
        <v>3.9375000000000007E-2</v>
      </c>
      <c r="O98" s="28">
        <f t="shared" si="43"/>
        <v>25068.240104726254</v>
      </c>
      <c r="P98" s="29">
        <f t="shared" si="31"/>
        <v>-15.622148549599155</v>
      </c>
      <c r="Q98" s="29">
        <f t="shared" si="32"/>
        <v>-15.166437046957219</v>
      </c>
      <c r="R98" s="29">
        <f t="shared" si="37"/>
        <v>-27.709727036900738</v>
      </c>
      <c r="S98" s="29">
        <f t="shared" si="38"/>
        <v>-3.0788585596556377</v>
      </c>
      <c r="T98" s="29">
        <f t="shared" si="39"/>
        <v>-9.2365756789669113</v>
      </c>
      <c r="U98" s="29">
        <f t="shared" si="40"/>
        <v>-18.473151357933826</v>
      </c>
      <c r="V98" s="20">
        <f t="shared" si="45"/>
        <v>208.33617126946208</v>
      </c>
      <c r="W98" s="20">
        <f t="shared" si="47"/>
        <v>-18.86334648046229</v>
      </c>
      <c r="X98" s="20">
        <f t="shared" si="33"/>
        <v>14.059933694639239</v>
      </c>
      <c r="Y98" s="20">
        <f t="shared" si="34"/>
        <v>13.649793342261496</v>
      </c>
      <c r="Z98" s="20">
        <f t="shared" si="35"/>
        <v>-9.4000424943309557</v>
      </c>
      <c r="AA98" s="20">
        <f t="shared" si="41"/>
        <v>-12.478901053986593</v>
      </c>
      <c r="AB98" s="20">
        <f t="shared" si="46"/>
        <v>3143.4237240042926</v>
      </c>
      <c r="AC98" s="20">
        <f t="shared" si="36"/>
        <v>-1.7665036219370309E-2</v>
      </c>
      <c r="AD98" s="21">
        <f t="shared" si="28"/>
        <v>28420.000000000007</v>
      </c>
      <c r="AE98" s="20">
        <f t="shared" si="42"/>
        <v>30.788585596556374</v>
      </c>
      <c r="AF98" s="20">
        <f t="shared" si="44"/>
        <v>3248.7598952737512</v>
      </c>
    </row>
    <row r="99" spans="1:32" x14ac:dyDescent="0.25">
      <c r="A99">
        <v>0</v>
      </c>
      <c r="C99" s="16">
        <v>44144</v>
      </c>
      <c r="J99" s="17">
        <f t="shared" si="29"/>
        <v>1.8750000000000002</v>
      </c>
      <c r="K99">
        <f t="shared" si="26"/>
        <v>8.4375000000000006E-2</v>
      </c>
      <c r="L99">
        <v>22.22</v>
      </c>
      <c r="M99">
        <f t="shared" si="27"/>
        <v>4.4999999999999998E-2</v>
      </c>
      <c r="N99">
        <f t="shared" si="30"/>
        <v>3.9375000000000007E-2</v>
      </c>
      <c r="O99" s="28">
        <f t="shared" si="43"/>
        <v>25037.530642675501</v>
      </c>
      <c r="P99" s="29">
        <f t="shared" si="31"/>
        <v>-15.561629434705816</v>
      </c>
      <c r="Q99" s="29">
        <f t="shared" si="32"/>
        <v>-15.147832616045713</v>
      </c>
      <c r="R99" s="29">
        <f t="shared" si="37"/>
        <v>-27.638515845676377</v>
      </c>
      <c r="S99" s="29">
        <f t="shared" si="38"/>
        <v>-3.070946205075153</v>
      </c>
      <c r="T99" s="29">
        <f t="shared" si="39"/>
        <v>-9.2128386152254578</v>
      </c>
      <c r="U99" s="29">
        <f t="shared" si="40"/>
        <v>-18.425677230450919</v>
      </c>
      <c r="V99" s="20">
        <f t="shared" si="45"/>
        <v>207.78603441410075</v>
      </c>
      <c r="W99" s="20">
        <f t="shared" si="47"/>
        <v>-18.813524993911933</v>
      </c>
      <c r="X99" s="20">
        <f t="shared" si="33"/>
        <v>14.005466491235234</v>
      </c>
      <c r="Y99" s="20">
        <f t="shared" si="34"/>
        <v>13.633049354441143</v>
      </c>
      <c r="Z99" s="20">
        <f t="shared" si="35"/>
        <v>-9.3751277071257935</v>
      </c>
      <c r="AA99" s="20">
        <f t="shared" si="41"/>
        <v>-12.446073912200946</v>
      </c>
      <c r="AB99" s="20">
        <f t="shared" si="46"/>
        <v>3174.6833229104054</v>
      </c>
      <c r="AC99" s="20">
        <f t="shared" si="36"/>
        <v>-1.7598973582919217E-2</v>
      </c>
      <c r="AD99" s="21">
        <f t="shared" si="28"/>
        <v>28420.000000000007</v>
      </c>
      <c r="AE99" s="20">
        <f t="shared" si="42"/>
        <v>30.709462050751529</v>
      </c>
      <c r="AF99" s="20">
        <f t="shared" si="44"/>
        <v>3279.4693573245027</v>
      </c>
    </row>
    <row r="100" spans="1:32" x14ac:dyDescent="0.25">
      <c r="A100">
        <v>0</v>
      </c>
      <c r="C100" s="16">
        <v>44145</v>
      </c>
      <c r="J100" s="17">
        <f>K100/M100</f>
        <v>1.8750000000000002</v>
      </c>
      <c r="K100">
        <f t="shared" si="26"/>
        <v>8.4375000000000006E-2</v>
      </c>
      <c r="L100">
        <v>22.22</v>
      </c>
      <c r="M100">
        <f t="shared" si="27"/>
        <v>4.4999999999999998E-2</v>
      </c>
      <c r="N100">
        <f t="shared" si="30"/>
        <v>3.9375000000000007E-2</v>
      </c>
      <c r="O100" s="28">
        <f t="shared" si="43"/>
        <v>25006.899842803894</v>
      </c>
      <c r="P100" s="29">
        <f t="shared" si="31"/>
        <v>-15.501523874969429</v>
      </c>
      <c r="Q100" s="29">
        <f t="shared" si="32"/>
        <v>-15.12927599663684</v>
      </c>
      <c r="R100" s="29">
        <f t="shared" si="37"/>
        <v>-27.567719884445644</v>
      </c>
      <c r="S100" s="29">
        <f t="shared" si="38"/>
        <v>-3.0630799871606271</v>
      </c>
      <c r="T100" s="29">
        <f t="shared" si="39"/>
        <v>-9.1892399614818814</v>
      </c>
      <c r="U100" s="29">
        <f t="shared" si="40"/>
        <v>-18.378479922963763</v>
      </c>
      <c r="V100" s="20">
        <f t="shared" si="45"/>
        <v>207.23937208742902</v>
      </c>
      <c r="W100" s="20">
        <f t="shared" si="47"/>
        <v>-18.764010662482839</v>
      </c>
      <c r="X100" s="20">
        <f t="shared" si="33"/>
        <v>13.951371487472487</v>
      </c>
      <c r="Y100" s="20">
        <f t="shared" si="34"/>
        <v>13.616348396973157</v>
      </c>
      <c r="Z100" s="20">
        <f t="shared" si="35"/>
        <v>-9.3503715486345342</v>
      </c>
      <c r="AA100" s="20">
        <f t="shared" si="41"/>
        <v>-12.413451535795161</v>
      </c>
      <c r="AB100" s="20">
        <f t="shared" si="46"/>
        <v>3205.8607851086831</v>
      </c>
      <c r="AC100" s="20">
        <f t="shared" si="36"/>
        <v>-1.7533894298232371E-2</v>
      </c>
      <c r="AD100" s="21">
        <f t="shared" si="28"/>
        <v>28420.000000000004</v>
      </c>
      <c r="AE100" s="20">
        <f t="shared" si="42"/>
        <v>30.630799871606271</v>
      </c>
      <c r="AF100" s="20">
        <f t="shared" si="44"/>
        <v>3310.1001571961087</v>
      </c>
    </row>
    <row r="101" spans="1:32" x14ac:dyDescent="0.25">
      <c r="A101">
        <v>0</v>
      </c>
      <c r="C101" s="16">
        <v>44146</v>
      </c>
      <c r="J101" s="17">
        <f>K101/M101</f>
        <v>1.8750000000000002</v>
      </c>
      <c r="K101">
        <f t="shared" si="26"/>
        <v>8.4375000000000006E-2</v>
      </c>
      <c r="L101">
        <v>22.22</v>
      </c>
      <c r="M101">
        <f t="shared" si="27"/>
        <v>4.4999999999999998E-2</v>
      </c>
      <c r="N101">
        <f t="shared" si="30"/>
        <v>3.9375000000000007E-2</v>
      </c>
      <c r="O101" s="28">
        <f t="shared" si="43"/>
        <v>24976.347249432103</v>
      </c>
      <c r="P101" s="29">
        <f t="shared" si="31"/>
        <v>-15.441826461848171</v>
      </c>
      <c r="Q101" s="29">
        <f t="shared" si="32"/>
        <v>-15.110766909943388</v>
      </c>
      <c r="R101" s="29">
        <f t="shared" si="37"/>
        <v>-27.497334034612404</v>
      </c>
      <c r="S101" s="29">
        <f t="shared" si="38"/>
        <v>-3.0552593371791561</v>
      </c>
      <c r="T101" s="29">
        <f t="shared" si="39"/>
        <v>-9.1657780115374674</v>
      </c>
      <c r="U101" s="29">
        <f t="shared" si="40"/>
        <v>-18.331556023074938</v>
      </c>
      <c r="V101" s="20">
        <f t="shared" si="45"/>
        <v>206.69613500129265</v>
      </c>
      <c r="W101" s="20">
        <f t="shared" si="47"/>
        <v>-18.714799376814483</v>
      </c>
      <c r="X101" s="20">
        <f t="shared" si="33"/>
        <v>13.897643815663354</v>
      </c>
      <c r="Y101" s="20">
        <f t="shared" si="34"/>
        <v>13.59969021894905</v>
      </c>
      <c r="Z101" s="20">
        <f t="shared" si="35"/>
        <v>-9.3257717439343057</v>
      </c>
      <c r="AA101" s="20">
        <f t="shared" si="41"/>
        <v>-12.381031081113463</v>
      </c>
      <c r="AB101" s="20">
        <f t="shared" si="46"/>
        <v>3236.9566155666107</v>
      </c>
      <c r="AC101" s="20">
        <f t="shared" si="36"/>
        <v>-1.7469772575180696E-2</v>
      </c>
      <c r="AD101" s="21">
        <f t="shared" si="28"/>
        <v>28420.000000000007</v>
      </c>
      <c r="AE101" s="20">
        <f t="shared" si="42"/>
        <v>30.552593371791563</v>
      </c>
      <c r="AF101" s="20">
        <f t="shared" si="44"/>
        <v>3340.6527505679005</v>
      </c>
    </row>
    <row r="102" spans="1:32" x14ac:dyDescent="0.25">
      <c r="A102">
        <v>0</v>
      </c>
      <c r="C102" s="16">
        <v>44147</v>
      </c>
      <c r="J102" s="17">
        <f t="shared" si="29"/>
        <v>1.8750000000000002</v>
      </c>
      <c r="K102">
        <f t="shared" si="26"/>
        <v>8.4375000000000006E-2</v>
      </c>
      <c r="L102">
        <v>22.22</v>
      </c>
      <c r="M102">
        <f t="shared" si="27"/>
        <v>4.4999999999999998E-2</v>
      </c>
      <c r="N102">
        <f t="shared" si="30"/>
        <v>3.9375000000000007E-2</v>
      </c>
      <c r="O102" s="28">
        <f t="shared" si="43"/>
        <v>24945.872412440607</v>
      </c>
      <c r="P102" s="29">
        <f t="shared" si="31"/>
        <v>-15.382531910878416</v>
      </c>
      <c r="Q102" s="29">
        <f t="shared" si="32"/>
        <v>-15.09230508061478</v>
      </c>
      <c r="R102" s="29">
        <f t="shared" si="37"/>
        <v>-27.427353292343881</v>
      </c>
      <c r="S102" s="29">
        <f t="shared" si="38"/>
        <v>-3.0474836991493199</v>
      </c>
      <c r="T102" s="29">
        <f t="shared" si="39"/>
        <v>-9.1424510974479603</v>
      </c>
      <c r="U102" s="29">
        <f t="shared" si="40"/>
        <v>-18.284902194895921</v>
      </c>
      <c r="V102" s="20">
        <f t="shared" si="45"/>
        <v>206.15627509554693</v>
      </c>
      <c r="W102" s="20">
        <f t="shared" si="47"/>
        <v>-18.665887123031421</v>
      </c>
      <c r="X102" s="20">
        <f t="shared" si="33"/>
        <v>13.844278719790575</v>
      </c>
      <c r="Y102" s="20">
        <f t="shared" si="34"/>
        <v>13.583074572553302</v>
      </c>
      <c r="Z102" s="20">
        <f t="shared" si="35"/>
        <v>-9.301326075058169</v>
      </c>
      <c r="AA102" s="20">
        <f t="shared" si="41"/>
        <v>-12.348809774207488</v>
      </c>
      <c r="AB102" s="20">
        <f t="shared" si="46"/>
        <v>3267.9713124638497</v>
      </c>
      <c r="AC102" s="20">
        <f t="shared" si="36"/>
        <v>-1.7406583321914536E-2</v>
      </c>
      <c r="AD102" s="21">
        <f t="shared" si="28"/>
        <v>28420.000000000004</v>
      </c>
      <c r="AE102" s="20">
        <f t="shared" si="42"/>
        <v>30.474836991493198</v>
      </c>
      <c r="AF102" s="20">
        <f t="shared" si="44"/>
        <v>3371.1275875593938</v>
      </c>
    </row>
    <row r="103" spans="1:32" x14ac:dyDescent="0.25">
      <c r="A103">
        <v>0</v>
      </c>
      <c r="C103" s="16">
        <v>44148</v>
      </c>
      <c r="J103" s="17">
        <f>K103/M103</f>
        <v>1.8750000000000002</v>
      </c>
      <c r="K103">
        <f t="shared" si="26"/>
        <v>8.4375000000000006E-2</v>
      </c>
      <c r="L103">
        <v>22.22</v>
      </c>
      <c r="M103">
        <f t="shared" si="27"/>
        <v>4.4999999999999998E-2</v>
      </c>
      <c r="N103">
        <f t="shared" si="30"/>
        <v>3.9375000000000007E-2</v>
      </c>
      <c r="O103" s="28">
        <f t="shared" si="43"/>
        <v>24915.474887145938</v>
      </c>
      <c r="P103" s="29">
        <f t="shared" si="31"/>
        <v>-15.323635058009881</v>
      </c>
      <c r="Q103" s="29">
        <f t="shared" si="32"/>
        <v>-15.073890236660041</v>
      </c>
      <c r="R103" s="29">
        <f t="shared" si="37"/>
        <v>-27.357772765202931</v>
      </c>
      <c r="S103" s="29">
        <f t="shared" si="38"/>
        <v>-3.0397525294669925</v>
      </c>
      <c r="T103" s="29">
        <f t="shared" si="39"/>
        <v>-9.119257588400977</v>
      </c>
      <c r="U103" s="29">
        <f t="shared" si="40"/>
        <v>-18.238515176801954</v>
      </c>
      <c r="V103" s="20">
        <f t="shared" si="45"/>
        <v>205.61974550107334</v>
      </c>
      <c r="W103" s="20">
        <f t="shared" si="47"/>
        <v>-18.617269980376911</v>
      </c>
      <c r="X103" s="20">
        <f t="shared" si="33"/>
        <v>13.791271552208894</v>
      </c>
      <c r="Y103" s="20">
        <f t="shared" si="34"/>
        <v>13.566501212994037</v>
      </c>
      <c r="Z103" s="20">
        <f t="shared" si="35"/>
        <v>-9.2770323792996123</v>
      </c>
      <c r="AA103" s="20">
        <f t="shared" si="41"/>
        <v>-12.316784908766605</v>
      </c>
      <c r="AB103" s="20">
        <f t="shared" si="46"/>
        <v>3298.9053673529934</v>
      </c>
      <c r="AC103" s="20">
        <f t="shared" si="36"/>
        <v>-1.7344302141969987E-2</v>
      </c>
      <c r="AD103" s="21">
        <f t="shared" si="28"/>
        <v>28420.000000000004</v>
      </c>
      <c r="AE103" s="20">
        <f t="shared" si="42"/>
        <v>30.397525294669926</v>
      </c>
      <c r="AF103" s="20">
        <f t="shared" si="44"/>
        <v>3401.5251128540635</v>
      </c>
    </row>
    <row r="104" spans="1:32" x14ac:dyDescent="0.25">
      <c r="A104">
        <v>0</v>
      </c>
      <c r="C104" s="16">
        <v>44149</v>
      </c>
      <c r="J104" s="17">
        <f t="shared" si="29"/>
        <v>1.8750000000000002</v>
      </c>
      <c r="K104">
        <f t="shared" si="26"/>
        <v>8.4375000000000006E-2</v>
      </c>
      <c r="L104">
        <v>22.22</v>
      </c>
      <c r="M104">
        <f t="shared" si="27"/>
        <v>4.4999999999999998E-2</v>
      </c>
      <c r="N104">
        <f t="shared" si="30"/>
        <v>3.9375000000000007E-2</v>
      </c>
      <c r="O104" s="28">
        <f t="shared" si="43"/>
        <v>24885.15423418054</v>
      </c>
      <c r="P104" s="29">
        <f t="shared" si="31"/>
        <v>-15.26513085602288</v>
      </c>
      <c r="Q104" s="29">
        <f t="shared" si="32"/>
        <v>-15.055522109373001</v>
      </c>
      <c r="R104" s="29">
        <f t="shared" si="37"/>
        <v>-27.288587668856291</v>
      </c>
      <c r="S104" s="29">
        <f t="shared" si="38"/>
        <v>-3.0320652965395882</v>
      </c>
      <c r="T104" s="29">
        <f t="shared" si="39"/>
        <v>-9.0961958896187642</v>
      </c>
      <c r="U104" s="29">
        <f t="shared" si="40"/>
        <v>-18.192391779237525</v>
      </c>
      <c r="V104" s="20">
        <f t="shared" si="45"/>
        <v>205.08650050356772</v>
      </c>
      <c r="W104" s="20">
        <f t="shared" si="47"/>
        <v>-18.568944118813576</v>
      </c>
      <c r="X104" s="20">
        <f t="shared" si="33"/>
        <v>13.738617770420593</v>
      </c>
      <c r="Y104" s="20">
        <f t="shared" si="34"/>
        <v>13.549969898435702</v>
      </c>
      <c r="Z104" s="20">
        <f t="shared" si="35"/>
        <v>-9.2528885475483005</v>
      </c>
      <c r="AA104" s="20">
        <f t="shared" si="41"/>
        <v>-12.284953844087889</v>
      </c>
      <c r="AB104" s="20">
        <f t="shared" si="46"/>
        <v>3329.7592653158949</v>
      </c>
      <c r="AC104" s="20">
        <f t="shared" si="36"/>
        <v>-1.7282905328421978E-2</v>
      </c>
      <c r="AD104" s="21">
        <f t="shared" si="28"/>
        <v>28420</v>
      </c>
      <c r="AE104" s="20">
        <f t="shared" si="42"/>
        <v>30.32065296539588</v>
      </c>
      <c r="AF104" s="20">
        <f t="shared" si="44"/>
        <v>3431.8457658194593</v>
      </c>
    </row>
    <row r="105" spans="1:32" x14ac:dyDescent="0.25">
      <c r="A105">
        <v>0</v>
      </c>
      <c r="C105" s="16">
        <v>44150</v>
      </c>
      <c r="J105" s="17">
        <f t="shared" si="29"/>
        <v>1.8750000000000002</v>
      </c>
      <c r="K105">
        <f t="shared" si="26"/>
        <v>8.4375000000000006E-2</v>
      </c>
      <c r="L105">
        <v>22.22</v>
      </c>
      <c r="M105">
        <f t="shared" si="27"/>
        <v>4.4999999999999998E-2</v>
      </c>
      <c r="N105">
        <f t="shared" si="30"/>
        <v>3.9375000000000007E-2</v>
      </c>
      <c r="O105" s="28">
        <f t="shared" si="43"/>
        <v>24854.910019376246</v>
      </c>
      <c r="P105" s="29">
        <f t="shared" si="31"/>
        <v>-15.207014371032633</v>
      </c>
      <c r="Q105" s="29">
        <f t="shared" si="32"/>
        <v>-15.037200433259709</v>
      </c>
      <c r="R105" s="29">
        <f t="shared" si="37"/>
        <v>-27.219793323863108</v>
      </c>
      <c r="S105" s="29">
        <f t="shared" si="38"/>
        <v>-3.0244214804292344</v>
      </c>
      <c r="T105" s="29">
        <f t="shared" si="39"/>
        <v>-9.0732644412877015</v>
      </c>
      <c r="U105" s="29">
        <f t="shared" si="40"/>
        <v>-18.146528882575407</v>
      </c>
      <c r="V105" s="20">
        <f t="shared" si="45"/>
        <v>204.55649550815963</v>
      </c>
      <c r="W105" s="20">
        <f t="shared" si="47"/>
        <v>-18.520905796610652</v>
      </c>
      <c r="X105" s="20">
        <f t="shared" si="33"/>
        <v>13.68631293392937</v>
      </c>
      <c r="Y105" s="20">
        <f t="shared" si="34"/>
        <v>13.533480389933739</v>
      </c>
      <c r="Z105" s="20">
        <f t="shared" si="35"/>
        <v>-9.2288925226605478</v>
      </c>
      <c r="AA105" s="20">
        <f t="shared" si="41"/>
        <v>-12.253314003089782</v>
      </c>
      <c r="AB105" s="20">
        <f t="shared" si="46"/>
        <v>3360.5334851155958</v>
      </c>
      <c r="AC105" s="20">
        <f t="shared" si="36"/>
        <v>-1.7222369855603742E-2</v>
      </c>
      <c r="AD105" s="21">
        <f t="shared" si="28"/>
        <v>28420.000000000004</v>
      </c>
      <c r="AE105" s="20">
        <f t="shared" si="42"/>
        <v>30.244214804292341</v>
      </c>
      <c r="AF105" s="20">
        <f t="shared" si="44"/>
        <v>3462.0899806237517</v>
      </c>
    </row>
    <row r="106" spans="1:32" x14ac:dyDescent="0.25">
      <c r="A106">
        <v>0</v>
      </c>
      <c r="C106" s="16">
        <v>44151</v>
      </c>
      <c r="J106" s="17">
        <f t="shared" si="29"/>
        <v>1.8750000000000002</v>
      </c>
      <c r="K106">
        <f t="shared" si="26"/>
        <v>8.4375000000000006E-2</v>
      </c>
      <c r="L106">
        <v>22.22</v>
      </c>
      <c r="M106">
        <f t="shared" si="27"/>
        <v>4.4999999999999998E-2</v>
      </c>
      <c r="N106">
        <f t="shared" si="30"/>
        <v>3.9375000000000007E-2</v>
      </c>
      <c r="O106" s="28">
        <f t="shared" si="43"/>
        <v>24824.741813651191</v>
      </c>
      <c r="P106" s="29">
        <f t="shared" si="31"/>
        <v>-15.149280779084199</v>
      </c>
      <c r="Q106" s="29">
        <f t="shared" si="32"/>
        <v>-15.01892494596801</v>
      </c>
      <c r="R106" s="29">
        <f t="shared" si="37"/>
        <v>-27.15138515254699</v>
      </c>
      <c r="S106" s="29">
        <f t="shared" si="38"/>
        <v>-3.0168205725052211</v>
      </c>
      <c r="T106" s="29">
        <f t="shared" si="39"/>
        <v>-9.0504617175156632</v>
      </c>
      <c r="U106" s="29">
        <f t="shared" si="40"/>
        <v>-18.100923435031326</v>
      </c>
      <c r="V106" s="20">
        <f t="shared" si="45"/>
        <v>204.02968700490561</v>
      </c>
      <c r="W106" s="20">
        <f t="shared" si="47"/>
        <v>-18.473151357933826</v>
      </c>
      <c r="X106" s="20">
        <f t="shared" si="33"/>
        <v>13.634352701175779</v>
      </c>
      <c r="Y106" s="20">
        <f t="shared" si="34"/>
        <v>13.517032451371209</v>
      </c>
      <c r="Z106" s="20">
        <f t="shared" si="35"/>
        <v>-9.2050422978671822</v>
      </c>
      <c r="AA106" s="20">
        <f t="shared" si="41"/>
        <v>-12.221862870372403</v>
      </c>
      <c r="AB106" s="20">
        <f t="shared" si="46"/>
        <v>3391.2284993439021</v>
      </c>
      <c r="AC106" s="20">
        <f t="shared" si="36"/>
        <v>-1.7162673368895393E-2</v>
      </c>
      <c r="AD106" s="21">
        <f t="shared" si="28"/>
        <v>28420</v>
      </c>
      <c r="AE106" s="20">
        <f t="shared" si="42"/>
        <v>30.168205725052211</v>
      </c>
      <c r="AF106" s="20">
        <f t="shared" si="44"/>
        <v>3492.258186348804</v>
      </c>
    </row>
    <row r="107" spans="1:32" x14ac:dyDescent="0.25">
      <c r="A107">
        <v>0</v>
      </c>
      <c r="C107" s="16">
        <v>44152</v>
      </c>
      <c r="J107" s="17">
        <f t="shared" si="29"/>
        <v>1.8750000000000002</v>
      </c>
      <c r="K107">
        <f t="shared" si="26"/>
        <v>8.4375000000000006E-2</v>
      </c>
      <c r="L107">
        <v>22.22</v>
      </c>
      <c r="M107">
        <f t="shared" si="27"/>
        <v>4.4999999999999998E-2</v>
      </c>
      <c r="N107">
        <f t="shared" si="30"/>
        <v>3.9375000000000007E-2</v>
      </c>
      <c r="O107" s="28">
        <f t="shared" si="43"/>
        <v>24794.649192900131</v>
      </c>
      <c r="P107" s="29">
        <f t="shared" si="31"/>
        <v>-15.091925362840215</v>
      </c>
      <c r="Q107" s="29">
        <f t="shared" si="32"/>
        <v>-15.000695388219224</v>
      </c>
      <c r="R107" s="29">
        <f t="shared" si="37"/>
        <v>-27.083358675953495</v>
      </c>
      <c r="S107" s="29">
        <f t="shared" si="38"/>
        <v>-3.0092620751059442</v>
      </c>
      <c r="T107" s="29">
        <f t="shared" si="39"/>
        <v>-9.0277862253178309</v>
      </c>
      <c r="U107" s="29">
        <f t="shared" si="40"/>
        <v>-18.055572450635665</v>
      </c>
      <c r="V107" s="20">
        <f t="shared" si="45"/>
        <v>203.50603253518742</v>
      </c>
      <c r="W107" s="20">
        <f t="shared" si="47"/>
        <v>-18.425677230450919</v>
      </c>
      <c r="X107" s="20">
        <f t="shared" si="33"/>
        <v>13.582732826556194</v>
      </c>
      <c r="Y107" s="20">
        <f t="shared" si="34"/>
        <v>13.500625849397302</v>
      </c>
      <c r="Z107" s="20">
        <f t="shared" si="35"/>
        <v>-9.1813359152207514</v>
      </c>
      <c r="AA107" s="20">
        <f t="shared" si="41"/>
        <v>-12.190597990326696</v>
      </c>
      <c r="AB107" s="20">
        <f t="shared" si="46"/>
        <v>3421.8447745646799</v>
      </c>
      <c r="AC107" s="20">
        <f t="shared" si="36"/>
        <v>-1.7103794172937632E-2</v>
      </c>
      <c r="AD107" s="21">
        <f t="shared" si="28"/>
        <v>28420</v>
      </c>
      <c r="AE107" s="20">
        <f t="shared" si="42"/>
        <v>30.092620751059442</v>
      </c>
      <c r="AF107" s="20">
        <f t="shared" si="44"/>
        <v>3522.3508070998632</v>
      </c>
    </row>
    <row r="108" spans="1:32" x14ac:dyDescent="0.25">
      <c r="A108">
        <v>0</v>
      </c>
      <c r="C108" s="16">
        <v>44153</v>
      </c>
      <c r="J108" s="17">
        <f t="shared" si="29"/>
        <v>1.8750000000000002</v>
      </c>
      <c r="K108">
        <f t="shared" si="26"/>
        <v>8.4375000000000006E-2</v>
      </c>
      <c r="L108">
        <v>22.22</v>
      </c>
      <c r="M108">
        <f t="shared" si="27"/>
        <v>4.4999999999999998E-2</v>
      </c>
      <c r="N108">
        <f t="shared" si="30"/>
        <v>3.9375000000000007E-2</v>
      </c>
      <c r="O108" s="28">
        <f t="shared" si="43"/>
        <v>24764.631737888027</v>
      </c>
      <c r="P108" s="29">
        <f t="shared" si="31"/>
        <v>-15.03494350836292</v>
      </c>
      <c r="Q108" s="29">
        <f t="shared" si="32"/>
        <v>-14.982511503741858</v>
      </c>
      <c r="R108" s="29">
        <f t="shared" si="37"/>
        <v>-27.0157095108943</v>
      </c>
      <c r="S108" s="29">
        <f t="shared" si="38"/>
        <v>-3.0017455012104777</v>
      </c>
      <c r="T108" s="29">
        <f t="shared" si="39"/>
        <v>-9.0052365036314335</v>
      </c>
      <c r="U108" s="29">
        <f t="shared" si="40"/>
        <v>-18.010473007262867</v>
      </c>
      <c r="V108" s="20">
        <f t="shared" si="45"/>
        <v>202.98549065903455</v>
      </c>
      <c r="W108" s="20">
        <f t="shared" si="47"/>
        <v>-18.378479922963763</v>
      </c>
      <c r="X108" s="20">
        <f t="shared" si="33"/>
        <v>13.531449157526628</v>
      </c>
      <c r="Y108" s="20">
        <f t="shared" si="34"/>
        <v>13.484260353367672</v>
      </c>
      <c r="Z108" s="20">
        <f t="shared" si="35"/>
        <v>-9.1577714640834333</v>
      </c>
      <c r="AA108" s="20">
        <f t="shared" si="41"/>
        <v>-12.159516965293911</v>
      </c>
      <c r="AB108" s="20">
        <f t="shared" si="46"/>
        <v>3452.3827714529375</v>
      </c>
      <c r="AC108" s="20">
        <f t="shared" si="36"/>
        <v>-1.7045711218636614E-2</v>
      </c>
      <c r="AD108" s="21">
        <f t="shared" si="28"/>
        <v>28419.999999999996</v>
      </c>
      <c r="AE108" s="20">
        <f t="shared" si="42"/>
        <v>30.017455012104776</v>
      </c>
      <c r="AF108" s="20">
        <f t="shared" si="44"/>
        <v>3552.3682621119679</v>
      </c>
    </row>
    <row r="109" spans="1:32" x14ac:dyDescent="0.25">
      <c r="A109">
        <v>0</v>
      </c>
      <c r="C109" s="16">
        <v>44154</v>
      </c>
      <c r="J109" s="17">
        <f t="shared" si="29"/>
        <v>1.8750000000000002</v>
      </c>
      <c r="K109">
        <f t="shared" si="26"/>
        <v>8.4375000000000006E-2</v>
      </c>
      <c r="L109">
        <v>22.22</v>
      </c>
      <c r="M109">
        <f t="shared" si="27"/>
        <v>4.4999999999999998E-2</v>
      </c>
      <c r="N109">
        <f t="shared" si="30"/>
        <v>3.9375000000000007E-2</v>
      </c>
      <c r="O109" s="28">
        <f t="shared" si="43"/>
        <v>24734.689034146828</v>
      </c>
      <c r="P109" s="29">
        <f t="shared" si="31"/>
        <v>-14.978330701990911</v>
      </c>
      <c r="Q109" s="29">
        <f t="shared" si="32"/>
        <v>-14.964373039207313</v>
      </c>
      <c r="R109" s="29">
        <f t="shared" si="37"/>
        <v>-26.948433367078401</v>
      </c>
      <c r="S109" s="29">
        <f t="shared" si="38"/>
        <v>-2.9942703741198224</v>
      </c>
      <c r="T109" s="29">
        <f t="shared" si="39"/>
        <v>-8.9828111223594664</v>
      </c>
      <c r="U109" s="29">
        <f t="shared" si="40"/>
        <v>-17.965622244718936</v>
      </c>
      <c r="V109" s="20">
        <f t="shared" si="45"/>
        <v>202.46802092338146</v>
      </c>
      <c r="W109" s="20">
        <f t="shared" si="47"/>
        <v>-18.331556023074938</v>
      </c>
      <c r="X109" s="20">
        <f t="shared" si="33"/>
        <v>13.48049763179182</v>
      </c>
      <c r="Y109" s="20">
        <f t="shared" si="34"/>
        <v>13.467935735286582</v>
      </c>
      <c r="Z109" s="20">
        <f t="shared" si="35"/>
        <v>-9.1343470796565551</v>
      </c>
      <c r="AA109" s="20">
        <f t="shared" si="41"/>
        <v>-12.128617453776378</v>
      </c>
      <c r="AB109" s="20">
        <f t="shared" si="46"/>
        <v>3482.8429449297887</v>
      </c>
      <c r="AC109" s="20">
        <f t="shared" si="36"/>
        <v>-1.6988404089239854E-2</v>
      </c>
      <c r="AD109" s="21">
        <f t="shared" si="28"/>
        <v>28419.999999999996</v>
      </c>
      <c r="AE109" s="20">
        <f t="shared" si="42"/>
        <v>29.942703741198226</v>
      </c>
      <c r="AF109" s="20">
        <f t="shared" si="44"/>
        <v>3582.3109658531662</v>
      </c>
    </row>
    <row r="110" spans="1:32" x14ac:dyDescent="0.25">
      <c r="A110">
        <v>0</v>
      </c>
      <c r="C110" s="16">
        <v>44155</v>
      </c>
      <c r="J110" s="17">
        <f t="shared" si="29"/>
        <v>1.8750000000000002</v>
      </c>
      <c r="K110">
        <f t="shared" si="26"/>
        <v>8.4375000000000006E-2</v>
      </c>
      <c r="L110">
        <v>22.22</v>
      </c>
      <c r="M110">
        <f t="shared" si="27"/>
        <v>4.4999999999999998E-2</v>
      </c>
      <c r="N110">
        <f t="shared" si="30"/>
        <v>3.9375000000000007E-2</v>
      </c>
      <c r="O110" s="28">
        <f t="shared" si="43"/>
        <v>24704.82067187535</v>
      </c>
      <c r="P110" s="29">
        <f t="shared" si="31"/>
        <v>-14.922082527310485</v>
      </c>
      <c r="Q110" s="29">
        <f t="shared" si="32"/>
        <v>-14.946279744167507</v>
      </c>
      <c r="R110" s="29">
        <f t="shared" si="37"/>
        <v>-26.881526044330194</v>
      </c>
      <c r="S110" s="29">
        <f t="shared" si="38"/>
        <v>-2.9868362271477995</v>
      </c>
      <c r="T110" s="29">
        <f t="shared" si="39"/>
        <v>-8.9605086814433967</v>
      </c>
      <c r="U110" s="29">
        <f t="shared" si="40"/>
        <v>-17.921017362886797</v>
      </c>
      <c r="V110" s="20">
        <f t="shared" si="45"/>
        <v>201.95358383126359</v>
      </c>
      <c r="W110" s="20">
        <f t="shared" si="47"/>
        <v>-18.284902194895921</v>
      </c>
      <c r="X110" s="20">
        <f t="shared" si="33"/>
        <v>13.429874274579436</v>
      </c>
      <c r="Y110" s="20">
        <f t="shared" si="34"/>
        <v>13.451651769750756</v>
      </c>
      <c r="Z110" s="20">
        <f t="shared" si="35"/>
        <v>-9.1110609415521662</v>
      </c>
      <c r="AA110" s="20">
        <f t="shared" si="41"/>
        <v>-12.097897168699966</v>
      </c>
      <c r="AB110" s="20">
        <f t="shared" si="46"/>
        <v>3513.2257442933847</v>
      </c>
      <c r="AC110" s="20">
        <f t="shared" si="36"/>
        <v>-1.6931852985681804E-2</v>
      </c>
      <c r="AD110" s="21">
        <f t="shared" si="28"/>
        <v>28419.999999999996</v>
      </c>
      <c r="AE110" s="20">
        <f t="shared" si="42"/>
        <v>29.868362271477991</v>
      </c>
      <c r="AF110" s="20">
        <f t="shared" si="44"/>
        <v>3612.1793281246441</v>
      </c>
    </row>
    <row r="111" spans="1:32" x14ac:dyDescent="0.25">
      <c r="A111">
        <v>0</v>
      </c>
      <c r="C111" s="16">
        <v>44156</v>
      </c>
      <c r="J111" s="63">
        <f t="shared" si="29"/>
        <v>1.8750000000000002</v>
      </c>
      <c r="K111" s="64">
        <f t="shared" si="26"/>
        <v>8.4375000000000006E-2</v>
      </c>
      <c r="L111">
        <v>22.22</v>
      </c>
      <c r="M111">
        <f t="shared" si="27"/>
        <v>4.4999999999999998E-2</v>
      </c>
      <c r="N111">
        <f t="shared" si="30"/>
        <v>3.9375000000000007E-2</v>
      </c>
      <c r="O111" s="28">
        <f t="shared" si="43"/>
        <v>24675.026245842135</v>
      </c>
      <c r="P111" s="29">
        <f t="shared" si="31"/>
        <v>-14.866194662220977</v>
      </c>
      <c r="Q111" s="29">
        <f t="shared" si="32"/>
        <v>-14.928231370994375</v>
      </c>
      <c r="R111" s="29">
        <f t="shared" si="37"/>
        <v>-26.814983429893818</v>
      </c>
      <c r="S111" s="29">
        <f t="shared" si="38"/>
        <v>-2.9794426033215355</v>
      </c>
      <c r="T111" s="29">
        <f t="shared" si="39"/>
        <v>-8.9383278099646049</v>
      </c>
      <c r="U111" s="29">
        <f t="shared" si="40"/>
        <v>-17.876655619929213</v>
      </c>
      <c r="V111" s="20">
        <f t="shared" si="45"/>
        <v>201.4421408119486</v>
      </c>
      <c r="W111" s="20">
        <f t="shared" si="47"/>
        <v>-18.238515176801954</v>
      </c>
      <c r="X111" s="20">
        <f t="shared" si="33"/>
        <v>13.37957519599888</v>
      </c>
      <c r="Y111" s="20">
        <f t="shared" si="34"/>
        <v>13.435408233894938</v>
      </c>
      <c r="Z111" s="20">
        <f t="shared" si="35"/>
        <v>-9.0879112724068616</v>
      </c>
      <c r="AA111" s="20">
        <f t="shared" si="41"/>
        <v>-12.067353875728397</v>
      </c>
      <c r="AB111" s="20">
        <f t="shared" si="46"/>
        <v>3543.531613345915</v>
      </c>
      <c r="AC111" s="20">
        <f t="shared" si="36"/>
        <v>-1.6876038711461351E-2</v>
      </c>
      <c r="AD111" s="21">
        <f t="shared" si="28"/>
        <v>28420</v>
      </c>
      <c r="AE111" s="20">
        <f t="shared" si="42"/>
        <v>29.794426033215352</v>
      </c>
      <c r="AF111" s="20">
        <f t="shared" si="44"/>
        <v>3641.9737541578593</v>
      </c>
    </row>
    <row r="112" spans="1:32" x14ac:dyDescent="0.25">
      <c r="A112">
        <v>0</v>
      </c>
      <c r="C112" s="16">
        <v>44157</v>
      </c>
      <c r="J112" s="63">
        <f t="shared" si="29"/>
        <v>1.8750000000000002</v>
      </c>
      <c r="K112" s="64">
        <f t="shared" si="26"/>
        <v>8.4375000000000006E-2</v>
      </c>
      <c r="L112">
        <v>22.22</v>
      </c>
      <c r="M112">
        <f t="shared" si="27"/>
        <v>4.4999999999999998E-2</v>
      </c>
      <c r="N112">
        <f t="shared" si="30"/>
        <v>3.9375000000000007E-2</v>
      </c>
      <c r="O112" s="28">
        <f t="shared" si="43"/>
        <v>24645.305355291221</v>
      </c>
      <c r="P112" s="29">
        <f t="shared" si="31"/>
        <v>-14.810662876092916</v>
      </c>
      <c r="Q112" s="29">
        <f t="shared" si="32"/>
        <v>-14.910227674821176</v>
      </c>
      <c r="R112" s="29">
        <f t="shared" si="37"/>
        <v>-26.748801495822683</v>
      </c>
      <c r="S112" s="29">
        <f t="shared" si="38"/>
        <v>-2.9720890550914092</v>
      </c>
      <c r="T112" s="29">
        <f t="shared" si="39"/>
        <v>-8.9162671652742276</v>
      </c>
      <c r="U112" s="29">
        <f t="shared" si="40"/>
        <v>-17.832534330548455</v>
      </c>
      <c r="V112" s="20">
        <f t="shared" si="45"/>
        <v>200.93365419199608</v>
      </c>
      <c r="W112" s="20">
        <f t="shared" si="47"/>
        <v>-18.192391779237525</v>
      </c>
      <c r="X112" s="20">
        <f t="shared" si="33"/>
        <v>13.329596588483625</v>
      </c>
      <c r="Y112" s="20">
        <f t="shared" si="34"/>
        <v>13.419204907339058</v>
      </c>
      <c r="Z112" s="20">
        <f t="shared" si="35"/>
        <v>-9.0648963365376876</v>
      </c>
      <c r="AA112" s="20">
        <f t="shared" si="41"/>
        <v>-12.036985391629097</v>
      </c>
      <c r="AB112" s="20">
        <f t="shared" si="46"/>
        <v>3573.7609905167819</v>
      </c>
      <c r="AC112" s="20">
        <f t="shared" si="36"/>
        <v>-1.6820942657150322E-2</v>
      </c>
      <c r="AD112" s="21">
        <f t="shared" si="28"/>
        <v>28419.999999999996</v>
      </c>
      <c r="AE112" s="20">
        <f t="shared" si="42"/>
        <v>29.720890550914092</v>
      </c>
      <c r="AF112" s="20">
        <f t="shared" si="44"/>
        <v>3671.6946447087735</v>
      </c>
    </row>
    <row r="113" spans="1:32" x14ac:dyDescent="0.25">
      <c r="A113">
        <v>0</v>
      </c>
      <c r="C113" s="16">
        <v>44158</v>
      </c>
      <c r="J113" s="63">
        <f t="shared" si="29"/>
        <v>1.8750000000000002</v>
      </c>
      <c r="K113" s="64">
        <f t="shared" si="26"/>
        <v>8.4375000000000006E-2</v>
      </c>
      <c r="L113">
        <v>22.22</v>
      </c>
      <c r="M113">
        <f t="shared" si="27"/>
        <v>4.4999999999999998E-2</v>
      </c>
      <c r="N113">
        <f t="shared" si="30"/>
        <v>3.9375000000000007E-2</v>
      </c>
      <c r="O113" s="28">
        <f t="shared" si="43"/>
        <v>24615.657603850719</v>
      </c>
      <c r="P113" s="29">
        <f t="shared" si="31"/>
        <v>-14.755483027017601</v>
      </c>
      <c r="Q113" s="29">
        <f t="shared" si="32"/>
        <v>-14.892268413485548</v>
      </c>
      <c r="R113" s="29">
        <f t="shared" si="37"/>
        <v>-26.682976296452836</v>
      </c>
      <c r="S113" s="29">
        <f t="shared" si="38"/>
        <v>-2.9647751440503152</v>
      </c>
      <c r="T113" s="29">
        <f t="shared" si="39"/>
        <v>-8.8943254321509446</v>
      </c>
      <c r="U113" s="29">
        <f t="shared" si="40"/>
        <v>-17.788650864301893</v>
      </c>
      <c r="V113" s="20">
        <f t="shared" si="45"/>
        <v>200.42808716723368</v>
      </c>
      <c r="W113" s="20">
        <f t="shared" si="47"/>
        <v>-18.146528882575407</v>
      </c>
      <c r="X113" s="20">
        <f t="shared" si="33"/>
        <v>13.27993472431584</v>
      </c>
      <c r="Y113" s="20">
        <f t="shared" si="34"/>
        <v>13.403041572136994</v>
      </c>
      <c r="Z113" s="20">
        <f t="shared" si="35"/>
        <v>-9.0420144386398231</v>
      </c>
      <c r="AA113" s="20">
        <f t="shared" si="41"/>
        <v>-12.006789582690139</v>
      </c>
      <c r="AB113" s="20">
        <f t="shared" si="46"/>
        <v>3603.9143089820473</v>
      </c>
      <c r="AC113" s="20">
        <f t="shared" si="36"/>
        <v>-1.6766546784718898E-2</v>
      </c>
      <c r="AD113" s="21">
        <f t="shared" si="28"/>
        <v>28420</v>
      </c>
      <c r="AE113" s="20">
        <f t="shared" si="42"/>
        <v>29.647751440503153</v>
      </c>
      <c r="AF113" s="20">
        <f t="shared" si="44"/>
        <v>3701.3423961492767</v>
      </c>
    </row>
    <row r="114" spans="1:32" x14ac:dyDescent="0.25">
      <c r="A114">
        <v>0</v>
      </c>
      <c r="C114" s="16">
        <v>44159</v>
      </c>
      <c r="J114" s="63">
        <f t="shared" si="29"/>
        <v>1.8750000000000002</v>
      </c>
      <c r="K114" s="64">
        <f t="shared" si="26"/>
        <v>8.4375000000000006E-2</v>
      </c>
      <c r="L114">
        <v>22.22</v>
      </c>
      <c r="M114">
        <f t="shared" si="27"/>
        <v>4.4999999999999998E-2</v>
      </c>
      <c r="N114">
        <f t="shared" si="30"/>
        <v>3.9375000000000007E-2</v>
      </c>
      <c r="O114" s="28">
        <f t="shared" si="43"/>
        <v>24586.0825994441</v>
      </c>
      <c r="P114" s="29">
        <f t="shared" si="31"/>
        <v>-14.70065105914634</v>
      </c>
      <c r="Q114" s="29">
        <f t="shared" si="32"/>
        <v>-14.874353347474266</v>
      </c>
      <c r="R114" s="29">
        <f t="shared" si="37"/>
        <v>-26.617503965958548</v>
      </c>
      <c r="S114" s="29">
        <f t="shared" si="38"/>
        <v>-2.9575004406620611</v>
      </c>
      <c r="T114" s="29">
        <f t="shared" si="39"/>
        <v>-8.8725013219861815</v>
      </c>
      <c r="U114" s="29">
        <f t="shared" si="40"/>
        <v>-17.745002643972366</v>
      </c>
      <c r="V114" s="20">
        <f t="shared" si="45"/>
        <v>199.9254037756354</v>
      </c>
      <c r="W114" s="20">
        <f t="shared" si="47"/>
        <v>-18.100923435031326</v>
      </c>
      <c r="X114" s="20">
        <f t="shared" si="33"/>
        <v>13.230585953231706</v>
      </c>
      <c r="Y114" s="20">
        <f t="shared" si="34"/>
        <v>13.38691801272684</v>
      </c>
      <c r="Z114" s="20">
        <f t="shared" si="35"/>
        <v>-9.019263922525516</v>
      </c>
      <c r="AA114" s="20">
        <f t="shared" si="41"/>
        <v>-11.976764363187577</v>
      </c>
      <c r="AB114" s="20">
        <f t="shared" si="46"/>
        <v>3633.9919967802662</v>
      </c>
      <c r="AC114" s="20">
        <f t="shared" si="36"/>
        <v>-1.6712833611766169E-2</v>
      </c>
      <c r="AD114" s="21">
        <f t="shared" si="28"/>
        <v>28420.000000000004</v>
      </c>
      <c r="AE114" s="20">
        <f t="shared" si="42"/>
        <v>29.575004406620607</v>
      </c>
      <c r="AF114" s="20">
        <f t="shared" si="44"/>
        <v>3730.9174005558975</v>
      </c>
    </row>
    <row r="115" spans="1:32" x14ac:dyDescent="0.25">
      <c r="A115">
        <v>0</v>
      </c>
      <c r="C115" s="16">
        <v>44160</v>
      </c>
      <c r="J115" s="63">
        <f t="shared" si="29"/>
        <v>1.8750000000000002</v>
      </c>
      <c r="K115" s="64">
        <f t="shared" si="26"/>
        <v>8.4375000000000006E-2</v>
      </c>
      <c r="L115">
        <v>22.22</v>
      </c>
      <c r="M115">
        <f t="shared" si="27"/>
        <v>4.4999999999999998E-2</v>
      </c>
      <c r="N115">
        <f t="shared" si="30"/>
        <v>3.9375000000000007E-2</v>
      </c>
      <c r="O115" s="28">
        <f t="shared" si="43"/>
        <v>24556.579954204113</v>
      </c>
      <c r="P115" s="29">
        <f t="shared" si="31"/>
        <v>-14.64616300011749</v>
      </c>
      <c r="Q115" s="29">
        <f t="shared" si="32"/>
        <v>-14.856482239869635</v>
      </c>
      <c r="R115" s="29">
        <f t="shared" si="37"/>
        <v>-26.552380715988413</v>
      </c>
      <c r="S115" s="29">
        <f t="shared" si="38"/>
        <v>-2.9502645239987126</v>
      </c>
      <c r="T115" s="29">
        <f t="shared" si="39"/>
        <v>-8.850793571996137</v>
      </c>
      <c r="U115" s="29">
        <f t="shared" si="40"/>
        <v>-17.701587143992278</v>
      </c>
      <c r="V115" s="20">
        <f t="shared" si="45"/>
        <v>199.42556887108458</v>
      </c>
      <c r="W115" s="20">
        <f t="shared" si="47"/>
        <v>-18.055572450635665</v>
      </c>
      <c r="X115" s="20">
        <f t="shared" si="33"/>
        <v>13.181546700105741</v>
      </c>
      <c r="Y115" s="20">
        <f t="shared" si="34"/>
        <v>13.370834015882672</v>
      </c>
      <c r="Z115" s="20">
        <f t="shared" si="35"/>
        <v>-8.9966431699035923</v>
      </c>
      <c r="AA115" s="20">
        <f t="shared" si="41"/>
        <v>-11.946907693902304</v>
      </c>
      <c r="AB115" s="20">
        <f t="shared" si="46"/>
        <v>3663.9944769248041</v>
      </c>
      <c r="AC115" s="20">
        <f t="shared" si="36"/>
        <v>-1.6659786195769574E-2</v>
      </c>
      <c r="AD115" s="21">
        <f t="shared" si="28"/>
        <v>28420</v>
      </c>
      <c r="AE115" s="20">
        <f t="shared" si="42"/>
        <v>29.502645239987128</v>
      </c>
      <c r="AF115" s="20">
        <f t="shared" si="44"/>
        <v>3760.4200457958846</v>
      </c>
    </row>
    <row r="116" spans="1:32" x14ac:dyDescent="0.25">
      <c r="A116">
        <v>0</v>
      </c>
      <c r="C116" s="16">
        <v>44161</v>
      </c>
      <c r="J116" s="63">
        <f t="shared" si="29"/>
        <v>1.8750000000000002</v>
      </c>
      <c r="K116" s="64">
        <f t="shared" si="26"/>
        <v>8.4375000000000006E-2</v>
      </c>
      <c r="L116">
        <v>22.22</v>
      </c>
      <c r="M116">
        <f t="shared" si="27"/>
        <v>4.4999999999999998E-2</v>
      </c>
      <c r="N116">
        <f t="shared" si="30"/>
        <v>3.9375000000000007E-2</v>
      </c>
      <c r="O116" s="28">
        <f t="shared" si="43"/>
        <v>24527.149284389248</v>
      </c>
      <c r="P116" s="29">
        <f t="shared" si="31"/>
        <v>-14.592014958569118</v>
      </c>
      <c r="Q116" s="29">
        <f t="shared" si="32"/>
        <v>-14.838654856297477</v>
      </c>
      <c r="R116" s="29">
        <f t="shared" si="37"/>
        <v>-26.487602833379938</v>
      </c>
      <c r="S116" s="29">
        <f t="shared" si="38"/>
        <v>-2.9430669814866599</v>
      </c>
      <c r="T116" s="29">
        <f t="shared" si="39"/>
        <v>-8.8292009444599788</v>
      </c>
      <c r="U116" s="29">
        <f t="shared" si="40"/>
        <v>-17.658401888919961</v>
      </c>
      <c r="V116" s="20">
        <f t="shared" si="45"/>
        <v>198.92854809800284</v>
      </c>
      <c r="W116" s="20">
        <f t="shared" si="47"/>
        <v>-18.010473007262867</v>
      </c>
      <c r="X116" s="20">
        <f t="shared" si="33"/>
        <v>13.132813462712207</v>
      </c>
      <c r="Y116" s="20">
        <f t="shared" si="34"/>
        <v>13.35478937066773</v>
      </c>
      <c r="Z116" s="20">
        <f t="shared" si="35"/>
        <v>-8.974150599198806</v>
      </c>
      <c r="AA116" s="20">
        <f t="shared" si="41"/>
        <v>-11.917217580685467</v>
      </c>
      <c r="AB116" s="20">
        <f t="shared" si="46"/>
        <v>3693.9221675127524</v>
      </c>
      <c r="AC116" s="20">
        <f t="shared" si="36"/>
        <v>-1.6607388118410008E-2</v>
      </c>
      <c r="AD116" s="21">
        <f t="shared" si="28"/>
        <v>28420.000000000004</v>
      </c>
      <c r="AE116" s="20">
        <f t="shared" si="42"/>
        <v>29.430669814866601</v>
      </c>
      <c r="AF116" s="20">
        <f t="shared" si="44"/>
        <v>3789.8507156107512</v>
      </c>
    </row>
    <row r="117" spans="1:32" x14ac:dyDescent="0.25">
      <c r="A117">
        <v>0</v>
      </c>
      <c r="C117" s="16">
        <v>44162</v>
      </c>
      <c r="J117" s="63">
        <f t="shared" si="29"/>
        <v>1.8750000000000002</v>
      </c>
      <c r="K117" s="64">
        <f t="shared" si="26"/>
        <v>8.4375000000000006E-2</v>
      </c>
      <c r="L117">
        <v>22.22</v>
      </c>
      <c r="M117">
        <f t="shared" si="27"/>
        <v>4.4999999999999998E-2</v>
      </c>
      <c r="N117">
        <f t="shared" si="30"/>
        <v>3.9375000000000007E-2</v>
      </c>
      <c r="O117" s="28">
        <f t="shared" si="43"/>
        <v>24497.790210302639</v>
      </c>
      <c r="P117" s="29">
        <f t="shared" si="31"/>
        <v>-14.53820312173519</v>
      </c>
      <c r="Q117" s="29">
        <f t="shared" si="32"/>
        <v>-14.820870964876649</v>
      </c>
      <c r="R117" s="29">
        <f t="shared" si="37"/>
        <v>-26.423166677950658</v>
      </c>
      <c r="S117" s="29">
        <f t="shared" si="38"/>
        <v>-2.9359074086611843</v>
      </c>
      <c r="T117" s="29">
        <f t="shared" si="39"/>
        <v>-8.8077222259835519</v>
      </c>
      <c r="U117" s="29">
        <f t="shared" si="40"/>
        <v>-17.615444451967107</v>
      </c>
      <c r="V117" s="20">
        <f t="shared" si="45"/>
        <v>198.43430786682444</v>
      </c>
      <c r="W117" s="20">
        <f t="shared" si="47"/>
        <v>-17.965622244718936</v>
      </c>
      <c r="X117" s="20">
        <f t="shared" si="33"/>
        <v>13.084382809561671</v>
      </c>
      <c r="Y117" s="20">
        <f t="shared" si="34"/>
        <v>13.338783868388985</v>
      </c>
      <c r="Z117" s="20">
        <f t="shared" si="35"/>
        <v>-8.9517846644101269</v>
      </c>
      <c r="AA117" s="20">
        <f t="shared" si="41"/>
        <v>-11.88769207307131</v>
      </c>
      <c r="AB117" s="20">
        <f t="shared" si="46"/>
        <v>3723.7754818305425</v>
      </c>
      <c r="AC117" s="20">
        <f t="shared" si="36"/>
        <v>-1.6555623470050303E-2</v>
      </c>
      <c r="AD117" s="21">
        <f t="shared" si="28"/>
        <v>28420.000000000007</v>
      </c>
      <c r="AE117" s="20">
        <f t="shared" si="42"/>
        <v>29.359074086611844</v>
      </c>
      <c r="AF117" s="20">
        <f t="shared" si="44"/>
        <v>3819.2097896973632</v>
      </c>
    </row>
    <row r="118" spans="1:32" x14ac:dyDescent="0.25">
      <c r="A118">
        <v>0</v>
      </c>
      <c r="C118" s="16">
        <v>44163</v>
      </c>
      <c r="J118" s="63">
        <f t="shared" si="29"/>
        <v>1.8750000000000002</v>
      </c>
      <c r="K118" s="64">
        <f t="shared" si="26"/>
        <v>8.4375000000000006E-2</v>
      </c>
      <c r="L118">
        <v>22.22</v>
      </c>
      <c r="M118">
        <f t="shared" si="27"/>
        <v>4.4999999999999998E-2</v>
      </c>
      <c r="N118">
        <f t="shared" si="30"/>
        <v>3.9375000000000007E-2</v>
      </c>
      <c r="O118" s="28">
        <f t="shared" si="43"/>
        <v>24468.502356213347</v>
      </c>
      <c r="P118" s="29">
        <f t="shared" si="31"/>
        <v>-14.484723753122896</v>
      </c>
      <c r="Q118" s="29">
        <f t="shared" si="32"/>
        <v>-14.803130336170042</v>
      </c>
      <c r="R118" s="29">
        <f t="shared" si="37"/>
        <v>-26.359068680363645</v>
      </c>
      <c r="S118" s="29">
        <f t="shared" si="38"/>
        <v>-2.928785408929294</v>
      </c>
      <c r="T118" s="29">
        <f t="shared" si="39"/>
        <v>-8.7863562267878805</v>
      </c>
      <c r="U118" s="29">
        <f t="shared" si="40"/>
        <v>-17.572712453575765</v>
      </c>
      <c r="V118" s="20">
        <f t="shared" si="45"/>
        <v>197.94281533029417</v>
      </c>
      <c r="W118" s="20">
        <f t="shared" si="47"/>
        <v>-17.921017362886797</v>
      </c>
      <c r="X118" s="20">
        <f t="shared" si="33"/>
        <v>13.036251377810608</v>
      </c>
      <c r="Y118" s="20">
        <f t="shared" si="34"/>
        <v>13.322817302553039</v>
      </c>
      <c r="Z118" s="20">
        <f t="shared" si="35"/>
        <v>-8.9295438540070986</v>
      </c>
      <c r="AA118" s="20">
        <f t="shared" si="41"/>
        <v>-11.858329262936392</v>
      </c>
      <c r="AB118" s="20">
        <f t="shared" si="46"/>
        <v>3753.5548284563656</v>
      </c>
      <c r="AC118" s="20">
        <f t="shared" si="36"/>
        <v>-1.6504476834427143E-2</v>
      </c>
      <c r="AD118" s="21">
        <f t="shared" si="28"/>
        <v>28420.000000000007</v>
      </c>
      <c r="AE118" s="20">
        <f t="shared" si="42"/>
        <v>29.287854089292939</v>
      </c>
      <c r="AF118" s="20">
        <f t="shared" si="44"/>
        <v>3848.4976437866562</v>
      </c>
    </row>
    <row r="119" spans="1:32" x14ac:dyDescent="0.25">
      <c r="A119">
        <v>0</v>
      </c>
      <c r="C119" s="16">
        <v>44164</v>
      </c>
      <c r="J119" s="63">
        <f t="shared" si="29"/>
        <v>1.8750000000000002</v>
      </c>
      <c r="K119" s="64">
        <f t="shared" si="26"/>
        <v>8.4375000000000006E-2</v>
      </c>
      <c r="L119">
        <v>22.22</v>
      </c>
      <c r="M119">
        <f t="shared" si="27"/>
        <v>4.4999999999999998E-2</v>
      </c>
      <c r="N119">
        <f t="shared" si="30"/>
        <v>3.9375000000000007E-2</v>
      </c>
      <c r="O119" s="28">
        <f t="shared" si="43"/>
        <v>24439.285350279941</v>
      </c>
      <c r="P119" s="29">
        <f t="shared" si="31"/>
        <v>-14.43157319026885</v>
      </c>
      <c r="Q119" s="29">
        <f t="shared" si="32"/>
        <v>-14.78543274313701</v>
      </c>
      <c r="R119" s="29">
        <f t="shared" si="37"/>
        <v>-26.295305340065273</v>
      </c>
      <c r="S119" s="29">
        <f t="shared" si="38"/>
        <v>-2.921700593340586</v>
      </c>
      <c r="T119" s="29">
        <f t="shared" si="39"/>
        <v>-8.765101780021757</v>
      </c>
      <c r="U119" s="29">
        <f t="shared" si="40"/>
        <v>-17.530203560043518</v>
      </c>
      <c r="V119" s="20">
        <f t="shared" si="45"/>
        <v>197.45403836056701</v>
      </c>
      <c r="W119" s="20">
        <f t="shared" si="47"/>
        <v>-17.876655619929213</v>
      </c>
      <c r="X119" s="20">
        <f t="shared" si="33"/>
        <v>12.988415871241966</v>
      </c>
      <c r="Y119" s="20">
        <f t="shared" si="34"/>
        <v>13.306889468823309</v>
      </c>
      <c r="Z119" s="20">
        <f t="shared" si="35"/>
        <v>-8.9074266898632377</v>
      </c>
      <c r="AA119" s="20">
        <f t="shared" si="41"/>
        <v>-11.829127283203825</v>
      </c>
      <c r="AB119" s="20">
        <f t="shared" si="46"/>
        <v>3783.2606113594989</v>
      </c>
      <c r="AC119" s="20">
        <f t="shared" si="36"/>
        <v>-1.6453933273564758E-2</v>
      </c>
      <c r="AD119" s="21">
        <f t="shared" si="28"/>
        <v>28420.000000000007</v>
      </c>
      <c r="AE119" s="20">
        <f t="shared" si="42"/>
        <v>29.217005933405861</v>
      </c>
      <c r="AF119" s="20">
        <f t="shared" si="44"/>
        <v>3877.714649720062</v>
      </c>
    </row>
    <row r="120" spans="1:32" x14ac:dyDescent="0.25">
      <c r="A120">
        <v>0</v>
      </c>
      <c r="C120" s="16">
        <v>44165</v>
      </c>
      <c r="J120" s="17">
        <f t="shared" si="29"/>
        <v>1.8750000000000002</v>
      </c>
      <c r="K120">
        <f t="shared" si="26"/>
        <v>8.4375000000000006E-2</v>
      </c>
      <c r="L120">
        <v>22.22</v>
      </c>
      <c r="M120">
        <f t="shared" si="27"/>
        <v>4.4999999999999998E-2</v>
      </c>
      <c r="N120">
        <f t="shared" si="30"/>
        <v>3.9375000000000007E-2</v>
      </c>
      <c r="O120" s="28">
        <f t="shared" si="43"/>
        <v>24410.138824476282</v>
      </c>
      <c r="P120" s="29">
        <f t="shared" si="31"/>
        <v>-14.378747842571768</v>
      </c>
      <c r="Q120" s="29">
        <f t="shared" si="32"/>
        <v>-14.7677779610872</v>
      </c>
      <c r="R120" s="29">
        <f t="shared" si="37"/>
        <v>-26.231873223293071</v>
      </c>
      <c r="S120" s="29">
        <f t="shared" si="38"/>
        <v>-2.9146525803658969</v>
      </c>
      <c r="T120" s="29">
        <f t="shared" si="39"/>
        <v>-8.7439577410976899</v>
      </c>
      <c r="U120" s="29">
        <f t="shared" si="40"/>
        <v>-17.487915482195383</v>
      </c>
      <c r="V120" s="20">
        <f t="shared" si="45"/>
        <v>196.9679455270861</v>
      </c>
      <c r="W120" s="20">
        <f t="shared" si="47"/>
        <v>-17.832534330548455</v>
      </c>
      <c r="X120" s="20">
        <f t="shared" si="33"/>
        <v>12.94087305831459</v>
      </c>
      <c r="Y120" s="20">
        <f t="shared" si="34"/>
        <v>13.291000164978479</v>
      </c>
      <c r="Z120" s="20">
        <f t="shared" si="35"/>
        <v>-8.8854317262255158</v>
      </c>
      <c r="AA120" s="20">
        <f t="shared" si="41"/>
        <v>-11.800084306591412</v>
      </c>
      <c r="AB120" s="20">
        <f t="shared" si="46"/>
        <v>3812.8932299966382</v>
      </c>
      <c r="AC120" s="20">
        <f t="shared" si="36"/>
        <v>-1.6403978312995851E-2</v>
      </c>
      <c r="AD120" s="21">
        <f t="shared" si="28"/>
        <v>28420.000000000007</v>
      </c>
      <c r="AE120" s="20">
        <f t="shared" si="42"/>
        <v>29.146525803658971</v>
      </c>
      <c r="AF120" s="20">
        <f t="shared" si="44"/>
        <v>3906.8611755237212</v>
      </c>
    </row>
    <row r="121" spans="1:32" x14ac:dyDescent="0.25">
      <c r="A121">
        <v>0</v>
      </c>
      <c r="C121" s="16">
        <v>44166</v>
      </c>
      <c r="J121" s="17">
        <f t="shared" si="29"/>
        <v>1.8750000000000002</v>
      </c>
      <c r="K121">
        <f t="shared" si="26"/>
        <v>8.4375000000000006E-2</v>
      </c>
      <c r="L121">
        <v>22.22</v>
      </c>
      <c r="M121">
        <f t="shared" si="27"/>
        <v>4.4999999999999998E-2</v>
      </c>
      <c r="N121">
        <f t="shared" si="30"/>
        <v>3.9375000000000007E-2</v>
      </c>
      <c r="O121" s="28">
        <f t="shared" si="43"/>
        <v>24381.062414519445</v>
      </c>
      <c r="P121" s="29">
        <f t="shared" si="31"/>
        <v>-14.32624418919923</v>
      </c>
      <c r="Q121" s="29">
        <f t="shared" si="32"/>
        <v>-14.7501657676357</v>
      </c>
      <c r="R121" s="29">
        <f t="shared" si="37"/>
        <v>-26.168768961151436</v>
      </c>
      <c r="S121" s="29">
        <f t="shared" si="38"/>
        <v>-2.9076409956834932</v>
      </c>
      <c r="T121" s="29">
        <f t="shared" si="39"/>
        <v>-8.7229229870504792</v>
      </c>
      <c r="U121" s="29">
        <f t="shared" si="40"/>
        <v>-17.445845974100955</v>
      </c>
      <c r="V121" s="20">
        <f t="shared" si="45"/>
        <v>196.48450607521676</v>
      </c>
      <c r="W121" s="20">
        <f t="shared" si="47"/>
        <v>-17.788650864301893</v>
      </c>
      <c r="X121" s="20">
        <f t="shared" si="33"/>
        <v>12.893619770279306</v>
      </c>
      <c r="Y121" s="20">
        <f t="shared" si="34"/>
        <v>13.27514919087213</v>
      </c>
      <c r="Z121" s="20">
        <f t="shared" si="35"/>
        <v>-8.8635575487188749</v>
      </c>
      <c r="AA121" s="20">
        <f t="shared" si="41"/>
        <v>-11.771198544402369</v>
      </c>
      <c r="AB121" s="20">
        <f t="shared" si="46"/>
        <v>3842.4530794053421</v>
      </c>
      <c r="AC121" s="20">
        <f t="shared" si="36"/>
        <v>-1.6354597927247725E-2</v>
      </c>
      <c r="AD121" s="21">
        <f t="shared" si="28"/>
        <v>28420.000000000004</v>
      </c>
      <c r="AE121" s="20">
        <f t="shared" si="42"/>
        <v>29.076409956834929</v>
      </c>
      <c r="AF121" s="20">
        <f t="shared" si="44"/>
        <v>3935.9375854805562</v>
      </c>
    </row>
    <row r="122" spans="1:32" x14ac:dyDescent="0.25">
      <c r="A122">
        <v>0</v>
      </c>
      <c r="C122" s="16">
        <v>44167</v>
      </c>
      <c r="J122" s="17">
        <f t="shared" si="29"/>
        <v>1.8750000000000002</v>
      </c>
      <c r="K122">
        <f t="shared" si="26"/>
        <v>8.4375000000000006E-2</v>
      </c>
      <c r="L122">
        <v>22.22</v>
      </c>
      <c r="M122">
        <f t="shared" si="27"/>
        <v>4.4999999999999998E-2</v>
      </c>
      <c r="N122">
        <f t="shared" si="30"/>
        <v>3.9375000000000007E-2</v>
      </c>
      <c r="O122" s="28">
        <f t="shared" si="43"/>
        <v>24352.055759799718</v>
      </c>
      <c r="P122" s="29">
        <f t="shared" si="31"/>
        <v>-14.274058777066216</v>
      </c>
      <c r="Q122" s="29">
        <f t="shared" si="32"/>
        <v>-14.732595942659488</v>
      </c>
      <c r="R122" s="29">
        <f t="shared" si="37"/>
        <v>-26.105989247753133</v>
      </c>
      <c r="S122" s="29">
        <f t="shared" si="38"/>
        <v>-2.9006654719725704</v>
      </c>
      <c r="T122" s="29">
        <f t="shared" si="39"/>
        <v>-8.7019964159177103</v>
      </c>
      <c r="U122" s="29">
        <f t="shared" si="40"/>
        <v>-17.403992831835424</v>
      </c>
      <c r="V122" s="20">
        <f t="shared" si="45"/>
        <v>196.00368990561279</v>
      </c>
      <c r="W122" s="20">
        <f t="shared" si="47"/>
        <v>-17.745002643972366</v>
      </c>
      <c r="X122" s="20">
        <f t="shared" si="33"/>
        <v>12.846652899359595</v>
      </c>
      <c r="Y122" s="20">
        <f t="shared" si="34"/>
        <v>13.259336348393539</v>
      </c>
      <c r="Z122" s="20">
        <f t="shared" si="35"/>
        <v>-8.8418027733847531</v>
      </c>
      <c r="AA122" s="20">
        <f t="shared" si="41"/>
        <v>-11.742468245357323</v>
      </c>
      <c r="AB122" s="20">
        <f t="shared" si="46"/>
        <v>3871.9405502946715</v>
      </c>
      <c r="AC122" s="20">
        <f t="shared" si="36"/>
        <v>-1.6305778525684315E-2</v>
      </c>
      <c r="AD122" s="21">
        <f t="shared" si="28"/>
        <v>28420.000000000004</v>
      </c>
      <c r="AE122" s="20">
        <f t="shared" si="42"/>
        <v>29.006654719725706</v>
      </c>
      <c r="AF122" s="20">
        <f t="shared" si="44"/>
        <v>3964.9442402002819</v>
      </c>
    </row>
    <row r="123" spans="1:32" x14ac:dyDescent="0.25">
      <c r="A123">
        <v>0</v>
      </c>
      <c r="C123" s="16">
        <v>44168</v>
      </c>
      <c r="J123" s="17">
        <f t="shared" si="29"/>
        <v>1.8750000000000002</v>
      </c>
      <c r="K123">
        <f t="shared" si="26"/>
        <v>8.4375000000000006E-2</v>
      </c>
      <c r="L123">
        <v>22.22</v>
      </c>
      <c r="M123">
        <f t="shared" si="27"/>
        <v>4.4999999999999998E-2</v>
      </c>
      <c r="N123">
        <f t="shared" si="30"/>
        <v>3.9375000000000007E-2</v>
      </c>
      <c r="O123" s="28">
        <f t="shared" si="43"/>
        <v>24323.11850331258</v>
      </c>
      <c r="P123" s="29">
        <f t="shared" si="31"/>
        <v>-14.222188218883021</v>
      </c>
      <c r="Q123" s="29">
        <f t="shared" si="32"/>
        <v>-14.715068268255132</v>
      </c>
      <c r="R123" s="29">
        <f t="shared" si="37"/>
        <v>-26.043530838424338</v>
      </c>
      <c r="S123" s="29">
        <f t="shared" si="38"/>
        <v>-2.8937256487138154</v>
      </c>
      <c r="T123" s="29">
        <f t="shared" si="39"/>
        <v>-8.681176946141445</v>
      </c>
      <c r="U123" s="29">
        <f t="shared" si="40"/>
        <v>-17.362353892282893</v>
      </c>
      <c r="V123" s="20">
        <f t="shared" si="45"/>
        <v>195.52546755429228</v>
      </c>
      <c r="W123" s="20">
        <f t="shared" si="47"/>
        <v>-17.701587143992278</v>
      </c>
      <c r="X123" s="20">
        <f t="shared" si="33"/>
        <v>12.799969396994719</v>
      </c>
      <c r="Y123" s="20">
        <f t="shared" si="34"/>
        <v>13.24356144142962</v>
      </c>
      <c r="Z123" s="20">
        <f t="shared" si="35"/>
        <v>-8.8201660457525755</v>
      </c>
      <c r="AA123" s="20">
        <f t="shared" si="41"/>
        <v>-11.71389169446639</v>
      </c>
      <c r="AB123" s="20">
        <f t="shared" si="46"/>
        <v>3901.3560291331301</v>
      </c>
      <c r="AC123" s="20">
        <f t="shared" si="36"/>
        <v>-1.6257506938669022E-2</v>
      </c>
      <c r="AD123" s="21">
        <f t="shared" si="28"/>
        <v>28420.000000000004</v>
      </c>
      <c r="AE123" s="20">
        <f t="shared" si="42"/>
        <v>28.937256487138153</v>
      </c>
      <c r="AF123" s="20">
        <f t="shared" si="44"/>
        <v>3993.8814966874202</v>
      </c>
    </row>
    <row r="124" spans="1:32" x14ac:dyDescent="0.25">
      <c r="A124">
        <v>0</v>
      </c>
      <c r="C124" s="16">
        <v>44169</v>
      </c>
      <c r="J124" s="17">
        <f t="shared" si="29"/>
        <v>1.8750000000000002</v>
      </c>
      <c r="K124">
        <f t="shared" si="26"/>
        <v>8.4375000000000006E-2</v>
      </c>
      <c r="L124">
        <v>22.22</v>
      </c>
      <c r="M124">
        <f t="shared" si="27"/>
        <v>4.4999999999999998E-2</v>
      </c>
      <c r="N124">
        <f t="shared" si="30"/>
        <v>3.9375000000000007E-2</v>
      </c>
      <c r="O124" s="28">
        <f t="shared" si="43"/>
        <v>24294.250291592612</v>
      </c>
      <c r="P124" s="29">
        <f t="shared" si="31"/>
        <v>-14.170629191270212</v>
      </c>
      <c r="Q124" s="29">
        <f t="shared" si="32"/>
        <v>-14.697582528697687</v>
      </c>
      <c r="R124" s="29">
        <f t="shared" si="37"/>
        <v>-25.98139054797111</v>
      </c>
      <c r="S124" s="29">
        <f t="shared" si="38"/>
        <v>-2.88682117199679</v>
      </c>
      <c r="T124" s="29">
        <f t="shared" si="39"/>
        <v>-8.6604635159903687</v>
      </c>
      <c r="U124" s="29">
        <f t="shared" si="40"/>
        <v>-17.320927031980741</v>
      </c>
      <c r="V124" s="20">
        <f t="shared" si="45"/>
        <v>195.04981017340026</v>
      </c>
      <c r="W124" s="20">
        <f t="shared" si="47"/>
        <v>-17.658401888919961</v>
      </c>
      <c r="X124" s="20">
        <f t="shared" si="33"/>
        <v>12.753566272143191</v>
      </c>
      <c r="Y124" s="20">
        <f t="shared" si="34"/>
        <v>13.227824275827919</v>
      </c>
      <c r="Z124" s="20">
        <f t="shared" si="35"/>
        <v>-8.7986460399431525</v>
      </c>
      <c r="AA124" s="20">
        <f t="shared" si="41"/>
        <v>-11.685467211939942</v>
      </c>
      <c r="AB124" s="20">
        <f t="shared" si="46"/>
        <v>3930.6998982339901</v>
      </c>
      <c r="AC124" s="20">
        <f t="shared" si="36"/>
        <v>-1.62097704040697E-2</v>
      </c>
      <c r="AD124" s="21">
        <f t="shared" si="28"/>
        <v>28420.000000000004</v>
      </c>
      <c r="AE124" s="20">
        <f t="shared" si="42"/>
        <v>28.868211719967899</v>
      </c>
      <c r="AF124" s="20">
        <f t="shared" si="44"/>
        <v>4022.749708407388</v>
      </c>
    </row>
    <row r="125" spans="1:32" x14ac:dyDescent="0.25">
      <c r="A125">
        <v>0</v>
      </c>
      <c r="C125" s="16">
        <v>44170</v>
      </c>
      <c r="J125" s="17">
        <f t="shared" si="29"/>
        <v>1.8750000000000002</v>
      </c>
      <c r="K125">
        <f t="shared" si="26"/>
        <v>8.4375000000000006E-2</v>
      </c>
      <c r="L125">
        <v>22.22</v>
      </c>
      <c r="M125">
        <f t="shared" si="27"/>
        <v>4.4999999999999998E-2</v>
      </c>
      <c r="N125">
        <f t="shared" si="30"/>
        <v>3.9375000000000007E-2</v>
      </c>
      <c r="O125" s="28">
        <f t="shared" si="43"/>
        <v>24265.450774649275</v>
      </c>
      <c r="P125" s="29">
        <f t="shared" si="31"/>
        <v>-14.119378432938445</v>
      </c>
      <c r="Q125" s="29">
        <f t="shared" si="32"/>
        <v>-14.680138510400759</v>
      </c>
      <c r="R125" s="29">
        <f t="shared" si="37"/>
        <v>-25.919565249005288</v>
      </c>
      <c r="S125" s="29">
        <f t="shared" si="38"/>
        <v>-2.8799516943339207</v>
      </c>
      <c r="T125" s="29">
        <f t="shared" si="39"/>
        <v>-8.6398550830017626</v>
      </c>
      <c r="U125" s="29">
        <f t="shared" si="40"/>
        <v>-17.279710166003525</v>
      </c>
      <c r="V125" s="20">
        <f t="shared" si="45"/>
        <v>194.57668951263545</v>
      </c>
      <c r="W125" s="20">
        <f t="shared" si="47"/>
        <v>-17.615444451967107</v>
      </c>
      <c r="X125" s="20">
        <f t="shared" si="33"/>
        <v>12.707440589644602</v>
      </c>
      <c r="Y125" s="20">
        <f t="shared" si="34"/>
        <v>13.212124659360684</v>
      </c>
      <c r="Z125" s="20">
        <f t="shared" si="35"/>
        <v>-8.7772414578030116</v>
      </c>
      <c r="AA125" s="20">
        <f t="shared" si="41"/>
        <v>-11.657193152136932</v>
      </c>
      <c r="AB125" s="20">
        <f t="shared" si="46"/>
        <v>3959.9725358380942</v>
      </c>
      <c r="AC125" s="20">
        <f t="shared" si="36"/>
        <v>-1.616255655412728E-2</v>
      </c>
      <c r="AD125" s="21">
        <f t="shared" si="28"/>
        <v>28420.000000000004</v>
      </c>
      <c r="AE125" s="20">
        <f t="shared" si="42"/>
        <v>28.799516943339206</v>
      </c>
      <c r="AF125" s="20">
        <f t="shared" si="44"/>
        <v>4051.5492253507273</v>
      </c>
    </row>
    <row r="126" spans="1:32" x14ac:dyDescent="0.25">
      <c r="A126">
        <v>0</v>
      </c>
      <c r="C126" s="16">
        <v>44171</v>
      </c>
      <c r="J126" s="17">
        <f t="shared" si="29"/>
        <v>1.8750000000000002</v>
      </c>
      <c r="K126">
        <f t="shared" si="26"/>
        <v>8.4375000000000006E-2</v>
      </c>
      <c r="L126">
        <v>22.22</v>
      </c>
      <c r="M126">
        <f t="shared" si="27"/>
        <v>4.4999999999999998E-2</v>
      </c>
      <c r="N126">
        <f t="shared" si="30"/>
        <v>3.9375000000000007E-2</v>
      </c>
      <c r="O126" s="28">
        <f t="shared" si="43"/>
        <v>24236.719605904465</v>
      </c>
      <c r="P126" s="29">
        <f t="shared" si="31"/>
        <v>-14.068432742930804</v>
      </c>
      <c r="Q126" s="29">
        <f t="shared" si="32"/>
        <v>-14.662736001877697</v>
      </c>
      <c r="R126" s="29">
        <f t="shared" si="37"/>
        <v>-25.85805187032765</v>
      </c>
      <c r="S126" s="29">
        <f t="shared" si="38"/>
        <v>-2.87311687448085</v>
      </c>
      <c r="T126" s="29">
        <f t="shared" si="39"/>
        <v>-8.6193506234425499</v>
      </c>
      <c r="U126" s="29">
        <f t="shared" si="40"/>
        <v>-17.2387012468851</v>
      </c>
      <c r="V126" s="20">
        <f t="shared" si="45"/>
        <v>194.10607790131871</v>
      </c>
      <c r="W126" s="20">
        <f t="shared" si="47"/>
        <v>-17.572712453575765</v>
      </c>
      <c r="X126" s="20">
        <f t="shared" si="33"/>
        <v>12.661589468637723</v>
      </c>
      <c r="Y126" s="20">
        <f t="shared" si="34"/>
        <v>13.196462401689928</v>
      </c>
      <c r="Z126" s="20">
        <f t="shared" si="35"/>
        <v>-8.7559510280685959</v>
      </c>
      <c r="AA126" s="20">
        <f t="shared" si="41"/>
        <v>-11.629067902549446</v>
      </c>
      <c r="AB126" s="20">
        <f t="shared" si="46"/>
        <v>3989.174316194219</v>
      </c>
      <c r="AC126" s="20">
        <f t="shared" si="36"/>
        <v>-1.6115853402685933E-2</v>
      </c>
      <c r="AD126" s="21">
        <f t="shared" si="28"/>
        <v>28420.000000000004</v>
      </c>
      <c r="AE126" s="20">
        <f t="shared" si="42"/>
        <v>28.7311687448085</v>
      </c>
      <c r="AF126" s="20">
        <f t="shared" si="44"/>
        <v>4080.2803940955359</v>
      </c>
    </row>
    <row r="127" spans="1:32" x14ac:dyDescent="0.25">
      <c r="A127">
        <v>0</v>
      </c>
      <c r="C127" s="16">
        <v>44172</v>
      </c>
      <c r="J127" s="17">
        <f t="shared" si="29"/>
        <v>1.8750000000000002</v>
      </c>
      <c r="K127">
        <f t="shared" si="26"/>
        <v>8.4375000000000006E-2</v>
      </c>
      <c r="L127">
        <v>22.22</v>
      </c>
      <c r="M127">
        <f t="shared" si="27"/>
        <v>4.4999999999999998E-2</v>
      </c>
      <c r="N127">
        <f t="shared" si="30"/>
        <v>3.9375000000000007E-2</v>
      </c>
      <c r="O127" s="28">
        <f t="shared" si="43"/>
        <v>24208.056442131834</v>
      </c>
      <c r="P127" s="29">
        <f t="shared" si="31"/>
        <v>-14.017788978925536</v>
      </c>
      <c r="Q127" s="29">
        <f t="shared" si="32"/>
        <v>-14.645374793703867</v>
      </c>
      <c r="R127" s="29">
        <f t="shared" si="37"/>
        <v>-25.796847395366463</v>
      </c>
      <c r="S127" s="29">
        <f t="shared" si="38"/>
        <v>-2.8663163772629403</v>
      </c>
      <c r="T127" s="29">
        <f t="shared" si="39"/>
        <v>-8.5989491317888209</v>
      </c>
      <c r="U127" s="29">
        <f t="shared" si="40"/>
        <v>-17.197898263577642</v>
      </c>
      <c r="V127" s="20">
        <f t="shared" si="45"/>
        <v>193.63794823108231</v>
      </c>
      <c r="W127" s="20">
        <f t="shared" si="47"/>
        <v>-17.530203560043518</v>
      </c>
      <c r="X127" s="20">
        <f t="shared" si="33"/>
        <v>12.616010081032982</v>
      </c>
      <c r="Y127" s="20">
        <f t="shared" si="34"/>
        <v>13.18083731433348</v>
      </c>
      <c r="Z127" s="20">
        <f t="shared" si="35"/>
        <v>-8.7347735055593425</v>
      </c>
      <c r="AA127" s="20">
        <f t="shared" si="41"/>
        <v>-11.601089882822283</v>
      </c>
      <c r="AB127" s="20">
        <f t="shared" si="46"/>
        <v>4018.3056096370847</v>
      </c>
      <c r="AC127" s="20">
        <f t="shared" si="36"/>
        <v>-1.6069649332754048E-2</v>
      </c>
      <c r="AD127" s="21">
        <f t="shared" si="28"/>
        <v>28420.000000000004</v>
      </c>
      <c r="AE127" s="20">
        <f t="shared" si="42"/>
        <v>28.663163772629403</v>
      </c>
      <c r="AF127" s="20">
        <f t="shared" si="44"/>
        <v>4108.943557868165</v>
      </c>
    </row>
    <row r="128" spans="1:32" x14ac:dyDescent="0.25">
      <c r="A128">
        <v>0</v>
      </c>
      <c r="C128" s="16">
        <v>44173</v>
      </c>
      <c r="J128" s="17">
        <f t="shared" si="29"/>
        <v>1.8750000000000002</v>
      </c>
      <c r="K128">
        <f t="shared" si="26"/>
        <v>8.4375000000000006E-2</v>
      </c>
      <c r="L128">
        <v>22.22</v>
      </c>
      <c r="M128">
        <f t="shared" si="27"/>
        <v>4.4999999999999998E-2</v>
      </c>
      <c r="N128">
        <f t="shared" si="30"/>
        <v>3.9375000000000007E-2</v>
      </c>
      <c r="O128" s="28">
        <f t="shared" si="43"/>
        <v>24179.460943397757</v>
      </c>
      <c r="P128" s="29">
        <f t="shared" si="31"/>
        <v>-13.967444055597053</v>
      </c>
      <c r="Q128" s="29">
        <f t="shared" si="32"/>
        <v>-14.628054678479971</v>
      </c>
      <c r="R128" s="29">
        <f t="shared" si="37"/>
        <v>-25.735948860669325</v>
      </c>
      <c r="S128" s="29">
        <f t="shared" si="38"/>
        <v>-2.8595498734077029</v>
      </c>
      <c r="T128" s="29">
        <f t="shared" si="39"/>
        <v>-8.5786496202231071</v>
      </c>
      <c r="U128" s="29">
        <f t="shared" si="40"/>
        <v>-17.157299240446218</v>
      </c>
      <c r="V128" s="20">
        <f t="shared" si="45"/>
        <v>193.17227393915758</v>
      </c>
      <c r="W128" s="20">
        <f t="shared" si="47"/>
        <v>-17.487915482195383</v>
      </c>
      <c r="X128" s="20">
        <f t="shared" si="33"/>
        <v>12.570699650037348</v>
      </c>
      <c r="Y128" s="20">
        <f t="shared" si="34"/>
        <v>13.165249210631975</v>
      </c>
      <c r="Z128" s="20">
        <f t="shared" si="35"/>
        <v>-8.7137076703987031</v>
      </c>
      <c r="AA128" s="20">
        <f t="shared" si="41"/>
        <v>-11.573257543806406</v>
      </c>
      <c r="AB128" s="20">
        <f t="shared" si="46"/>
        <v>4047.3667826630867</v>
      </c>
      <c r="AC128" s="20">
        <f t="shared" si="36"/>
        <v>-1.6023933084465404E-2</v>
      </c>
      <c r="AD128" s="21">
        <f t="shared" si="28"/>
        <v>28420.000000000004</v>
      </c>
      <c r="AE128" s="20">
        <f t="shared" si="42"/>
        <v>28.595498734077026</v>
      </c>
      <c r="AF128" s="20">
        <f t="shared" si="44"/>
        <v>4137.5390566022425</v>
      </c>
    </row>
    <row r="129" spans="1:32" x14ac:dyDescent="0.25">
      <c r="A129">
        <v>0</v>
      </c>
      <c r="C129" s="16">
        <v>44174</v>
      </c>
      <c r="J129" s="17">
        <f t="shared" si="29"/>
        <v>1.8750000000000002</v>
      </c>
      <c r="K129">
        <f t="shared" si="26"/>
        <v>8.4375000000000006E-2</v>
      </c>
      <c r="L129">
        <v>22.22</v>
      </c>
      <c r="M129">
        <f t="shared" si="27"/>
        <v>4.4999999999999998E-2</v>
      </c>
      <c r="N129">
        <f t="shared" si="30"/>
        <v>3.9375000000000007E-2</v>
      </c>
      <c r="O129" s="28">
        <f t="shared" si="43"/>
        <v>24150.932773003926</v>
      </c>
      <c r="P129" s="29">
        <f t="shared" si="31"/>
        <v>-13.917394943033139</v>
      </c>
      <c r="Q129" s="29">
        <f t="shared" si="32"/>
        <v>-14.610775450796394</v>
      </c>
      <c r="R129" s="29">
        <f t="shared" si="37"/>
        <v>-25.675353354446582</v>
      </c>
      <c r="S129" s="29">
        <f t="shared" si="38"/>
        <v>-2.8528170393829537</v>
      </c>
      <c r="T129" s="29">
        <f t="shared" si="39"/>
        <v>-8.5584511181488594</v>
      </c>
      <c r="U129" s="29">
        <f t="shared" si="40"/>
        <v>-17.116902236297722</v>
      </c>
      <c r="V129" s="20">
        <f t="shared" si="45"/>
        <v>192.70902899224109</v>
      </c>
      <c r="W129" s="20">
        <f t="shared" si="47"/>
        <v>-17.445845974100955</v>
      </c>
      <c r="X129" s="20">
        <f t="shared" si="33"/>
        <v>12.525655448729825</v>
      </c>
      <c r="Y129" s="20">
        <f t="shared" si="34"/>
        <v>13.149697905716755</v>
      </c>
      <c r="Z129" s="20">
        <f t="shared" si="35"/>
        <v>-8.6927523272620899</v>
      </c>
      <c r="AA129" s="20">
        <f t="shared" si="41"/>
        <v>-11.545569366645044</v>
      </c>
      <c r="AB129" s="20">
        <f t="shared" si="46"/>
        <v>4076.3581980038325</v>
      </c>
      <c r="AC129" s="20">
        <f t="shared" si="36"/>
        <v>-1.5978693743365649E-2</v>
      </c>
      <c r="AD129" s="21">
        <f t="shared" si="28"/>
        <v>28420</v>
      </c>
      <c r="AE129" s="20">
        <f t="shared" si="42"/>
        <v>28.528170393829534</v>
      </c>
      <c r="AF129" s="20">
        <f t="shared" si="44"/>
        <v>4166.0672269960723</v>
      </c>
    </row>
    <row r="130" spans="1:32" x14ac:dyDescent="0.25">
      <c r="A130">
        <v>0</v>
      </c>
      <c r="C130" s="16">
        <v>44175</v>
      </c>
      <c r="J130" s="17">
        <f t="shared" si="29"/>
        <v>1.8750000000000002</v>
      </c>
      <c r="K130">
        <f t="shared" ref="K130:K193" si="48">IF(A130=0,$AM$2,IF(A130=1,$AM$3,IF(A130=2,$AM$4,IF(A130=3,$AM$5,IF(A130=4,$AM$6,IF(A130=5,$AM$7,IF(A130=6,$AM$8,IF(A130=7,$AM$9,IF(A130=8,$AM$10,"")))))))))</f>
        <v>8.4375000000000006E-2</v>
      </c>
      <c r="L130">
        <v>22.22</v>
      </c>
      <c r="M130">
        <f t="shared" ref="M130:M193" si="49">$AI$7</f>
        <v>4.4999999999999998E-2</v>
      </c>
      <c r="N130">
        <f t="shared" si="30"/>
        <v>3.9375000000000007E-2</v>
      </c>
      <c r="O130" s="28">
        <f t="shared" si="43"/>
        <v>24122.471597431519</v>
      </c>
      <c r="P130" s="29">
        <f t="shared" si="31"/>
        <v>-13.867638665206297</v>
      </c>
      <c r="Q130" s="29">
        <f t="shared" si="32"/>
        <v>-14.593536907198501</v>
      </c>
      <c r="R130" s="29">
        <f t="shared" si="37"/>
        <v>-25.615058015164319</v>
      </c>
      <c r="S130" s="29">
        <f t="shared" si="38"/>
        <v>-2.84611755724048</v>
      </c>
      <c r="T130" s="29">
        <f t="shared" si="39"/>
        <v>-8.5383526717214391</v>
      </c>
      <c r="U130" s="29">
        <f t="shared" si="40"/>
        <v>-17.076705343442882</v>
      </c>
      <c r="V130" s="20">
        <f t="shared" si="45"/>
        <v>192.24818787091914</v>
      </c>
      <c r="W130" s="20">
        <f t="shared" si="47"/>
        <v>-17.403992831835424</v>
      </c>
      <c r="X130" s="20">
        <f t="shared" si="33"/>
        <v>12.480874798685667</v>
      </c>
      <c r="Y130" s="20">
        <f t="shared" si="34"/>
        <v>13.134183216478652</v>
      </c>
      <c r="Z130" s="20">
        <f t="shared" si="35"/>
        <v>-8.6719063046508484</v>
      </c>
      <c r="AA130" s="20">
        <f t="shared" si="41"/>
        <v>-11.518023861891329</v>
      </c>
      <c r="AB130" s="20">
        <f t="shared" si="46"/>
        <v>4105.2802146975591</v>
      </c>
      <c r="AC130" s="20">
        <f t="shared" si="36"/>
        <v>-1.5933920729044732E-2</v>
      </c>
      <c r="AD130" s="21">
        <f t="shared" ref="AD130:AD193" si="50">O130+V130+AB130</f>
        <v>28419.999999999996</v>
      </c>
      <c r="AE130" s="20">
        <f t="shared" si="42"/>
        <v>28.461175572404802</v>
      </c>
      <c r="AF130" s="20">
        <f t="shared" si="44"/>
        <v>4194.5284025684768</v>
      </c>
    </row>
    <row r="131" spans="1:32" x14ac:dyDescent="0.25">
      <c r="A131">
        <v>0</v>
      </c>
      <c r="C131" s="16">
        <v>44176</v>
      </c>
      <c r="J131" s="17">
        <f t="shared" ref="J131:J194" si="51">K131/M131</f>
        <v>1.8750000000000002</v>
      </c>
      <c r="K131">
        <f t="shared" si="48"/>
        <v>8.4375000000000006E-2</v>
      </c>
      <c r="L131">
        <v>22.22</v>
      </c>
      <c r="M131">
        <f t="shared" si="49"/>
        <v>4.4999999999999998E-2</v>
      </c>
      <c r="N131">
        <f t="shared" ref="N131:N194" si="52">K131-M131</f>
        <v>3.9375000000000007E-2</v>
      </c>
      <c r="O131" s="28">
        <f t="shared" si="43"/>
        <v>24094.077086286867</v>
      </c>
      <c r="P131" s="29">
        <f t="shared" ref="P131:P194" si="53">-((O130/$AI$2)*(K131*V130))</f>
        <v>-13.818172298497368</v>
      </c>
      <c r="Q131" s="29">
        <f t="shared" ref="Q131:Q194" si="54">-(O130/$AI$2)*($AI$26*$AI$25)</f>
        <v>-14.576338846152908</v>
      </c>
      <c r="R131" s="29">
        <f t="shared" si="37"/>
        <v>-25.555060030185246</v>
      </c>
      <c r="S131" s="29">
        <f t="shared" si="38"/>
        <v>-2.8394511144650276</v>
      </c>
      <c r="T131" s="29">
        <f t="shared" si="39"/>
        <v>-8.5183533433950824</v>
      </c>
      <c r="U131" s="29">
        <f t="shared" si="40"/>
        <v>-17.036706686790161</v>
      </c>
      <c r="V131" s="20">
        <f t="shared" si="45"/>
        <v>191.78972555463014</v>
      </c>
      <c r="W131" s="20">
        <f t="shared" si="47"/>
        <v>-17.362353892282893</v>
      </c>
      <c r="X131" s="20">
        <f t="shared" ref="X131:X194" si="55">0.9*((O130/$AI$2)*(K131*V130))</f>
        <v>12.436355068647631</v>
      </c>
      <c r="Y131" s="20">
        <f t="shared" ref="Y131:Y194" si="56">0.9*(-Q131)</f>
        <v>13.118704961537617</v>
      </c>
      <c r="Z131" s="20">
        <f t="shared" ref="Z131:Z194" si="57">-(V130*M131)</f>
        <v>-8.6511684541913603</v>
      </c>
      <c r="AA131" s="20">
        <f t="shared" si="41"/>
        <v>-11.490619568656388</v>
      </c>
      <c r="AB131" s="20">
        <f t="shared" si="46"/>
        <v>4134.1331881584983</v>
      </c>
      <c r="AC131" s="20">
        <f t="shared" ref="AC131:AC194" si="58">(V131-V130)/(AB131-AB130)</f>
        <v>-1.5889603784152839E-2</v>
      </c>
      <c r="AD131" s="21">
        <f t="shared" si="50"/>
        <v>28419.999999999996</v>
      </c>
      <c r="AE131" s="20">
        <f t="shared" si="42"/>
        <v>28.394511144650274</v>
      </c>
      <c r="AF131" s="20">
        <f t="shared" si="44"/>
        <v>4222.9229137131269</v>
      </c>
    </row>
    <row r="132" spans="1:32" x14ac:dyDescent="0.25">
      <c r="A132">
        <v>0</v>
      </c>
      <c r="C132" s="16">
        <v>44177</v>
      </c>
      <c r="J132" s="17">
        <f t="shared" si="51"/>
        <v>1.8750000000000002</v>
      </c>
      <c r="K132">
        <f t="shared" si="48"/>
        <v>8.4375000000000006E-2</v>
      </c>
      <c r="L132">
        <v>22.22</v>
      </c>
      <c r="M132">
        <f t="shared" si="49"/>
        <v>4.4999999999999998E-2</v>
      </c>
      <c r="N132">
        <f t="shared" si="52"/>
        <v>3.9375000000000007E-2</v>
      </c>
      <c r="O132" s="28">
        <f t="shared" si="43"/>
        <v>24065.748912248582</v>
      </c>
      <c r="P132" s="29">
        <f t="shared" si="53"/>
        <v>-13.768992970269478</v>
      </c>
      <c r="Q132" s="29">
        <f t="shared" si="54"/>
        <v>-14.559181068014642</v>
      </c>
      <c r="R132" s="29">
        <f t="shared" ref="R132:R195" si="59">(Q132+P132)*0.9</f>
        <v>-25.495356634455707</v>
      </c>
      <c r="S132" s="29">
        <f t="shared" ref="S132:S195" si="60">(Q132+P132)*0.1</f>
        <v>-2.832817403828412</v>
      </c>
      <c r="T132" s="29">
        <f t="shared" ref="T132:T195" si="61">SUM(R132:S132)*0.3</f>
        <v>-8.498452211485235</v>
      </c>
      <c r="U132" s="29">
        <f t="shared" ref="U132:U195" si="62">R132-T132</f>
        <v>-16.996904422970474</v>
      </c>
      <c r="V132" s="20">
        <f t="shared" si="45"/>
        <v>191.33361750714673</v>
      </c>
      <c r="W132" s="20">
        <f t="shared" si="47"/>
        <v>-17.320927031980741</v>
      </c>
      <c r="X132" s="20">
        <f t="shared" si="55"/>
        <v>12.392093673242531</v>
      </c>
      <c r="Y132" s="20">
        <f t="shared" si="56"/>
        <v>13.103262961213177</v>
      </c>
      <c r="Z132" s="20">
        <f t="shared" si="57"/>
        <v>-8.6305376499583559</v>
      </c>
      <c r="AA132" s="20">
        <f t="shared" ref="AA132:AA195" si="63">-(V131*M132)+S132</f>
        <v>-11.463355053786767</v>
      </c>
      <c r="AB132" s="20">
        <f t="shared" si="46"/>
        <v>4162.917470244266</v>
      </c>
      <c r="AC132" s="20">
        <f t="shared" si="58"/>
        <v>-1.5845732963718162E-2</v>
      </c>
      <c r="AD132" s="21">
        <f t="shared" si="50"/>
        <v>28419.999999999993</v>
      </c>
      <c r="AE132" s="20">
        <f t="shared" ref="AE132:AE195" si="64">-SUM(S132:U132)</f>
        <v>28.328174038284121</v>
      </c>
      <c r="AF132" s="20">
        <f t="shared" si="44"/>
        <v>4251.2510877514114</v>
      </c>
    </row>
    <row r="133" spans="1:32" x14ac:dyDescent="0.25">
      <c r="A133">
        <v>0</v>
      </c>
      <c r="C133" s="16">
        <v>44178</v>
      </c>
      <c r="J133" s="17">
        <f t="shared" si="51"/>
        <v>1.8750000000000002</v>
      </c>
      <c r="K133">
        <f t="shared" si="48"/>
        <v>8.4375000000000006E-2</v>
      </c>
      <c r="L133">
        <v>22.22</v>
      </c>
      <c r="M133">
        <f t="shared" si="49"/>
        <v>4.4999999999999998E-2</v>
      </c>
      <c r="N133">
        <f t="shared" si="52"/>
        <v>3.9375000000000007E-2</v>
      </c>
      <c r="O133" s="28">
        <f t="shared" ref="O133:O196" si="65">O132+P133+Q133</f>
        <v>24037.486751016095</v>
      </c>
      <c r="P133" s="29">
        <f t="shared" si="53"/>
        <v>-13.720097857490472</v>
      </c>
      <c r="Q133" s="29">
        <f t="shared" si="54"/>
        <v>-14.542063374995207</v>
      </c>
      <c r="R133" s="29">
        <f t="shared" si="59"/>
        <v>-25.435945109237114</v>
      </c>
      <c r="S133" s="29">
        <f t="shared" si="60"/>
        <v>-2.8262161232485683</v>
      </c>
      <c r="T133" s="29">
        <f t="shared" si="61"/>
        <v>-8.478648369745704</v>
      </c>
      <c r="U133" s="29">
        <f t="shared" si="62"/>
        <v>-16.957296739491412</v>
      </c>
      <c r="V133" s="20">
        <f t="shared" si="45"/>
        <v>190.87983966255871</v>
      </c>
      <c r="W133" s="20">
        <f t="shared" si="47"/>
        <v>-17.279710166003525</v>
      </c>
      <c r="X133" s="20">
        <f t="shared" si="55"/>
        <v>12.348088071741426</v>
      </c>
      <c r="Y133" s="20">
        <f t="shared" si="56"/>
        <v>13.087857037495686</v>
      </c>
      <c r="Z133" s="20">
        <f t="shared" si="57"/>
        <v>-8.6100127878216028</v>
      </c>
      <c r="AA133" s="20">
        <f t="shared" si="63"/>
        <v>-11.43622891107017</v>
      </c>
      <c r="AB133" s="20">
        <f t="shared" si="46"/>
        <v>4191.63340932134</v>
      </c>
      <c r="AC133" s="20">
        <f t="shared" si="58"/>
        <v>-1.5802298624818526E-2</v>
      </c>
      <c r="AD133" s="21">
        <f t="shared" si="50"/>
        <v>28419.999999999993</v>
      </c>
      <c r="AE133" s="20">
        <f t="shared" si="64"/>
        <v>28.262161232485685</v>
      </c>
      <c r="AF133" s="20">
        <f t="shared" si="44"/>
        <v>4279.513248983897</v>
      </c>
    </row>
    <row r="134" spans="1:32" x14ac:dyDescent="0.25">
      <c r="A134">
        <v>0</v>
      </c>
      <c r="C134" s="16">
        <v>44179</v>
      </c>
      <c r="J134" s="17">
        <f t="shared" si="51"/>
        <v>1.8750000000000002</v>
      </c>
      <c r="K134">
        <f t="shared" si="48"/>
        <v>8.4375000000000006E-2</v>
      </c>
      <c r="L134">
        <v>22.22</v>
      </c>
      <c r="M134">
        <f t="shared" si="49"/>
        <v>4.4999999999999998E-2</v>
      </c>
      <c r="N134">
        <f t="shared" si="52"/>
        <v>3.9375000000000007E-2</v>
      </c>
      <c r="O134" s="28">
        <f t="shared" si="65"/>
        <v>24009.290281259564</v>
      </c>
      <c r="P134" s="29">
        <f t="shared" si="53"/>
        <v>-13.671484185402148</v>
      </c>
      <c r="Q134" s="29">
        <f t="shared" si="54"/>
        <v>-14.524985571131477</v>
      </c>
      <c r="R134" s="29">
        <f t="shared" si="59"/>
        <v>-25.376822780880261</v>
      </c>
      <c r="S134" s="29">
        <f t="shared" si="60"/>
        <v>-2.8196469756533626</v>
      </c>
      <c r="T134" s="29">
        <f t="shared" si="61"/>
        <v>-8.4589409269600875</v>
      </c>
      <c r="U134" s="29">
        <f t="shared" si="62"/>
        <v>-16.917881853920171</v>
      </c>
      <c r="V134" s="20">
        <f t="shared" si="45"/>
        <v>190.42836841173875</v>
      </c>
      <c r="W134" s="20">
        <f t="shared" si="47"/>
        <v>-17.2387012468851</v>
      </c>
      <c r="X134" s="20">
        <f t="shared" si="55"/>
        <v>12.304335766861934</v>
      </c>
      <c r="Y134" s="20">
        <f t="shared" si="56"/>
        <v>13.07248701401833</v>
      </c>
      <c r="Z134" s="20">
        <f t="shared" si="57"/>
        <v>-8.5895927848151423</v>
      </c>
      <c r="AA134" s="20">
        <f t="shared" si="63"/>
        <v>-11.409239760468505</v>
      </c>
      <c r="AB134" s="20">
        <f t="shared" si="46"/>
        <v>4220.2813503286934</v>
      </c>
      <c r="AC134" s="20">
        <f t="shared" si="58"/>
        <v>-1.5759291416583086E-2</v>
      </c>
      <c r="AD134" s="21">
        <f t="shared" si="50"/>
        <v>28419.999999999996</v>
      </c>
      <c r="AE134" s="20">
        <f t="shared" si="64"/>
        <v>28.196469756533624</v>
      </c>
      <c r="AF134" s="20">
        <f t="shared" ref="AF134:AF197" si="66">AE134+AF133</f>
        <v>4307.7097187404306</v>
      </c>
    </row>
    <row r="135" spans="1:32" x14ac:dyDescent="0.25">
      <c r="A135">
        <v>0</v>
      </c>
      <c r="C135" s="16">
        <v>44180</v>
      </c>
      <c r="J135" s="17">
        <f t="shared" si="51"/>
        <v>1.8750000000000002</v>
      </c>
      <c r="K135">
        <f t="shared" si="48"/>
        <v>8.4375000000000006E-2</v>
      </c>
      <c r="L135">
        <v>22.22</v>
      </c>
      <c r="M135">
        <f t="shared" si="49"/>
        <v>4.4999999999999998E-2</v>
      </c>
      <c r="N135">
        <f t="shared" si="52"/>
        <v>3.9375000000000007E-2</v>
      </c>
      <c r="O135" s="28">
        <f t="shared" si="65"/>
        <v>23981.159184571075</v>
      </c>
      <c r="P135" s="29">
        <f t="shared" si="53"/>
        <v>-13.623149226234466</v>
      </c>
      <c r="Q135" s="29">
        <f t="shared" si="54"/>
        <v>-14.507947462255427</v>
      </c>
      <c r="R135" s="29">
        <f t="shared" si="59"/>
        <v>-25.317987019640903</v>
      </c>
      <c r="S135" s="29">
        <f t="shared" si="60"/>
        <v>-2.8131096688489894</v>
      </c>
      <c r="T135" s="29">
        <f t="shared" si="61"/>
        <v>-8.4393290065469664</v>
      </c>
      <c r="U135" s="29">
        <f t="shared" si="62"/>
        <v>-16.878658013093936</v>
      </c>
      <c r="V135" s="20">
        <f t="shared" si="45"/>
        <v>189.97918058927377</v>
      </c>
      <c r="W135" s="20">
        <f t="shared" si="47"/>
        <v>-17.197898263577642</v>
      </c>
      <c r="X135" s="20">
        <f t="shared" si="55"/>
        <v>12.26083430361102</v>
      </c>
      <c r="Y135" s="20">
        <f t="shared" si="56"/>
        <v>13.057152716029885</v>
      </c>
      <c r="Z135" s="20">
        <f t="shared" si="57"/>
        <v>-8.5692765785282425</v>
      </c>
      <c r="AA135" s="20">
        <f t="shared" si="63"/>
        <v>-11.382386247377232</v>
      </c>
      <c r="AB135" s="20">
        <f t="shared" si="46"/>
        <v>4248.8616348396481</v>
      </c>
      <c r="AC135" s="20">
        <f t="shared" si="58"/>
        <v>-1.5716702270504215E-2</v>
      </c>
      <c r="AD135" s="21">
        <f t="shared" si="50"/>
        <v>28420</v>
      </c>
      <c r="AE135" s="20">
        <f t="shared" si="64"/>
        <v>28.13109668848989</v>
      </c>
      <c r="AF135" s="20">
        <f t="shared" si="66"/>
        <v>4335.8408154289209</v>
      </c>
    </row>
    <row r="136" spans="1:32" x14ac:dyDescent="0.25">
      <c r="A136">
        <v>0</v>
      </c>
      <c r="C136" s="16">
        <v>44181</v>
      </c>
      <c r="J136" s="17">
        <f t="shared" si="51"/>
        <v>1.8750000000000002</v>
      </c>
      <c r="K136">
        <f t="shared" si="48"/>
        <v>8.4375000000000006E-2</v>
      </c>
      <c r="L136">
        <v>22.22</v>
      </c>
      <c r="M136">
        <f t="shared" si="49"/>
        <v>4.4999999999999998E-2</v>
      </c>
      <c r="N136">
        <f t="shared" si="52"/>
        <v>3.9375000000000007E-2</v>
      </c>
      <c r="O136" s="28">
        <f t="shared" si="65"/>
        <v>23953.093145417148</v>
      </c>
      <c r="P136" s="29">
        <f t="shared" si="53"/>
        <v>-13.575090297963152</v>
      </c>
      <c r="Q136" s="29">
        <f t="shared" si="54"/>
        <v>-14.490948855964644</v>
      </c>
      <c r="R136" s="29">
        <f t="shared" si="59"/>
        <v>-25.259435238535019</v>
      </c>
      <c r="S136" s="29">
        <f t="shared" si="60"/>
        <v>-2.8066039153927798</v>
      </c>
      <c r="T136" s="29">
        <f t="shared" si="61"/>
        <v>-8.4198117461783397</v>
      </c>
      <c r="U136" s="29">
        <f t="shared" si="62"/>
        <v>-16.839623492356679</v>
      </c>
      <c r="V136" s="20">
        <f t="shared" ref="V136:V199" si="67">V135-R136-(V135*M136)+W136</f>
        <v>189.53225346084525</v>
      </c>
      <c r="W136" s="20">
        <f t="shared" si="47"/>
        <v>-17.157299240446218</v>
      </c>
      <c r="X136" s="20">
        <f t="shared" si="55"/>
        <v>12.217581268166837</v>
      </c>
      <c r="Y136" s="20">
        <f t="shared" si="56"/>
        <v>13.04185397036818</v>
      </c>
      <c r="Z136" s="20">
        <f t="shared" si="57"/>
        <v>-8.5490631265173196</v>
      </c>
      <c r="AA136" s="20">
        <f t="shared" si="63"/>
        <v>-11.355667041910099</v>
      </c>
      <c r="AB136" s="20">
        <f t="shared" ref="AB136:AB199" si="68">AB135+(V135*M136)-S136-W136</f>
        <v>4277.3746011220046</v>
      </c>
      <c r="AC136" s="20">
        <f t="shared" si="58"/>
        <v>-1.5674522391066207E-2</v>
      </c>
      <c r="AD136" s="21">
        <f t="shared" si="50"/>
        <v>28420</v>
      </c>
      <c r="AE136" s="20">
        <f t="shared" si="64"/>
        <v>28.066039153927797</v>
      </c>
      <c r="AF136" s="20">
        <f t="shared" si="66"/>
        <v>4363.9068545828486</v>
      </c>
    </row>
    <row r="137" spans="1:32" x14ac:dyDescent="0.25">
      <c r="A137">
        <v>0</v>
      </c>
      <c r="C137" s="16">
        <v>44182</v>
      </c>
      <c r="J137" s="17">
        <f t="shared" si="51"/>
        <v>1.8750000000000002</v>
      </c>
      <c r="K137">
        <f t="shared" si="48"/>
        <v>8.4375000000000006E-2</v>
      </c>
      <c r="L137">
        <v>22.22</v>
      </c>
      <c r="M137">
        <f t="shared" si="49"/>
        <v>4.4999999999999998E-2</v>
      </c>
      <c r="N137">
        <f t="shared" si="52"/>
        <v>3.9375000000000007E-2</v>
      </c>
      <c r="O137" s="28">
        <f t="shared" si="65"/>
        <v>23925.091851092446</v>
      </c>
      <c r="P137" s="29">
        <f t="shared" si="53"/>
        <v>-13.527304763109157</v>
      </c>
      <c r="Q137" s="29">
        <f t="shared" si="54"/>
        <v>-14.47398956159364</v>
      </c>
      <c r="R137" s="29">
        <f t="shared" si="59"/>
        <v>-25.201164892232519</v>
      </c>
      <c r="S137" s="29">
        <f t="shared" si="60"/>
        <v>-2.8001294324702801</v>
      </c>
      <c r="T137" s="29">
        <f t="shared" si="61"/>
        <v>-8.4003882974108386</v>
      </c>
      <c r="U137" s="29">
        <f t="shared" si="62"/>
        <v>-16.800776594821681</v>
      </c>
      <c r="V137" s="20">
        <f t="shared" si="67"/>
        <v>189.08756471104201</v>
      </c>
      <c r="W137" s="20">
        <f t="shared" si="47"/>
        <v>-17.116902236297722</v>
      </c>
      <c r="X137" s="20">
        <f t="shared" si="55"/>
        <v>12.174574286798242</v>
      </c>
      <c r="Y137" s="20">
        <f t="shared" si="56"/>
        <v>13.026590605434277</v>
      </c>
      <c r="Z137" s="20">
        <f t="shared" si="57"/>
        <v>-8.5289514057380362</v>
      </c>
      <c r="AA137" s="20">
        <f t="shared" si="63"/>
        <v>-11.329080838208316</v>
      </c>
      <c r="AB137" s="20">
        <f t="shared" si="68"/>
        <v>4305.82058419651</v>
      </c>
      <c r="AC137" s="20">
        <f t="shared" si="58"/>
        <v>-1.5632743246683511E-2</v>
      </c>
      <c r="AD137" s="21">
        <f t="shared" si="50"/>
        <v>28419.999999999996</v>
      </c>
      <c r="AE137" s="20">
        <f t="shared" si="64"/>
        <v>28.001294324702798</v>
      </c>
      <c r="AF137" s="20">
        <f t="shared" si="66"/>
        <v>4391.9081489075515</v>
      </c>
    </row>
    <row r="138" spans="1:32" x14ac:dyDescent="0.25">
      <c r="A138">
        <v>0</v>
      </c>
      <c r="C138" s="16">
        <v>44183</v>
      </c>
      <c r="J138" s="17">
        <f t="shared" si="51"/>
        <v>1.8750000000000002</v>
      </c>
      <c r="K138">
        <f t="shared" si="48"/>
        <v>8.4375000000000006E-2</v>
      </c>
      <c r="L138">
        <v>22.22</v>
      </c>
      <c r="M138">
        <f t="shared" si="49"/>
        <v>4.4999999999999998E-2</v>
      </c>
      <c r="N138">
        <f t="shared" si="52"/>
        <v>3.9375000000000007E-2</v>
      </c>
      <c r="O138" s="28">
        <f t="shared" si="65"/>
        <v>23897.154991674684</v>
      </c>
      <c r="P138" s="29">
        <f t="shared" si="53"/>
        <v>-13.479790027578266</v>
      </c>
      <c r="Q138" s="29">
        <f t="shared" si="54"/>
        <v>-14.457069390185865</v>
      </c>
      <c r="R138" s="29">
        <f t="shared" si="59"/>
        <v>-25.143173475987719</v>
      </c>
      <c r="S138" s="29">
        <f t="shared" si="60"/>
        <v>-2.7936859417764133</v>
      </c>
      <c r="T138" s="29">
        <f t="shared" si="61"/>
        <v>-8.3810578253292398</v>
      </c>
      <c r="U138" s="29">
        <f t="shared" si="62"/>
        <v>-16.76211565065848</v>
      </c>
      <c r="V138" s="20">
        <f t="shared" si="67"/>
        <v>188.64509243158994</v>
      </c>
      <c r="W138" s="20">
        <f t="shared" si="47"/>
        <v>-17.076705343442882</v>
      </c>
      <c r="X138" s="20">
        <f t="shared" si="55"/>
        <v>12.13181102482044</v>
      </c>
      <c r="Y138" s="20">
        <f t="shared" si="56"/>
        <v>13.011362451167278</v>
      </c>
      <c r="Z138" s="20">
        <f t="shared" si="57"/>
        <v>-8.5089404119968908</v>
      </c>
      <c r="AA138" s="20">
        <f t="shared" si="63"/>
        <v>-11.302626353773304</v>
      </c>
      <c r="AB138" s="20">
        <f t="shared" si="68"/>
        <v>4334.1999158937269</v>
      </c>
      <c r="AC138" s="20">
        <f t="shared" si="58"/>
        <v>-1.5591356560924724E-2</v>
      </c>
      <c r="AD138" s="21">
        <f t="shared" si="50"/>
        <v>28420</v>
      </c>
      <c r="AE138" s="20">
        <f t="shared" si="64"/>
        <v>27.936859417764133</v>
      </c>
      <c r="AF138" s="20">
        <f t="shared" si="66"/>
        <v>4419.8450083253156</v>
      </c>
    </row>
    <row r="139" spans="1:32" x14ac:dyDescent="0.25">
      <c r="A139">
        <v>0</v>
      </c>
      <c r="C139" s="16">
        <v>44184</v>
      </c>
      <c r="J139" s="17">
        <f t="shared" si="51"/>
        <v>1.8750000000000002</v>
      </c>
      <c r="K139">
        <f t="shared" si="48"/>
        <v>8.4375000000000006E-2</v>
      </c>
      <c r="L139">
        <v>22.22</v>
      </c>
      <c r="M139">
        <f t="shared" si="49"/>
        <v>4.4999999999999998E-2</v>
      </c>
      <c r="N139">
        <f t="shared" si="52"/>
        <v>3.9375000000000007E-2</v>
      </c>
      <c r="O139" s="28">
        <f t="shared" si="65"/>
        <v>23869.282259980679</v>
      </c>
      <c r="P139" s="29">
        <f t="shared" si="53"/>
        <v>-13.432543539539584</v>
      </c>
      <c r="Q139" s="29">
        <f t="shared" si="54"/>
        <v>-14.440188154466471</v>
      </c>
      <c r="R139" s="29">
        <f t="shared" si="59"/>
        <v>-25.08545852460545</v>
      </c>
      <c r="S139" s="29">
        <f t="shared" si="60"/>
        <v>-2.7872731694006059</v>
      </c>
      <c r="T139" s="29">
        <f t="shared" si="61"/>
        <v>-8.3618195082018172</v>
      </c>
      <c r="U139" s="29">
        <f t="shared" si="62"/>
        <v>-16.723639016403631</v>
      </c>
      <c r="V139" s="20">
        <f t="shared" si="67"/>
        <v>188.20481510998371</v>
      </c>
      <c r="W139" s="20">
        <f t="shared" si="47"/>
        <v>-17.036706686790161</v>
      </c>
      <c r="X139" s="20">
        <f t="shared" si="55"/>
        <v>12.089289185585626</v>
      </c>
      <c r="Y139" s="20">
        <f t="shared" si="56"/>
        <v>12.996169339019824</v>
      </c>
      <c r="Z139" s="20">
        <f t="shared" si="57"/>
        <v>-8.4890291594215466</v>
      </c>
      <c r="AA139" s="20">
        <f t="shared" si="63"/>
        <v>-11.276302328822153</v>
      </c>
      <c r="AB139" s="20">
        <f t="shared" si="68"/>
        <v>4362.5129249093397</v>
      </c>
      <c r="AC139" s="20">
        <f t="shared" si="58"/>
        <v>-1.5550354304039065E-2</v>
      </c>
      <c r="AD139" s="21">
        <f t="shared" si="50"/>
        <v>28420.000000000004</v>
      </c>
      <c r="AE139" s="20">
        <f t="shared" si="64"/>
        <v>27.872731694006056</v>
      </c>
      <c r="AF139" s="20">
        <f t="shared" si="66"/>
        <v>4447.7177400193214</v>
      </c>
    </row>
    <row r="140" spans="1:32" x14ac:dyDescent="0.25">
      <c r="A140">
        <v>0</v>
      </c>
      <c r="C140" s="16">
        <v>44185</v>
      </c>
      <c r="J140" s="17">
        <f t="shared" si="51"/>
        <v>1.8750000000000002</v>
      </c>
      <c r="K140">
        <f t="shared" si="48"/>
        <v>8.4375000000000006E-2</v>
      </c>
      <c r="L140">
        <v>22.22</v>
      </c>
      <c r="M140">
        <f t="shared" si="49"/>
        <v>4.4999999999999998E-2</v>
      </c>
      <c r="N140">
        <f t="shared" si="52"/>
        <v>3.9375000000000007E-2</v>
      </c>
      <c r="O140" s="28">
        <f t="shared" si="65"/>
        <v>23841.47335152352</v>
      </c>
      <c r="P140" s="29">
        <f t="shared" si="53"/>
        <v>-13.385562788341291</v>
      </c>
      <c r="Q140" s="29">
        <f t="shared" si="54"/>
        <v>-14.423345668815749</v>
      </c>
      <c r="R140" s="29">
        <f t="shared" si="59"/>
        <v>-25.028017611441335</v>
      </c>
      <c r="S140" s="29">
        <f t="shared" si="60"/>
        <v>-2.780890845715704</v>
      </c>
      <c r="T140" s="29">
        <f t="shared" si="61"/>
        <v>-8.3426725371471111</v>
      </c>
      <c r="U140" s="29">
        <f t="shared" si="62"/>
        <v>-16.685345074294226</v>
      </c>
      <c r="V140" s="20">
        <f t="shared" si="67"/>
        <v>187.76671161850533</v>
      </c>
      <c r="W140" s="20">
        <f t="shared" ref="W140:W203" si="69">U132</f>
        <v>-16.996904422970474</v>
      </c>
      <c r="X140" s="20">
        <f t="shared" si="55"/>
        <v>12.047006509507161</v>
      </c>
      <c r="Y140" s="20">
        <f t="shared" si="56"/>
        <v>12.981011101934174</v>
      </c>
      <c r="Z140" s="20">
        <f t="shared" si="57"/>
        <v>-8.4692166799492661</v>
      </c>
      <c r="AA140" s="20">
        <f t="shared" si="63"/>
        <v>-11.250107525664969</v>
      </c>
      <c r="AB140" s="20">
        <f t="shared" si="68"/>
        <v>4390.7599368579749</v>
      </c>
      <c r="AC140" s="20">
        <f t="shared" si="58"/>
        <v>-1.5509728684755791E-2</v>
      </c>
      <c r="AD140" s="21">
        <f t="shared" si="50"/>
        <v>28420</v>
      </c>
      <c r="AE140" s="20">
        <f t="shared" si="64"/>
        <v>27.808908457157042</v>
      </c>
      <c r="AF140" s="20">
        <f t="shared" si="66"/>
        <v>4475.5266484764788</v>
      </c>
    </row>
    <row r="141" spans="1:32" x14ac:dyDescent="0.25">
      <c r="A141">
        <v>0</v>
      </c>
      <c r="C141" s="16">
        <v>44186</v>
      </c>
      <c r="J141" s="17">
        <f t="shared" si="51"/>
        <v>1.8750000000000002</v>
      </c>
      <c r="K141">
        <f t="shared" si="48"/>
        <v>8.4375000000000006E-2</v>
      </c>
      <c r="L141">
        <v>22.22</v>
      </c>
      <c r="M141">
        <f t="shared" si="49"/>
        <v>4.4999999999999998E-2</v>
      </c>
      <c r="N141">
        <f t="shared" si="52"/>
        <v>3.9375000000000007E-2</v>
      </c>
      <c r="O141" s="28">
        <f t="shared" si="65"/>
        <v>23813.727964470814</v>
      </c>
      <c r="P141" s="29">
        <f t="shared" si="53"/>
        <v>-13.338845303462421</v>
      </c>
      <c r="Q141" s="29">
        <f t="shared" si="54"/>
        <v>-14.406541749243246</v>
      </c>
      <c r="R141" s="29">
        <f t="shared" si="59"/>
        <v>-24.970848347435101</v>
      </c>
      <c r="S141" s="29">
        <f t="shared" si="60"/>
        <v>-2.774538705270567</v>
      </c>
      <c r="T141" s="29">
        <f t="shared" si="61"/>
        <v>-8.3236161158116992</v>
      </c>
      <c r="U141" s="29">
        <f t="shared" si="62"/>
        <v>-16.647232231623402</v>
      </c>
      <c r="V141" s="20">
        <f t="shared" si="67"/>
        <v>187.33076120361625</v>
      </c>
      <c r="W141" s="20">
        <f t="shared" si="69"/>
        <v>-16.957296739491412</v>
      </c>
      <c r="X141" s="20">
        <f t="shared" si="55"/>
        <v>12.00496077311618</v>
      </c>
      <c r="Y141" s="20">
        <f t="shared" si="56"/>
        <v>12.965887574318922</v>
      </c>
      <c r="Z141" s="20">
        <f t="shared" si="57"/>
        <v>-8.4495020228327391</v>
      </c>
      <c r="AA141" s="20">
        <f t="shared" si="63"/>
        <v>-11.224040728103306</v>
      </c>
      <c r="AB141" s="20">
        <f t="shared" si="68"/>
        <v>4418.9412743255698</v>
      </c>
      <c r="AC141" s="20">
        <f t="shared" si="58"/>
        <v>-1.5469472142348398E-2</v>
      </c>
      <c r="AD141" s="21">
        <f t="shared" si="50"/>
        <v>28420</v>
      </c>
      <c r="AE141" s="20">
        <f t="shared" si="64"/>
        <v>27.745387052705667</v>
      </c>
      <c r="AF141" s="20">
        <f t="shared" si="66"/>
        <v>4503.2720355291849</v>
      </c>
    </row>
    <row r="142" spans="1:32" x14ac:dyDescent="0.25">
      <c r="A142">
        <v>0</v>
      </c>
      <c r="C142" s="16">
        <v>44187</v>
      </c>
      <c r="J142" s="17">
        <f t="shared" si="51"/>
        <v>1.8750000000000002</v>
      </c>
      <c r="K142">
        <f t="shared" si="48"/>
        <v>8.4375000000000006E-2</v>
      </c>
      <c r="L142">
        <v>22.22</v>
      </c>
      <c r="M142">
        <f t="shared" si="49"/>
        <v>4.4999999999999998E-2</v>
      </c>
      <c r="N142">
        <f t="shared" si="52"/>
        <v>3.9375000000000007E-2</v>
      </c>
      <c r="O142" s="28">
        <f t="shared" si="65"/>
        <v>23786.045799603951</v>
      </c>
      <c r="P142" s="29">
        <f t="shared" si="53"/>
        <v>-13.292388653499261</v>
      </c>
      <c r="Q142" s="29">
        <f t="shared" si="54"/>
        <v>-14.389776213362547</v>
      </c>
      <c r="R142" s="29">
        <f t="shared" si="59"/>
        <v>-24.913948380175626</v>
      </c>
      <c r="S142" s="29">
        <f t="shared" si="60"/>
        <v>-2.7682164866861809</v>
      </c>
      <c r="T142" s="29">
        <f t="shared" si="61"/>
        <v>-8.3046494600585419</v>
      </c>
      <c r="U142" s="29">
        <f t="shared" si="62"/>
        <v>-16.609298920117084</v>
      </c>
      <c r="V142" s="20">
        <f t="shared" si="67"/>
        <v>186.89694347570895</v>
      </c>
      <c r="W142" s="20">
        <f t="shared" si="69"/>
        <v>-16.917881853920171</v>
      </c>
      <c r="X142" s="20">
        <f t="shared" si="55"/>
        <v>11.963149788149336</v>
      </c>
      <c r="Y142" s="20">
        <f t="shared" si="56"/>
        <v>12.950798592026292</v>
      </c>
      <c r="Z142" s="20">
        <f t="shared" si="57"/>
        <v>-8.4298842541627312</v>
      </c>
      <c r="AA142" s="20">
        <f t="shared" si="63"/>
        <v>-11.198100740848911</v>
      </c>
      <c r="AB142" s="20">
        <f t="shared" si="68"/>
        <v>4447.0572569203396</v>
      </c>
      <c r="AC142" s="20">
        <f t="shared" si="58"/>
        <v>-1.5429577338975757E-2</v>
      </c>
      <c r="AD142" s="21">
        <f t="shared" si="50"/>
        <v>28420</v>
      </c>
      <c r="AE142" s="20">
        <f t="shared" si="64"/>
        <v>27.682164866861807</v>
      </c>
      <c r="AF142" s="20">
        <f t="shared" si="66"/>
        <v>4530.9542003960469</v>
      </c>
    </row>
    <row r="143" spans="1:32" x14ac:dyDescent="0.25">
      <c r="A143">
        <v>0</v>
      </c>
      <c r="C143" s="16">
        <v>44188</v>
      </c>
      <c r="J143" s="17">
        <f t="shared" si="51"/>
        <v>1.8750000000000002</v>
      </c>
      <c r="K143">
        <f t="shared" si="48"/>
        <v>8.4375000000000006E-2</v>
      </c>
      <c r="L143">
        <v>22.22</v>
      </c>
      <c r="M143">
        <f t="shared" si="49"/>
        <v>4.4999999999999998E-2</v>
      </c>
      <c r="N143">
        <f t="shared" si="52"/>
        <v>3.9375000000000007E-2</v>
      </c>
      <c r="O143" s="28">
        <f t="shared" si="65"/>
        <v>23758.4265602784</v>
      </c>
      <c r="P143" s="29">
        <f t="shared" si="53"/>
        <v>-13.24619044518515</v>
      </c>
      <c r="Q143" s="29">
        <f t="shared" si="54"/>
        <v>-14.373048880366644</v>
      </c>
      <c r="R143" s="29">
        <f t="shared" si="59"/>
        <v>-24.857315392996618</v>
      </c>
      <c r="S143" s="29">
        <f t="shared" si="60"/>
        <v>-2.7619239325551797</v>
      </c>
      <c r="T143" s="29">
        <f t="shared" si="61"/>
        <v>-8.2857717976655394</v>
      </c>
      <c r="U143" s="29">
        <f t="shared" si="62"/>
        <v>-16.571543595331079</v>
      </c>
      <c r="V143" s="20">
        <f t="shared" si="67"/>
        <v>186.46523839920471</v>
      </c>
      <c r="W143" s="20">
        <f t="shared" si="69"/>
        <v>-16.878658013093936</v>
      </c>
      <c r="X143" s="20">
        <f t="shared" si="55"/>
        <v>11.921571400666634</v>
      </c>
      <c r="Y143" s="20">
        <f t="shared" si="56"/>
        <v>12.93574399232998</v>
      </c>
      <c r="Z143" s="20">
        <f t="shared" si="57"/>
        <v>-8.4103624564069026</v>
      </c>
      <c r="AA143" s="20">
        <f t="shared" si="63"/>
        <v>-11.172286388962082</v>
      </c>
      <c r="AB143" s="20">
        <f t="shared" si="68"/>
        <v>4475.108201322395</v>
      </c>
      <c r="AC143" s="20">
        <f t="shared" si="58"/>
        <v>-1.5390037152282519E-2</v>
      </c>
      <c r="AD143" s="21">
        <f t="shared" si="50"/>
        <v>28420</v>
      </c>
      <c r="AE143" s="20">
        <f t="shared" si="64"/>
        <v>27.619239325551796</v>
      </c>
      <c r="AF143" s="20">
        <f t="shared" si="66"/>
        <v>4558.5734397215983</v>
      </c>
    </row>
    <row r="144" spans="1:32" x14ac:dyDescent="0.25">
      <c r="A144">
        <v>0</v>
      </c>
      <c r="C144" s="16">
        <v>44189</v>
      </c>
      <c r="J144" s="17">
        <f t="shared" si="51"/>
        <v>1.8750000000000002</v>
      </c>
      <c r="K144">
        <f t="shared" si="48"/>
        <v>8.4375000000000006E-2</v>
      </c>
      <c r="L144">
        <v>22.22</v>
      </c>
      <c r="M144">
        <f t="shared" si="49"/>
        <v>4.4999999999999998E-2</v>
      </c>
      <c r="N144">
        <f t="shared" si="52"/>
        <v>3.9375000000000007E-2</v>
      </c>
      <c r="O144" s="28">
        <f t="shared" si="65"/>
        <v>23730.869952384954</v>
      </c>
      <c r="P144" s="29">
        <f t="shared" si="53"/>
        <v>-13.200248322442388</v>
      </c>
      <c r="Q144" s="29">
        <f t="shared" si="54"/>
        <v>-14.356359571003953</v>
      </c>
      <c r="R144" s="29">
        <f t="shared" si="59"/>
        <v>-24.800947104101706</v>
      </c>
      <c r="S144" s="29">
        <f t="shared" si="60"/>
        <v>-2.7556607893446343</v>
      </c>
      <c r="T144" s="29">
        <f t="shared" si="61"/>
        <v>-8.2669823680339025</v>
      </c>
      <c r="U144" s="29">
        <f t="shared" si="62"/>
        <v>-16.533964736067801</v>
      </c>
      <c r="V144" s="20">
        <f t="shared" si="67"/>
        <v>186.03562628298553</v>
      </c>
      <c r="W144" s="20">
        <f t="shared" si="69"/>
        <v>-16.839623492356679</v>
      </c>
      <c r="X144" s="20">
        <f t="shared" si="55"/>
        <v>11.88022349019815</v>
      </c>
      <c r="Y144" s="20">
        <f t="shared" si="56"/>
        <v>12.920723613903558</v>
      </c>
      <c r="Z144" s="20">
        <f t="shared" si="57"/>
        <v>-8.3909357279642123</v>
      </c>
      <c r="AA144" s="20">
        <f t="shared" si="63"/>
        <v>-11.146596517308847</v>
      </c>
      <c r="AB144" s="20">
        <f t="shared" si="68"/>
        <v>4503.0944213320608</v>
      </c>
      <c r="AC144" s="20">
        <f t="shared" si="58"/>
        <v>-1.5350844668225854E-2</v>
      </c>
      <c r="AD144" s="21">
        <f t="shared" si="50"/>
        <v>28420</v>
      </c>
      <c r="AE144" s="20">
        <f t="shared" si="64"/>
        <v>27.556607893446341</v>
      </c>
      <c r="AF144" s="20">
        <f t="shared" si="66"/>
        <v>4586.1300476150445</v>
      </c>
    </row>
    <row r="145" spans="1:32" x14ac:dyDescent="0.25">
      <c r="A145">
        <v>0</v>
      </c>
      <c r="C145" s="16">
        <v>44190</v>
      </c>
      <c r="J145" s="17">
        <f t="shared" si="51"/>
        <v>1.8750000000000002</v>
      </c>
      <c r="K145">
        <f t="shared" si="48"/>
        <v>8.4375000000000006E-2</v>
      </c>
      <c r="L145">
        <v>22.22</v>
      </c>
      <c r="M145">
        <f t="shared" si="49"/>
        <v>4.4999999999999998E-2</v>
      </c>
      <c r="N145">
        <f t="shared" si="52"/>
        <v>3.9375000000000007E-2</v>
      </c>
      <c r="O145" s="28">
        <f t="shared" si="65"/>
        <v>23703.375684311934</v>
      </c>
      <c r="P145" s="29">
        <f t="shared" si="53"/>
        <v>-13.154559965465147</v>
      </c>
      <c r="Q145" s="29">
        <f t="shared" si="54"/>
        <v>-14.3397081075549</v>
      </c>
      <c r="R145" s="29">
        <f t="shared" si="59"/>
        <v>-24.744841265718041</v>
      </c>
      <c r="S145" s="29">
        <f t="shared" si="60"/>
        <v>-2.7494268073020045</v>
      </c>
      <c r="T145" s="29">
        <f t="shared" si="61"/>
        <v>-8.2482804219060135</v>
      </c>
      <c r="U145" s="29">
        <f t="shared" si="62"/>
        <v>-16.496560843812027</v>
      </c>
      <c r="V145" s="20">
        <f t="shared" si="67"/>
        <v>185.60808777114752</v>
      </c>
      <c r="W145" s="20">
        <f t="shared" si="69"/>
        <v>-16.800776594821681</v>
      </c>
      <c r="X145" s="20">
        <f t="shared" si="55"/>
        <v>11.839103968918632</v>
      </c>
      <c r="Y145" s="20">
        <f t="shared" si="56"/>
        <v>12.90573729679941</v>
      </c>
      <c r="Z145" s="20">
        <f t="shared" si="57"/>
        <v>-8.3716031827343489</v>
      </c>
      <c r="AA145" s="20">
        <f t="shared" si="63"/>
        <v>-11.121029990036353</v>
      </c>
      <c r="AB145" s="20">
        <f t="shared" si="68"/>
        <v>4531.016227916919</v>
      </c>
      <c r="AC145" s="20">
        <f t="shared" si="58"/>
        <v>-1.5311993174175944E-2</v>
      </c>
      <c r="AD145" s="21">
        <f t="shared" si="50"/>
        <v>28420</v>
      </c>
      <c r="AE145" s="20">
        <f t="shared" si="64"/>
        <v>27.494268073020045</v>
      </c>
      <c r="AF145" s="20">
        <f t="shared" si="66"/>
        <v>4613.6243156880646</v>
      </c>
    </row>
    <row r="146" spans="1:32" x14ac:dyDescent="0.25">
      <c r="A146">
        <v>0</v>
      </c>
      <c r="C146" s="16">
        <v>44191</v>
      </c>
      <c r="J146" s="17">
        <f t="shared" si="51"/>
        <v>1.8750000000000002</v>
      </c>
      <c r="K146">
        <f t="shared" si="48"/>
        <v>8.4375000000000006E-2</v>
      </c>
      <c r="L146">
        <v>22.22</v>
      </c>
      <c r="M146">
        <f t="shared" si="49"/>
        <v>4.4999999999999998E-2</v>
      </c>
      <c r="N146">
        <f t="shared" si="52"/>
        <v>3.9375000000000007E-2</v>
      </c>
      <c r="O146" s="28">
        <f t="shared" si="65"/>
        <v>23675.943466908295</v>
      </c>
      <c r="P146" s="29">
        <f t="shared" si="53"/>
        <v>-13.109123089832174</v>
      </c>
      <c r="Q146" s="29">
        <f t="shared" si="54"/>
        <v>-14.323094313809074</v>
      </c>
      <c r="R146" s="29">
        <f t="shared" si="59"/>
        <v>-24.688995663277122</v>
      </c>
      <c r="S146" s="29">
        <f t="shared" si="60"/>
        <v>-2.7432217403641248</v>
      </c>
      <c r="T146" s="29">
        <f t="shared" si="61"/>
        <v>-8.2296652210923735</v>
      </c>
      <c r="U146" s="29">
        <f t="shared" si="62"/>
        <v>-16.459330442184751</v>
      </c>
      <c r="V146" s="20">
        <f t="shared" si="67"/>
        <v>185.18260383406454</v>
      </c>
      <c r="W146" s="20">
        <f t="shared" si="69"/>
        <v>-16.76211565065848</v>
      </c>
      <c r="X146" s="20">
        <f t="shared" si="55"/>
        <v>11.798210780848956</v>
      </c>
      <c r="Y146" s="20">
        <f t="shared" si="56"/>
        <v>12.890784882428166</v>
      </c>
      <c r="Z146" s="20">
        <f t="shared" si="57"/>
        <v>-8.3523639497016386</v>
      </c>
      <c r="AA146" s="20">
        <f t="shared" si="63"/>
        <v>-11.095585690065764</v>
      </c>
      <c r="AB146" s="20">
        <f t="shared" si="68"/>
        <v>4558.8739292576429</v>
      </c>
      <c r="AC146" s="20">
        <f t="shared" si="58"/>
        <v>-1.5273476152211864E-2</v>
      </c>
      <c r="AD146" s="21">
        <f t="shared" si="50"/>
        <v>28420.000000000004</v>
      </c>
      <c r="AE146" s="20">
        <f t="shared" si="64"/>
        <v>27.43221740364125</v>
      </c>
      <c r="AF146" s="20">
        <f t="shared" si="66"/>
        <v>4641.0565330917061</v>
      </c>
    </row>
    <row r="147" spans="1:32" x14ac:dyDescent="0.25">
      <c r="A147">
        <v>0</v>
      </c>
      <c r="C147" s="16">
        <v>44192</v>
      </c>
      <c r="J147" s="17">
        <f t="shared" si="51"/>
        <v>1.8750000000000002</v>
      </c>
      <c r="K147">
        <f t="shared" si="48"/>
        <v>8.4375000000000006E-2</v>
      </c>
      <c r="L147">
        <v>22.22</v>
      </c>
      <c r="M147">
        <f t="shared" si="49"/>
        <v>4.4999999999999998E-2</v>
      </c>
      <c r="N147">
        <f t="shared" si="52"/>
        <v>3.9375000000000007E-2</v>
      </c>
      <c r="O147" s="28">
        <f t="shared" si="65"/>
        <v>23648.573013447603</v>
      </c>
      <c r="P147" s="29">
        <f t="shared" si="53"/>
        <v>-13.063935445648271</v>
      </c>
      <c r="Q147" s="29">
        <f t="shared" si="54"/>
        <v>-14.306518015042933</v>
      </c>
      <c r="R147" s="29">
        <f t="shared" si="59"/>
        <v>-24.633408114622082</v>
      </c>
      <c r="S147" s="29">
        <f t="shared" si="60"/>
        <v>-2.7370453460691202</v>
      </c>
      <c r="T147" s="29">
        <f t="shared" si="61"/>
        <v>-8.2111360382073606</v>
      </c>
      <c r="U147" s="29">
        <f t="shared" si="62"/>
        <v>-16.422272076414721</v>
      </c>
      <c r="V147" s="20">
        <f t="shared" si="67"/>
        <v>184.75915575975009</v>
      </c>
      <c r="W147" s="20">
        <f t="shared" si="69"/>
        <v>-16.723639016403631</v>
      </c>
      <c r="X147" s="20">
        <f t="shared" si="55"/>
        <v>11.757541901083444</v>
      </c>
      <c r="Y147" s="20">
        <f t="shared" si="56"/>
        <v>12.875866213538639</v>
      </c>
      <c r="Z147" s="20">
        <f t="shared" si="57"/>
        <v>-8.3332171725329047</v>
      </c>
      <c r="AA147" s="20">
        <f t="shared" si="63"/>
        <v>-11.070262518602025</v>
      </c>
      <c r="AB147" s="20">
        <f t="shared" si="68"/>
        <v>4586.6678307926486</v>
      </c>
      <c r="AC147" s="20">
        <f t="shared" si="58"/>
        <v>-1.5235287272682033E-2</v>
      </c>
      <c r="AD147" s="21">
        <f t="shared" si="50"/>
        <v>28420.000000000004</v>
      </c>
      <c r="AE147" s="20">
        <f t="shared" si="64"/>
        <v>27.370453460691202</v>
      </c>
      <c r="AF147" s="20">
        <f t="shared" si="66"/>
        <v>4668.4269865523975</v>
      </c>
    </row>
    <row r="148" spans="1:32" x14ac:dyDescent="0.25">
      <c r="A148">
        <v>0</v>
      </c>
      <c r="C148" s="16">
        <v>44193</v>
      </c>
      <c r="J148" s="17">
        <f t="shared" si="51"/>
        <v>1.8750000000000002</v>
      </c>
      <c r="K148">
        <f t="shared" si="48"/>
        <v>8.4375000000000006E-2</v>
      </c>
      <c r="L148">
        <v>22.22</v>
      </c>
      <c r="M148">
        <f t="shared" si="49"/>
        <v>4.4999999999999998E-2</v>
      </c>
      <c r="N148">
        <f t="shared" si="52"/>
        <v>3.9375000000000007E-2</v>
      </c>
      <c r="O148" s="28">
        <f t="shared" si="65"/>
        <v>23621.26403959289</v>
      </c>
      <c r="P148" s="29">
        <f t="shared" si="53"/>
        <v>-13.018994816713402</v>
      </c>
      <c r="Q148" s="29">
        <f t="shared" si="54"/>
        <v>-14.289979037998043</v>
      </c>
      <c r="R148" s="29">
        <f t="shared" si="59"/>
        <v>-24.578076469240301</v>
      </c>
      <c r="S148" s="29">
        <f t="shared" si="60"/>
        <v>-2.7308973854711449</v>
      </c>
      <c r="T148" s="29">
        <f t="shared" si="61"/>
        <v>-8.1926921564134343</v>
      </c>
      <c r="U148" s="29">
        <f t="shared" si="62"/>
        <v>-16.385384312826865</v>
      </c>
      <c r="V148" s="20">
        <f t="shared" si="67"/>
        <v>184.33772514550742</v>
      </c>
      <c r="W148" s="20">
        <f t="shared" si="69"/>
        <v>-16.685345074294226</v>
      </c>
      <c r="X148" s="20">
        <f t="shared" si="55"/>
        <v>11.717095335042062</v>
      </c>
      <c r="Y148" s="20">
        <f t="shared" si="56"/>
        <v>12.860981134198239</v>
      </c>
      <c r="Z148" s="20">
        <f t="shared" si="57"/>
        <v>-8.3141620091887543</v>
      </c>
      <c r="AA148" s="20">
        <f t="shared" si="63"/>
        <v>-11.0450593946599</v>
      </c>
      <c r="AB148" s="20">
        <f t="shared" si="68"/>
        <v>4614.398235261604</v>
      </c>
      <c r="AC148" s="20">
        <f t="shared" si="58"/>
        <v>-1.5197420387952312E-2</v>
      </c>
      <c r="AD148" s="21">
        <f t="shared" si="50"/>
        <v>28420</v>
      </c>
      <c r="AE148" s="20">
        <f t="shared" si="64"/>
        <v>27.308973854711446</v>
      </c>
      <c r="AF148" s="20">
        <f t="shared" si="66"/>
        <v>4695.7359604071089</v>
      </c>
    </row>
    <row r="149" spans="1:32" x14ac:dyDescent="0.25">
      <c r="A149">
        <v>0</v>
      </c>
      <c r="C149" s="16">
        <v>44194</v>
      </c>
      <c r="J149" s="17">
        <f t="shared" si="51"/>
        <v>1.8750000000000002</v>
      </c>
      <c r="K149">
        <f t="shared" si="48"/>
        <v>8.4375000000000006E-2</v>
      </c>
      <c r="L149">
        <v>22.22</v>
      </c>
      <c r="M149">
        <f t="shared" si="49"/>
        <v>4.4999999999999998E-2</v>
      </c>
      <c r="N149">
        <f t="shared" si="52"/>
        <v>3.9375000000000007E-2</v>
      </c>
      <c r="O149" s="28">
        <f t="shared" si="65"/>
        <v>23594.016263362311</v>
      </c>
      <c r="P149" s="29">
        <f t="shared" si="53"/>
        <v>-12.97429901971852</v>
      </c>
      <c r="Q149" s="29">
        <f t="shared" si="54"/>
        <v>-14.273477210859841</v>
      </c>
      <c r="R149" s="29">
        <f t="shared" si="59"/>
        <v>-24.522998607520524</v>
      </c>
      <c r="S149" s="29">
        <f t="shared" si="60"/>
        <v>-2.724777623057836</v>
      </c>
      <c r="T149" s="29">
        <f t="shared" si="61"/>
        <v>-8.174332869173508</v>
      </c>
      <c r="U149" s="29">
        <f t="shared" si="62"/>
        <v>-16.348665738347016</v>
      </c>
      <c r="V149" s="20">
        <f t="shared" si="67"/>
        <v>183.9182938898567</v>
      </c>
      <c r="W149" s="20">
        <f t="shared" si="69"/>
        <v>-16.647232231623402</v>
      </c>
      <c r="X149" s="20">
        <f t="shared" si="55"/>
        <v>11.676869117746669</v>
      </c>
      <c r="Y149" s="20">
        <f t="shared" si="56"/>
        <v>12.846129489773858</v>
      </c>
      <c r="Z149" s="20">
        <f t="shared" si="57"/>
        <v>-8.2951976315478344</v>
      </c>
      <c r="AA149" s="20">
        <f t="shared" si="63"/>
        <v>-11.01997525460567</v>
      </c>
      <c r="AB149" s="20">
        <f t="shared" si="68"/>
        <v>4642.065442747833</v>
      </c>
      <c r="AC149" s="20">
        <f t="shared" si="58"/>
        <v>-1.5159869526387428E-2</v>
      </c>
      <c r="AD149" s="21">
        <f t="shared" si="50"/>
        <v>28420</v>
      </c>
      <c r="AE149" s="20">
        <f t="shared" si="64"/>
        <v>27.24777623057836</v>
      </c>
      <c r="AF149" s="20">
        <f t="shared" si="66"/>
        <v>4722.9837366376869</v>
      </c>
    </row>
    <row r="150" spans="1:32" x14ac:dyDescent="0.25">
      <c r="A150">
        <v>0</v>
      </c>
      <c r="C150" s="16">
        <v>44195</v>
      </c>
      <c r="J150" s="17">
        <f t="shared" si="51"/>
        <v>1.8750000000000002</v>
      </c>
      <c r="K150">
        <f t="shared" si="48"/>
        <v>8.4375000000000006E-2</v>
      </c>
      <c r="L150">
        <v>22.22</v>
      </c>
      <c r="M150">
        <f t="shared" si="49"/>
        <v>4.4999999999999998E-2</v>
      </c>
      <c r="N150">
        <f t="shared" si="52"/>
        <v>3.9375000000000007E-2</v>
      </c>
      <c r="O150" s="28">
        <f t="shared" si="65"/>
        <v>23566.82940509561</v>
      </c>
      <c r="P150" s="29">
        <f t="shared" si="53"/>
        <v>-12.929845903467051</v>
      </c>
      <c r="Q150" s="29">
        <f t="shared" si="54"/>
        <v>-14.257012363236873</v>
      </c>
      <c r="R150" s="29">
        <f t="shared" si="59"/>
        <v>-24.468172440033531</v>
      </c>
      <c r="S150" s="29">
        <f t="shared" si="60"/>
        <v>-2.7186858266703924</v>
      </c>
      <c r="T150" s="29">
        <f t="shared" si="61"/>
        <v>-8.1560574800111763</v>
      </c>
      <c r="U150" s="29">
        <f t="shared" si="62"/>
        <v>-16.312114960022356</v>
      </c>
      <c r="V150" s="20">
        <f t="shared" si="67"/>
        <v>183.5008441847296</v>
      </c>
      <c r="W150" s="20">
        <f t="shared" si="69"/>
        <v>-16.609298920117084</v>
      </c>
      <c r="X150" s="20">
        <f t="shared" si="55"/>
        <v>11.636861313120345</v>
      </c>
      <c r="Y150" s="20">
        <f t="shared" si="56"/>
        <v>12.831311126913185</v>
      </c>
      <c r="Z150" s="20">
        <f t="shared" si="57"/>
        <v>-8.2763232250435514</v>
      </c>
      <c r="AA150" s="20">
        <f t="shared" si="63"/>
        <v>-10.995009051713943</v>
      </c>
      <c r="AB150" s="20">
        <f t="shared" si="68"/>
        <v>4669.6697507196641</v>
      </c>
      <c r="AC150" s="20">
        <f t="shared" si="58"/>
        <v>-1.5122628886516037E-2</v>
      </c>
      <c r="AD150" s="21">
        <f t="shared" si="50"/>
        <v>28420.000000000007</v>
      </c>
      <c r="AE150" s="20">
        <f t="shared" si="64"/>
        <v>27.186858266703926</v>
      </c>
      <c r="AF150" s="20">
        <f t="shared" si="66"/>
        <v>4750.1705949043908</v>
      </c>
    </row>
    <row r="151" spans="1:32" x14ac:dyDescent="0.25">
      <c r="A151">
        <v>0</v>
      </c>
      <c r="C151" s="16">
        <v>44196</v>
      </c>
      <c r="J151" s="17">
        <f t="shared" si="51"/>
        <v>1.8750000000000002</v>
      </c>
      <c r="K151">
        <f t="shared" si="48"/>
        <v>8.4375000000000006E-2</v>
      </c>
      <c r="L151">
        <v>22.22</v>
      </c>
      <c r="M151">
        <f t="shared" si="49"/>
        <v>4.4999999999999998E-2</v>
      </c>
      <c r="N151">
        <f t="shared" si="52"/>
        <v>3.9375000000000007E-2</v>
      </c>
      <c r="O151" s="28">
        <f t="shared" si="65"/>
        <v>23539.70318742135</v>
      </c>
      <c r="P151" s="29">
        <f t="shared" si="53"/>
        <v>-12.885633348121154</v>
      </c>
      <c r="Q151" s="29">
        <f t="shared" si="54"/>
        <v>-14.240584326140544</v>
      </c>
      <c r="R151" s="29">
        <f t="shared" si="59"/>
        <v>-24.413595906835528</v>
      </c>
      <c r="S151" s="29">
        <f t="shared" si="60"/>
        <v>-2.7126217674261697</v>
      </c>
      <c r="T151" s="29">
        <f t="shared" si="61"/>
        <v>-8.1378653022785095</v>
      </c>
      <c r="U151" s="29">
        <f t="shared" si="62"/>
        <v>-16.275730604557019</v>
      </c>
      <c r="V151" s="20">
        <f t="shared" si="67"/>
        <v>183.08535850792123</v>
      </c>
      <c r="W151" s="20">
        <f t="shared" si="69"/>
        <v>-16.571543595331079</v>
      </c>
      <c r="X151" s="20">
        <f t="shared" si="55"/>
        <v>11.597070013309038</v>
      </c>
      <c r="Y151" s="20">
        <f t="shared" si="56"/>
        <v>12.816525893526491</v>
      </c>
      <c r="Z151" s="20">
        <f t="shared" si="57"/>
        <v>-8.2575379883128317</v>
      </c>
      <c r="AA151" s="20">
        <f t="shared" si="63"/>
        <v>-10.970159755739001</v>
      </c>
      <c r="AB151" s="20">
        <f t="shared" si="68"/>
        <v>4697.2114540707335</v>
      </c>
      <c r="AC151" s="20">
        <f t="shared" si="58"/>
        <v>-1.5085692831421808E-2</v>
      </c>
      <c r="AD151" s="21">
        <f t="shared" si="50"/>
        <v>28420.000000000004</v>
      </c>
      <c r="AE151" s="20">
        <f t="shared" si="64"/>
        <v>27.126217674261696</v>
      </c>
      <c r="AF151" s="20">
        <f t="shared" si="66"/>
        <v>4777.2968125786529</v>
      </c>
    </row>
    <row r="152" spans="1:32" x14ac:dyDescent="0.25">
      <c r="A152">
        <v>0</v>
      </c>
      <c r="C152" s="16">
        <v>44197</v>
      </c>
      <c r="J152" s="17">
        <f t="shared" si="51"/>
        <v>1.8750000000000002</v>
      </c>
      <c r="K152">
        <f t="shared" si="48"/>
        <v>8.4375000000000006E-2</v>
      </c>
      <c r="L152">
        <v>22.22</v>
      </c>
      <c r="M152">
        <f t="shared" si="49"/>
        <v>4.4999999999999998E-2</v>
      </c>
      <c r="N152">
        <f t="shared" si="52"/>
        <v>3.9375000000000007E-2</v>
      </c>
      <c r="O152" s="28">
        <f t="shared" si="65"/>
        <v>23512.637335224914</v>
      </c>
      <c r="P152" s="29">
        <f t="shared" si="53"/>
        <v>-12.841659264471822</v>
      </c>
      <c r="Q152" s="29">
        <f t="shared" si="54"/>
        <v>-14.224192931965304</v>
      </c>
      <c r="R152" s="29">
        <f t="shared" si="59"/>
        <v>-24.359266976793414</v>
      </c>
      <c r="S152" s="29">
        <f t="shared" si="60"/>
        <v>-2.706585219643713</v>
      </c>
      <c r="T152" s="29">
        <f t="shared" si="61"/>
        <v>-8.1197556589311386</v>
      </c>
      <c r="U152" s="29">
        <f t="shared" si="62"/>
        <v>-16.239511317862274</v>
      </c>
      <c r="V152" s="20">
        <f t="shared" si="67"/>
        <v>182.67181961579035</v>
      </c>
      <c r="W152" s="20">
        <f t="shared" si="69"/>
        <v>-16.533964736067801</v>
      </c>
      <c r="X152" s="20">
        <f t="shared" si="55"/>
        <v>11.55749333802464</v>
      </c>
      <c r="Y152" s="20">
        <f t="shared" si="56"/>
        <v>12.801773638768774</v>
      </c>
      <c r="Z152" s="20">
        <f t="shared" si="57"/>
        <v>-8.2388411328564555</v>
      </c>
      <c r="AA152" s="20">
        <f t="shared" si="63"/>
        <v>-10.945426352500169</v>
      </c>
      <c r="AB152" s="20">
        <f t="shared" si="68"/>
        <v>4724.6908451593017</v>
      </c>
      <c r="AC152" s="20">
        <f t="shared" si="58"/>
        <v>-1.5049055883298301E-2</v>
      </c>
      <c r="AD152" s="21">
        <f t="shared" si="50"/>
        <v>28420.000000000004</v>
      </c>
      <c r="AE152" s="20">
        <f t="shared" si="64"/>
        <v>27.065852196437127</v>
      </c>
      <c r="AF152" s="20">
        <f t="shared" si="66"/>
        <v>4804.3626647750898</v>
      </c>
    </row>
    <row r="153" spans="1:32" x14ac:dyDescent="0.25">
      <c r="A153">
        <v>0</v>
      </c>
      <c r="C153" s="16">
        <v>44198</v>
      </c>
      <c r="J153" s="17">
        <f t="shared" si="51"/>
        <v>1.8750000000000002</v>
      </c>
      <c r="K153">
        <f t="shared" si="48"/>
        <v>8.4375000000000006E-2</v>
      </c>
      <c r="L153">
        <v>22.22</v>
      </c>
      <c r="M153">
        <f t="shared" si="49"/>
        <v>4.4999999999999998E-2</v>
      </c>
      <c r="N153">
        <f t="shared" si="52"/>
        <v>3.9375000000000007E-2</v>
      </c>
      <c r="O153" s="28">
        <f t="shared" si="65"/>
        <v>23485.631575617212</v>
      </c>
      <c r="P153" s="29">
        <f t="shared" si="53"/>
        <v>-12.797921593231978</v>
      </c>
      <c r="Q153" s="29">
        <f t="shared" si="54"/>
        <v>-14.207838014469322</v>
      </c>
      <c r="R153" s="29">
        <f t="shared" si="59"/>
        <v>-24.30518364693117</v>
      </c>
      <c r="S153" s="29">
        <f t="shared" si="60"/>
        <v>-2.7005759607701303</v>
      </c>
      <c r="T153" s="29">
        <f t="shared" si="61"/>
        <v>-8.1017278823103904</v>
      </c>
      <c r="U153" s="29">
        <f t="shared" si="62"/>
        <v>-16.203455764620777</v>
      </c>
      <c r="V153" s="20">
        <f t="shared" si="67"/>
        <v>182.26021053619891</v>
      </c>
      <c r="W153" s="20">
        <f t="shared" si="69"/>
        <v>-16.496560843812027</v>
      </c>
      <c r="X153" s="20">
        <f t="shared" si="55"/>
        <v>11.518129433908781</v>
      </c>
      <c r="Y153" s="20">
        <f t="shared" si="56"/>
        <v>12.78705421302239</v>
      </c>
      <c r="Z153" s="20">
        <f t="shared" si="57"/>
        <v>-8.220231882710566</v>
      </c>
      <c r="AA153" s="20">
        <f t="shared" si="63"/>
        <v>-10.920807843480697</v>
      </c>
      <c r="AB153" s="20">
        <f t="shared" si="68"/>
        <v>4752.1082138465945</v>
      </c>
      <c r="AC153" s="20">
        <f t="shared" si="58"/>
        <v>-1.5012712718205274E-2</v>
      </c>
      <c r="AD153" s="21">
        <f t="shared" si="50"/>
        <v>28420.000000000004</v>
      </c>
      <c r="AE153" s="20">
        <f t="shared" si="64"/>
        <v>27.0057596077013</v>
      </c>
      <c r="AF153" s="20">
        <f t="shared" si="66"/>
        <v>4831.3684243827911</v>
      </c>
    </row>
    <row r="154" spans="1:32" x14ac:dyDescent="0.25">
      <c r="A154">
        <v>0</v>
      </c>
      <c r="C154" s="16">
        <v>44199</v>
      </c>
      <c r="J154" s="17">
        <f t="shared" si="51"/>
        <v>1.8750000000000002</v>
      </c>
      <c r="K154">
        <f t="shared" si="48"/>
        <v>8.4375000000000006E-2</v>
      </c>
      <c r="L154">
        <v>22.22</v>
      </c>
      <c r="M154">
        <f t="shared" si="49"/>
        <v>4.4999999999999998E-2</v>
      </c>
      <c r="N154">
        <f t="shared" si="52"/>
        <v>3.9375000000000007E-2</v>
      </c>
      <c r="O154" s="28">
        <f t="shared" si="65"/>
        <v>23458.685637904106</v>
      </c>
      <c r="P154" s="29">
        <f t="shared" si="53"/>
        <v>-12.754418304351743</v>
      </c>
      <c r="Q154" s="29">
        <f t="shared" si="54"/>
        <v>-14.191519408755573</v>
      </c>
      <c r="R154" s="29">
        <f t="shared" si="59"/>
        <v>-24.251343941796584</v>
      </c>
      <c r="S154" s="29">
        <f t="shared" si="60"/>
        <v>-2.694593771310732</v>
      </c>
      <c r="T154" s="29">
        <f t="shared" si="61"/>
        <v>-8.0837813139321941</v>
      </c>
      <c r="U154" s="29">
        <f t="shared" si="62"/>
        <v>-16.167562627864392</v>
      </c>
      <c r="V154" s="20">
        <f t="shared" si="67"/>
        <v>181.85051456168179</v>
      </c>
      <c r="W154" s="20">
        <f t="shared" si="69"/>
        <v>-16.459330442184751</v>
      </c>
      <c r="X154" s="20">
        <f t="shared" si="55"/>
        <v>11.478976473916569</v>
      </c>
      <c r="Y154" s="20">
        <f t="shared" si="56"/>
        <v>12.772367467880017</v>
      </c>
      <c r="Z154" s="20">
        <f t="shared" si="57"/>
        <v>-8.2017094741289505</v>
      </c>
      <c r="AA154" s="20">
        <f t="shared" si="63"/>
        <v>-10.896303245439682</v>
      </c>
      <c r="AB154" s="20">
        <f t="shared" si="68"/>
        <v>4779.463847534219</v>
      </c>
      <c r="AC154" s="20">
        <f t="shared" si="58"/>
        <v>-1.4976658161001185E-2</v>
      </c>
      <c r="AD154" s="21">
        <f t="shared" si="50"/>
        <v>28420.000000000004</v>
      </c>
      <c r="AE154" s="20">
        <f t="shared" si="64"/>
        <v>26.94593771310732</v>
      </c>
      <c r="AF154" s="20">
        <f t="shared" si="66"/>
        <v>4858.3143620958981</v>
      </c>
    </row>
    <row r="155" spans="1:32" x14ac:dyDescent="0.25">
      <c r="A155">
        <v>0</v>
      </c>
      <c r="C155" s="16">
        <v>44200</v>
      </c>
      <c r="J155" s="17">
        <f t="shared" si="51"/>
        <v>1.8750000000000002</v>
      </c>
      <c r="K155">
        <f t="shared" si="48"/>
        <v>8.4375000000000006E-2</v>
      </c>
      <c r="L155">
        <v>22.22</v>
      </c>
      <c r="M155">
        <f t="shared" si="49"/>
        <v>4.4999999999999998E-2</v>
      </c>
      <c r="N155">
        <f t="shared" si="52"/>
        <v>3.9375000000000007E-2</v>
      </c>
      <c r="O155" s="28">
        <f t="shared" si="65"/>
        <v>23431.799253556495</v>
      </c>
      <c r="P155" s="29">
        <f t="shared" si="53"/>
        <v>-12.711147396355006</v>
      </c>
      <c r="Q155" s="29">
        <f t="shared" si="54"/>
        <v>-14.175236951253359</v>
      </c>
      <c r="R155" s="29">
        <f t="shared" si="59"/>
        <v>-24.197745912847527</v>
      </c>
      <c r="S155" s="29">
        <f t="shared" si="60"/>
        <v>-2.6886384347608363</v>
      </c>
      <c r="T155" s="29">
        <f t="shared" si="61"/>
        <v>-8.0659153042825089</v>
      </c>
      <c r="U155" s="29">
        <f t="shared" si="62"/>
        <v>-16.131830608565018</v>
      </c>
      <c r="V155" s="20">
        <f t="shared" si="67"/>
        <v>181.44271524283891</v>
      </c>
      <c r="W155" s="20">
        <f t="shared" si="69"/>
        <v>-16.422272076414721</v>
      </c>
      <c r="X155" s="20">
        <f t="shared" si="55"/>
        <v>11.440032656719506</v>
      </c>
      <c r="Y155" s="20">
        <f t="shared" si="56"/>
        <v>12.757713256128023</v>
      </c>
      <c r="Z155" s="20">
        <f t="shared" si="57"/>
        <v>-8.1832731552756801</v>
      </c>
      <c r="AA155" s="20">
        <f t="shared" si="63"/>
        <v>-10.871911590036516</v>
      </c>
      <c r="AB155" s="20">
        <f t="shared" si="68"/>
        <v>4806.7580312006703</v>
      </c>
      <c r="AC155" s="20">
        <f t="shared" si="58"/>
        <v>-1.4940887180448024E-2</v>
      </c>
      <c r="AD155" s="21">
        <f t="shared" si="50"/>
        <v>28420.000000000007</v>
      </c>
      <c r="AE155" s="20">
        <f t="shared" si="64"/>
        <v>26.886384347608363</v>
      </c>
      <c r="AF155" s="20">
        <f t="shared" si="66"/>
        <v>4885.2007464435064</v>
      </c>
    </row>
    <row r="156" spans="1:32" x14ac:dyDescent="0.25">
      <c r="A156">
        <v>0</v>
      </c>
      <c r="C156" s="16">
        <v>44201</v>
      </c>
      <c r="J156" s="17">
        <f t="shared" si="51"/>
        <v>1.8750000000000002</v>
      </c>
      <c r="K156">
        <f t="shared" si="48"/>
        <v>8.4375000000000006E-2</v>
      </c>
      <c r="L156">
        <v>22.22</v>
      </c>
      <c r="M156">
        <f t="shared" si="49"/>
        <v>4.4999999999999998E-2</v>
      </c>
      <c r="N156">
        <f t="shared" si="52"/>
        <v>3.9375000000000007E-2</v>
      </c>
      <c r="O156" s="28">
        <f t="shared" si="65"/>
        <v>23404.972156181098</v>
      </c>
      <c r="P156" s="29">
        <f t="shared" si="53"/>
        <v>-12.668106895696628</v>
      </c>
      <c r="Q156" s="29">
        <f t="shared" si="54"/>
        <v>-14.158990479700234</v>
      </c>
      <c r="R156" s="29">
        <f t="shared" si="59"/>
        <v>-24.144387637857175</v>
      </c>
      <c r="S156" s="29">
        <f t="shared" si="60"/>
        <v>-2.6827097375396862</v>
      </c>
      <c r="T156" s="29">
        <f t="shared" si="61"/>
        <v>-8.0481292126190578</v>
      </c>
      <c r="U156" s="29">
        <f t="shared" si="62"/>
        <v>-16.096258425238119</v>
      </c>
      <c r="V156" s="20">
        <f t="shared" si="67"/>
        <v>181.03679638194146</v>
      </c>
      <c r="W156" s="20">
        <f t="shared" si="69"/>
        <v>-16.385384312826865</v>
      </c>
      <c r="X156" s="20">
        <f t="shared" si="55"/>
        <v>11.401296206126965</v>
      </c>
      <c r="Y156" s="20">
        <f t="shared" si="56"/>
        <v>12.74309143173021</v>
      </c>
      <c r="Z156" s="20">
        <f t="shared" si="57"/>
        <v>-8.1649221859277503</v>
      </c>
      <c r="AA156" s="20">
        <f t="shared" si="63"/>
        <v>-10.847631923467436</v>
      </c>
      <c r="AB156" s="20">
        <f t="shared" si="68"/>
        <v>4833.9910474369653</v>
      </c>
      <c r="AC156" s="20">
        <f t="shared" si="58"/>
        <v>-1.490539488448092E-2</v>
      </c>
      <c r="AD156" s="21">
        <f t="shared" si="50"/>
        <v>28420.000000000004</v>
      </c>
      <c r="AE156" s="20">
        <f t="shared" si="64"/>
        <v>26.827097375396864</v>
      </c>
      <c r="AF156" s="20">
        <f t="shared" si="66"/>
        <v>4912.0278438189034</v>
      </c>
    </row>
    <row r="157" spans="1:32" x14ac:dyDescent="0.25">
      <c r="A157">
        <v>0</v>
      </c>
      <c r="C157" s="16">
        <v>44202</v>
      </c>
      <c r="J157" s="17">
        <f t="shared" si="51"/>
        <v>1.8750000000000002</v>
      </c>
      <c r="K157">
        <f t="shared" si="48"/>
        <v>8.4375000000000006E-2</v>
      </c>
      <c r="L157">
        <v>22.22</v>
      </c>
      <c r="M157">
        <f t="shared" si="49"/>
        <v>4.4999999999999998E-2</v>
      </c>
      <c r="N157">
        <f t="shared" si="52"/>
        <v>3.9375000000000007E-2</v>
      </c>
      <c r="O157" s="28">
        <f t="shared" si="65"/>
        <v>23378.204081491836</v>
      </c>
      <c r="P157" s="29">
        <f t="shared" si="53"/>
        <v>-12.625294856139456</v>
      </c>
      <c r="Q157" s="29">
        <f t="shared" si="54"/>
        <v>-14.14277983312436</v>
      </c>
      <c r="R157" s="29">
        <f t="shared" si="59"/>
        <v>-24.091267220337436</v>
      </c>
      <c r="S157" s="29">
        <f t="shared" si="60"/>
        <v>-2.6768074689263819</v>
      </c>
      <c r="T157" s="29">
        <f t="shared" si="61"/>
        <v>-8.0304224067791452</v>
      </c>
      <c r="U157" s="29">
        <f t="shared" si="62"/>
        <v>-16.06084481355829</v>
      </c>
      <c r="V157" s="20">
        <f t="shared" si="67"/>
        <v>180.63274202674452</v>
      </c>
      <c r="W157" s="20">
        <f t="shared" si="69"/>
        <v>-16.348665738347016</v>
      </c>
      <c r="X157" s="20">
        <f t="shared" si="55"/>
        <v>11.36276537052551</v>
      </c>
      <c r="Y157" s="20">
        <f t="shared" si="56"/>
        <v>12.728501849811924</v>
      </c>
      <c r="Z157" s="20">
        <f t="shared" si="57"/>
        <v>-8.1466558371873656</v>
      </c>
      <c r="AA157" s="20">
        <f t="shared" si="63"/>
        <v>-10.823463306113748</v>
      </c>
      <c r="AB157" s="20">
        <f t="shared" si="68"/>
        <v>4861.1631764814265</v>
      </c>
      <c r="AC157" s="20">
        <f t="shared" si="58"/>
        <v>-1.4870176515641763E-2</v>
      </c>
      <c r="AD157" s="21">
        <f t="shared" si="50"/>
        <v>28420.000000000007</v>
      </c>
      <c r="AE157" s="20">
        <f t="shared" si="64"/>
        <v>26.76807468926382</v>
      </c>
      <c r="AF157" s="20">
        <f t="shared" si="66"/>
        <v>4938.7959185081672</v>
      </c>
    </row>
    <row r="158" spans="1:32" x14ac:dyDescent="0.25">
      <c r="A158">
        <v>0</v>
      </c>
      <c r="C158" s="16">
        <v>44203</v>
      </c>
      <c r="J158" s="17">
        <f t="shared" si="51"/>
        <v>1.8750000000000002</v>
      </c>
      <c r="K158">
        <f t="shared" si="48"/>
        <v>8.4375000000000006E-2</v>
      </c>
      <c r="L158">
        <v>22.22</v>
      </c>
      <c r="M158">
        <f t="shared" si="49"/>
        <v>4.4999999999999998E-2</v>
      </c>
      <c r="N158">
        <f t="shared" si="52"/>
        <v>3.9375000000000007E-2</v>
      </c>
      <c r="O158" s="28">
        <f t="shared" si="65"/>
        <v>23351.49476728186</v>
      </c>
      <c r="P158" s="29">
        <f t="shared" si="53"/>
        <v>-12.582709358150462</v>
      </c>
      <c r="Q158" s="29">
        <f t="shared" si="54"/>
        <v>-14.126604851827198</v>
      </c>
      <c r="R158" s="29">
        <f t="shared" si="59"/>
        <v>-24.038382788979895</v>
      </c>
      <c r="S158" s="29">
        <f t="shared" si="60"/>
        <v>-2.6709314209977659</v>
      </c>
      <c r="T158" s="29">
        <f t="shared" si="61"/>
        <v>-8.0127942629932978</v>
      </c>
      <c r="U158" s="29">
        <f t="shared" si="62"/>
        <v>-16.025588525986599</v>
      </c>
      <c r="V158" s="20">
        <f t="shared" si="67"/>
        <v>180.23053646449858</v>
      </c>
      <c r="W158" s="20">
        <f t="shared" si="69"/>
        <v>-16.312114960022356</v>
      </c>
      <c r="X158" s="20">
        <f t="shared" si="55"/>
        <v>11.324438422335415</v>
      </c>
      <c r="Y158" s="20">
        <f t="shared" si="56"/>
        <v>12.713944366644478</v>
      </c>
      <c r="Z158" s="20">
        <f t="shared" si="57"/>
        <v>-8.128473391203503</v>
      </c>
      <c r="AA158" s="20">
        <f t="shared" si="63"/>
        <v>-10.799404812201269</v>
      </c>
      <c r="AB158" s="20">
        <f t="shared" si="68"/>
        <v>4888.2746962536494</v>
      </c>
      <c r="AC158" s="20">
        <f t="shared" si="58"/>
        <v>-1.4835227446674487E-2</v>
      </c>
      <c r="AD158" s="21">
        <f t="shared" si="50"/>
        <v>28420.000000000007</v>
      </c>
      <c r="AE158" s="20">
        <f t="shared" si="64"/>
        <v>26.709314209977663</v>
      </c>
      <c r="AF158" s="20">
        <f t="shared" si="66"/>
        <v>4965.5052327181447</v>
      </c>
    </row>
    <row r="159" spans="1:32" x14ac:dyDescent="0.25">
      <c r="A159">
        <v>0</v>
      </c>
      <c r="C159" s="16">
        <v>44204</v>
      </c>
      <c r="J159" s="17">
        <f t="shared" si="51"/>
        <v>1.8750000000000002</v>
      </c>
      <c r="K159">
        <f t="shared" si="48"/>
        <v>8.4375000000000006E-2</v>
      </c>
      <c r="L159">
        <v>22.22</v>
      </c>
      <c r="M159">
        <f t="shared" si="49"/>
        <v>4.4999999999999998E-2</v>
      </c>
      <c r="N159">
        <f t="shared" si="52"/>
        <v>3.9375000000000007E-2</v>
      </c>
      <c r="O159" s="28">
        <f t="shared" si="65"/>
        <v>23324.843953396179</v>
      </c>
      <c r="P159" s="29">
        <f t="shared" si="53"/>
        <v>-12.540348508315324</v>
      </c>
      <c r="Q159" s="29">
        <f t="shared" si="54"/>
        <v>-14.11046537736661</v>
      </c>
      <c r="R159" s="29">
        <f t="shared" si="59"/>
        <v>-23.985732497113741</v>
      </c>
      <c r="S159" s="29">
        <f t="shared" si="60"/>
        <v>-2.6650813885681934</v>
      </c>
      <c r="T159" s="29">
        <f t="shared" si="61"/>
        <v>-7.9952441657045803</v>
      </c>
      <c r="U159" s="29">
        <f t="shared" si="62"/>
        <v>-15.990488331409161</v>
      </c>
      <c r="V159" s="20">
        <f t="shared" si="67"/>
        <v>179.83016421615284</v>
      </c>
      <c r="W159" s="20">
        <f t="shared" si="69"/>
        <v>-16.275730604557019</v>
      </c>
      <c r="X159" s="20">
        <f t="shared" si="55"/>
        <v>11.286313657483792</v>
      </c>
      <c r="Y159" s="20">
        <f t="shared" si="56"/>
        <v>12.699418839629949</v>
      </c>
      <c r="Z159" s="20">
        <f t="shared" si="57"/>
        <v>-8.1103741409024366</v>
      </c>
      <c r="AA159" s="20">
        <f t="shared" si="63"/>
        <v>-10.77545552947063</v>
      </c>
      <c r="AB159" s="20">
        <f t="shared" si="68"/>
        <v>4915.3258823876768</v>
      </c>
      <c r="AC159" s="20">
        <f t="shared" si="58"/>
        <v>-1.4800543176261057E-2</v>
      </c>
      <c r="AD159" s="21">
        <f t="shared" si="50"/>
        <v>28420.000000000007</v>
      </c>
      <c r="AE159" s="20">
        <f t="shared" si="64"/>
        <v>26.650813885681934</v>
      </c>
      <c r="AF159" s="20">
        <f t="shared" si="66"/>
        <v>4992.1560466038263</v>
      </c>
    </row>
    <row r="160" spans="1:32" x14ac:dyDescent="0.25">
      <c r="A160">
        <v>0</v>
      </c>
      <c r="C160" s="16">
        <v>44205</v>
      </c>
      <c r="J160" s="17">
        <f t="shared" si="51"/>
        <v>1.8750000000000002</v>
      </c>
      <c r="K160">
        <f t="shared" si="48"/>
        <v>8.4375000000000006E-2</v>
      </c>
      <c r="L160">
        <v>22.22</v>
      </c>
      <c r="M160">
        <f t="shared" si="49"/>
        <v>4.4999999999999998E-2</v>
      </c>
      <c r="N160">
        <f t="shared" si="52"/>
        <v>3.9375000000000007E-2</v>
      </c>
      <c r="O160" s="28">
        <f t="shared" si="65"/>
        <v>23298.251381704868</v>
      </c>
      <c r="P160" s="29">
        <f t="shared" si="53"/>
        <v>-12.498210438770784</v>
      </c>
      <c r="Q160" s="29">
        <f t="shared" si="54"/>
        <v>-14.094361252540331</v>
      </c>
      <c r="R160" s="29">
        <f t="shared" si="59"/>
        <v>-23.933314522180005</v>
      </c>
      <c r="S160" s="29">
        <f t="shared" si="60"/>
        <v>-2.6592571691311115</v>
      </c>
      <c r="T160" s="29">
        <f t="shared" si="61"/>
        <v>-7.9777715073933351</v>
      </c>
      <c r="U160" s="29">
        <f t="shared" si="62"/>
        <v>-15.95554301478667</v>
      </c>
      <c r="V160" s="20">
        <f t="shared" si="67"/>
        <v>179.43161003074368</v>
      </c>
      <c r="W160" s="20">
        <f t="shared" si="69"/>
        <v>-16.239511317862274</v>
      </c>
      <c r="X160" s="20">
        <f t="shared" si="55"/>
        <v>11.248389394893705</v>
      </c>
      <c r="Y160" s="20">
        <f t="shared" si="56"/>
        <v>12.684925127286299</v>
      </c>
      <c r="Z160" s="20">
        <f t="shared" si="57"/>
        <v>-8.0923573897268781</v>
      </c>
      <c r="AA160" s="20">
        <f t="shared" si="63"/>
        <v>-10.751614558857989</v>
      </c>
      <c r="AB160" s="20">
        <f t="shared" si="68"/>
        <v>4942.3170082643974</v>
      </c>
      <c r="AC160" s="20">
        <f t="shared" si="58"/>
        <v>-1.4766119324903739E-2</v>
      </c>
      <c r="AD160" s="21">
        <f t="shared" si="50"/>
        <v>28420.000000000007</v>
      </c>
      <c r="AE160" s="20">
        <f t="shared" si="64"/>
        <v>26.592571691311115</v>
      </c>
      <c r="AF160" s="20">
        <f t="shared" si="66"/>
        <v>5018.748618295137</v>
      </c>
    </row>
    <row r="161" spans="1:32" x14ac:dyDescent="0.25">
      <c r="A161">
        <v>0</v>
      </c>
      <c r="C161" s="16">
        <v>44206</v>
      </c>
      <c r="J161" s="17">
        <f t="shared" si="51"/>
        <v>1.8750000000000002</v>
      </c>
      <c r="K161">
        <f t="shared" si="48"/>
        <v>8.4375000000000006E-2</v>
      </c>
      <c r="L161">
        <v>22.22</v>
      </c>
      <c r="M161">
        <f t="shared" si="49"/>
        <v>4.4999999999999998E-2</v>
      </c>
      <c r="N161">
        <f t="shared" si="52"/>
        <v>3.9375000000000007E-2</v>
      </c>
      <c r="O161" s="28">
        <f t="shared" si="65"/>
        <v>23271.716796076842</v>
      </c>
      <c r="P161" s="29">
        <f t="shared" si="53"/>
        <v>-12.456293306654151</v>
      </c>
      <c r="Q161" s="29">
        <f t="shared" si="54"/>
        <v>-14.07829232136976</v>
      </c>
      <c r="R161" s="29">
        <f t="shared" si="59"/>
        <v>-23.88112706522152</v>
      </c>
      <c r="S161" s="29">
        <f t="shared" si="60"/>
        <v>-2.6534585628023915</v>
      </c>
      <c r="T161" s="29">
        <f t="shared" si="61"/>
        <v>-7.960375688407173</v>
      </c>
      <c r="U161" s="29">
        <f t="shared" si="62"/>
        <v>-15.920751376814348</v>
      </c>
      <c r="V161" s="20">
        <f t="shared" si="67"/>
        <v>179.03485887996095</v>
      </c>
      <c r="W161" s="20">
        <f t="shared" si="69"/>
        <v>-16.203455764620777</v>
      </c>
      <c r="X161" s="20">
        <f t="shared" si="55"/>
        <v>11.210663975988737</v>
      </c>
      <c r="Y161" s="20">
        <f t="shared" si="56"/>
        <v>12.670463089232785</v>
      </c>
      <c r="Z161" s="20">
        <f t="shared" si="57"/>
        <v>-8.0744224513834659</v>
      </c>
      <c r="AA161" s="20">
        <f t="shared" si="63"/>
        <v>-10.727881014185858</v>
      </c>
      <c r="AB161" s="20">
        <f t="shared" si="68"/>
        <v>4969.2483450432046</v>
      </c>
      <c r="AC161" s="20">
        <f t="shared" si="58"/>
        <v>-1.4731951630969345E-2</v>
      </c>
      <c r="AD161" s="21">
        <f t="shared" si="50"/>
        <v>28420.000000000007</v>
      </c>
      <c r="AE161" s="20">
        <f t="shared" si="64"/>
        <v>26.534585628023912</v>
      </c>
      <c r="AF161" s="20">
        <f t="shared" si="66"/>
        <v>5045.2832039231607</v>
      </c>
    </row>
    <row r="162" spans="1:32" x14ac:dyDescent="0.25">
      <c r="A162">
        <v>0</v>
      </c>
      <c r="C162" s="16">
        <v>44207</v>
      </c>
      <c r="J162" s="17">
        <f t="shared" si="51"/>
        <v>1.8750000000000002</v>
      </c>
      <c r="K162">
        <f t="shared" si="48"/>
        <v>8.4375000000000006E-2</v>
      </c>
      <c r="L162">
        <v>22.22</v>
      </c>
      <c r="M162">
        <f t="shared" si="49"/>
        <v>4.4999999999999998E-2</v>
      </c>
      <c r="N162">
        <f t="shared" si="52"/>
        <v>3.9375000000000007E-2</v>
      </c>
      <c r="O162" s="28">
        <f t="shared" si="65"/>
        <v>23245.23994235419</v>
      </c>
      <c r="P162" s="29">
        <f t="shared" si="53"/>
        <v>-12.414595293569336</v>
      </c>
      <c r="Q162" s="29">
        <f t="shared" si="54"/>
        <v>-14.06225842908413</v>
      </c>
      <c r="R162" s="29">
        <f t="shared" si="59"/>
        <v>-23.82916835038812</v>
      </c>
      <c r="S162" s="29">
        <f t="shared" si="60"/>
        <v>-2.6476853722653466</v>
      </c>
      <c r="T162" s="29">
        <f t="shared" si="61"/>
        <v>-7.9430561167960398</v>
      </c>
      <c r="U162" s="29">
        <f t="shared" si="62"/>
        <v>-15.88611223359208</v>
      </c>
      <c r="V162" s="20">
        <f t="shared" si="67"/>
        <v>178.63989595288646</v>
      </c>
      <c r="W162" s="20">
        <f t="shared" si="69"/>
        <v>-16.167562627864392</v>
      </c>
      <c r="X162" s="20">
        <f t="shared" si="55"/>
        <v>11.173135764212402</v>
      </c>
      <c r="Y162" s="20">
        <f t="shared" si="56"/>
        <v>12.656032586175717</v>
      </c>
      <c r="Z162" s="20">
        <f t="shared" si="57"/>
        <v>-8.0565686495982423</v>
      </c>
      <c r="AA162" s="20">
        <f t="shared" si="63"/>
        <v>-10.704254021863589</v>
      </c>
      <c r="AB162" s="20">
        <f t="shared" si="68"/>
        <v>4996.1201616929329</v>
      </c>
      <c r="AC162" s="20">
        <f t="shared" si="58"/>
        <v>-1.4698035946835813E-2</v>
      </c>
      <c r="AD162" s="21">
        <f t="shared" si="50"/>
        <v>28420.000000000007</v>
      </c>
      <c r="AE162" s="20">
        <f t="shared" si="64"/>
        <v>26.476853722653466</v>
      </c>
      <c r="AF162" s="20">
        <f t="shared" si="66"/>
        <v>5071.7600576458144</v>
      </c>
    </row>
    <row r="163" spans="1:32" x14ac:dyDescent="0.25">
      <c r="A163">
        <v>0</v>
      </c>
      <c r="C163" s="16">
        <v>44208</v>
      </c>
      <c r="J163" s="17">
        <f t="shared" si="51"/>
        <v>1.8750000000000002</v>
      </c>
      <c r="K163">
        <f t="shared" si="48"/>
        <v>8.4375000000000006E-2</v>
      </c>
      <c r="L163">
        <v>22.22</v>
      </c>
      <c r="M163">
        <f t="shared" si="49"/>
        <v>4.4999999999999998E-2</v>
      </c>
      <c r="N163">
        <f t="shared" si="52"/>
        <v>3.9375000000000007E-2</v>
      </c>
      <c r="O163" s="28">
        <f t="shared" si="65"/>
        <v>23218.820568327013</v>
      </c>
      <c r="P163" s="29">
        <f t="shared" si="53"/>
        <v>-12.37311460506883</v>
      </c>
      <c r="Q163" s="29">
        <f t="shared" si="54"/>
        <v>-14.046259422104992</v>
      </c>
      <c r="R163" s="29">
        <f t="shared" si="59"/>
        <v>-23.777436624456442</v>
      </c>
      <c r="S163" s="29">
        <f t="shared" si="60"/>
        <v>-2.6419374027173825</v>
      </c>
      <c r="T163" s="29">
        <f t="shared" si="61"/>
        <v>-7.9258122081521467</v>
      </c>
      <c r="U163" s="29">
        <f t="shared" si="62"/>
        <v>-15.851624416304295</v>
      </c>
      <c r="V163" s="20">
        <f t="shared" si="67"/>
        <v>178.24670665089798</v>
      </c>
      <c r="W163" s="20">
        <f t="shared" si="69"/>
        <v>-16.131830608565018</v>
      </c>
      <c r="X163" s="20">
        <f t="shared" si="55"/>
        <v>11.135803144561947</v>
      </c>
      <c r="Y163" s="20">
        <f t="shared" si="56"/>
        <v>12.641633479894493</v>
      </c>
      <c r="Z163" s="20">
        <f t="shared" si="57"/>
        <v>-8.0387953178798899</v>
      </c>
      <c r="AA163" s="20">
        <f t="shared" si="63"/>
        <v>-10.680732720597273</v>
      </c>
      <c r="AB163" s="20">
        <f t="shared" si="68"/>
        <v>5022.9327250220949</v>
      </c>
      <c r="AC163" s="20">
        <f t="shared" si="58"/>
        <v>-1.4664368235201257E-2</v>
      </c>
      <c r="AD163" s="21">
        <f t="shared" si="50"/>
        <v>28420.000000000007</v>
      </c>
      <c r="AE163" s="20">
        <f t="shared" si="64"/>
        <v>26.419374027173824</v>
      </c>
      <c r="AF163" s="20">
        <f t="shared" si="66"/>
        <v>5098.1794316729884</v>
      </c>
    </row>
    <row r="164" spans="1:32" x14ac:dyDescent="0.25">
      <c r="A164">
        <v>0</v>
      </c>
      <c r="C164" s="16">
        <v>44209</v>
      </c>
      <c r="J164" s="17">
        <f t="shared" si="51"/>
        <v>1.8750000000000002</v>
      </c>
      <c r="K164">
        <f t="shared" si="48"/>
        <v>8.4375000000000006E-2</v>
      </c>
      <c r="L164">
        <v>22.22</v>
      </c>
      <c r="M164">
        <f t="shared" si="49"/>
        <v>4.4999999999999998E-2</v>
      </c>
      <c r="N164">
        <f t="shared" si="52"/>
        <v>3.9375000000000007E-2</v>
      </c>
      <c r="O164" s="28">
        <f t="shared" si="65"/>
        <v>23192.458423708831</v>
      </c>
      <c r="P164" s="29">
        <f t="shared" si="53"/>
        <v>-12.331849470151035</v>
      </c>
      <c r="Q164" s="29">
        <f t="shared" si="54"/>
        <v>-14.030295148031005</v>
      </c>
      <c r="R164" s="29">
        <f t="shared" si="59"/>
        <v>-23.725930156363837</v>
      </c>
      <c r="S164" s="29">
        <f t="shared" si="60"/>
        <v>-2.636214461818204</v>
      </c>
      <c r="T164" s="29">
        <f t="shared" si="61"/>
        <v>-7.9086433854546128</v>
      </c>
      <c r="U164" s="29">
        <f t="shared" si="62"/>
        <v>-15.817286770909224</v>
      </c>
      <c r="V164" s="20">
        <f t="shared" si="67"/>
        <v>177.85527658273327</v>
      </c>
      <c r="W164" s="20">
        <f t="shared" si="69"/>
        <v>-16.096258425238119</v>
      </c>
      <c r="X164" s="20">
        <f t="shared" si="55"/>
        <v>11.098664523135932</v>
      </c>
      <c r="Y164" s="20">
        <f t="shared" si="56"/>
        <v>12.627265633227905</v>
      </c>
      <c r="Z164" s="20">
        <f t="shared" si="57"/>
        <v>-8.0211017992904079</v>
      </c>
      <c r="AA164" s="20">
        <f t="shared" si="63"/>
        <v>-10.657316261108612</v>
      </c>
      <c r="AB164" s="20">
        <f t="shared" si="68"/>
        <v>5049.6862997084418</v>
      </c>
      <c r="AC164" s="20">
        <f t="shared" si="58"/>
        <v>-1.4630944565492694E-2</v>
      </c>
      <c r="AD164" s="21">
        <f t="shared" si="50"/>
        <v>28420.000000000007</v>
      </c>
      <c r="AE164" s="20">
        <f t="shared" si="64"/>
        <v>26.36214461818204</v>
      </c>
      <c r="AF164" s="20">
        <f t="shared" si="66"/>
        <v>5124.5415762911707</v>
      </c>
    </row>
    <row r="165" spans="1:32" x14ac:dyDescent="0.25">
      <c r="A165">
        <v>0</v>
      </c>
      <c r="C165" s="16">
        <v>44210</v>
      </c>
      <c r="J165" s="17">
        <f t="shared" si="51"/>
        <v>1.8750000000000002</v>
      </c>
      <c r="K165">
        <f t="shared" si="48"/>
        <v>8.4375000000000006E-2</v>
      </c>
      <c r="L165">
        <v>22.22</v>
      </c>
      <c r="M165">
        <f t="shared" si="49"/>
        <v>4.4999999999999998E-2</v>
      </c>
      <c r="N165">
        <f t="shared" si="52"/>
        <v>3.9375000000000007E-2</v>
      </c>
      <c r="O165" s="28">
        <f t="shared" si="65"/>
        <v>23166.153260112435</v>
      </c>
      <c r="P165" s="29">
        <f t="shared" si="53"/>
        <v>-12.290798140772488</v>
      </c>
      <c r="Q165" s="29">
        <f t="shared" si="54"/>
        <v>-14.014365455623082</v>
      </c>
      <c r="R165" s="29">
        <f t="shared" si="59"/>
        <v>-23.674647236756012</v>
      </c>
      <c r="S165" s="29">
        <f t="shared" si="60"/>
        <v>-2.6305163596395573</v>
      </c>
      <c r="T165" s="29">
        <f t="shared" si="61"/>
        <v>-7.8915490789186702</v>
      </c>
      <c r="U165" s="29">
        <f t="shared" si="62"/>
        <v>-15.783098157837342</v>
      </c>
      <c r="V165" s="20">
        <f t="shared" si="67"/>
        <v>177.465591559708</v>
      </c>
      <c r="W165" s="20">
        <f t="shared" si="69"/>
        <v>-16.06084481355829</v>
      </c>
      <c r="X165" s="20">
        <f t="shared" si="55"/>
        <v>11.061718326695239</v>
      </c>
      <c r="Y165" s="20">
        <f t="shared" si="56"/>
        <v>12.612928910060774</v>
      </c>
      <c r="Z165" s="20">
        <f t="shared" si="57"/>
        <v>-8.0034874462229961</v>
      </c>
      <c r="AA165" s="20">
        <f t="shared" si="63"/>
        <v>-10.634003805862553</v>
      </c>
      <c r="AB165" s="20">
        <f t="shared" si="68"/>
        <v>5076.3811483278623</v>
      </c>
      <c r="AC165" s="20">
        <f t="shared" si="58"/>
        <v>-1.4597761110425204E-2</v>
      </c>
      <c r="AD165" s="21">
        <f t="shared" si="50"/>
        <v>28420.000000000004</v>
      </c>
      <c r="AE165" s="20">
        <f t="shared" si="64"/>
        <v>26.30516359639557</v>
      </c>
      <c r="AF165" s="20">
        <f t="shared" si="66"/>
        <v>5150.8467398875664</v>
      </c>
    </row>
    <row r="166" spans="1:32" x14ac:dyDescent="0.25">
      <c r="A166">
        <v>0</v>
      </c>
      <c r="C166" s="16">
        <v>44211</v>
      </c>
      <c r="J166" s="17">
        <f t="shared" si="51"/>
        <v>1.8750000000000002</v>
      </c>
      <c r="K166">
        <f t="shared" si="48"/>
        <v>8.4375000000000006E-2</v>
      </c>
      <c r="L166">
        <v>22.22</v>
      </c>
      <c r="M166">
        <f t="shared" si="49"/>
        <v>4.4999999999999998E-2</v>
      </c>
      <c r="N166">
        <f t="shared" si="52"/>
        <v>3.9375000000000007E-2</v>
      </c>
      <c r="O166" s="28">
        <f t="shared" si="65"/>
        <v>23139.90483102627</v>
      </c>
      <c r="P166" s="29">
        <f t="shared" si="53"/>
        <v>-12.249958891374353</v>
      </c>
      <c r="Q166" s="29">
        <f t="shared" si="54"/>
        <v>-13.998470194789803</v>
      </c>
      <c r="R166" s="29">
        <f t="shared" si="59"/>
        <v>-23.623586177547743</v>
      </c>
      <c r="S166" s="29">
        <f t="shared" si="60"/>
        <v>-2.624842908616416</v>
      </c>
      <c r="T166" s="29">
        <f t="shared" si="61"/>
        <v>-7.8745287258492471</v>
      </c>
      <c r="U166" s="29">
        <f t="shared" si="62"/>
        <v>-15.749057451698496</v>
      </c>
      <c r="V166" s="20">
        <f t="shared" si="67"/>
        <v>177.07763759108229</v>
      </c>
      <c r="W166" s="20">
        <f t="shared" si="69"/>
        <v>-16.025588525986599</v>
      </c>
      <c r="X166" s="20">
        <f t="shared" si="55"/>
        <v>11.024963002236918</v>
      </c>
      <c r="Y166" s="20">
        <f t="shared" si="56"/>
        <v>12.598623175310824</v>
      </c>
      <c r="Z166" s="20">
        <f t="shared" si="57"/>
        <v>-7.9859516201868601</v>
      </c>
      <c r="AA166" s="20">
        <f t="shared" si="63"/>
        <v>-10.610794528803275</v>
      </c>
      <c r="AB166" s="20">
        <f t="shared" si="68"/>
        <v>5103.0175313826521</v>
      </c>
      <c r="AC166" s="20">
        <f t="shared" si="58"/>
        <v>-1.4564814142659897E-2</v>
      </c>
      <c r="AD166" s="21">
        <f t="shared" si="50"/>
        <v>28420.000000000004</v>
      </c>
      <c r="AE166" s="20">
        <f t="shared" si="64"/>
        <v>26.248429086164158</v>
      </c>
      <c r="AF166" s="20">
        <f t="shared" si="66"/>
        <v>5177.0951689737303</v>
      </c>
    </row>
    <row r="167" spans="1:32" x14ac:dyDescent="0.25">
      <c r="A167">
        <v>0</v>
      </c>
      <c r="C167" s="16">
        <v>44212</v>
      </c>
      <c r="J167" s="17">
        <f t="shared" si="51"/>
        <v>1.8750000000000002</v>
      </c>
      <c r="K167">
        <f t="shared" si="48"/>
        <v>8.4375000000000006E-2</v>
      </c>
      <c r="L167">
        <v>22.22</v>
      </c>
      <c r="M167">
        <f t="shared" si="49"/>
        <v>4.4999999999999998E-2</v>
      </c>
      <c r="N167">
        <f t="shared" si="52"/>
        <v>3.9375000000000007E-2</v>
      </c>
      <c r="O167" s="28">
        <f t="shared" si="65"/>
        <v>23113.712891791271</v>
      </c>
      <c r="P167" s="29">
        <f t="shared" si="53"/>
        <v>-12.209330018422715</v>
      </c>
      <c r="Q167" s="29">
        <f t="shared" si="54"/>
        <v>-13.982609216573131</v>
      </c>
      <c r="R167" s="29">
        <f t="shared" si="59"/>
        <v>-23.572745311496263</v>
      </c>
      <c r="S167" s="29">
        <f t="shared" si="60"/>
        <v>-2.6191939234995849</v>
      </c>
      <c r="T167" s="29">
        <f t="shared" si="61"/>
        <v>-7.8575817704987534</v>
      </c>
      <c r="U167" s="29">
        <f t="shared" si="62"/>
        <v>-15.715163540997509</v>
      </c>
      <c r="V167" s="20">
        <f t="shared" si="67"/>
        <v>176.69140087957069</v>
      </c>
      <c r="W167" s="20">
        <f t="shared" si="69"/>
        <v>-15.990488331409161</v>
      </c>
      <c r="X167" s="20">
        <f t="shared" si="55"/>
        <v>10.988397016580445</v>
      </c>
      <c r="Y167" s="20">
        <f t="shared" si="56"/>
        <v>12.584348294915818</v>
      </c>
      <c r="Z167" s="20">
        <f t="shared" si="57"/>
        <v>-7.9684936915987032</v>
      </c>
      <c r="AA167" s="20">
        <f t="shared" si="63"/>
        <v>-10.587687615098288</v>
      </c>
      <c r="AB167" s="20">
        <f t="shared" si="68"/>
        <v>5129.5957073291593</v>
      </c>
      <c r="AC167" s="20">
        <f t="shared" si="58"/>
        <v>-1.4532100031580935E-2</v>
      </c>
      <c r="AD167" s="21">
        <f t="shared" si="50"/>
        <v>28420</v>
      </c>
      <c r="AE167" s="20">
        <f t="shared" si="64"/>
        <v>26.191939234995846</v>
      </c>
      <c r="AF167" s="20">
        <f t="shared" si="66"/>
        <v>5203.2871082087258</v>
      </c>
    </row>
    <row r="168" spans="1:32" x14ac:dyDescent="0.25">
      <c r="A168">
        <v>0</v>
      </c>
      <c r="C168" s="16">
        <v>44213</v>
      </c>
      <c r="J168" s="17">
        <f t="shared" si="51"/>
        <v>1.8750000000000002</v>
      </c>
      <c r="K168">
        <f t="shared" si="48"/>
        <v>8.4375000000000006E-2</v>
      </c>
      <c r="L168">
        <v>22.22</v>
      </c>
      <c r="M168">
        <f t="shared" si="49"/>
        <v>4.4999999999999998E-2</v>
      </c>
      <c r="N168">
        <f t="shared" si="52"/>
        <v>3.9375000000000007E-2</v>
      </c>
      <c r="O168" s="28">
        <f t="shared" si="65"/>
        <v>23087.577199578172</v>
      </c>
      <c r="P168" s="29">
        <f t="shared" si="53"/>
        <v>-12.168909839962236</v>
      </c>
      <c r="Q168" s="29">
        <f t="shared" si="54"/>
        <v>-13.966782373134423</v>
      </c>
      <c r="R168" s="29">
        <f t="shared" si="59"/>
        <v>-23.522122991786997</v>
      </c>
      <c r="S168" s="29">
        <f t="shared" si="60"/>
        <v>-2.6135692213096662</v>
      </c>
      <c r="T168" s="29">
        <f t="shared" si="61"/>
        <v>-7.840707663928999</v>
      </c>
      <c r="U168" s="29">
        <f t="shared" si="62"/>
        <v>-15.681415327857998</v>
      </c>
      <c r="V168" s="20">
        <f t="shared" si="67"/>
        <v>176.30686781699035</v>
      </c>
      <c r="W168" s="20">
        <f t="shared" si="69"/>
        <v>-15.95554301478667</v>
      </c>
      <c r="X168" s="20">
        <f t="shared" si="55"/>
        <v>10.952018855966013</v>
      </c>
      <c r="Y168" s="20">
        <f t="shared" si="56"/>
        <v>12.570104135820982</v>
      </c>
      <c r="Z168" s="20">
        <f t="shared" si="57"/>
        <v>-7.9511130395806813</v>
      </c>
      <c r="AA168" s="20">
        <f t="shared" si="63"/>
        <v>-10.564682260890347</v>
      </c>
      <c r="AB168" s="20">
        <f t="shared" si="68"/>
        <v>5156.1159326048355</v>
      </c>
      <c r="AC168" s="20">
        <f t="shared" si="58"/>
        <v>-1.4499615240185412E-2</v>
      </c>
      <c r="AD168" s="21">
        <f t="shared" si="50"/>
        <v>28420</v>
      </c>
      <c r="AE168" s="20">
        <f t="shared" si="64"/>
        <v>26.135692213096661</v>
      </c>
      <c r="AF168" s="20">
        <f t="shared" si="66"/>
        <v>5229.4228004218221</v>
      </c>
    </row>
    <row r="169" spans="1:32" x14ac:dyDescent="0.25">
      <c r="A169">
        <v>0</v>
      </c>
      <c r="C169" s="16">
        <v>44214</v>
      </c>
      <c r="J169" s="17">
        <f t="shared" si="51"/>
        <v>1.8750000000000002</v>
      </c>
      <c r="K169">
        <f t="shared" si="48"/>
        <v>8.4375000000000006E-2</v>
      </c>
      <c r="L169">
        <v>22.22</v>
      </c>
      <c r="M169">
        <f t="shared" si="49"/>
        <v>4.4999999999999998E-2</v>
      </c>
      <c r="N169">
        <f t="shared" si="52"/>
        <v>3.9375000000000007E-2</v>
      </c>
      <c r="O169" s="28">
        <f t="shared" si="65"/>
        <v>23061.497513365252</v>
      </c>
      <c r="P169" s="29">
        <f t="shared" si="53"/>
        <v>-12.128696695182654</v>
      </c>
      <c r="Q169" s="29">
        <f t="shared" si="54"/>
        <v>-13.950989517740723</v>
      </c>
      <c r="R169" s="29">
        <f t="shared" si="59"/>
        <v>-23.471717591631041</v>
      </c>
      <c r="S169" s="29">
        <f t="shared" si="60"/>
        <v>-2.6079686212923381</v>
      </c>
      <c r="T169" s="29">
        <f t="shared" si="61"/>
        <v>-7.8239058638770125</v>
      </c>
      <c r="U169" s="29">
        <f t="shared" si="62"/>
        <v>-15.647811727754029</v>
      </c>
      <c r="V169" s="20">
        <f t="shared" si="67"/>
        <v>175.92402498004247</v>
      </c>
      <c r="W169" s="20">
        <f t="shared" si="69"/>
        <v>-15.920751376814348</v>
      </c>
      <c r="X169" s="20">
        <f t="shared" si="55"/>
        <v>10.91582702566439</v>
      </c>
      <c r="Y169" s="20">
        <f t="shared" si="56"/>
        <v>12.555890565966651</v>
      </c>
      <c r="Z169" s="20">
        <f t="shared" si="57"/>
        <v>-7.9338090517645652</v>
      </c>
      <c r="AA169" s="20">
        <f t="shared" si="63"/>
        <v>-10.541777673056902</v>
      </c>
      <c r="AB169" s="20">
        <f t="shared" si="68"/>
        <v>5182.5784616547071</v>
      </c>
      <c r="AC169" s="20">
        <f t="shared" si="58"/>
        <v>-1.4467356322079527E-2</v>
      </c>
      <c r="AD169" s="21">
        <f t="shared" si="50"/>
        <v>28420</v>
      </c>
      <c r="AE169" s="20">
        <f t="shared" si="64"/>
        <v>26.079686212923377</v>
      </c>
      <c r="AF169" s="20">
        <f t="shared" si="66"/>
        <v>5255.5024866347458</v>
      </c>
    </row>
    <row r="170" spans="1:32" x14ac:dyDescent="0.25">
      <c r="A170">
        <v>0</v>
      </c>
      <c r="C170" s="16">
        <v>44215</v>
      </c>
      <c r="J170" s="17">
        <f t="shared" si="51"/>
        <v>1.8750000000000002</v>
      </c>
      <c r="K170">
        <f t="shared" si="48"/>
        <v>8.4375000000000006E-2</v>
      </c>
      <c r="L170">
        <v>22.22</v>
      </c>
      <c r="M170">
        <f t="shared" si="49"/>
        <v>4.4999999999999998E-2</v>
      </c>
      <c r="N170">
        <f t="shared" si="52"/>
        <v>3.9375000000000007E-2</v>
      </c>
      <c r="O170" s="28">
        <f t="shared" si="65"/>
        <v>23035.473593916504</v>
      </c>
      <c r="P170" s="29">
        <f t="shared" si="53"/>
        <v>-12.088688943997678</v>
      </c>
      <c r="Q170" s="29">
        <f t="shared" si="54"/>
        <v>-13.935230504751303</v>
      </c>
      <c r="R170" s="29">
        <f t="shared" si="59"/>
        <v>-23.421527503874081</v>
      </c>
      <c r="S170" s="29">
        <f t="shared" si="60"/>
        <v>-2.6023919448748982</v>
      </c>
      <c r="T170" s="29">
        <f t="shared" si="61"/>
        <v>-7.8071758346246938</v>
      </c>
      <c r="U170" s="29">
        <f t="shared" si="62"/>
        <v>-15.614351669249388</v>
      </c>
      <c r="V170" s="20">
        <f t="shared" si="67"/>
        <v>175.54285912622254</v>
      </c>
      <c r="W170" s="20">
        <f t="shared" si="69"/>
        <v>-15.88611223359208</v>
      </c>
      <c r="X170" s="20">
        <f t="shared" si="55"/>
        <v>10.87982004959791</v>
      </c>
      <c r="Y170" s="20">
        <f t="shared" si="56"/>
        <v>12.541707454276173</v>
      </c>
      <c r="Z170" s="20">
        <f t="shared" si="57"/>
        <v>-7.9165811241019108</v>
      </c>
      <c r="AA170" s="20">
        <f t="shared" si="63"/>
        <v>-10.518973068976809</v>
      </c>
      <c r="AB170" s="20">
        <f t="shared" si="68"/>
        <v>5208.9835469572763</v>
      </c>
      <c r="AC170" s="20">
        <f t="shared" si="58"/>
        <v>-1.4435319918578314E-2</v>
      </c>
      <c r="AD170" s="21">
        <f t="shared" si="50"/>
        <v>28420.000000000004</v>
      </c>
      <c r="AE170" s="20">
        <f t="shared" si="64"/>
        <v>26.02391944874898</v>
      </c>
      <c r="AF170" s="20">
        <f t="shared" si="66"/>
        <v>5281.5264060834943</v>
      </c>
    </row>
    <row r="171" spans="1:32" x14ac:dyDescent="0.25">
      <c r="A171">
        <v>0</v>
      </c>
      <c r="C171" s="16">
        <v>44216</v>
      </c>
      <c r="J171" s="17">
        <f t="shared" si="51"/>
        <v>1.8750000000000002</v>
      </c>
      <c r="K171">
        <f t="shared" si="48"/>
        <v>8.4375000000000006E-2</v>
      </c>
      <c r="L171">
        <v>22.22</v>
      </c>
      <c r="M171">
        <f t="shared" si="49"/>
        <v>4.4999999999999998E-2</v>
      </c>
      <c r="N171">
        <f t="shared" si="52"/>
        <v>3.9375000000000007E-2</v>
      </c>
      <c r="O171" s="28">
        <f t="shared" si="65"/>
        <v>23009.505203760262</v>
      </c>
      <c r="P171" s="29">
        <f t="shared" si="53"/>
        <v>-12.048884966635878</v>
      </c>
      <c r="Q171" s="29">
        <f t="shared" si="54"/>
        <v>-13.919505189604477</v>
      </c>
      <c r="R171" s="29">
        <f t="shared" si="59"/>
        <v>-23.371551140616319</v>
      </c>
      <c r="S171" s="29">
        <f t="shared" si="60"/>
        <v>-2.5968390156240355</v>
      </c>
      <c r="T171" s="29">
        <f t="shared" si="61"/>
        <v>-7.7905170468721057</v>
      </c>
      <c r="U171" s="29">
        <f t="shared" si="62"/>
        <v>-15.581034093744213</v>
      </c>
      <c r="V171" s="20">
        <f t="shared" si="67"/>
        <v>175.16335718985454</v>
      </c>
      <c r="W171" s="20">
        <f t="shared" si="69"/>
        <v>-15.851624416304295</v>
      </c>
      <c r="X171" s="20">
        <f t="shared" si="55"/>
        <v>10.843996469972291</v>
      </c>
      <c r="Y171" s="20">
        <f t="shared" si="56"/>
        <v>12.527554670644029</v>
      </c>
      <c r="Z171" s="20">
        <f t="shared" si="57"/>
        <v>-7.8994286606800141</v>
      </c>
      <c r="AA171" s="20">
        <f t="shared" si="63"/>
        <v>-10.496267676304051</v>
      </c>
      <c r="AB171" s="20">
        <f t="shared" si="68"/>
        <v>5235.3314390498854</v>
      </c>
      <c r="AC171" s="20">
        <f t="shared" si="58"/>
        <v>-1.4403502755898126E-2</v>
      </c>
      <c r="AD171" s="21">
        <f t="shared" si="50"/>
        <v>28420</v>
      </c>
      <c r="AE171" s="20">
        <f t="shared" si="64"/>
        <v>25.968390156240353</v>
      </c>
      <c r="AF171" s="20">
        <f t="shared" si="66"/>
        <v>5307.4947962397346</v>
      </c>
    </row>
    <row r="172" spans="1:32" x14ac:dyDescent="0.25">
      <c r="A172">
        <v>0</v>
      </c>
      <c r="C172" s="16">
        <v>44217</v>
      </c>
      <c r="J172" s="17">
        <f t="shared" si="51"/>
        <v>1.8750000000000002</v>
      </c>
      <c r="K172">
        <f t="shared" si="48"/>
        <v>8.4375000000000006E-2</v>
      </c>
      <c r="L172">
        <v>22.22</v>
      </c>
      <c r="M172">
        <f t="shared" si="49"/>
        <v>4.4999999999999998E-2</v>
      </c>
      <c r="N172">
        <f t="shared" si="52"/>
        <v>3.9375000000000007E-2</v>
      </c>
      <c r="O172" s="28">
        <f t="shared" si="65"/>
        <v>22983.592107168213</v>
      </c>
      <c r="P172" s="29">
        <f t="shared" si="53"/>
        <v>-12.009283163243154</v>
      </c>
      <c r="Q172" s="29">
        <f t="shared" si="54"/>
        <v>-13.903813428804693</v>
      </c>
      <c r="R172" s="29">
        <f t="shared" si="59"/>
        <v>-23.321786932843061</v>
      </c>
      <c r="S172" s="29">
        <f t="shared" si="60"/>
        <v>-2.5913096592047848</v>
      </c>
      <c r="T172" s="29">
        <f t="shared" si="61"/>
        <v>-7.7739289776143536</v>
      </c>
      <c r="U172" s="29">
        <f t="shared" si="62"/>
        <v>-15.547857955228707</v>
      </c>
      <c r="V172" s="20">
        <f t="shared" si="67"/>
        <v>174.78550627824492</v>
      </c>
      <c r="W172" s="20">
        <f t="shared" si="69"/>
        <v>-15.817286770909224</v>
      </c>
      <c r="X172" s="20">
        <f t="shared" si="55"/>
        <v>10.808354846918839</v>
      </c>
      <c r="Y172" s="20">
        <f t="shared" si="56"/>
        <v>12.513432085924224</v>
      </c>
      <c r="Z172" s="20">
        <f t="shared" si="57"/>
        <v>-7.8823510735434539</v>
      </c>
      <c r="AA172" s="20">
        <f t="shared" si="63"/>
        <v>-10.47366073274824</v>
      </c>
      <c r="AB172" s="20">
        <f t="shared" si="68"/>
        <v>5261.622386553543</v>
      </c>
      <c r="AC172" s="20">
        <f t="shared" si="58"/>
        <v>-1.4371901642458705E-2</v>
      </c>
      <c r="AD172" s="21">
        <f t="shared" si="50"/>
        <v>28420</v>
      </c>
      <c r="AE172" s="20">
        <f t="shared" si="64"/>
        <v>25.913096592047847</v>
      </c>
      <c r="AF172" s="20">
        <f t="shared" si="66"/>
        <v>5333.4078928317822</v>
      </c>
    </row>
    <row r="173" spans="1:32" x14ac:dyDescent="0.25">
      <c r="A173">
        <v>0</v>
      </c>
      <c r="C173" s="16">
        <v>44218</v>
      </c>
      <c r="J173" s="17">
        <f t="shared" si="51"/>
        <v>1.8750000000000002</v>
      </c>
      <c r="K173">
        <f t="shared" si="48"/>
        <v>8.4375000000000006E-2</v>
      </c>
      <c r="L173">
        <v>22.22</v>
      </c>
      <c r="M173">
        <f t="shared" si="49"/>
        <v>4.4999999999999998E-2</v>
      </c>
      <c r="N173">
        <f t="shared" si="52"/>
        <v>3.9375000000000007E-2</v>
      </c>
      <c r="O173" s="28">
        <f t="shared" si="65"/>
        <v>22957.734070134808</v>
      </c>
      <c r="P173" s="29">
        <f t="shared" si="53"/>
        <v>-11.969881953496342</v>
      </c>
      <c r="Q173" s="29">
        <f t="shared" si="54"/>
        <v>-13.88815507990984</v>
      </c>
      <c r="R173" s="29">
        <f t="shared" si="59"/>
        <v>-23.272233330065568</v>
      </c>
      <c r="S173" s="29">
        <f t="shared" si="60"/>
        <v>-2.5858037033406185</v>
      </c>
      <c r="T173" s="29">
        <f t="shared" si="61"/>
        <v>-7.7574111100218559</v>
      </c>
      <c r="U173" s="29">
        <f t="shared" si="62"/>
        <v>-15.514822220043712</v>
      </c>
      <c r="V173" s="20">
        <f t="shared" si="67"/>
        <v>174.40929366795214</v>
      </c>
      <c r="W173" s="20">
        <f t="shared" si="69"/>
        <v>-15.783098157837342</v>
      </c>
      <c r="X173" s="20">
        <f t="shared" si="55"/>
        <v>10.772893758146708</v>
      </c>
      <c r="Y173" s="20">
        <f t="shared" si="56"/>
        <v>12.499339571918856</v>
      </c>
      <c r="Z173" s="20">
        <f t="shared" si="57"/>
        <v>-7.8653477825210212</v>
      </c>
      <c r="AA173" s="20">
        <f t="shared" si="63"/>
        <v>-10.45115148586164</v>
      </c>
      <c r="AB173" s="20">
        <f t="shared" si="68"/>
        <v>5287.8566361972416</v>
      </c>
      <c r="AC173" s="20">
        <f t="shared" si="58"/>
        <v>-1.4340513466263654E-2</v>
      </c>
      <c r="AD173" s="21">
        <f t="shared" si="50"/>
        <v>28420</v>
      </c>
      <c r="AE173" s="20">
        <f t="shared" si="64"/>
        <v>25.858037033406184</v>
      </c>
      <c r="AF173" s="20">
        <f t="shared" si="66"/>
        <v>5359.2659298651888</v>
      </c>
    </row>
    <row r="174" spans="1:32" x14ac:dyDescent="0.25">
      <c r="A174">
        <v>0</v>
      </c>
      <c r="C174" s="16">
        <v>44219</v>
      </c>
      <c r="J174" s="17">
        <f t="shared" si="51"/>
        <v>1.8750000000000002</v>
      </c>
      <c r="K174">
        <f t="shared" si="48"/>
        <v>8.4375000000000006E-2</v>
      </c>
      <c r="L174">
        <v>22.22</v>
      </c>
      <c r="M174">
        <f t="shared" si="49"/>
        <v>4.4999999999999998E-2</v>
      </c>
      <c r="N174">
        <f t="shared" si="52"/>
        <v>3.9375000000000007E-2</v>
      </c>
      <c r="O174" s="28">
        <f t="shared" si="65"/>
        <v>22931.930860357061</v>
      </c>
      <c r="P174" s="29">
        <f t="shared" si="53"/>
        <v>-11.930679776227629</v>
      </c>
      <c r="Q174" s="29">
        <f t="shared" si="54"/>
        <v>-13.872530001518808</v>
      </c>
      <c r="R174" s="29">
        <f t="shared" si="59"/>
        <v>-23.222888799971795</v>
      </c>
      <c r="S174" s="29">
        <f t="shared" si="60"/>
        <v>-2.5803209777746439</v>
      </c>
      <c r="T174" s="29">
        <f t="shared" si="61"/>
        <v>-7.7409629333239316</v>
      </c>
      <c r="U174" s="29">
        <f t="shared" si="62"/>
        <v>-15.481925866647863</v>
      </c>
      <c r="V174" s="20">
        <f t="shared" si="67"/>
        <v>174.0347068011676</v>
      </c>
      <c r="W174" s="20">
        <f t="shared" si="69"/>
        <v>-15.749057451698496</v>
      </c>
      <c r="X174" s="20">
        <f t="shared" si="55"/>
        <v>10.737611798604867</v>
      </c>
      <c r="Y174" s="20">
        <f t="shared" si="56"/>
        <v>12.485277001366928</v>
      </c>
      <c r="Z174" s="20">
        <f t="shared" si="57"/>
        <v>-7.8484182150578459</v>
      </c>
      <c r="AA174" s="20">
        <f t="shared" si="63"/>
        <v>-10.42873919283249</v>
      </c>
      <c r="AB174" s="20">
        <f t="shared" si="68"/>
        <v>5314.0344328417732</v>
      </c>
      <c r="AC174" s="20">
        <f t="shared" si="58"/>
        <v>-1.4309335192379143E-2</v>
      </c>
      <c r="AD174" s="21">
        <f t="shared" si="50"/>
        <v>28420.000000000004</v>
      </c>
      <c r="AE174" s="20">
        <f t="shared" si="64"/>
        <v>25.803209777746439</v>
      </c>
      <c r="AF174" s="20">
        <f t="shared" si="66"/>
        <v>5385.0691396429356</v>
      </c>
    </row>
    <row r="175" spans="1:32" x14ac:dyDescent="0.25">
      <c r="A175">
        <v>0</v>
      </c>
      <c r="C175" s="16">
        <v>44220</v>
      </c>
      <c r="J175" s="17">
        <f t="shared" si="51"/>
        <v>1.8750000000000002</v>
      </c>
      <c r="K175">
        <f t="shared" si="48"/>
        <v>8.4375000000000006E-2</v>
      </c>
      <c r="L175">
        <v>22.22</v>
      </c>
      <c r="M175">
        <f t="shared" si="49"/>
        <v>4.4999999999999998E-2</v>
      </c>
      <c r="N175">
        <f t="shared" si="52"/>
        <v>3.9375000000000007E-2</v>
      </c>
      <c r="O175" s="28">
        <f t="shared" si="65"/>
        <v>22906.18224721474</v>
      </c>
      <c r="P175" s="29">
        <f t="shared" si="53"/>
        <v>-11.891675089059353</v>
      </c>
      <c r="Q175" s="29">
        <f t="shared" si="54"/>
        <v>-13.856938053259292</v>
      </c>
      <c r="R175" s="29">
        <f t="shared" si="59"/>
        <v>-23.173751828086782</v>
      </c>
      <c r="S175" s="29">
        <f t="shared" si="60"/>
        <v>-2.5748613142318648</v>
      </c>
      <c r="T175" s="29">
        <f t="shared" si="61"/>
        <v>-7.7245839426955936</v>
      </c>
      <c r="U175" s="29">
        <f t="shared" si="62"/>
        <v>-15.449167885391189</v>
      </c>
      <c r="V175" s="20">
        <f t="shared" si="67"/>
        <v>173.66173328220432</v>
      </c>
      <c r="W175" s="20">
        <f t="shared" si="69"/>
        <v>-15.715163540997509</v>
      </c>
      <c r="X175" s="20">
        <f t="shared" si="55"/>
        <v>10.702507580153418</v>
      </c>
      <c r="Y175" s="20">
        <f t="shared" si="56"/>
        <v>12.471244247933363</v>
      </c>
      <c r="Z175" s="20">
        <f t="shared" si="57"/>
        <v>-7.8315618060525418</v>
      </c>
      <c r="AA175" s="20">
        <f t="shared" si="63"/>
        <v>-10.406423120284407</v>
      </c>
      <c r="AB175" s="20">
        <f t="shared" si="68"/>
        <v>5340.1560195030552</v>
      </c>
      <c r="AC175" s="20">
        <f t="shared" si="58"/>
        <v>-1.4278363860496562E-2</v>
      </c>
      <c r="AD175" s="21">
        <f t="shared" si="50"/>
        <v>28420</v>
      </c>
      <c r="AE175" s="20">
        <f t="shared" si="64"/>
        <v>25.748613142318646</v>
      </c>
      <c r="AF175" s="20">
        <f t="shared" si="66"/>
        <v>5410.817752785254</v>
      </c>
    </row>
    <row r="176" spans="1:32" x14ac:dyDescent="0.25">
      <c r="A176">
        <v>0</v>
      </c>
      <c r="C176" s="16">
        <v>44221</v>
      </c>
      <c r="J176" s="17">
        <f t="shared" si="51"/>
        <v>1.8750000000000002</v>
      </c>
      <c r="K176">
        <f t="shared" si="48"/>
        <v>8.4375000000000006E-2</v>
      </c>
      <c r="L176">
        <v>22.22</v>
      </c>
      <c r="M176">
        <f t="shared" si="49"/>
        <v>4.4999999999999998E-2</v>
      </c>
      <c r="N176">
        <f t="shared" si="52"/>
        <v>3.9375000000000007E-2</v>
      </c>
      <c r="O176" s="28">
        <f t="shared" si="65"/>
        <v>22880.488001750917</v>
      </c>
      <c r="P176" s="29">
        <f t="shared" si="53"/>
        <v>-11.852866368048895</v>
      </c>
      <c r="Q176" s="29">
        <f t="shared" si="54"/>
        <v>-13.841379095775808</v>
      </c>
      <c r="R176" s="29">
        <f t="shared" si="59"/>
        <v>-23.124820917442232</v>
      </c>
      <c r="S176" s="29">
        <f t="shared" si="60"/>
        <v>-2.5694245463824705</v>
      </c>
      <c r="T176" s="29">
        <f t="shared" si="61"/>
        <v>-7.7082736391474107</v>
      </c>
      <c r="U176" s="29">
        <f t="shared" si="62"/>
        <v>-15.416547278294821</v>
      </c>
      <c r="V176" s="20">
        <f t="shared" si="67"/>
        <v>173.29036087408937</v>
      </c>
      <c r="W176" s="20">
        <f t="shared" si="69"/>
        <v>-15.681415327857998</v>
      </c>
      <c r="X176" s="20">
        <f t="shared" si="55"/>
        <v>10.667579731244006</v>
      </c>
      <c r="Y176" s="20">
        <f t="shared" si="56"/>
        <v>12.457241186198228</v>
      </c>
      <c r="Z176" s="20">
        <f t="shared" si="57"/>
        <v>-7.8147779976991947</v>
      </c>
      <c r="AA176" s="20">
        <f t="shared" si="63"/>
        <v>-10.384202544081665</v>
      </c>
      <c r="AB176" s="20">
        <f t="shared" si="68"/>
        <v>5366.2216373749952</v>
      </c>
      <c r="AC176" s="20">
        <f t="shared" si="58"/>
        <v>-1.4247596582574688E-2</v>
      </c>
      <c r="AD176" s="21">
        <f t="shared" si="50"/>
        <v>28420</v>
      </c>
      <c r="AE176" s="20">
        <f t="shared" si="64"/>
        <v>25.694245463824704</v>
      </c>
      <c r="AF176" s="20">
        <f t="shared" si="66"/>
        <v>5436.5119982490787</v>
      </c>
    </row>
    <row r="177" spans="1:32" x14ac:dyDescent="0.25">
      <c r="A177">
        <v>0</v>
      </c>
      <c r="C177" s="16">
        <v>44222</v>
      </c>
      <c r="J177" s="17">
        <f t="shared" si="51"/>
        <v>1.8750000000000002</v>
      </c>
      <c r="K177">
        <f t="shared" si="48"/>
        <v>8.4375000000000006E-2</v>
      </c>
      <c r="L177">
        <v>22.22</v>
      </c>
      <c r="M177">
        <f t="shared" si="49"/>
        <v>4.4999999999999998E-2</v>
      </c>
      <c r="N177">
        <f t="shared" si="52"/>
        <v>3.9375000000000007E-2</v>
      </c>
      <c r="O177" s="28">
        <f t="shared" si="65"/>
        <v>22854.847896652856</v>
      </c>
      <c r="P177" s="29">
        <f t="shared" si="53"/>
        <v>-11.81425210734327</v>
      </c>
      <c r="Q177" s="29">
        <f t="shared" si="54"/>
        <v>-13.82585299071795</v>
      </c>
      <c r="R177" s="29">
        <f t="shared" si="59"/>
        <v>-23.076094588255099</v>
      </c>
      <c r="S177" s="29">
        <f t="shared" si="60"/>
        <v>-2.5640105098061223</v>
      </c>
      <c r="T177" s="29">
        <f t="shared" si="61"/>
        <v>-7.6920315294183652</v>
      </c>
      <c r="U177" s="29">
        <f t="shared" si="62"/>
        <v>-15.384063058836734</v>
      </c>
      <c r="V177" s="20">
        <f t="shared" si="67"/>
        <v>172.92057749525642</v>
      </c>
      <c r="W177" s="20">
        <f t="shared" si="69"/>
        <v>-15.647811727754029</v>
      </c>
      <c r="X177" s="20">
        <f t="shared" si="55"/>
        <v>10.632826896608943</v>
      </c>
      <c r="Y177" s="20">
        <f t="shared" si="56"/>
        <v>12.443267691646154</v>
      </c>
      <c r="Z177" s="20">
        <f t="shared" si="57"/>
        <v>-7.7980662393340214</v>
      </c>
      <c r="AA177" s="20">
        <f t="shared" si="63"/>
        <v>-10.362076749140144</v>
      </c>
      <c r="AB177" s="20">
        <f t="shared" si="68"/>
        <v>5392.2315258518893</v>
      </c>
      <c r="AC177" s="20">
        <f t="shared" si="58"/>
        <v>-1.4217030540574866E-2</v>
      </c>
      <c r="AD177" s="21">
        <f t="shared" si="50"/>
        <v>28420.000000000004</v>
      </c>
      <c r="AE177" s="20">
        <f t="shared" si="64"/>
        <v>25.64010509806122</v>
      </c>
      <c r="AF177" s="20">
        <f t="shared" si="66"/>
        <v>5462.1521033471399</v>
      </c>
    </row>
    <row r="178" spans="1:32" x14ac:dyDescent="0.25">
      <c r="A178">
        <v>0</v>
      </c>
      <c r="C178" s="16">
        <v>44223</v>
      </c>
      <c r="J178" s="17">
        <f t="shared" si="51"/>
        <v>1.8750000000000002</v>
      </c>
      <c r="K178">
        <f t="shared" si="48"/>
        <v>8.4375000000000006E-2</v>
      </c>
      <c r="L178">
        <v>22.22</v>
      </c>
      <c r="M178">
        <f t="shared" si="49"/>
        <v>4.4999999999999998E-2</v>
      </c>
      <c r="N178">
        <f t="shared" si="52"/>
        <v>3.9375000000000007E-2</v>
      </c>
      <c r="O178" s="28">
        <f t="shared" si="65"/>
        <v>22829.261706233287</v>
      </c>
      <c r="P178" s="29">
        <f t="shared" si="53"/>
        <v>-11.775830818843074</v>
      </c>
      <c r="Q178" s="29">
        <f t="shared" si="54"/>
        <v>-13.810359600728837</v>
      </c>
      <c r="R178" s="29">
        <f t="shared" si="59"/>
        <v>-23.027571377614724</v>
      </c>
      <c r="S178" s="29">
        <f t="shared" si="60"/>
        <v>-2.5586190419571917</v>
      </c>
      <c r="T178" s="29">
        <f t="shared" si="61"/>
        <v>-7.6758571258715733</v>
      </c>
      <c r="U178" s="29">
        <f t="shared" si="62"/>
        <v>-15.35171425174315</v>
      </c>
      <c r="V178" s="20">
        <f t="shared" si="67"/>
        <v>172.55237121633519</v>
      </c>
      <c r="W178" s="20">
        <f t="shared" si="69"/>
        <v>-15.614351669249388</v>
      </c>
      <c r="X178" s="20">
        <f t="shared" si="55"/>
        <v>10.598247736958767</v>
      </c>
      <c r="Y178" s="20">
        <f t="shared" si="56"/>
        <v>12.429323640655953</v>
      </c>
      <c r="Z178" s="20">
        <f t="shared" si="57"/>
        <v>-7.7814259872865392</v>
      </c>
      <c r="AA178" s="20">
        <f t="shared" si="63"/>
        <v>-10.340045029243731</v>
      </c>
      <c r="AB178" s="20">
        <f t="shared" si="68"/>
        <v>5418.1859225503822</v>
      </c>
      <c r="AC178" s="20">
        <f t="shared" si="58"/>
        <v>-1.4186662984257137E-2</v>
      </c>
      <c r="AD178" s="21">
        <f t="shared" si="50"/>
        <v>28420.000000000004</v>
      </c>
      <c r="AE178" s="20">
        <f t="shared" si="64"/>
        <v>25.586190419571913</v>
      </c>
      <c r="AF178" s="20">
        <f t="shared" si="66"/>
        <v>5487.7382937667116</v>
      </c>
    </row>
    <row r="179" spans="1:32" x14ac:dyDescent="0.25">
      <c r="A179">
        <v>0</v>
      </c>
      <c r="C179" s="16">
        <v>44224</v>
      </c>
      <c r="J179" s="17">
        <f t="shared" si="51"/>
        <v>1.8750000000000002</v>
      </c>
      <c r="K179">
        <f t="shared" si="48"/>
        <v>8.4375000000000006E-2</v>
      </c>
      <c r="L179">
        <v>22.22</v>
      </c>
      <c r="M179">
        <f t="shared" si="49"/>
        <v>4.4999999999999998E-2</v>
      </c>
      <c r="N179">
        <f t="shared" si="52"/>
        <v>3.9375000000000007E-2</v>
      </c>
      <c r="O179" s="28">
        <f t="shared" si="65"/>
        <v>22803.729206411976</v>
      </c>
      <c r="P179" s="29">
        <f t="shared" si="53"/>
        <v>-11.737601031875558</v>
      </c>
      <c r="Q179" s="29">
        <f t="shared" si="54"/>
        <v>-13.794898789433798</v>
      </c>
      <c r="R179" s="29">
        <f t="shared" si="59"/>
        <v>-22.979249839178422</v>
      </c>
      <c r="S179" s="29">
        <f t="shared" si="60"/>
        <v>-2.5532499821309358</v>
      </c>
      <c r="T179" s="29">
        <f t="shared" si="61"/>
        <v>-7.6597499463928074</v>
      </c>
      <c r="U179" s="29">
        <f t="shared" si="62"/>
        <v>-15.319499892785615</v>
      </c>
      <c r="V179" s="20">
        <f t="shared" si="67"/>
        <v>172.18573025703429</v>
      </c>
      <c r="W179" s="20">
        <f t="shared" si="69"/>
        <v>-15.581034093744213</v>
      </c>
      <c r="X179" s="20">
        <f t="shared" si="55"/>
        <v>10.563840928688002</v>
      </c>
      <c r="Y179" s="20">
        <f t="shared" si="56"/>
        <v>12.415408910490418</v>
      </c>
      <c r="Z179" s="20">
        <f t="shared" si="57"/>
        <v>-7.7648567047350836</v>
      </c>
      <c r="AA179" s="20">
        <f t="shared" si="63"/>
        <v>-10.31810668686602</v>
      </c>
      <c r="AB179" s="20">
        <f t="shared" si="68"/>
        <v>5444.0850633309929</v>
      </c>
      <c r="AC179" s="20">
        <f t="shared" si="58"/>
        <v>-1.415649122905962E-2</v>
      </c>
      <c r="AD179" s="21">
        <f t="shared" si="50"/>
        <v>28420.000000000004</v>
      </c>
      <c r="AE179" s="20">
        <f t="shared" si="64"/>
        <v>25.532499821309358</v>
      </c>
      <c r="AF179" s="20">
        <f t="shared" si="66"/>
        <v>5513.2707935880208</v>
      </c>
    </row>
    <row r="180" spans="1:32" x14ac:dyDescent="0.25">
      <c r="A180">
        <v>0</v>
      </c>
      <c r="C180" s="16">
        <v>44225</v>
      </c>
      <c r="J180" s="17">
        <f t="shared" si="51"/>
        <v>1.8750000000000002</v>
      </c>
      <c r="K180">
        <f t="shared" si="48"/>
        <v>8.4375000000000006E-2</v>
      </c>
      <c r="L180">
        <v>22.22</v>
      </c>
      <c r="M180">
        <f t="shared" si="49"/>
        <v>4.4999999999999998E-2</v>
      </c>
      <c r="N180">
        <f t="shared" si="52"/>
        <v>3.9375000000000007E-2</v>
      </c>
      <c r="O180" s="28">
        <f t="shared" si="65"/>
        <v>22778.25017469767</v>
      </c>
      <c r="P180" s="29">
        <f t="shared" si="53"/>
        <v>-11.699561292876419</v>
      </c>
      <c r="Q180" s="29">
        <f t="shared" si="54"/>
        <v>-13.779470421429236</v>
      </c>
      <c r="R180" s="29">
        <f t="shared" si="59"/>
        <v>-22.93112854287509</v>
      </c>
      <c r="S180" s="29">
        <f t="shared" si="60"/>
        <v>-2.5479031714305655</v>
      </c>
      <c r="T180" s="29">
        <f t="shared" si="61"/>
        <v>-7.6437095142916966</v>
      </c>
      <c r="U180" s="29">
        <f t="shared" si="62"/>
        <v>-15.287419028583393</v>
      </c>
      <c r="V180" s="20">
        <f t="shared" si="67"/>
        <v>171.82064298311411</v>
      </c>
      <c r="W180" s="20">
        <f t="shared" si="69"/>
        <v>-15.547857955228707</v>
      </c>
      <c r="X180" s="20">
        <f t="shared" si="55"/>
        <v>10.529605163588778</v>
      </c>
      <c r="Y180" s="20">
        <f t="shared" si="56"/>
        <v>12.401523379286314</v>
      </c>
      <c r="Z180" s="20">
        <f t="shared" si="57"/>
        <v>-7.7483578615665429</v>
      </c>
      <c r="AA180" s="20">
        <f t="shared" si="63"/>
        <v>-10.296261032997108</v>
      </c>
      <c r="AB180" s="20">
        <f t="shared" si="68"/>
        <v>5469.9291823192189</v>
      </c>
      <c r="AC180" s="20">
        <f t="shared" si="58"/>
        <v>-1.412651265405902E-2</v>
      </c>
      <c r="AD180" s="21">
        <f t="shared" si="50"/>
        <v>28420.000000000004</v>
      </c>
      <c r="AE180" s="20">
        <f t="shared" si="64"/>
        <v>25.479031714305655</v>
      </c>
      <c r="AF180" s="20">
        <f t="shared" si="66"/>
        <v>5538.7498253023268</v>
      </c>
    </row>
    <row r="181" spans="1:32" x14ac:dyDescent="0.25">
      <c r="A181">
        <v>0</v>
      </c>
      <c r="C181" s="16">
        <v>44226</v>
      </c>
      <c r="J181" s="17">
        <f t="shared" si="51"/>
        <v>1.8750000000000002</v>
      </c>
      <c r="K181">
        <f t="shared" si="48"/>
        <v>8.4375000000000006E-2</v>
      </c>
      <c r="L181">
        <v>22.22</v>
      </c>
      <c r="M181">
        <f t="shared" si="49"/>
        <v>4.4999999999999998E-2</v>
      </c>
      <c r="N181">
        <f t="shared" si="52"/>
        <v>3.9375000000000007E-2</v>
      </c>
      <c r="O181" s="28">
        <f t="shared" si="65"/>
        <v>22752.824390170317</v>
      </c>
      <c r="P181" s="29">
        <f t="shared" si="53"/>
        <v>-11.661710165080075</v>
      </c>
      <c r="Q181" s="29">
        <f t="shared" si="54"/>
        <v>-13.764074362271719</v>
      </c>
      <c r="R181" s="29">
        <f t="shared" si="59"/>
        <v>-22.883206074616616</v>
      </c>
      <c r="S181" s="29">
        <f t="shared" si="60"/>
        <v>-2.5425784527351798</v>
      </c>
      <c r="T181" s="29">
        <f t="shared" si="61"/>
        <v>-7.6277353582055376</v>
      </c>
      <c r="U181" s="29">
        <f t="shared" si="62"/>
        <v>-15.255470716411079</v>
      </c>
      <c r="V181" s="20">
        <f t="shared" si="67"/>
        <v>171.45709790344688</v>
      </c>
      <c r="W181" s="20">
        <f t="shared" si="69"/>
        <v>-15.514822220043712</v>
      </c>
      <c r="X181" s="20">
        <f t="shared" si="55"/>
        <v>10.495539148572067</v>
      </c>
      <c r="Y181" s="20">
        <f t="shared" si="56"/>
        <v>12.387666926044547</v>
      </c>
      <c r="Z181" s="20">
        <f t="shared" si="57"/>
        <v>-7.7319289342401349</v>
      </c>
      <c r="AA181" s="20">
        <f t="shared" si="63"/>
        <v>-10.274507386975316</v>
      </c>
      <c r="AB181" s="20">
        <f t="shared" si="68"/>
        <v>5495.7185119262385</v>
      </c>
      <c r="AC181" s="20">
        <f t="shared" si="58"/>
        <v>-1.4096724699981288E-2</v>
      </c>
      <c r="AD181" s="21">
        <f t="shared" si="50"/>
        <v>28420.000000000004</v>
      </c>
      <c r="AE181" s="20">
        <f t="shared" si="64"/>
        <v>25.425784527351794</v>
      </c>
      <c r="AF181" s="20">
        <f t="shared" si="66"/>
        <v>5564.1756098296783</v>
      </c>
    </row>
    <row r="182" spans="1:32" x14ac:dyDescent="0.25">
      <c r="A182">
        <v>0</v>
      </c>
      <c r="C182" s="16">
        <v>44227</v>
      </c>
      <c r="J182" s="17">
        <f t="shared" si="51"/>
        <v>1.8750000000000002</v>
      </c>
      <c r="K182">
        <f t="shared" si="48"/>
        <v>8.4375000000000006E-2</v>
      </c>
      <c r="L182">
        <v>22.22</v>
      </c>
      <c r="M182">
        <f t="shared" si="49"/>
        <v>4.4999999999999998E-2</v>
      </c>
      <c r="N182">
        <f t="shared" si="52"/>
        <v>3.9375000000000007E-2</v>
      </c>
      <c r="O182" s="28">
        <f t="shared" si="65"/>
        <v>22727.451633463632</v>
      </c>
      <c r="P182" s="29">
        <f t="shared" si="53"/>
        <v>-11.62404622821813</v>
      </c>
      <c r="Q182" s="29">
        <f t="shared" si="54"/>
        <v>-13.748710478467231</v>
      </c>
      <c r="R182" s="29">
        <f t="shared" si="59"/>
        <v>-22.835481036016827</v>
      </c>
      <c r="S182" s="29">
        <f t="shared" si="60"/>
        <v>-2.5372756706685364</v>
      </c>
      <c r="T182" s="29">
        <f t="shared" si="61"/>
        <v>-7.611827012005608</v>
      </c>
      <c r="U182" s="29">
        <f t="shared" si="62"/>
        <v>-15.223654024011218</v>
      </c>
      <c r="V182" s="20">
        <f t="shared" si="67"/>
        <v>171.09508366716074</v>
      </c>
      <c r="W182" s="20">
        <f t="shared" si="69"/>
        <v>-15.481925866647863</v>
      </c>
      <c r="X182" s="20">
        <f t="shared" si="55"/>
        <v>10.461641605396318</v>
      </c>
      <c r="Y182" s="20">
        <f t="shared" si="56"/>
        <v>12.373839430620508</v>
      </c>
      <c r="Z182" s="20">
        <f t="shared" si="57"/>
        <v>-7.715569405655109</v>
      </c>
      <c r="AA182" s="20">
        <f t="shared" si="63"/>
        <v>-10.252845076323645</v>
      </c>
      <c r="AB182" s="20">
        <f t="shared" si="68"/>
        <v>5521.4532828692099</v>
      </c>
      <c r="AC182" s="20">
        <f t="shared" si="58"/>
        <v>-1.4067124867300013E-2</v>
      </c>
      <c r="AD182" s="21">
        <f t="shared" si="50"/>
        <v>28420.000000000004</v>
      </c>
      <c r="AE182" s="20">
        <f t="shared" si="64"/>
        <v>25.372756706685362</v>
      </c>
      <c r="AF182" s="20">
        <f t="shared" si="66"/>
        <v>5589.5483665363636</v>
      </c>
    </row>
    <row r="183" spans="1:32" x14ac:dyDescent="0.25">
      <c r="A183">
        <v>0</v>
      </c>
      <c r="C183" s="16">
        <v>44228</v>
      </c>
      <c r="J183" s="17">
        <f t="shared" si="51"/>
        <v>1.8750000000000002</v>
      </c>
      <c r="K183">
        <f t="shared" si="48"/>
        <v>8.4375000000000006E-2</v>
      </c>
      <c r="L183">
        <v>22.22</v>
      </c>
      <c r="M183">
        <f t="shared" si="49"/>
        <v>4.4999999999999998E-2</v>
      </c>
      <c r="N183">
        <f t="shared" si="52"/>
        <v>3.9375000000000007E-2</v>
      </c>
      <c r="O183" s="28">
        <f t="shared" si="65"/>
        <v>22702.131686747944</v>
      </c>
      <c r="P183" s="29">
        <f t="shared" si="53"/>
        <v>-11.586568078225742</v>
      </c>
      <c r="Q183" s="29">
        <f t="shared" si="54"/>
        <v>-13.733378637460648</v>
      </c>
      <c r="R183" s="29">
        <f t="shared" si="59"/>
        <v>-22.787952044117752</v>
      </c>
      <c r="S183" s="29">
        <f t="shared" si="60"/>
        <v>-2.5319946715686394</v>
      </c>
      <c r="T183" s="29">
        <f t="shared" si="61"/>
        <v>-7.595984014705917</v>
      </c>
      <c r="U183" s="29">
        <f t="shared" si="62"/>
        <v>-15.191968029411836</v>
      </c>
      <c r="V183" s="20">
        <f t="shared" si="67"/>
        <v>170.73458906086509</v>
      </c>
      <c r="W183" s="20">
        <f t="shared" si="69"/>
        <v>-15.449167885391189</v>
      </c>
      <c r="X183" s="20">
        <f t="shared" si="55"/>
        <v>10.427911270403168</v>
      </c>
      <c r="Y183" s="20">
        <f t="shared" si="56"/>
        <v>12.360040773714584</v>
      </c>
      <c r="Z183" s="20">
        <f t="shared" si="57"/>
        <v>-7.6992787650222327</v>
      </c>
      <c r="AA183" s="20">
        <f t="shared" si="63"/>
        <v>-10.231273436590872</v>
      </c>
      <c r="AB183" s="20">
        <f t="shared" si="68"/>
        <v>5547.1337241911924</v>
      </c>
      <c r="AC183" s="20">
        <f t="shared" si="58"/>
        <v>-1.4037710714381774E-2</v>
      </c>
      <c r="AD183" s="21">
        <f t="shared" si="50"/>
        <v>28420.000000000004</v>
      </c>
      <c r="AE183" s="20">
        <f t="shared" si="64"/>
        <v>25.319946715686392</v>
      </c>
      <c r="AF183" s="20">
        <f t="shared" si="66"/>
        <v>5614.86831325205</v>
      </c>
    </row>
    <row r="184" spans="1:32" x14ac:dyDescent="0.25">
      <c r="A184">
        <v>0</v>
      </c>
      <c r="C184" s="16">
        <v>44229</v>
      </c>
      <c r="J184" s="17">
        <f t="shared" si="51"/>
        <v>1.8750000000000002</v>
      </c>
      <c r="K184">
        <f t="shared" si="48"/>
        <v>8.4375000000000006E-2</v>
      </c>
      <c r="L184">
        <v>22.22</v>
      </c>
      <c r="M184">
        <f t="shared" si="49"/>
        <v>4.4999999999999998E-2</v>
      </c>
      <c r="N184">
        <f t="shared" si="52"/>
        <v>3.9375000000000007E-2</v>
      </c>
      <c r="O184" s="28">
        <f t="shared" si="65"/>
        <v>22676.864333713362</v>
      </c>
      <c r="P184" s="29">
        <f t="shared" si="53"/>
        <v>-11.549274326955647</v>
      </c>
      <c r="Q184" s="29">
        <f t="shared" si="54"/>
        <v>-13.718078707625361</v>
      </c>
      <c r="R184" s="29">
        <f t="shared" si="59"/>
        <v>-22.740617731122907</v>
      </c>
      <c r="S184" s="29">
        <f t="shared" si="60"/>
        <v>-2.5267353034581008</v>
      </c>
      <c r="T184" s="29">
        <f t="shared" si="61"/>
        <v>-7.5802059103743016</v>
      </c>
      <c r="U184" s="29">
        <f t="shared" si="62"/>
        <v>-15.160411820748605</v>
      </c>
      <c r="V184" s="20">
        <f t="shared" si="67"/>
        <v>170.37560300595425</v>
      </c>
      <c r="W184" s="20">
        <f t="shared" si="69"/>
        <v>-15.416547278294821</v>
      </c>
      <c r="X184" s="20">
        <f t="shared" si="55"/>
        <v>10.394346894260083</v>
      </c>
      <c r="Y184" s="20">
        <f t="shared" si="56"/>
        <v>12.346270836862825</v>
      </c>
      <c r="Z184" s="20">
        <f t="shared" si="57"/>
        <v>-7.6830565077389288</v>
      </c>
      <c r="AA184" s="20">
        <f t="shared" si="63"/>
        <v>-10.209791811197029</v>
      </c>
      <c r="AB184" s="20">
        <f t="shared" si="68"/>
        <v>5572.7600632806843</v>
      </c>
      <c r="AC184" s="20">
        <f t="shared" si="58"/>
        <v>-1.4008479855713993E-2</v>
      </c>
      <c r="AD184" s="21">
        <f t="shared" si="50"/>
        <v>28420</v>
      </c>
      <c r="AE184" s="20">
        <f t="shared" si="64"/>
        <v>25.267353034581006</v>
      </c>
      <c r="AF184" s="20">
        <f t="shared" si="66"/>
        <v>5640.135666286631</v>
      </c>
    </row>
    <row r="185" spans="1:32" x14ac:dyDescent="0.25">
      <c r="A185">
        <v>0</v>
      </c>
      <c r="C185" s="16">
        <v>44230</v>
      </c>
      <c r="J185" s="17">
        <f t="shared" si="51"/>
        <v>1.8750000000000002</v>
      </c>
      <c r="K185">
        <f t="shared" si="48"/>
        <v>8.4375000000000006E-2</v>
      </c>
      <c r="L185">
        <v>22.22</v>
      </c>
      <c r="M185">
        <f t="shared" si="49"/>
        <v>4.4999999999999998E-2</v>
      </c>
      <c r="N185">
        <f t="shared" si="52"/>
        <v>3.9375000000000007E-2</v>
      </c>
      <c r="O185" s="28">
        <f t="shared" si="65"/>
        <v>22651.649359553208</v>
      </c>
      <c r="P185" s="29">
        <f t="shared" si="53"/>
        <v>-11.512163601899593</v>
      </c>
      <c r="Q185" s="29">
        <f t="shared" si="54"/>
        <v>-13.702810558253111</v>
      </c>
      <c r="R185" s="29">
        <f t="shared" si="59"/>
        <v>-22.693476744137435</v>
      </c>
      <c r="S185" s="29">
        <f t="shared" si="60"/>
        <v>-2.5214974160152703</v>
      </c>
      <c r="T185" s="29">
        <f t="shared" si="61"/>
        <v>-7.5644922480458119</v>
      </c>
      <c r="U185" s="29">
        <f t="shared" si="62"/>
        <v>-15.128984496091622</v>
      </c>
      <c r="V185" s="20">
        <f t="shared" si="67"/>
        <v>170.01811455598698</v>
      </c>
      <c r="W185" s="20">
        <f t="shared" si="69"/>
        <v>-15.384063058836734</v>
      </c>
      <c r="X185" s="20">
        <f t="shared" si="55"/>
        <v>10.360947241709633</v>
      </c>
      <c r="Y185" s="20">
        <f t="shared" si="56"/>
        <v>12.3325295024278</v>
      </c>
      <c r="Z185" s="20">
        <f t="shared" si="57"/>
        <v>-7.6669021352679412</v>
      </c>
      <c r="AA185" s="20">
        <f t="shared" si="63"/>
        <v>-10.188399551283212</v>
      </c>
      <c r="AB185" s="20">
        <f t="shared" si="68"/>
        <v>5598.3325258908044</v>
      </c>
      <c r="AC185" s="20">
        <f t="shared" si="58"/>
        <v>-1.3979429960170941E-2</v>
      </c>
      <c r="AD185" s="21">
        <f t="shared" si="50"/>
        <v>28420</v>
      </c>
      <c r="AE185" s="20">
        <f t="shared" si="64"/>
        <v>25.214974160152703</v>
      </c>
      <c r="AF185" s="20">
        <f t="shared" si="66"/>
        <v>5665.3506404467835</v>
      </c>
    </row>
    <row r="186" spans="1:32" x14ac:dyDescent="0.25">
      <c r="A186">
        <v>0</v>
      </c>
      <c r="C186" s="16">
        <v>44231</v>
      </c>
      <c r="J186" s="17">
        <f t="shared" si="51"/>
        <v>1.8750000000000002</v>
      </c>
      <c r="K186">
        <f t="shared" si="48"/>
        <v>8.4375000000000006E-2</v>
      </c>
      <c r="L186">
        <v>22.22</v>
      </c>
      <c r="M186">
        <f t="shared" si="49"/>
        <v>4.4999999999999998E-2</v>
      </c>
      <c r="N186">
        <f t="shared" si="52"/>
        <v>3.9375000000000007E-2</v>
      </c>
      <c r="O186" s="28">
        <f t="shared" si="65"/>
        <v>22626.486550947749</v>
      </c>
      <c r="P186" s="29">
        <f t="shared" si="53"/>
        <v>-11.475234545916909</v>
      </c>
      <c r="Q186" s="29">
        <f t="shared" si="54"/>
        <v>-13.687574059543977</v>
      </c>
      <c r="R186" s="29">
        <f t="shared" si="59"/>
        <v>-22.646527744914795</v>
      </c>
      <c r="S186" s="29">
        <f t="shared" si="60"/>
        <v>-2.5162808605460887</v>
      </c>
      <c r="T186" s="29">
        <f t="shared" si="61"/>
        <v>-7.5488425816382652</v>
      </c>
      <c r="U186" s="29">
        <f t="shared" si="62"/>
        <v>-15.09768516327653</v>
      </c>
      <c r="V186" s="20">
        <f t="shared" si="67"/>
        <v>169.66211289413923</v>
      </c>
      <c r="W186" s="20">
        <f t="shared" si="69"/>
        <v>-15.35171425174315</v>
      </c>
      <c r="X186" s="20">
        <f t="shared" si="55"/>
        <v>10.327711091325218</v>
      </c>
      <c r="Y186" s="20">
        <f t="shared" si="56"/>
        <v>12.318816653589579</v>
      </c>
      <c r="Z186" s="20">
        <f t="shared" si="57"/>
        <v>-7.6508151550194139</v>
      </c>
      <c r="AA186" s="20">
        <f t="shared" si="63"/>
        <v>-10.167096015565502</v>
      </c>
      <c r="AB186" s="20">
        <f t="shared" si="68"/>
        <v>5623.8513361581136</v>
      </c>
      <c r="AC186" s="20">
        <f t="shared" si="58"/>
        <v>-1.3950558749355631E-2</v>
      </c>
      <c r="AD186" s="21">
        <f t="shared" si="50"/>
        <v>28420.000000000004</v>
      </c>
      <c r="AE186" s="20">
        <f t="shared" si="64"/>
        <v>25.162808605460885</v>
      </c>
      <c r="AF186" s="20">
        <f t="shared" si="66"/>
        <v>5690.5134490522441</v>
      </c>
    </row>
    <row r="187" spans="1:32" x14ac:dyDescent="0.25">
      <c r="A187">
        <v>0</v>
      </c>
      <c r="C187" s="16">
        <v>44232</v>
      </c>
      <c r="J187" s="17">
        <f t="shared" si="51"/>
        <v>1.8750000000000002</v>
      </c>
      <c r="K187">
        <f t="shared" si="48"/>
        <v>8.4375000000000006E-2</v>
      </c>
      <c r="L187">
        <v>22.22</v>
      </c>
      <c r="M187">
        <f t="shared" si="49"/>
        <v>4.4999999999999998E-2</v>
      </c>
      <c r="N187">
        <f t="shared" si="52"/>
        <v>3.9375000000000007E-2</v>
      </c>
      <c r="O187" s="28">
        <f t="shared" si="65"/>
        <v>22601.375696048184</v>
      </c>
      <c r="P187" s="29">
        <f t="shared" si="53"/>
        <v>-11.438485816970013</v>
      </c>
      <c r="Q187" s="29">
        <f t="shared" si="54"/>
        <v>-13.672369082596544</v>
      </c>
      <c r="R187" s="29">
        <f t="shared" si="59"/>
        <v>-22.599769409609902</v>
      </c>
      <c r="S187" s="29">
        <f t="shared" si="60"/>
        <v>-2.5110854899566561</v>
      </c>
      <c r="T187" s="29">
        <f t="shared" si="61"/>
        <v>-7.5332564698699667</v>
      </c>
      <c r="U187" s="29">
        <f t="shared" si="62"/>
        <v>-15.066512939739935</v>
      </c>
      <c r="V187" s="20">
        <f t="shared" si="67"/>
        <v>169.30758733072724</v>
      </c>
      <c r="W187" s="20">
        <f t="shared" si="69"/>
        <v>-15.319499892785615</v>
      </c>
      <c r="X187" s="20">
        <f t="shared" si="55"/>
        <v>10.294637235273012</v>
      </c>
      <c r="Y187" s="20">
        <f t="shared" si="56"/>
        <v>12.30513217433689</v>
      </c>
      <c r="Z187" s="20">
        <f t="shared" si="57"/>
        <v>-7.6347950802362652</v>
      </c>
      <c r="AA187" s="20">
        <f t="shared" si="63"/>
        <v>-10.145880570192922</v>
      </c>
      <c r="AB187" s="20">
        <f t="shared" si="68"/>
        <v>5649.3167166210924</v>
      </c>
      <c r="AC187" s="20">
        <f t="shared" si="58"/>
        <v>-1.3921863995999836E-2</v>
      </c>
      <c r="AD187" s="21">
        <f t="shared" si="50"/>
        <v>28420.000000000004</v>
      </c>
      <c r="AE187" s="20">
        <f t="shared" si="64"/>
        <v>25.110854899566558</v>
      </c>
      <c r="AF187" s="20">
        <f t="shared" si="66"/>
        <v>5715.6243039518104</v>
      </c>
    </row>
    <row r="188" spans="1:32" x14ac:dyDescent="0.25">
      <c r="A188">
        <v>0</v>
      </c>
      <c r="C188" s="16">
        <v>44233</v>
      </c>
      <c r="J188" s="17">
        <f t="shared" si="51"/>
        <v>1.8750000000000002</v>
      </c>
      <c r="K188">
        <f t="shared" si="48"/>
        <v>8.4375000000000006E-2</v>
      </c>
      <c r="L188">
        <v>22.22</v>
      </c>
      <c r="M188">
        <f t="shared" si="49"/>
        <v>4.4999999999999998E-2</v>
      </c>
      <c r="N188">
        <f t="shared" si="52"/>
        <v>3.9375000000000007E-2</v>
      </c>
      <c r="O188" s="28">
        <f t="shared" si="65"/>
        <v>22576.316584460918</v>
      </c>
      <c r="P188" s="29">
        <f t="shared" si="53"/>
        <v>-11.401916087866596</v>
      </c>
      <c r="Q188" s="29">
        <f t="shared" si="54"/>
        <v>-13.657195499398229</v>
      </c>
      <c r="R188" s="29">
        <f t="shared" si="59"/>
        <v>-22.553200428538343</v>
      </c>
      <c r="S188" s="29">
        <f t="shared" si="60"/>
        <v>-2.5059111587264824</v>
      </c>
      <c r="T188" s="29">
        <f t="shared" si="61"/>
        <v>-7.5177334761794476</v>
      </c>
      <c r="U188" s="29">
        <f t="shared" si="62"/>
        <v>-15.035466952358895</v>
      </c>
      <c r="V188" s="20">
        <f t="shared" si="67"/>
        <v>168.95452730079944</v>
      </c>
      <c r="W188" s="20">
        <f t="shared" si="69"/>
        <v>-15.287419028583393</v>
      </c>
      <c r="X188" s="20">
        <f t="shared" si="55"/>
        <v>10.261724479079936</v>
      </c>
      <c r="Y188" s="20">
        <f t="shared" si="56"/>
        <v>12.291475949458407</v>
      </c>
      <c r="Z188" s="20">
        <f t="shared" si="57"/>
        <v>-7.6188414298827256</v>
      </c>
      <c r="AA188" s="20">
        <f t="shared" si="63"/>
        <v>-10.124752588609208</v>
      </c>
      <c r="AB188" s="20">
        <f t="shared" si="68"/>
        <v>5674.7288882382854</v>
      </c>
      <c r="AC188" s="20">
        <f t="shared" si="58"/>
        <v>-1.3893343522398318E-2</v>
      </c>
      <c r="AD188" s="21">
        <f t="shared" si="50"/>
        <v>28420.000000000004</v>
      </c>
      <c r="AE188" s="20">
        <f t="shared" si="64"/>
        <v>25.059111587264823</v>
      </c>
      <c r="AF188" s="20">
        <f t="shared" si="66"/>
        <v>5740.6834155390752</v>
      </c>
    </row>
    <row r="189" spans="1:32" x14ac:dyDescent="0.25">
      <c r="A189">
        <v>0</v>
      </c>
      <c r="C189" s="16">
        <v>44234</v>
      </c>
      <c r="J189" s="17">
        <f t="shared" si="51"/>
        <v>1.8750000000000002</v>
      </c>
      <c r="K189">
        <f t="shared" si="48"/>
        <v>8.4375000000000006E-2</v>
      </c>
      <c r="L189">
        <v>22.22</v>
      </c>
      <c r="M189">
        <f t="shared" si="49"/>
        <v>4.4999999999999998E-2</v>
      </c>
      <c r="N189">
        <f t="shared" si="52"/>
        <v>3.9375000000000007E-2</v>
      </c>
      <c r="O189" s="28">
        <f t="shared" si="65"/>
        <v>22551.309007232096</v>
      </c>
      <c r="P189" s="29">
        <f t="shared" si="53"/>
        <v>-11.365524046008298</v>
      </c>
      <c r="Q189" s="29">
        <f t="shared" si="54"/>
        <v>-13.642053182815774</v>
      </c>
      <c r="R189" s="29">
        <f t="shared" si="59"/>
        <v>-22.506819505941664</v>
      </c>
      <c r="S189" s="29">
        <f t="shared" si="60"/>
        <v>-2.5007577228824074</v>
      </c>
      <c r="T189" s="29">
        <f t="shared" si="61"/>
        <v>-7.5022731686472213</v>
      </c>
      <c r="U189" s="29">
        <f t="shared" si="62"/>
        <v>-15.004546337294443</v>
      </c>
      <c r="V189" s="20">
        <f t="shared" si="67"/>
        <v>168.60292236179407</v>
      </c>
      <c r="W189" s="20">
        <f t="shared" si="69"/>
        <v>-15.255470716411079</v>
      </c>
      <c r="X189" s="20">
        <f t="shared" si="55"/>
        <v>10.228971641407469</v>
      </c>
      <c r="Y189" s="20">
        <f t="shared" si="56"/>
        <v>12.277847864534197</v>
      </c>
      <c r="Z189" s="20">
        <f t="shared" si="57"/>
        <v>-7.602953728535975</v>
      </c>
      <c r="AA189" s="20">
        <f t="shared" si="63"/>
        <v>-10.103711451418382</v>
      </c>
      <c r="AB189" s="20">
        <f t="shared" si="68"/>
        <v>5700.0880704061146</v>
      </c>
      <c r="AC189" s="20">
        <f t="shared" si="58"/>
        <v>-1.3864995198915264E-2</v>
      </c>
      <c r="AD189" s="21">
        <f t="shared" si="50"/>
        <v>28420.000000000007</v>
      </c>
      <c r="AE189" s="20">
        <f t="shared" si="64"/>
        <v>25.007577228824072</v>
      </c>
      <c r="AF189" s="20">
        <f t="shared" si="66"/>
        <v>5765.6909927678989</v>
      </c>
    </row>
    <row r="190" spans="1:32" x14ac:dyDescent="0.25">
      <c r="A190">
        <v>0</v>
      </c>
      <c r="C190" s="16">
        <v>44235</v>
      </c>
      <c r="J190" s="17">
        <f t="shared" si="51"/>
        <v>1.8750000000000002</v>
      </c>
      <c r="K190">
        <f t="shared" si="48"/>
        <v>8.4375000000000006E-2</v>
      </c>
      <c r="L190">
        <v>22.22</v>
      </c>
      <c r="M190">
        <f t="shared" si="49"/>
        <v>4.4999999999999998E-2</v>
      </c>
      <c r="N190">
        <f t="shared" si="52"/>
        <v>3.9375000000000007E-2</v>
      </c>
      <c r="O190" s="28">
        <f t="shared" si="65"/>
        <v>22526.352756832363</v>
      </c>
      <c r="P190" s="29">
        <f t="shared" si="53"/>
        <v>-11.329308393145666</v>
      </c>
      <c r="Q190" s="29">
        <f t="shared" si="54"/>
        <v>-13.62694200658591</v>
      </c>
      <c r="R190" s="29">
        <f t="shared" si="59"/>
        <v>-22.460625359758421</v>
      </c>
      <c r="S190" s="29">
        <f t="shared" si="60"/>
        <v>-2.4956250399731577</v>
      </c>
      <c r="T190" s="29">
        <f t="shared" si="61"/>
        <v>-7.4868751199194739</v>
      </c>
      <c r="U190" s="29">
        <f t="shared" si="62"/>
        <v>-14.973750239838946</v>
      </c>
      <c r="V190" s="20">
        <f t="shared" si="67"/>
        <v>168.25276219126053</v>
      </c>
      <c r="W190" s="20">
        <f t="shared" si="69"/>
        <v>-15.223654024011218</v>
      </c>
      <c r="X190" s="20">
        <f t="shared" si="55"/>
        <v>10.1963775538311</v>
      </c>
      <c r="Y190" s="20">
        <f t="shared" si="56"/>
        <v>12.264247805927319</v>
      </c>
      <c r="Z190" s="20">
        <f t="shared" si="57"/>
        <v>-7.5871315062807332</v>
      </c>
      <c r="AA190" s="20">
        <f t="shared" si="63"/>
        <v>-10.08275654625389</v>
      </c>
      <c r="AB190" s="20">
        <f t="shared" si="68"/>
        <v>5725.3944809763789</v>
      </c>
      <c r="AC190" s="20">
        <f t="shared" si="58"/>
        <v>-1.3836816942541434E-2</v>
      </c>
      <c r="AD190" s="21">
        <f t="shared" si="50"/>
        <v>28420</v>
      </c>
      <c r="AE190" s="20">
        <f t="shared" si="64"/>
        <v>24.956250399731577</v>
      </c>
      <c r="AF190" s="20">
        <f t="shared" si="66"/>
        <v>5790.6472431676302</v>
      </c>
    </row>
    <row r="191" spans="1:32" x14ac:dyDescent="0.25">
      <c r="A191">
        <v>0</v>
      </c>
      <c r="C191" s="16">
        <v>44236</v>
      </c>
      <c r="J191" s="17">
        <f t="shared" si="51"/>
        <v>1.8750000000000002</v>
      </c>
      <c r="K191">
        <f t="shared" si="48"/>
        <v>8.4375000000000006E-2</v>
      </c>
      <c r="L191">
        <v>22.22</v>
      </c>
      <c r="M191">
        <f t="shared" si="49"/>
        <v>4.4999999999999998E-2</v>
      </c>
      <c r="N191">
        <f t="shared" si="52"/>
        <v>3.9375000000000007E-2</v>
      </c>
      <c r="O191" s="28">
        <f t="shared" si="65"/>
        <v>22501.447627141915</v>
      </c>
      <c r="P191" s="29">
        <f t="shared" si="53"/>
        <v>-11.293267845139136</v>
      </c>
      <c r="Q191" s="29">
        <f t="shared" si="54"/>
        <v>-13.611861845306141</v>
      </c>
      <c r="R191" s="29">
        <f t="shared" si="59"/>
        <v>-22.414616721400751</v>
      </c>
      <c r="S191" s="29">
        <f t="shared" si="60"/>
        <v>-2.490512969044528</v>
      </c>
      <c r="T191" s="29">
        <f t="shared" si="61"/>
        <v>-7.4715389071335832</v>
      </c>
      <c r="U191" s="29">
        <f t="shared" si="62"/>
        <v>-14.943077814267168</v>
      </c>
      <c r="V191" s="20">
        <f t="shared" si="67"/>
        <v>167.90403658464274</v>
      </c>
      <c r="W191" s="20">
        <f t="shared" si="69"/>
        <v>-15.191968029411836</v>
      </c>
      <c r="X191" s="20">
        <f t="shared" si="55"/>
        <v>10.163941060625222</v>
      </c>
      <c r="Y191" s="20">
        <f t="shared" si="56"/>
        <v>12.250675660775528</v>
      </c>
      <c r="Z191" s="20">
        <f t="shared" si="57"/>
        <v>-7.5713742986067238</v>
      </c>
      <c r="AA191" s="20">
        <f t="shared" si="63"/>
        <v>-10.061887267651251</v>
      </c>
      <c r="AB191" s="20">
        <f t="shared" si="68"/>
        <v>5750.6483362734416</v>
      </c>
      <c r="AC191" s="20">
        <f t="shared" si="58"/>
        <v>-1.3808806715478046E-2</v>
      </c>
      <c r="AD191" s="21">
        <f t="shared" si="50"/>
        <v>28420</v>
      </c>
      <c r="AE191" s="20">
        <f t="shared" si="64"/>
        <v>24.905129690445278</v>
      </c>
      <c r="AF191" s="20">
        <f t="shared" si="66"/>
        <v>5815.5523728580756</v>
      </c>
    </row>
    <row r="192" spans="1:32" x14ac:dyDescent="0.25">
      <c r="A192">
        <v>0</v>
      </c>
      <c r="C192" s="16">
        <v>44237</v>
      </c>
      <c r="J192" s="17">
        <f t="shared" si="51"/>
        <v>1.8750000000000002</v>
      </c>
      <c r="K192">
        <f t="shared" si="48"/>
        <v>8.4375000000000006E-2</v>
      </c>
      <c r="L192">
        <v>22.22</v>
      </c>
      <c r="M192">
        <f t="shared" si="49"/>
        <v>4.4999999999999998E-2</v>
      </c>
      <c r="N192">
        <f t="shared" si="52"/>
        <v>3.9375000000000007E-2</v>
      </c>
      <c r="O192" s="28">
        <f t="shared" si="65"/>
        <v>22476.593413435763</v>
      </c>
      <c r="P192" s="29">
        <f t="shared" si="53"/>
        <v>-11.257401131725926</v>
      </c>
      <c r="Q192" s="29">
        <f t="shared" si="54"/>
        <v>-13.596812574425705</v>
      </c>
      <c r="R192" s="29">
        <f t="shared" si="59"/>
        <v>-22.368792335536469</v>
      </c>
      <c r="S192" s="29">
        <f t="shared" si="60"/>
        <v>-2.4854213706151635</v>
      </c>
      <c r="T192" s="29">
        <f t="shared" si="61"/>
        <v>-7.4562641118454893</v>
      </c>
      <c r="U192" s="29">
        <f t="shared" si="62"/>
        <v>-14.91252822369098</v>
      </c>
      <c r="V192" s="20">
        <f t="shared" si="67"/>
        <v>167.55673545312169</v>
      </c>
      <c r="W192" s="20">
        <f t="shared" si="69"/>
        <v>-15.160411820748605</v>
      </c>
      <c r="X192" s="20">
        <f t="shared" si="55"/>
        <v>10.131661018553334</v>
      </c>
      <c r="Y192" s="20">
        <f t="shared" si="56"/>
        <v>12.237131316983135</v>
      </c>
      <c r="Z192" s="20">
        <f t="shared" si="57"/>
        <v>-7.5556816463089227</v>
      </c>
      <c r="AA192" s="20">
        <f t="shared" si="63"/>
        <v>-10.041103016924087</v>
      </c>
      <c r="AB192" s="20">
        <f t="shared" si="68"/>
        <v>5775.8498511111138</v>
      </c>
      <c r="AC192" s="20">
        <f t="shared" si="58"/>
        <v>-1.3780962523803944E-2</v>
      </c>
      <c r="AD192" s="21">
        <f t="shared" si="50"/>
        <v>28420</v>
      </c>
      <c r="AE192" s="20">
        <f t="shared" si="64"/>
        <v>24.854213706151633</v>
      </c>
      <c r="AF192" s="20">
        <f t="shared" si="66"/>
        <v>5840.4065865642269</v>
      </c>
    </row>
    <row r="193" spans="1:38" x14ac:dyDescent="0.25">
      <c r="A193">
        <v>0</v>
      </c>
      <c r="C193" s="16">
        <v>44238</v>
      </c>
      <c r="J193" s="17">
        <f t="shared" si="51"/>
        <v>1.8750000000000002</v>
      </c>
      <c r="K193">
        <f t="shared" si="48"/>
        <v>8.4375000000000006E-2</v>
      </c>
      <c r="L193">
        <v>22.22</v>
      </c>
      <c r="M193">
        <f t="shared" si="49"/>
        <v>4.4999999999999998E-2</v>
      </c>
      <c r="N193">
        <f t="shared" si="52"/>
        <v>3.9375000000000007E-2</v>
      </c>
      <c r="O193" s="28">
        <f t="shared" si="65"/>
        <v>22451.789912369233</v>
      </c>
      <c r="P193" s="29">
        <f t="shared" si="53"/>
        <v>-11.22170699629261</v>
      </c>
      <c r="Q193" s="29">
        <f t="shared" si="54"/>
        <v>-13.581794070236684</v>
      </c>
      <c r="R193" s="29">
        <f t="shared" si="59"/>
        <v>-22.323150959876365</v>
      </c>
      <c r="S193" s="29">
        <f t="shared" si="60"/>
        <v>-2.4803501066529297</v>
      </c>
      <c r="T193" s="29">
        <f t="shared" si="61"/>
        <v>-7.4410503199587872</v>
      </c>
      <c r="U193" s="29">
        <f t="shared" si="62"/>
        <v>-14.882100639917578</v>
      </c>
      <c r="V193" s="20">
        <f t="shared" si="67"/>
        <v>167.21084882151595</v>
      </c>
      <c r="W193" s="20">
        <f t="shared" si="69"/>
        <v>-15.128984496091622</v>
      </c>
      <c r="X193" s="20">
        <f t="shared" si="55"/>
        <v>10.09953629666335</v>
      </c>
      <c r="Y193" s="20">
        <f t="shared" si="56"/>
        <v>12.223614663213016</v>
      </c>
      <c r="Z193" s="20">
        <f t="shared" si="57"/>
        <v>-7.5400530953904754</v>
      </c>
      <c r="AA193" s="20">
        <f t="shared" si="63"/>
        <v>-10.020403202043404</v>
      </c>
      <c r="AB193" s="20">
        <f t="shared" si="68"/>
        <v>5800.9992388092487</v>
      </c>
      <c r="AC193" s="20">
        <f t="shared" si="58"/>
        <v>-1.3753282416151553E-2</v>
      </c>
      <c r="AD193" s="21">
        <f t="shared" si="50"/>
        <v>28420</v>
      </c>
      <c r="AE193" s="20">
        <f t="shared" si="64"/>
        <v>24.803501066529293</v>
      </c>
      <c r="AF193" s="20">
        <f t="shared" si="66"/>
        <v>5865.2100876307559</v>
      </c>
    </row>
    <row r="194" spans="1:38" x14ac:dyDescent="0.25">
      <c r="A194">
        <v>0</v>
      </c>
      <c r="C194" s="16">
        <v>44239</v>
      </c>
      <c r="J194" s="17">
        <f t="shared" si="51"/>
        <v>1.8750000000000002</v>
      </c>
      <c r="K194">
        <f t="shared" ref="K194:K257" si="70">IF(A194=0,$AM$2,IF(A194=1,$AM$3,IF(A194=2,$AM$4,IF(A194=3,$AM$5,IF(A194=4,$AM$6,IF(A194=5,$AM$7,IF(A194=6,$AM$8,IF(A194=7,$AM$9,IF(A194=8,$AM$10,"")))))))))</f>
        <v>8.4375000000000006E-2</v>
      </c>
      <c r="L194">
        <v>22.22</v>
      </c>
      <c r="M194">
        <f t="shared" ref="M194:M257" si="71">$AI$7</f>
        <v>4.4999999999999998E-2</v>
      </c>
      <c r="N194">
        <f t="shared" si="52"/>
        <v>3.9375000000000007E-2</v>
      </c>
      <c r="O194" s="28">
        <f t="shared" si="65"/>
        <v>22427.036921963714</v>
      </c>
      <c r="P194" s="29">
        <f t="shared" si="53"/>
        <v>-11.186184195653167</v>
      </c>
      <c r="Q194" s="29">
        <f t="shared" si="54"/>
        <v>-13.566806209865232</v>
      </c>
      <c r="R194" s="29">
        <f t="shared" si="59"/>
        <v>-22.277691364966561</v>
      </c>
      <c r="S194" s="29">
        <f t="shared" si="60"/>
        <v>-2.4752990405518402</v>
      </c>
      <c r="T194" s="29">
        <f t="shared" si="61"/>
        <v>-7.4258971216555194</v>
      </c>
      <c r="U194" s="29">
        <f t="shared" si="62"/>
        <v>-14.851794243311041</v>
      </c>
      <c r="V194" s="20">
        <f t="shared" si="67"/>
        <v>166.86636682623777</v>
      </c>
      <c r="W194" s="20">
        <f t="shared" si="69"/>
        <v>-15.09768516327653</v>
      </c>
      <c r="X194" s="20">
        <f t="shared" si="55"/>
        <v>10.06756577608785</v>
      </c>
      <c r="Y194" s="20">
        <f t="shared" si="56"/>
        <v>12.210125588878709</v>
      </c>
      <c r="Z194" s="20">
        <f t="shared" si="57"/>
        <v>-7.5244881969682176</v>
      </c>
      <c r="AA194" s="20">
        <f t="shared" si="63"/>
        <v>-9.9997872375200583</v>
      </c>
      <c r="AB194" s="20">
        <f t="shared" si="68"/>
        <v>5826.0967112100461</v>
      </c>
      <c r="AC194" s="20">
        <f t="shared" si="58"/>
        <v>-1.3725764482452101E-2</v>
      </c>
      <c r="AD194" s="21">
        <f t="shared" ref="AD194:AD257" si="72">O194+V194+AB194</f>
        <v>28420</v>
      </c>
      <c r="AE194" s="20">
        <f t="shared" si="64"/>
        <v>24.7529904055184</v>
      </c>
      <c r="AF194" s="20">
        <f t="shared" si="66"/>
        <v>5889.9630780362741</v>
      </c>
    </row>
    <row r="195" spans="1:38" x14ac:dyDescent="0.25">
      <c r="A195">
        <v>0</v>
      </c>
      <c r="C195" s="16">
        <v>44240</v>
      </c>
      <c r="J195" s="17">
        <f t="shared" ref="J195:J258" si="73">K195/M195</f>
        <v>1.8750000000000002</v>
      </c>
      <c r="K195">
        <f t="shared" si="70"/>
        <v>8.4375000000000006E-2</v>
      </c>
      <c r="L195">
        <v>22.22</v>
      </c>
      <c r="M195">
        <f t="shared" si="71"/>
        <v>4.4999999999999998E-2</v>
      </c>
      <c r="N195">
        <f t="shared" ref="N195:N258" si="74">K195-M195</f>
        <v>3.9375000000000007E-2</v>
      </c>
      <c r="O195" s="28">
        <f t="shared" si="65"/>
        <v>22402.33424159262</v>
      </c>
      <c r="P195" s="29">
        <f t="shared" ref="P195:P258" si="75">-((O194/$AI$2)*(K195*V194))</f>
        <v>-11.150831499832405</v>
      </c>
      <c r="Q195" s="29">
        <f t="shared" ref="Q195:Q258" si="76">-(O194/$AI$2)*($AI$26*$AI$25)</f>
        <v>-13.551848871262962</v>
      </c>
      <c r="R195" s="29">
        <f t="shared" si="59"/>
        <v>-22.232412333985831</v>
      </c>
      <c r="S195" s="29">
        <f t="shared" si="60"/>
        <v>-2.4702680371095371</v>
      </c>
      <c r="T195" s="29">
        <f t="shared" si="61"/>
        <v>-7.4108041113286101</v>
      </c>
      <c r="U195" s="29">
        <f t="shared" si="62"/>
        <v>-14.821608222657222</v>
      </c>
      <c r="V195" s="20">
        <f t="shared" si="67"/>
        <v>166.52327971330294</v>
      </c>
      <c r="W195" s="20">
        <f t="shared" si="69"/>
        <v>-15.066512939739935</v>
      </c>
      <c r="X195" s="20">
        <f t="shared" ref="X195:X258" si="77">0.9*((O194/$AI$2)*(K195*V194))</f>
        <v>10.035748349849165</v>
      </c>
      <c r="Y195" s="20">
        <f t="shared" ref="Y195:Y258" si="78">0.9*(-Q195)</f>
        <v>12.196663984136666</v>
      </c>
      <c r="Z195" s="20">
        <f t="shared" ref="Z195:Z258" si="79">-(V194*M195)</f>
        <v>-7.5089865071806994</v>
      </c>
      <c r="AA195" s="20">
        <f t="shared" si="63"/>
        <v>-9.979254544290237</v>
      </c>
      <c r="AB195" s="20">
        <f t="shared" si="68"/>
        <v>5851.1424786940761</v>
      </c>
      <c r="AC195" s="20">
        <f t="shared" ref="AC195:AC258" si="80">(V195-V194)/(AB195-AB194)</f>
        <v>-1.3698406852718279E-2</v>
      </c>
      <c r="AD195" s="21">
        <f t="shared" si="72"/>
        <v>28420</v>
      </c>
      <c r="AE195" s="20">
        <f t="shared" si="64"/>
        <v>24.702680371095369</v>
      </c>
      <c r="AF195" s="20">
        <f t="shared" si="66"/>
        <v>5914.6657584073691</v>
      </c>
    </row>
    <row r="196" spans="1:38" x14ac:dyDescent="0.25">
      <c r="A196">
        <v>0</v>
      </c>
      <c r="C196" s="16">
        <v>44241</v>
      </c>
      <c r="J196" s="17">
        <f t="shared" si="73"/>
        <v>1.8750000000000002</v>
      </c>
      <c r="K196">
        <f t="shared" si="70"/>
        <v>8.4375000000000006E-2</v>
      </c>
      <c r="L196">
        <v>22.22</v>
      </c>
      <c r="M196">
        <f t="shared" si="71"/>
        <v>4.4999999999999998E-2</v>
      </c>
      <c r="N196">
        <f t="shared" si="74"/>
        <v>3.9375000000000007E-2</v>
      </c>
      <c r="O196" s="28">
        <f t="shared" si="65"/>
        <v>22377.681671967566</v>
      </c>
      <c r="P196" s="29">
        <f t="shared" si="75"/>
        <v>-11.115647691854505</v>
      </c>
      <c r="Q196" s="29">
        <f t="shared" si="76"/>
        <v>-13.536921933198473</v>
      </c>
      <c r="R196" s="29">
        <f t="shared" ref="R196:R259" si="81">(Q196+P196)*0.9</f>
        <v>-22.187312662547679</v>
      </c>
      <c r="S196" s="29">
        <f t="shared" ref="S196:S259" si="82">(Q196+P196)*0.1</f>
        <v>-2.4652569625052978</v>
      </c>
      <c r="T196" s="29">
        <f t="shared" ref="T196:T259" si="83">SUM(R196:S196)*0.3</f>
        <v>-7.3957708875158925</v>
      </c>
      <c r="U196" s="29">
        <f t="shared" ref="U196:U259" si="84">R196-T196</f>
        <v>-14.791541775031787</v>
      </c>
      <c r="V196" s="20">
        <f t="shared" si="67"/>
        <v>166.1815778363931</v>
      </c>
      <c r="W196" s="20">
        <f t="shared" si="69"/>
        <v>-15.035466952358895</v>
      </c>
      <c r="X196" s="20">
        <f t="shared" si="77"/>
        <v>10.004082922669054</v>
      </c>
      <c r="Y196" s="20">
        <f t="shared" si="78"/>
        <v>12.183229739878625</v>
      </c>
      <c r="Z196" s="20">
        <f t="shared" si="79"/>
        <v>-7.4935475870986323</v>
      </c>
      <c r="AA196" s="20">
        <f t="shared" ref="AA196:AA259" si="85">-(V195*M196)+S196</f>
        <v>-9.9588045496039292</v>
      </c>
      <c r="AB196" s="20">
        <f t="shared" si="68"/>
        <v>5876.1367501960385</v>
      </c>
      <c r="AC196" s="20">
        <f t="shared" si="80"/>
        <v>-1.3671207695851782E-2</v>
      </c>
      <c r="AD196" s="21">
        <f t="shared" si="72"/>
        <v>28419.999999999996</v>
      </c>
      <c r="AE196" s="20">
        <f t="shared" ref="AE196:AE259" si="86">-SUM(S196:U196)</f>
        <v>24.652569625052976</v>
      </c>
      <c r="AF196" s="20">
        <f t="shared" si="66"/>
        <v>5939.318328032422</v>
      </c>
      <c r="AL196" s="59">
        <f>8000/40000</f>
        <v>0.2</v>
      </c>
    </row>
    <row r="197" spans="1:38" x14ac:dyDescent="0.25">
      <c r="A197">
        <v>0</v>
      </c>
      <c r="C197" s="16">
        <v>44242</v>
      </c>
      <c r="J197" s="17">
        <f t="shared" si="73"/>
        <v>1.8750000000000002</v>
      </c>
      <c r="K197">
        <f t="shared" si="70"/>
        <v>8.4375000000000006E-2</v>
      </c>
      <c r="L197">
        <v>22.22</v>
      </c>
      <c r="M197">
        <f t="shared" si="71"/>
        <v>4.4999999999999998E-2</v>
      </c>
      <c r="N197">
        <f t="shared" si="74"/>
        <v>3.9375000000000007E-2</v>
      </c>
      <c r="O197" s="28">
        <f t="shared" ref="O197:O260" si="87">O196+P197+Q197</f>
        <v>22353.079015124782</v>
      </c>
      <c r="P197" s="29">
        <f t="shared" si="75"/>
        <v>-11.080631567536601</v>
      </c>
      <c r="Q197" s="29">
        <f t="shared" si="76"/>
        <v>-13.522025275248984</v>
      </c>
      <c r="R197" s="29">
        <f t="shared" si="81"/>
        <v>-22.142391158507028</v>
      </c>
      <c r="S197" s="29">
        <f t="shared" si="82"/>
        <v>-2.4602656842785589</v>
      </c>
      <c r="T197" s="29">
        <f t="shared" si="83"/>
        <v>-7.3807970528356748</v>
      </c>
      <c r="U197" s="29">
        <f t="shared" si="84"/>
        <v>-14.761594105671353</v>
      </c>
      <c r="V197" s="20">
        <f t="shared" si="67"/>
        <v>165.841251654968</v>
      </c>
      <c r="W197" s="20">
        <f t="shared" si="69"/>
        <v>-15.004546337294443</v>
      </c>
      <c r="X197" s="20">
        <f t="shared" si="77"/>
        <v>9.9725684107829409</v>
      </c>
      <c r="Y197" s="20">
        <f t="shared" si="78"/>
        <v>12.169822747724085</v>
      </c>
      <c r="Z197" s="20">
        <f t="shared" si="79"/>
        <v>-7.4781710026376897</v>
      </c>
      <c r="AA197" s="20">
        <f t="shared" si="85"/>
        <v>-9.9384366869162477</v>
      </c>
      <c r="AB197" s="20">
        <f t="shared" si="68"/>
        <v>5901.0797332202492</v>
      </c>
      <c r="AC197" s="20">
        <f t="shared" si="80"/>
        <v>-1.3644165218521133E-2</v>
      </c>
      <c r="AD197" s="21">
        <f t="shared" si="72"/>
        <v>28420</v>
      </c>
      <c r="AE197" s="20">
        <f t="shared" si="86"/>
        <v>24.602656842785585</v>
      </c>
      <c r="AF197" s="20">
        <f t="shared" si="66"/>
        <v>5963.920984875208</v>
      </c>
    </row>
    <row r="198" spans="1:38" x14ac:dyDescent="0.25">
      <c r="A198">
        <v>0</v>
      </c>
      <c r="C198" s="16">
        <v>44243</v>
      </c>
      <c r="J198" s="17">
        <f t="shared" si="73"/>
        <v>1.8750000000000002</v>
      </c>
      <c r="K198">
        <f t="shared" si="70"/>
        <v>8.4375000000000006E-2</v>
      </c>
      <c r="L198">
        <v>22.22</v>
      </c>
      <c r="M198">
        <f t="shared" si="71"/>
        <v>4.4999999999999998E-2</v>
      </c>
      <c r="N198">
        <f t="shared" si="74"/>
        <v>3.9375000000000007E-2</v>
      </c>
      <c r="O198" s="28">
        <f t="shared" si="87"/>
        <v>22328.5260744117</v>
      </c>
      <c r="P198" s="29">
        <f t="shared" si="75"/>
        <v>-11.045781935287188</v>
      </c>
      <c r="Q198" s="29">
        <f t="shared" si="76"/>
        <v>-13.507158777792139</v>
      </c>
      <c r="R198" s="29">
        <f t="shared" si="81"/>
        <v>-22.097646641771394</v>
      </c>
      <c r="S198" s="29">
        <f t="shared" si="82"/>
        <v>-2.4552940713079328</v>
      </c>
      <c r="T198" s="29">
        <f t="shared" si="83"/>
        <v>-7.3658822139237978</v>
      </c>
      <c r="U198" s="29">
        <f t="shared" si="84"/>
        <v>-14.731764427847597</v>
      </c>
      <c r="V198" s="20">
        <f t="shared" si="67"/>
        <v>165.5022917324269</v>
      </c>
      <c r="W198" s="20">
        <f t="shared" si="69"/>
        <v>-14.973750239838946</v>
      </c>
      <c r="X198" s="20">
        <f t="shared" si="77"/>
        <v>9.9412037417584695</v>
      </c>
      <c r="Y198" s="20">
        <f t="shared" si="78"/>
        <v>12.156442900012925</v>
      </c>
      <c r="Z198" s="20">
        <f t="shared" si="79"/>
        <v>-7.4628563244735595</v>
      </c>
      <c r="AA198" s="20">
        <f t="shared" si="85"/>
        <v>-9.9181503957814918</v>
      </c>
      <c r="AB198" s="20">
        <f t="shared" si="68"/>
        <v>5925.9716338558701</v>
      </c>
      <c r="AC198" s="20">
        <f t="shared" si="80"/>
        <v>-1.3617277664046579E-2</v>
      </c>
      <c r="AD198" s="21">
        <f t="shared" si="72"/>
        <v>28420</v>
      </c>
      <c r="AE198" s="20">
        <f t="shared" si="86"/>
        <v>24.55294071307933</v>
      </c>
      <c r="AF198" s="20">
        <f t="shared" ref="AF198:AF261" si="88">AE198+AF197</f>
        <v>5988.4739255882869</v>
      </c>
    </row>
    <row r="199" spans="1:38" x14ac:dyDescent="0.25">
      <c r="A199">
        <v>0</v>
      </c>
      <c r="C199" s="16">
        <v>44244</v>
      </c>
      <c r="J199" s="17">
        <f t="shared" si="73"/>
        <v>1.8750000000000002</v>
      </c>
      <c r="K199">
        <f t="shared" si="70"/>
        <v>8.4375000000000006E-2</v>
      </c>
      <c r="L199">
        <v>22.22</v>
      </c>
      <c r="M199">
        <f t="shared" si="71"/>
        <v>4.4999999999999998E-2</v>
      </c>
      <c r="N199">
        <f t="shared" si="74"/>
        <v>3.9375000000000007E-2</v>
      </c>
      <c r="O199" s="28">
        <f t="shared" si="87"/>
        <v>22304.022654473792</v>
      </c>
      <c r="P199" s="29">
        <f t="shared" si="75"/>
        <v>-11.011097615909218</v>
      </c>
      <c r="Q199" s="29">
        <f t="shared" si="76"/>
        <v>-13.492322321997888</v>
      </c>
      <c r="R199" s="29">
        <f t="shared" si="81"/>
        <v>-22.053077944116396</v>
      </c>
      <c r="S199" s="29">
        <f t="shared" si="82"/>
        <v>-2.4503419937907105</v>
      </c>
      <c r="T199" s="29">
        <f t="shared" si="83"/>
        <v>-7.3510259813721319</v>
      </c>
      <c r="U199" s="29">
        <f t="shared" si="84"/>
        <v>-14.702051962744264</v>
      </c>
      <c r="V199" s="20">
        <f t="shared" si="67"/>
        <v>165.16468873431694</v>
      </c>
      <c r="W199" s="20">
        <f t="shared" si="69"/>
        <v>-14.943077814267168</v>
      </c>
      <c r="X199" s="20">
        <f t="shared" si="77"/>
        <v>9.9099878543182971</v>
      </c>
      <c r="Y199" s="20">
        <f t="shared" si="78"/>
        <v>12.143090089798099</v>
      </c>
      <c r="Z199" s="20">
        <f t="shared" si="79"/>
        <v>-7.4476031279592103</v>
      </c>
      <c r="AA199" s="20">
        <f t="shared" si="85"/>
        <v>-9.8979451217499204</v>
      </c>
      <c r="AB199" s="20">
        <f t="shared" si="68"/>
        <v>5950.8126567918871</v>
      </c>
      <c r="AC199" s="20">
        <f t="shared" si="80"/>
        <v>-1.3590543311341144E-2</v>
      </c>
      <c r="AD199" s="21">
        <f t="shared" si="72"/>
        <v>28419.999999999996</v>
      </c>
      <c r="AE199" s="20">
        <f t="shared" si="86"/>
        <v>24.503419937907104</v>
      </c>
      <c r="AF199" s="20">
        <f t="shared" si="88"/>
        <v>6012.9773455261939</v>
      </c>
    </row>
    <row r="200" spans="1:38" x14ac:dyDescent="0.25">
      <c r="A200">
        <v>0</v>
      </c>
      <c r="C200" s="16">
        <v>44245</v>
      </c>
      <c r="J200" s="17">
        <f t="shared" si="73"/>
        <v>1.8750000000000002</v>
      </c>
      <c r="K200">
        <f t="shared" si="70"/>
        <v>8.4375000000000006E-2</v>
      </c>
      <c r="L200">
        <v>22.22</v>
      </c>
      <c r="M200">
        <f t="shared" si="71"/>
        <v>4.4999999999999998E-2</v>
      </c>
      <c r="N200">
        <f t="shared" si="74"/>
        <v>3.9375000000000007E-2</v>
      </c>
      <c r="O200" s="28">
        <f t="shared" si="87"/>
        <v>22279.568561241562</v>
      </c>
      <c r="P200" s="29">
        <f t="shared" si="75"/>
        <v>-10.976577442407784</v>
      </c>
      <c r="Q200" s="29">
        <f t="shared" si="76"/>
        <v>-13.47751578982054</v>
      </c>
      <c r="R200" s="29">
        <f t="shared" si="81"/>
        <v>-22.008683909005491</v>
      </c>
      <c r="S200" s="29">
        <f t="shared" si="82"/>
        <v>-2.4454093232228327</v>
      </c>
      <c r="T200" s="29">
        <f t="shared" si="83"/>
        <v>-7.3362279696684967</v>
      </c>
      <c r="U200" s="29">
        <f t="shared" si="84"/>
        <v>-14.672455939336995</v>
      </c>
      <c r="V200" s="20">
        <f t="shared" ref="V200:V263" si="89">V199-R200-(V199*M200)+W200</f>
        <v>164.8284334265872</v>
      </c>
      <c r="W200" s="20">
        <f t="shared" si="69"/>
        <v>-14.91252822369098</v>
      </c>
      <c r="X200" s="20">
        <f t="shared" si="77"/>
        <v>9.8789196981670067</v>
      </c>
      <c r="Y200" s="20">
        <f t="shared" si="78"/>
        <v>12.129764210838486</v>
      </c>
      <c r="Z200" s="20">
        <f t="shared" si="79"/>
        <v>-7.4324109930442619</v>
      </c>
      <c r="AA200" s="20">
        <f t="shared" si="85"/>
        <v>-9.8778203162670941</v>
      </c>
      <c r="AB200" s="20">
        <f t="shared" ref="AB200:AB263" si="90">AB199+(V199*M200)-S200-W200</f>
        <v>5975.6030053318445</v>
      </c>
      <c r="AC200" s="20">
        <f t="shared" si="80"/>
        <v>-1.356396047388209E-2</v>
      </c>
      <c r="AD200" s="21">
        <f t="shared" si="72"/>
        <v>28419.999999999993</v>
      </c>
      <c r="AE200" s="20">
        <f t="shared" si="86"/>
        <v>24.454093232228324</v>
      </c>
      <c r="AF200" s="20">
        <f t="shared" si="88"/>
        <v>6037.4314387584218</v>
      </c>
    </row>
    <row r="201" spans="1:38" x14ac:dyDescent="0.25">
      <c r="A201">
        <v>0</v>
      </c>
      <c r="C201" s="16">
        <v>44246</v>
      </c>
      <c r="J201" s="17">
        <f t="shared" si="73"/>
        <v>1.8750000000000002</v>
      </c>
      <c r="K201">
        <f t="shared" si="70"/>
        <v>8.4375000000000006E-2</v>
      </c>
      <c r="L201">
        <v>22.22</v>
      </c>
      <c r="M201">
        <f t="shared" si="71"/>
        <v>4.4999999999999998E-2</v>
      </c>
      <c r="N201">
        <f t="shared" si="74"/>
        <v>3.9375000000000007E-2</v>
      </c>
      <c r="O201" s="28">
        <f t="shared" si="87"/>
        <v>22255.163601917768</v>
      </c>
      <c r="P201" s="29">
        <f t="shared" si="75"/>
        <v>-10.942220259802154</v>
      </c>
      <c r="Q201" s="29">
        <f t="shared" si="76"/>
        <v>-13.462739063990904</v>
      </c>
      <c r="R201" s="29">
        <f t="shared" si="81"/>
        <v>-21.964463391413751</v>
      </c>
      <c r="S201" s="29">
        <f t="shared" si="82"/>
        <v>-2.4404959323793061</v>
      </c>
      <c r="T201" s="29">
        <f t="shared" si="83"/>
        <v>-7.3214877971379169</v>
      </c>
      <c r="U201" s="29">
        <f t="shared" si="84"/>
        <v>-14.642975594275836</v>
      </c>
      <c r="V201" s="20">
        <f t="shared" si="89"/>
        <v>164.49351667388694</v>
      </c>
      <c r="W201" s="20">
        <f t="shared" si="69"/>
        <v>-14.882100639917578</v>
      </c>
      <c r="X201" s="20">
        <f t="shared" si="77"/>
        <v>9.8479982338219383</v>
      </c>
      <c r="Y201" s="20">
        <f t="shared" si="78"/>
        <v>12.116465157591813</v>
      </c>
      <c r="Z201" s="20">
        <f t="shared" si="79"/>
        <v>-7.4172795041964239</v>
      </c>
      <c r="AA201" s="20">
        <f t="shared" si="85"/>
        <v>-9.8577754365757304</v>
      </c>
      <c r="AB201" s="20">
        <f t="shared" si="90"/>
        <v>6000.3428814083381</v>
      </c>
      <c r="AC201" s="20">
        <f t="shared" si="80"/>
        <v>-1.3537527498711711E-2</v>
      </c>
      <c r="AD201" s="21">
        <f t="shared" si="72"/>
        <v>28419.999999999993</v>
      </c>
      <c r="AE201" s="20">
        <f t="shared" si="86"/>
        <v>24.404959323793058</v>
      </c>
      <c r="AF201" s="20">
        <f t="shared" si="88"/>
        <v>6061.8363980822151</v>
      </c>
    </row>
    <row r="202" spans="1:38" x14ac:dyDescent="0.25">
      <c r="A202">
        <v>0</v>
      </c>
      <c r="C202" s="16">
        <v>44247</v>
      </c>
      <c r="J202" s="17">
        <f t="shared" si="73"/>
        <v>1.8750000000000002</v>
      </c>
      <c r="K202">
        <f t="shared" si="70"/>
        <v>8.4375000000000006E-2</v>
      </c>
      <c r="L202">
        <v>22.22</v>
      </c>
      <c r="M202">
        <f t="shared" si="71"/>
        <v>4.4999999999999998E-2</v>
      </c>
      <c r="N202">
        <f t="shared" si="74"/>
        <v>3.9375000000000007E-2</v>
      </c>
      <c r="O202" s="28">
        <f t="shared" si="87"/>
        <v>22230.807584964816</v>
      </c>
      <c r="P202" s="29">
        <f t="shared" si="75"/>
        <v>-10.908024924942156</v>
      </c>
      <c r="Q202" s="29">
        <f t="shared" si="76"/>
        <v>-13.447992028008569</v>
      </c>
      <c r="R202" s="29">
        <f t="shared" si="81"/>
        <v>-21.920415257655652</v>
      </c>
      <c r="S202" s="29">
        <f t="shared" si="82"/>
        <v>-2.4356016952950728</v>
      </c>
      <c r="T202" s="29">
        <f t="shared" si="83"/>
        <v>-7.3068050858852169</v>
      </c>
      <c r="U202" s="29">
        <f t="shared" si="84"/>
        <v>-14.613610171770436</v>
      </c>
      <c r="V202" s="20">
        <f t="shared" si="89"/>
        <v>164.15992943790664</v>
      </c>
      <c r="W202" s="20">
        <f t="shared" si="69"/>
        <v>-14.851794243311041</v>
      </c>
      <c r="X202" s="20">
        <f t="shared" si="77"/>
        <v>9.8172224324479398</v>
      </c>
      <c r="Y202" s="20">
        <f t="shared" si="78"/>
        <v>12.103192825207712</v>
      </c>
      <c r="Z202" s="20">
        <f t="shared" si="79"/>
        <v>-7.4022082503249118</v>
      </c>
      <c r="AA202" s="20">
        <f t="shared" si="85"/>
        <v>-9.8378099456199841</v>
      </c>
      <c r="AB202" s="20">
        <f t="shared" si="90"/>
        <v>6025.0324855972694</v>
      </c>
      <c r="AC202" s="20">
        <f t="shared" si="80"/>
        <v>-1.3511242765481647E-2</v>
      </c>
      <c r="AD202" s="21">
        <f t="shared" si="72"/>
        <v>28419.999999999993</v>
      </c>
      <c r="AE202" s="20">
        <f t="shared" si="86"/>
        <v>24.356016952950725</v>
      </c>
      <c r="AF202" s="20">
        <f t="shared" si="88"/>
        <v>6086.1924150351661</v>
      </c>
    </row>
    <row r="203" spans="1:38" x14ac:dyDescent="0.25">
      <c r="A203">
        <v>0</v>
      </c>
      <c r="C203" s="16">
        <v>44248</v>
      </c>
      <c r="J203" s="17">
        <f t="shared" si="73"/>
        <v>1.8750000000000002</v>
      </c>
      <c r="K203">
        <f t="shared" si="70"/>
        <v>8.4375000000000006E-2</v>
      </c>
      <c r="L203">
        <v>22.22</v>
      </c>
      <c r="M203">
        <f t="shared" si="71"/>
        <v>4.4999999999999998E-2</v>
      </c>
      <c r="N203">
        <f t="shared" si="74"/>
        <v>3.9375000000000007E-2</v>
      </c>
      <c r="O203" s="28">
        <f t="shared" si="87"/>
        <v>22206.500320092353</v>
      </c>
      <c r="P203" s="29">
        <f t="shared" si="75"/>
        <v>-10.873990306328642</v>
      </c>
      <c r="Q203" s="29">
        <f t="shared" si="76"/>
        <v>-13.433274566134276</v>
      </c>
      <c r="R203" s="29">
        <f t="shared" si="81"/>
        <v>-21.876538385216627</v>
      </c>
      <c r="S203" s="29">
        <f t="shared" si="82"/>
        <v>-2.4307264872462917</v>
      </c>
      <c r="T203" s="29">
        <f t="shared" si="83"/>
        <v>-7.2921794617388755</v>
      </c>
      <c r="U203" s="29">
        <f t="shared" si="84"/>
        <v>-14.584358923477751</v>
      </c>
      <c r="V203" s="20">
        <f t="shared" si="89"/>
        <v>163.82766277576025</v>
      </c>
      <c r="W203" s="20">
        <f t="shared" si="69"/>
        <v>-14.821608222657222</v>
      </c>
      <c r="X203" s="20">
        <f t="shared" si="77"/>
        <v>9.7865912756957769</v>
      </c>
      <c r="Y203" s="20">
        <f t="shared" si="78"/>
        <v>12.08994710952085</v>
      </c>
      <c r="Z203" s="20">
        <f t="shared" si="79"/>
        <v>-7.3871968247057982</v>
      </c>
      <c r="AA203" s="20">
        <f t="shared" si="85"/>
        <v>-9.8179233119520894</v>
      </c>
      <c r="AB203" s="20">
        <f t="shared" si="90"/>
        <v>6049.6720171318784</v>
      </c>
      <c r="AC203" s="20">
        <f t="shared" si="80"/>
        <v>-1.348510468552089E-2</v>
      </c>
      <c r="AD203" s="21">
        <f t="shared" si="72"/>
        <v>28419.999999999989</v>
      </c>
      <c r="AE203" s="20">
        <f t="shared" si="86"/>
        <v>24.307264872462916</v>
      </c>
      <c r="AF203" s="20">
        <f t="shared" si="88"/>
        <v>6110.4996799076289</v>
      </c>
    </row>
    <row r="204" spans="1:38" x14ac:dyDescent="0.25">
      <c r="A204">
        <v>0</v>
      </c>
      <c r="C204" s="16">
        <v>44249</v>
      </c>
      <c r="J204" s="17">
        <f t="shared" si="73"/>
        <v>1.8750000000000002</v>
      </c>
      <c r="K204">
        <f t="shared" si="70"/>
        <v>8.4375000000000006E-2</v>
      </c>
      <c r="L204">
        <v>22.22</v>
      </c>
      <c r="M204">
        <f t="shared" si="71"/>
        <v>4.4999999999999998E-2</v>
      </c>
      <c r="N204">
        <f t="shared" si="74"/>
        <v>3.9375000000000007E-2</v>
      </c>
      <c r="O204" s="28">
        <f t="shared" si="87"/>
        <v>22182.241618245032</v>
      </c>
      <c r="P204" s="29">
        <f t="shared" si="75"/>
        <v>-10.840115283938024</v>
      </c>
      <c r="Q204" s="29">
        <f t="shared" si="76"/>
        <v>-13.418586563382439</v>
      </c>
      <c r="R204" s="29">
        <f t="shared" si="81"/>
        <v>-21.832831662588418</v>
      </c>
      <c r="S204" s="29">
        <f t="shared" si="82"/>
        <v>-2.4258701847320463</v>
      </c>
      <c r="T204" s="29">
        <f t="shared" si="83"/>
        <v>-7.2776105541961398</v>
      </c>
      <c r="U204" s="29">
        <f t="shared" si="84"/>
        <v>-14.555221108392278</v>
      </c>
      <c r="V204" s="20">
        <f t="shared" si="89"/>
        <v>163.49670783840767</v>
      </c>
      <c r="W204" s="20">
        <f t="shared" ref="W204:W267" si="91">U196</f>
        <v>-14.791541775031787</v>
      </c>
      <c r="X204" s="20">
        <f t="shared" si="77"/>
        <v>9.7561037555442223</v>
      </c>
      <c r="Y204" s="20">
        <f t="shared" si="78"/>
        <v>12.076727907044194</v>
      </c>
      <c r="Z204" s="20">
        <f t="shared" si="79"/>
        <v>-7.3722448249092105</v>
      </c>
      <c r="AA204" s="20">
        <f t="shared" si="85"/>
        <v>-9.7981150096412577</v>
      </c>
      <c r="AB204" s="20">
        <f t="shared" si="90"/>
        <v>6074.2616739165514</v>
      </c>
      <c r="AC204" s="20">
        <f t="shared" si="80"/>
        <v>-1.3459111700935172E-2</v>
      </c>
      <c r="AD204" s="21">
        <f t="shared" si="72"/>
        <v>28419.999999999993</v>
      </c>
      <c r="AE204" s="20">
        <f t="shared" si="86"/>
        <v>24.258701847320463</v>
      </c>
      <c r="AF204" s="20">
        <f t="shared" si="88"/>
        <v>6134.7583817549494</v>
      </c>
    </row>
    <row r="205" spans="1:38" x14ac:dyDescent="0.25">
      <c r="A205">
        <v>0</v>
      </c>
      <c r="C205" s="16">
        <v>44250</v>
      </c>
      <c r="J205" s="17">
        <f t="shared" si="73"/>
        <v>1.8750000000000002</v>
      </c>
      <c r="K205">
        <f t="shared" si="70"/>
        <v>8.4375000000000006E-2</v>
      </c>
      <c r="L205">
        <v>22.22</v>
      </c>
      <c r="M205">
        <f t="shared" si="71"/>
        <v>4.4999999999999998E-2</v>
      </c>
      <c r="N205">
        <f t="shared" si="74"/>
        <v>3.9375000000000007E-2</v>
      </c>
      <c r="O205" s="28">
        <f t="shared" si="87"/>
        <v>22158.031291590469</v>
      </c>
      <c r="P205" s="29">
        <f t="shared" si="75"/>
        <v>-10.806398749050674</v>
      </c>
      <c r="Q205" s="29">
        <f t="shared" si="76"/>
        <v>-13.403927905513733</v>
      </c>
      <c r="R205" s="29">
        <f t="shared" si="81"/>
        <v>-21.789293989107964</v>
      </c>
      <c r="S205" s="29">
        <f t="shared" si="82"/>
        <v>-2.4210326654564405</v>
      </c>
      <c r="T205" s="29">
        <f t="shared" si="83"/>
        <v>-7.2630979963693214</v>
      </c>
      <c r="U205" s="29">
        <f t="shared" si="84"/>
        <v>-14.526195992738643</v>
      </c>
      <c r="V205" s="20">
        <f t="shared" si="89"/>
        <v>163.16705586911593</v>
      </c>
      <c r="W205" s="20">
        <f t="shared" si="91"/>
        <v>-14.761594105671353</v>
      </c>
      <c r="X205" s="20">
        <f t="shared" si="77"/>
        <v>9.7257588741456065</v>
      </c>
      <c r="Y205" s="20">
        <f t="shared" si="78"/>
        <v>12.06353511496236</v>
      </c>
      <c r="Z205" s="20">
        <f t="shared" si="79"/>
        <v>-7.3573518527283452</v>
      </c>
      <c r="AA205" s="20">
        <f t="shared" si="85"/>
        <v>-9.7783845181847866</v>
      </c>
      <c r="AB205" s="20">
        <f t="shared" si="90"/>
        <v>6098.8016525404073</v>
      </c>
      <c r="AC205" s="20">
        <f t="shared" si="80"/>
        <v>-1.3433262283744765E-2</v>
      </c>
      <c r="AD205" s="21">
        <f t="shared" si="72"/>
        <v>28419.999999999993</v>
      </c>
      <c r="AE205" s="20">
        <f t="shared" si="86"/>
        <v>24.210326654564405</v>
      </c>
      <c r="AF205" s="20">
        <f t="shared" si="88"/>
        <v>6158.968708409514</v>
      </c>
    </row>
    <row r="206" spans="1:38" x14ac:dyDescent="0.25">
      <c r="A206">
        <v>0</v>
      </c>
      <c r="C206" s="16">
        <v>44251</v>
      </c>
      <c r="J206" s="17">
        <f t="shared" si="73"/>
        <v>1.8750000000000002</v>
      </c>
      <c r="K206">
        <f t="shared" si="70"/>
        <v>8.4375000000000006E-2</v>
      </c>
      <c r="L206">
        <v>22.22</v>
      </c>
      <c r="M206">
        <f t="shared" si="71"/>
        <v>4.4999999999999998E-2</v>
      </c>
      <c r="N206">
        <f t="shared" si="74"/>
        <v>3.9375000000000007E-2</v>
      </c>
      <c r="O206" s="28">
        <f t="shared" si="87"/>
        <v>22133.869153507356</v>
      </c>
      <c r="P206" s="29">
        <f t="shared" si="75"/>
        <v>-10.772839604083142</v>
      </c>
      <c r="Q206" s="29">
        <f t="shared" si="76"/>
        <v>-13.389298479027827</v>
      </c>
      <c r="R206" s="29">
        <f t="shared" si="81"/>
        <v>-21.745924274799872</v>
      </c>
      <c r="S206" s="29">
        <f t="shared" si="82"/>
        <v>-2.4162138083110971</v>
      </c>
      <c r="T206" s="29">
        <f t="shared" si="83"/>
        <v>-7.2486414249332896</v>
      </c>
      <c r="U206" s="29">
        <f t="shared" si="84"/>
        <v>-14.497282849866583</v>
      </c>
      <c r="V206" s="20">
        <f t="shared" si="89"/>
        <v>162.83869820195798</v>
      </c>
      <c r="W206" s="20">
        <f t="shared" si="91"/>
        <v>-14.731764427847597</v>
      </c>
      <c r="X206" s="20">
        <f t="shared" si="77"/>
        <v>9.6955556436748278</v>
      </c>
      <c r="Y206" s="20">
        <f t="shared" si="78"/>
        <v>12.050368631125044</v>
      </c>
      <c r="Z206" s="20">
        <f t="shared" si="79"/>
        <v>-7.3425175141102166</v>
      </c>
      <c r="AA206" s="20">
        <f t="shared" si="85"/>
        <v>-9.7587313224213137</v>
      </c>
      <c r="AB206" s="20">
        <f t="shared" si="90"/>
        <v>6123.2921482906759</v>
      </c>
      <c r="AC206" s="20">
        <f t="shared" si="80"/>
        <v>-1.3407554935034116E-2</v>
      </c>
      <c r="AD206" s="21">
        <f t="shared" si="72"/>
        <v>28419.999999999989</v>
      </c>
      <c r="AE206" s="20">
        <f t="shared" si="86"/>
        <v>24.162138083110968</v>
      </c>
      <c r="AF206" s="20">
        <f t="shared" si="88"/>
        <v>6183.1308464926251</v>
      </c>
    </row>
    <row r="207" spans="1:38" x14ac:dyDescent="0.25">
      <c r="A207">
        <v>0</v>
      </c>
      <c r="C207" s="16">
        <v>44252</v>
      </c>
      <c r="J207" s="17">
        <f t="shared" si="73"/>
        <v>1.8750000000000002</v>
      </c>
      <c r="K207">
        <f t="shared" si="70"/>
        <v>8.4375000000000006E-2</v>
      </c>
      <c r="L207">
        <v>22.22</v>
      </c>
      <c r="M207">
        <f t="shared" si="71"/>
        <v>4.4999999999999998E-2</v>
      </c>
      <c r="N207">
        <f t="shared" si="74"/>
        <v>3.9375000000000007E-2</v>
      </c>
      <c r="O207" s="28">
        <f t="shared" si="87"/>
        <v>22109.755018573775</v>
      </c>
      <c r="P207" s="29">
        <f t="shared" si="75"/>
        <v>-10.73943676242402</v>
      </c>
      <c r="Q207" s="29">
        <f t="shared" si="76"/>
        <v>-13.374698171156204</v>
      </c>
      <c r="R207" s="29">
        <f t="shared" si="81"/>
        <v>-21.702721440222202</v>
      </c>
      <c r="S207" s="29">
        <f t="shared" si="82"/>
        <v>-2.4114134933580225</v>
      </c>
      <c r="T207" s="29">
        <f t="shared" si="83"/>
        <v>-7.2342404800740674</v>
      </c>
      <c r="U207" s="29">
        <f t="shared" si="84"/>
        <v>-14.468480960148135</v>
      </c>
      <c r="V207" s="20">
        <f t="shared" si="89"/>
        <v>162.51162626034781</v>
      </c>
      <c r="W207" s="20">
        <f t="shared" si="91"/>
        <v>-14.702051962744264</v>
      </c>
      <c r="X207" s="20">
        <f t="shared" si="77"/>
        <v>9.665493086181618</v>
      </c>
      <c r="Y207" s="20">
        <f t="shared" si="78"/>
        <v>12.037228354040584</v>
      </c>
      <c r="Z207" s="20">
        <f t="shared" si="79"/>
        <v>-7.3277414190881087</v>
      </c>
      <c r="AA207" s="20">
        <f t="shared" si="85"/>
        <v>-9.7391549124461321</v>
      </c>
      <c r="AB207" s="20">
        <f t="shared" si="90"/>
        <v>6147.7333551658658</v>
      </c>
      <c r="AC207" s="20">
        <f t="shared" si="80"/>
        <v>-1.338198818415059E-2</v>
      </c>
      <c r="AD207" s="21">
        <f t="shared" si="72"/>
        <v>28419.999999999989</v>
      </c>
      <c r="AE207" s="20">
        <f t="shared" si="86"/>
        <v>24.114134933580225</v>
      </c>
      <c r="AF207" s="20">
        <f t="shared" si="88"/>
        <v>6207.2449814262054</v>
      </c>
    </row>
    <row r="208" spans="1:38" x14ac:dyDescent="0.25">
      <c r="A208">
        <v>0</v>
      </c>
      <c r="C208" s="16">
        <v>44253</v>
      </c>
      <c r="J208" s="17">
        <f t="shared" si="73"/>
        <v>1.8750000000000002</v>
      </c>
      <c r="K208">
        <f t="shared" si="70"/>
        <v>8.4375000000000006E-2</v>
      </c>
      <c r="L208">
        <v>22.22</v>
      </c>
      <c r="M208">
        <f t="shared" si="71"/>
        <v>4.4999999999999998E-2</v>
      </c>
      <c r="N208">
        <f t="shared" si="74"/>
        <v>3.9375000000000007E-2</v>
      </c>
      <c r="O208" s="28">
        <f t="shared" si="87"/>
        <v>22085.688702555646</v>
      </c>
      <c r="P208" s="29">
        <f t="shared" si="75"/>
        <v>-10.706189148273387</v>
      </c>
      <c r="Q208" s="29">
        <f t="shared" si="76"/>
        <v>-13.36012686985509</v>
      </c>
      <c r="R208" s="29">
        <f t="shared" si="81"/>
        <v>-21.659684416315628</v>
      </c>
      <c r="S208" s="29">
        <f t="shared" si="82"/>
        <v>-2.4066316018128475</v>
      </c>
      <c r="T208" s="29">
        <f t="shared" si="83"/>
        <v>-7.2198948054385426</v>
      </c>
      <c r="U208" s="29">
        <f t="shared" si="84"/>
        <v>-14.439789610877085</v>
      </c>
      <c r="V208" s="20">
        <f t="shared" si="89"/>
        <v>162.18583155561078</v>
      </c>
      <c r="W208" s="20">
        <f t="shared" si="91"/>
        <v>-14.672455939336995</v>
      </c>
      <c r="X208" s="20">
        <f t="shared" si="77"/>
        <v>9.6355702334460478</v>
      </c>
      <c r="Y208" s="20">
        <f t="shared" si="78"/>
        <v>12.024114182869582</v>
      </c>
      <c r="Z208" s="20">
        <f t="shared" si="79"/>
        <v>-7.3130231817156508</v>
      </c>
      <c r="AA208" s="20">
        <f t="shared" si="85"/>
        <v>-9.7196547835284974</v>
      </c>
      <c r="AB208" s="20">
        <f t="shared" si="90"/>
        <v>6172.125465888731</v>
      </c>
      <c r="AC208" s="20">
        <f t="shared" si="80"/>
        <v>-1.3356560587913121E-2</v>
      </c>
      <c r="AD208" s="21">
        <f t="shared" si="72"/>
        <v>28419.999999999985</v>
      </c>
      <c r="AE208" s="20">
        <f t="shared" si="86"/>
        <v>24.066316018128475</v>
      </c>
      <c r="AF208" s="20">
        <f t="shared" si="88"/>
        <v>6231.3112974443338</v>
      </c>
    </row>
    <row r="209" spans="1:32" x14ac:dyDescent="0.25">
      <c r="A209">
        <v>0</v>
      </c>
      <c r="C209" s="16">
        <v>44254</v>
      </c>
      <c r="J209" s="17">
        <f t="shared" si="73"/>
        <v>1.8750000000000002</v>
      </c>
      <c r="K209">
        <f t="shared" si="70"/>
        <v>8.4375000000000006E-2</v>
      </c>
      <c r="L209">
        <v>22.22</v>
      </c>
      <c r="M209">
        <f t="shared" si="71"/>
        <v>4.4999999999999998E-2</v>
      </c>
      <c r="N209">
        <f t="shared" si="74"/>
        <v>3.9375000000000007E-2</v>
      </c>
      <c r="O209" s="28">
        <f t="shared" si="87"/>
        <v>22061.670022395363</v>
      </c>
      <c r="P209" s="29">
        <f t="shared" si="75"/>
        <v>-10.673095696485698</v>
      </c>
      <c r="Q209" s="29">
        <f t="shared" si="76"/>
        <v>-13.345584463798483</v>
      </c>
      <c r="R209" s="29">
        <f t="shared" si="81"/>
        <v>-21.616812144255764</v>
      </c>
      <c r="S209" s="29">
        <f t="shared" si="82"/>
        <v>-2.401868016028418</v>
      </c>
      <c r="T209" s="29">
        <f t="shared" si="83"/>
        <v>-7.205604048085255</v>
      </c>
      <c r="U209" s="29">
        <f t="shared" si="84"/>
        <v>-14.411208096170508</v>
      </c>
      <c r="V209" s="20">
        <f t="shared" si="89"/>
        <v>161.86130568558821</v>
      </c>
      <c r="W209" s="20">
        <f t="shared" si="91"/>
        <v>-14.642975594275836</v>
      </c>
      <c r="X209" s="20">
        <f t="shared" si="77"/>
        <v>9.6057861268371276</v>
      </c>
      <c r="Y209" s="20">
        <f t="shared" si="78"/>
        <v>12.011026017418635</v>
      </c>
      <c r="Z209" s="20">
        <f t="shared" si="79"/>
        <v>-7.2983624200024844</v>
      </c>
      <c r="AA209" s="20">
        <f t="shared" si="85"/>
        <v>-9.7002304360309033</v>
      </c>
      <c r="AB209" s="20">
        <f t="shared" si="90"/>
        <v>6196.4686719190377</v>
      </c>
      <c r="AC209" s="20">
        <f t="shared" si="80"/>
        <v>-1.3331270729851399E-2</v>
      </c>
      <c r="AD209" s="21">
        <f t="shared" si="72"/>
        <v>28419.999999999985</v>
      </c>
      <c r="AE209" s="20">
        <f t="shared" si="86"/>
        <v>24.01868016028418</v>
      </c>
      <c r="AF209" s="20">
        <f t="shared" si="88"/>
        <v>6255.3299776046179</v>
      </c>
    </row>
    <row r="210" spans="1:32" x14ac:dyDescent="0.25">
      <c r="A210">
        <v>0</v>
      </c>
      <c r="C210" s="16">
        <v>44255</v>
      </c>
      <c r="J210" s="17">
        <f t="shared" si="73"/>
        <v>1.8750000000000002</v>
      </c>
      <c r="K210">
        <f t="shared" si="70"/>
        <v>8.4375000000000006E-2</v>
      </c>
      <c r="L210">
        <v>22.22</v>
      </c>
      <c r="M210">
        <f t="shared" si="71"/>
        <v>4.4999999999999998E-2</v>
      </c>
      <c r="N210">
        <f t="shared" si="74"/>
        <v>3.9375000000000007E-2</v>
      </c>
      <c r="O210" s="28">
        <f t="shared" si="87"/>
        <v>22037.698796200577</v>
      </c>
      <c r="P210" s="29">
        <f t="shared" si="75"/>
        <v>-10.640155352416047</v>
      </c>
      <c r="Q210" s="29">
        <f t="shared" si="76"/>
        <v>-13.331070842371277</v>
      </c>
      <c r="R210" s="29">
        <f t="shared" si="81"/>
        <v>-21.574103575308591</v>
      </c>
      <c r="S210" s="29">
        <f t="shared" si="82"/>
        <v>-2.3971226194787323</v>
      </c>
      <c r="T210" s="29">
        <f t="shared" si="83"/>
        <v>-7.1913678584361973</v>
      </c>
      <c r="U210" s="29">
        <f t="shared" si="84"/>
        <v>-14.382735716872393</v>
      </c>
      <c r="V210" s="20">
        <f t="shared" si="89"/>
        <v>161.53804033327489</v>
      </c>
      <c r="W210" s="20">
        <f t="shared" si="91"/>
        <v>-14.613610171770436</v>
      </c>
      <c r="X210" s="20">
        <f t="shared" si="77"/>
        <v>9.5761398171744414</v>
      </c>
      <c r="Y210" s="20">
        <f t="shared" si="78"/>
        <v>11.99796375813415</v>
      </c>
      <c r="Z210" s="20">
        <f t="shared" si="79"/>
        <v>-7.2837587558514691</v>
      </c>
      <c r="AA210" s="20">
        <f t="shared" si="85"/>
        <v>-9.6808813753302019</v>
      </c>
      <c r="AB210" s="20">
        <f t="shared" si="90"/>
        <v>6220.7631634661384</v>
      </c>
      <c r="AC210" s="20">
        <f t="shared" si="80"/>
        <v>-1.3306117219476929E-2</v>
      </c>
      <c r="AD210" s="21">
        <f t="shared" si="72"/>
        <v>28419.999999999989</v>
      </c>
      <c r="AE210" s="20">
        <f t="shared" si="86"/>
        <v>23.97122619478732</v>
      </c>
      <c r="AF210" s="20">
        <f t="shared" si="88"/>
        <v>6279.3012037994049</v>
      </c>
    </row>
    <row r="211" spans="1:32" x14ac:dyDescent="0.25">
      <c r="A211">
        <v>0</v>
      </c>
      <c r="C211" s="16">
        <v>44256</v>
      </c>
      <c r="J211" s="17">
        <f t="shared" si="73"/>
        <v>1.8750000000000002</v>
      </c>
      <c r="K211">
        <f t="shared" si="70"/>
        <v>8.4375000000000006E-2</v>
      </c>
      <c r="L211">
        <v>22.22</v>
      </c>
      <c r="M211">
        <f t="shared" si="71"/>
        <v>4.4999999999999998E-2</v>
      </c>
      <c r="N211">
        <f t="shared" si="74"/>
        <v>3.9375000000000007E-2</v>
      </c>
      <c r="O211" s="28">
        <f t="shared" si="87"/>
        <v>22013.774843233143</v>
      </c>
      <c r="P211" s="29">
        <f t="shared" si="75"/>
        <v>-10.607367071769691</v>
      </c>
      <c r="Q211" s="29">
        <f t="shared" si="76"/>
        <v>-13.316585895662492</v>
      </c>
      <c r="R211" s="29">
        <f t="shared" si="81"/>
        <v>-21.531557670688965</v>
      </c>
      <c r="S211" s="29">
        <f t="shared" si="82"/>
        <v>-2.3923952967432185</v>
      </c>
      <c r="T211" s="29">
        <f t="shared" si="83"/>
        <v>-7.1771858902296541</v>
      </c>
      <c r="U211" s="29">
        <f t="shared" si="84"/>
        <v>-14.35437178045931</v>
      </c>
      <c r="V211" s="20">
        <f t="shared" si="89"/>
        <v>161.21602726548872</v>
      </c>
      <c r="W211" s="20">
        <f t="shared" si="91"/>
        <v>-14.584358923477751</v>
      </c>
      <c r="X211" s="20">
        <f t="shared" si="77"/>
        <v>9.5466303645927226</v>
      </c>
      <c r="Y211" s="20">
        <f t="shared" si="78"/>
        <v>11.984927306096242</v>
      </c>
      <c r="Z211" s="20">
        <f t="shared" si="79"/>
        <v>-7.2692118149973695</v>
      </c>
      <c r="AA211" s="20">
        <f t="shared" si="85"/>
        <v>-9.6616071117405884</v>
      </c>
      <c r="AB211" s="20">
        <f t="shared" si="90"/>
        <v>6245.0091295013563</v>
      </c>
      <c r="AC211" s="20">
        <f t="shared" si="80"/>
        <v>-1.3281098691569614E-2</v>
      </c>
      <c r="AD211" s="21">
        <f t="shared" si="72"/>
        <v>28419.999999999985</v>
      </c>
      <c r="AE211" s="20">
        <f t="shared" si="86"/>
        <v>23.923952967432182</v>
      </c>
      <c r="AF211" s="20">
        <f t="shared" si="88"/>
        <v>6303.2251567668372</v>
      </c>
    </row>
    <row r="212" spans="1:32" x14ac:dyDescent="0.25">
      <c r="A212">
        <v>0</v>
      </c>
      <c r="C212" s="16">
        <v>44257</v>
      </c>
      <c r="J212" s="17">
        <f t="shared" si="73"/>
        <v>1.8750000000000002</v>
      </c>
      <c r="K212">
        <f t="shared" si="70"/>
        <v>8.4375000000000006E-2</v>
      </c>
      <c r="L212">
        <v>22.22</v>
      </c>
      <c r="M212">
        <f t="shared" si="71"/>
        <v>4.4999999999999998E-2</v>
      </c>
      <c r="N212">
        <f t="shared" si="74"/>
        <v>3.9375000000000007E-2</v>
      </c>
      <c r="O212" s="28">
        <f t="shared" si="87"/>
        <v>21989.89798389823</v>
      </c>
      <c r="P212" s="29">
        <f t="shared" si="75"/>
        <v>-10.57472982045471</v>
      </c>
      <c r="Q212" s="29">
        <f t="shared" si="76"/>
        <v>-13.30212951445859</v>
      </c>
      <c r="R212" s="29">
        <f t="shared" si="81"/>
        <v>-21.489173401421969</v>
      </c>
      <c r="S212" s="29">
        <f t="shared" si="82"/>
        <v>-2.3876859334913298</v>
      </c>
      <c r="T212" s="29">
        <f t="shared" si="83"/>
        <v>-7.1630578004739895</v>
      </c>
      <c r="U212" s="29">
        <f t="shared" si="84"/>
        <v>-14.326115600947979</v>
      </c>
      <c r="V212" s="20">
        <f t="shared" si="89"/>
        <v>160.8952583315714</v>
      </c>
      <c r="W212" s="20">
        <f t="shared" si="91"/>
        <v>-14.555221108392278</v>
      </c>
      <c r="X212" s="20">
        <f t="shared" si="77"/>
        <v>9.5172568384092386</v>
      </c>
      <c r="Y212" s="20">
        <f t="shared" si="78"/>
        <v>11.971916563012732</v>
      </c>
      <c r="Z212" s="20">
        <f t="shared" si="79"/>
        <v>-7.2547212269469918</v>
      </c>
      <c r="AA212" s="20">
        <f t="shared" si="85"/>
        <v>-9.6424071604383208</v>
      </c>
      <c r="AB212" s="20">
        <f t="shared" si="90"/>
        <v>6269.2067577701873</v>
      </c>
      <c r="AC212" s="20">
        <f t="shared" si="80"/>
        <v>-1.3256213805487022E-2</v>
      </c>
      <c r="AD212" s="21">
        <f t="shared" si="72"/>
        <v>28419.999999999993</v>
      </c>
      <c r="AE212" s="20">
        <f t="shared" si="86"/>
        <v>23.876859334913298</v>
      </c>
      <c r="AF212" s="20">
        <f t="shared" si="88"/>
        <v>6327.1020161017505</v>
      </c>
    </row>
    <row r="213" spans="1:32" x14ac:dyDescent="0.25">
      <c r="A213">
        <v>0</v>
      </c>
      <c r="C213" s="16">
        <v>44258</v>
      </c>
      <c r="J213" s="17">
        <f t="shared" si="73"/>
        <v>1.8750000000000002</v>
      </c>
      <c r="K213">
        <f t="shared" si="70"/>
        <v>8.4375000000000006E-2</v>
      </c>
      <c r="L213">
        <v>22.22</v>
      </c>
      <c r="M213">
        <f t="shared" si="71"/>
        <v>4.4999999999999998E-2</v>
      </c>
      <c r="N213">
        <f t="shared" si="74"/>
        <v>3.9375000000000007E-2</v>
      </c>
      <c r="O213" s="28">
        <f t="shared" si="87"/>
        <v>21966.068039733556</v>
      </c>
      <c r="P213" s="29">
        <f t="shared" si="75"/>
        <v>-10.542242574437793</v>
      </c>
      <c r="Q213" s="29">
        <f t="shared" si="76"/>
        <v>-13.2877015902369</v>
      </c>
      <c r="R213" s="29">
        <f t="shared" si="81"/>
        <v>-21.446949748207224</v>
      </c>
      <c r="S213" s="29">
        <f t="shared" si="82"/>
        <v>-2.3829944164674695</v>
      </c>
      <c r="T213" s="29">
        <f t="shared" si="83"/>
        <v>-7.1489832494024075</v>
      </c>
      <c r="U213" s="29">
        <f t="shared" si="84"/>
        <v>-14.297966498804817</v>
      </c>
      <c r="V213" s="20">
        <f t="shared" si="89"/>
        <v>160.57572546211927</v>
      </c>
      <c r="W213" s="20">
        <f t="shared" si="91"/>
        <v>-14.526195992738643</v>
      </c>
      <c r="X213" s="20">
        <f t="shared" si="77"/>
        <v>9.4880183169940135</v>
      </c>
      <c r="Y213" s="20">
        <f t="shared" si="78"/>
        <v>11.958931431213211</v>
      </c>
      <c r="Z213" s="20">
        <f t="shared" si="79"/>
        <v>-7.2402866249207127</v>
      </c>
      <c r="AA213" s="20">
        <f t="shared" si="85"/>
        <v>-9.6232810413881822</v>
      </c>
      <c r="AB213" s="20">
        <f t="shared" si="90"/>
        <v>6293.3562348043133</v>
      </c>
      <c r="AC213" s="20">
        <f t="shared" si="80"/>
        <v>-1.3231461244506266E-2</v>
      </c>
      <c r="AD213" s="21">
        <f t="shared" si="72"/>
        <v>28419.999999999989</v>
      </c>
      <c r="AE213" s="20">
        <f t="shared" si="86"/>
        <v>23.829944164674693</v>
      </c>
      <c r="AF213" s="20">
        <f t="shared" si="88"/>
        <v>6350.9319602664254</v>
      </c>
    </row>
    <row r="214" spans="1:32" x14ac:dyDescent="0.25">
      <c r="A214">
        <v>0</v>
      </c>
      <c r="C214" s="16">
        <v>44259</v>
      </c>
      <c r="J214" s="17">
        <f t="shared" si="73"/>
        <v>1.8750000000000002</v>
      </c>
      <c r="K214">
        <f t="shared" si="70"/>
        <v>8.4375000000000006E-2</v>
      </c>
      <c r="L214">
        <v>22.22</v>
      </c>
      <c r="M214">
        <f t="shared" si="71"/>
        <v>4.4999999999999998E-2</v>
      </c>
      <c r="N214">
        <f t="shared" si="74"/>
        <v>3.9375000000000007E-2</v>
      </c>
      <c r="O214" s="28">
        <f t="shared" si="87"/>
        <v>21942.284833398793</v>
      </c>
      <c r="P214" s="29">
        <f t="shared" si="75"/>
        <v>-10.509904319602974</v>
      </c>
      <c r="Q214" s="29">
        <f t="shared" si="76"/>
        <v>-13.273302015159105</v>
      </c>
      <c r="R214" s="29">
        <f t="shared" si="81"/>
        <v>-21.40488570128587</v>
      </c>
      <c r="S214" s="29">
        <f t="shared" si="82"/>
        <v>-2.3783206334762079</v>
      </c>
      <c r="T214" s="29">
        <f t="shared" si="83"/>
        <v>-7.1349619004286229</v>
      </c>
      <c r="U214" s="29">
        <f t="shared" si="84"/>
        <v>-14.269923800857248</v>
      </c>
      <c r="V214" s="20">
        <f t="shared" si="89"/>
        <v>160.25742066774319</v>
      </c>
      <c r="W214" s="20">
        <f t="shared" si="91"/>
        <v>-14.497282849866583</v>
      </c>
      <c r="X214" s="20">
        <f t="shared" si="77"/>
        <v>9.4589138876426766</v>
      </c>
      <c r="Y214" s="20">
        <f t="shared" si="78"/>
        <v>11.945971813643196</v>
      </c>
      <c r="Z214" s="20">
        <f t="shared" si="79"/>
        <v>-7.2259076457953668</v>
      </c>
      <c r="AA214" s="20">
        <f t="shared" si="85"/>
        <v>-9.6042282792715739</v>
      </c>
      <c r="AB214" s="20">
        <f t="shared" si="90"/>
        <v>6317.4577459334523</v>
      </c>
      <c r="AC214" s="20">
        <f t="shared" si="80"/>
        <v>-1.3206839715176258E-2</v>
      </c>
      <c r="AD214" s="21">
        <f t="shared" si="72"/>
        <v>28419.999999999985</v>
      </c>
      <c r="AE214" s="20">
        <f t="shared" si="86"/>
        <v>23.783206334762077</v>
      </c>
      <c r="AF214" s="20">
        <f t="shared" si="88"/>
        <v>6374.7151666011878</v>
      </c>
    </row>
    <row r="215" spans="1:32" x14ac:dyDescent="0.25">
      <c r="A215">
        <v>0</v>
      </c>
      <c r="C215" s="16">
        <v>44260</v>
      </c>
      <c r="J215" s="17">
        <f t="shared" si="73"/>
        <v>1.8750000000000002</v>
      </c>
      <c r="K215">
        <f t="shared" si="70"/>
        <v>8.4375000000000006E-2</v>
      </c>
      <c r="L215">
        <v>22.22</v>
      </c>
      <c r="M215">
        <f t="shared" si="71"/>
        <v>4.4999999999999998E-2</v>
      </c>
      <c r="N215">
        <f t="shared" si="74"/>
        <v>3.9375000000000007E-2</v>
      </c>
      <c r="O215" s="28">
        <f t="shared" si="87"/>
        <v>21918.548188665114</v>
      </c>
      <c r="P215" s="29">
        <f t="shared" si="75"/>
        <v>-10.477714051613281</v>
      </c>
      <c r="Q215" s="29">
        <f t="shared" si="76"/>
        <v>-13.258930682064845</v>
      </c>
      <c r="R215" s="29">
        <f t="shared" si="81"/>
        <v>-21.362980260310316</v>
      </c>
      <c r="S215" s="29">
        <f t="shared" si="82"/>
        <v>-2.3736644733678127</v>
      </c>
      <c r="T215" s="29">
        <f t="shared" si="83"/>
        <v>-7.1209934201034386</v>
      </c>
      <c r="U215" s="29">
        <f t="shared" si="84"/>
        <v>-14.241986840206877</v>
      </c>
      <c r="V215" s="20">
        <f t="shared" si="89"/>
        <v>159.94033603785692</v>
      </c>
      <c r="W215" s="20">
        <f t="shared" si="91"/>
        <v>-14.468480960148135</v>
      </c>
      <c r="X215" s="20">
        <f t="shared" si="77"/>
        <v>9.4299426464519538</v>
      </c>
      <c r="Y215" s="20">
        <f t="shared" si="78"/>
        <v>11.93303761385836</v>
      </c>
      <c r="Z215" s="20">
        <f t="shared" si="79"/>
        <v>-7.2115839300484437</v>
      </c>
      <c r="AA215" s="20">
        <f t="shared" si="85"/>
        <v>-9.5852484034162568</v>
      </c>
      <c r="AB215" s="20">
        <f t="shared" si="90"/>
        <v>6341.5114752970176</v>
      </c>
      <c r="AC215" s="20">
        <f t="shared" si="80"/>
        <v>-1.3182347946699799E-2</v>
      </c>
      <c r="AD215" s="21">
        <f t="shared" si="72"/>
        <v>28419.999999999989</v>
      </c>
      <c r="AE215" s="20">
        <f t="shared" si="86"/>
        <v>23.736644733678126</v>
      </c>
      <c r="AF215" s="20">
        <f t="shared" si="88"/>
        <v>6398.4518113348659</v>
      </c>
    </row>
    <row r="216" spans="1:32" x14ac:dyDescent="0.25">
      <c r="A216">
        <v>0</v>
      </c>
      <c r="C216" s="16">
        <v>44261</v>
      </c>
      <c r="J216" s="17">
        <f t="shared" si="73"/>
        <v>1.8750000000000002</v>
      </c>
      <c r="K216">
        <f t="shared" si="70"/>
        <v>8.4375000000000006E-2</v>
      </c>
      <c r="L216">
        <v>22.22</v>
      </c>
      <c r="M216">
        <f t="shared" si="71"/>
        <v>4.4999999999999998E-2</v>
      </c>
      <c r="N216">
        <f t="shared" si="74"/>
        <v>3.9375000000000007E-2</v>
      </c>
      <c r="O216" s="28">
        <f t="shared" si="87"/>
        <v>21894.857930404873</v>
      </c>
      <c r="P216" s="29">
        <f t="shared" si="75"/>
        <v>-10.445670775775218</v>
      </c>
      <c r="Q216" s="29">
        <f t="shared" si="76"/>
        <v>-13.244587484465406</v>
      </c>
      <c r="R216" s="29">
        <f t="shared" si="81"/>
        <v>-21.321232434216565</v>
      </c>
      <c r="S216" s="29">
        <f t="shared" si="82"/>
        <v>-2.3690258260240626</v>
      </c>
      <c r="T216" s="29">
        <f t="shared" si="83"/>
        <v>-7.1070774780721884</v>
      </c>
      <c r="U216" s="29">
        <f t="shared" si="84"/>
        <v>-14.214154956144377</v>
      </c>
      <c r="V216" s="20">
        <f t="shared" si="89"/>
        <v>159.62446373949285</v>
      </c>
      <c r="W216" s="20">
        <f t="shared" si="91"/>
        <v>-14.439789610877085</v>
      </c>
      <c r="X216" s="20">
        <f t="shared" si="77"/>
        <v>9.4011036981976961</v>
      </c>
      <c r="Y216" s="20">
        <f t="shared" si="78"/>
        <v>11.920128736018865</v>
      </c>
      <c r="Z216" s="20">
        <f t="shared" si="79"/>
        <v>-7.1973151217035616</v>
      </c>
      <c r="AA216" s="20">
        <f t="shared" si="85"/>
        <v>-9.5663409477276247</v>
      </c>
      <c r="AB216" s="20">
        <f t="shared" si="90"/>
        <v>6365.5176058556217</v>
      </c>
      <c r="AC216" s="20">
        <f t="shared" si="80"/>
        <v>-1.3157984690325576E-2</v>
      </c>
      <c r="AD216" s="21">
        <f t="shared" si="72"/>
        <v>28419.999999999985</v>
      </c>
      <c r="AE216" s="20">
        <f t="shared" si="86"/>
        <v>23.690258260240626</v>
      </c>
      <c r="AF216" s="20">
        <f t="shared" si="88"/>
        <v>6422.1420695951065</v>
      </c>
    </row>
    <row r="217" spans="1:32" x14ac:dyDescent="0.25">
      <c r="A217">
        <v>0</v>
      </c>
      <c r="C217" s="16">
        <v>44262</v>
      </c>
      <c r="J217" s="17">
        <f t="shared" si="73"/>
        <v>1.8750000000000002</v>
      </c>
      <c r="K217">
        <f t="shared" si="70"/>
        <v>8.4375000000000006E-2</v>
      </c>
      <c r="L217">
        <v>22.22</v>
      </c>
      <c r="M217">
        <f t="shared" si="71"/>
        <v>4.4999999999999998E-2</v>
      </c>
      <c r="N217">
        <f t="shared" si="74"/>
        <v>3.9375000000000007E-2</v>
      </c>
      <c r="O217" s="28">
        <f t="shared" si="87"/>
        <v>21871.21388458143</v>
      </c>
      <c r="P217" s="29">
        <f t="shared" si="75"/>
        <v>-10.413773506905969</v>
      </c>
      <c r="Q217" s="29">
        <f t="shared" si="76"/>
        <v>-13.230272316537466</v>
      </c>
      <c r="R217" s="29">
        <f t="shared" si="81"/>
        <v>-21.279641241099092</v>
      </c>
      <c r="S217" s="29">
        <f t="shared" si="82"/>
        <v>-2.3644045823443434</v>
      </c>
      <c r="T217" s="29">
        <f t="shared" si="83"/>
        <v>-7.0932137470330305</v>
      </c>
      <c r="U217" s="29">
        <f t="shared" si="84"/>
        <v>-14.186427494066063</v>
      </c>
      <c r="V217" s="20">
        <f t="shared" si="89"/>
        <v>159.30979601614428</v>
      </c>
      <c r="W217" s="20">
        <f t="shared" si="91"/>
        <v>-14.411208096170508</v>
      </c>
      <c r="X217" s="20">
        <f t="shared" si="77"/>
        <v>9.3723961562153715</v>
      </c>
      <c r="Y217" s="20">
        <f t="shared" si="78"/>
        <v>11.907245084883719</v>
      </c>
      <c r="Z217" s="20">
        <f t="shared" si="79"/>
        <v>-7.1831008682771778</v>
      </c>
      <c r="AA217" s="20">
        <f t="shared" si="85"/>
        <v>-9.5475054506215216</v>
      </c>
      <c r="AB217" s="20">
        <f t="shared" si="90"/>
        <v>6389.4763194024135</v>
      </c>
      <c r="AC217" s="20">
        <f t="shared" si="80"/>
        <v>-1.3133748718770948E-2</v>
      </c>
      <c r="AD217" s="21">
        <f t="shared" si="72"/>
        <v>28419.999999999985</v>
      </c>
      <c r="AE217" s="20">
        <f t="shared" si="86"/>
        <v>23.644045823443435</v>
      </c>
      <c r="AF217" s="20">
        <f t="shared" si="88"/>
        <v>6445.7861154185503</v>
      </c>
    </row>
    <row r="218" spans="1:32" x14ac:dyDescent="0.25">
      <c r="A218">
        <v>0</v>
      </c>
      <c r="C218" s="16">
        <v>44263</v>
      </c>
      <c r="J218" s="17">
        <f t="shared" si="73"/>
        <v>1.8750000000000002</v>
      </c>
      <c r="K218">
        <f t="shared" si="70"/>
        <v>8.4375000000000006E-2</v>
      </c>
      <c r="L218">
        <v>22.22</v>
      </c>
      <c r="M218">
        <f t="shared" si="71"/>
        <v>4.4999999999999998E-2</v>
      </c>
      <c r="N218">
        <f t="shared" si="74"/>
        <v>3.9375000000000007E-2</v>
      </c>
      <c r="O218" s="28">
        <f t="shared" si="87"/>
        <v>21847.615878239107</v>
      </c>
      <c r="P218" s="29">
        <f t="shared" si="75"/>
        <v>-10.382021269203296</v>
      </c>
      <c r="Q218" s="29">
        <f t="shared" si="76"/>
        <v>-13.215985073116972</v>
      </c>
      <c r="R218" s="29">
        <f t="shared" si="81"/>
        <v>-21.238205708088241</v>
      </c>
      <c r="S218" s="29">
        <f t="shared" si="82"/>
        <v>-2.3598006342320268</v>
      </c>
      <c r="T218" s="29">
        <f t="shared" si="83"/>
        <v>-7.0794019026960804</v>
      </c>
      <c r="U218" s="29">
        <f t="shared" si="84"/>
        <v>-14.158803805392161</v>
      </c>
      <c r="V218" s="20">
        <f t="shared" si="89"/>
        <v>158.99632518663361</v>
      </c>
      <c r="W218" s="20">
        <f t="shared" si="91"/>
        <v>-14.382735716872393</v>
      </c>
      <c r="X218" s="20">
        <f t="shared" si="77"/>
        <v>9.3438191422829675</v>
      </c>
      <c r="Y218" s="20">
        <f t="shared" si="78"/>
        <v>11.894386565805275</v>
      </c>
      <c r="Z218" s="20">
        <f t="shared" si="79"/>
        <v>-7.1689408207264922</v>
      </c>
      <c r="AA218" s="20">
        <f t="shared" si="85"/>
        <v>-9.528741454958519</v>
      </c>
      <c r="AB218" s="20">
        <f t="shared" si="90"/>
        <v>6413.387796574244</v>
      </c>
      <c r="AC218" s="20">
        <f t="shared" si="80"/>
        <v>-1.3109638825657981E-2</v>
      </c>
      <c r="AD218" s="21">
        <f t="shared" si="72"/>
        <v>28419.999999999982</v>
      </c>
      <c r="AE218" s="20">
        <f t="shared" si="86"/>
        <v>23.598006342320268</v>
      </c>
      <c r="AF218" s="20">
        <f t="shared" si="88"/>
        <v>6469.3841217608706</v>
      </c>
    </row>
    <row r="219" spans="1:32" x14ac:dyDescent="0.25">
      <c r="A219">
        <v>0</v>
      </c>
      <c r="C219" s="16">
        <v>44264</v>
      </c>
      <c r="J219" s="17">
        <f t="shared" si="73"/>
        <v>1.8750000000000002</v>
      </c>
      <c r="K219">
        <f t="shared" si="70"/>
        <v>8.4375000000000006E-2</v>
      </c>
      <c r="L219">
        <v>22.22</v>
      </c>
      <c r="M219">
        <f t="shared" si="71"/>
        <v>4.4999999999999998E-2</v>
      </c>
      <c r="N219">
        <f t="shared" si="74"/>
        <v>3.9375000000000007E-2</v>
      </c>
      <c r="O219" s="28">
        <f t="shared" si="87"/>
        <v>21824.063739493293</v>
      </c>
      <c r="P219" s="29">
        <f t="shared" si="75"/>
        <v>-10.350413096117995</v>
      </c>
      <c r="Q219" s="29">
        <f t="shared" si="76"/>
        <v>-13.201725649693048</v>
      </c>
      <c r="R219" s="29">
        <f t="shared" si="81"/>
        <v>-21.196924871229939</v>
      </c>
      <c r="S219" s="29">
        <f t="shared" si="82"/>
        <v>-2.3552138745811044</v>
      </c>
      <c r="T219" s="29">
        <f t="shared" si="83"/>
        <v>-7.0656416237433124</v>
      </c>
      <c r="U219" s="29">
        <f t="shared" si="84"/>
        <v>-14.131283247486627</v>
      </c>
      <c r="V219" s="20">
        <f t="shared" si="89"/>
        <v>158.68404364400575</v>
      </c>
      <c r="W219" s="20">
        <f t="shared" si="91"/>
        <v>-14.35437178045931</v>
      </c>
      <c r="X219" s="20">
        <f t="shared" si="77"/>
        <v>9.315371786506196</v>
      </c>
      <c r="Y219" s="20">
        <f t="shared" si="78"/>
        <v>11.881553084723743</v>
      </c>
      <c r="Z219" s="20">
        <f t="shared" si="79"/>
        <v>-7.1548346333985124</v>
      </c>
      <c r="AA219" s="20">
        <f t="shared" si="85"/>
        <v>-9.5100485079796169</v>
      </c>
      <c r="AB219" s="20">
        <f t="shared" si="90"/>
        <v>6437.2522168626829</v>
      </c>
      <c r="AC219" s="20">
        <f t="shared" si="80"/>
        <v>-1.3085653824959787E-2</v>
      </c>
      <c r="AD219" s="21">
        <f t="shared" si="72"/>
        <v>28419.999999999982</v>
      </c>
      <c r="AE219" s="20">
        <f t="shared" si="86"/>
        <v>23.552138745811042</v>
      </c>
      <c r="AF219" s="20">
        <f t="shared" si="88"/>
        <v>6492.9362605066817</v>
      </c>
    </row>
    <row r="220" spans="1:32" x14ac:dyDescent="0.25">
      <c r="A220">
        <v>0</v>
      </c>
      <c r="C220" s="16">
        <v>44265</v>
      </c>
      <c r="J220" s="17">
        <f t="shared" si="73"/>
        <v>1.8750000000000002</v>
      </c>
      <c r="K220">
        <f t="shared" si="70"/>
        <v>8.4375000000000006E-2</v>
      </c>
      <c r="L220">
        <v>22.22</v>
      </c>
      <c r="M220">
        <f t="shared" si="71"/>
        <v>4.4999999999999998E-2</v>
      </c>
      <c r="N220">
        <f t="shared" si="74"/>
        <v>3.9375000000000007E-2</v>
      </c>
      <c r="O220" s="28">
        <f t="shared" si="87"/>
        <v>21800.557297520663</v>
      </c>
      <c r="P220" s="29">
        <f t="shared" si="75"/>
        <v>-10.318948030228924</v>
      </c>
      <c r="Q220" s="29">
        <f t="shared" si="76"/>
        <v>-13.187493942402028</v>
      </c>
      <c r="R220" s="29">
        <f t="shared" si="81"/>
        <v>-21.155797775367859</v>
      </c>
      <c r="S220" s="29">
        <f t="shared" si="82"/>
        <v>-2.3506441972630951</v>
      </c>
      <c r="T220" s="29">
        <f t="shared" si="83"/>
        <v>-7.0519325917892859</v>
      </c>
      <c r="U220" s="29">
        <f t="shared" si="84"/>
        <v>-14.103865183578574</v>
      </c>
      <c r="V220" s="20">
        <f t="shared" si="89"/>
        <v>158.37294385444537</v>
      </c>
      <c r="W220" s="20">
        <f t="shared" si="91"/>
        <v>-14.326115600947979</v>
      </c>
      <c r="X220" s="20">
        <f t="shared" si="77"/>
        <v>9.287053227206032</v>
      </c>
      <c r="Y220" s="20">
        <f t="shared" si="78"/>
        <v>11.868744548161827</v>
      </c>
      <c r="Z220" s="20">
        <f t="shared" si="79"/>
        <v>-7.1407819639802588</v>
      </c>
      <c r="AA220" s="20">
        <f t="shared" si="85"/>
        <v>-9.4914261612433535</v>
      </c>
      <c r="AB220" s="20">
        <f t="shared" si="90"/>
        <v>6461.0697586248734</v>
      </c>
      <c r="AC220" s="20">
        <f t="shared" si="80"/>
        <v>-1.3061792550490933E-2</v>
      </c>
      <c r="AD220" s="21">
        <f t="shared" si="72"/>
        <v>28419.999999999985</v>
      </c>
      <c r="AE220" s="20">
        <f t="shared" si="86"/>
        <v>23.506441972630952</v>
      </c>
      <c r="AF220" s="20">
        <f t="shared" si="88"/>
        <v>6516.4427024793131</v>
      </c>
    </row>
    <row r="221" spans="1:32" x14ac:dyDescent="0.25">
      <c r="A221">
        <v>0</v>
      </c>
      <c r="C221" s="16">
        <v>44266</v>
      </c>
      <c r="J221" s="17">
        <f t="shared" si="73"/>
        <v>1.8750000000000002</v>
      </c>
      <c r="K221">
        <f t="shared" si="70"/>
        <v>8.4375000000000006E-2</v>
      </c>
      <c r="L221">
        <v>22.22</v>
      </c>
      <c r="M221">
        <f t="shared" si="71"/>
        <v>4.4999999999999998E-2</v>
      </c>
      <c r="N221">
        <f t="shared" si="74"/>
        <v>3.9375000000000007E-2</v>
      </c>
      <c r="O221" s="28">
        <f t="shared" si="87"/>
        <v>21777.09638254952</v>
      </c>
      <c r="P221" s="29">
        <f t="shared" si="75"/>
        <v>-10.28762512312041</v>
      </c>
      <c r="Q221" s="29">
        <f t="shared" si="76"/>
        <v>-13.173289848021545</v>
      </c>
      <c r="R221" s="29">
        <f t="shared" si="81"/>
        <v>-21.114823474027759</v>
      </c>
      <c r="S221" s="29">
        <f t="shared" si="82"/>
        <v>-2.3460914971141955</v>
      </c>
      <c r="T221" s="29">
        <f t="shared" si="83"/>
        <v>-7.0382744913425856</v>
      </c>
      <c r="U221" s="29">
        <f t="shared" si="84"/>
        <v>-14.076548982685173</v>
      </c>
      <c r="V221" s="20">
        <f t="shared" si="89"/>
        <v>158.06301835621827</v>
      </c>
      <c r="W221" s="20">
        <f t="shared" si="91"/>
        <v>-14.297966498804817</v>
      </c>
      <c r="X221" s="20">
        <f t="shared" si="77"/>
        <v>9.2588626108083698</v>
      </c>
      <c r="Y221" s="20">
        <f t="shared" si="78"/>
        <v>11.855960863219391</v>
      </c>
      <c r="Z221" s="20">
        <f t="shared" si="79"/>
        <v>-7.1267824734500413</v>
      </c>
      <c r="AA221" s="20">
        <f t="shared" si="85"/>
        <v>-9.4728739705642369</v>
      </c>
      <c r="AB221" s="20">
        <f t="shared" si="90"/>
        <v>6484.8405990942429</v>
      </c>
      <c r="AC221" s="20">
        <f t="shared" si="80"/>
        <v>-1.30380538553723E-2</v>
      </c>
      <c r="AD221" s="21">
        <f t="shared" si="72"/>
        <v>28419.999999999978</v>
      </c>
      <c r="AE221" s="20">
        <f t="shared" si="86"/>
        <v>23.460914971141953</v>
      </c>
      <c r="AF221" s="20">
        <f t="shared" si="88"/>
        <v>6539.9036174504554</v>
      </c>
    </row>
    <row r="222" spans="1:32" x14ac:dyDescent="0.25">
      <c r="A222">
        <v>0</v>
      </c>
      <c r="C222" s="16">
        <v>44267</v>
      </c>
      <c r="J222" s="17">
        <f t="shared" si="73"/>
        <v>1.8750000000000002</v>
      </c>
      <c r="K222">
        <f t="shared" si="70"/>
        <v>8.4375000000000006E-2</v>
      </c>
      <c r="L222">
        <v>22.22</v>
      </c>
      <c r="M222">
        <f t="shared" si="71"/>
        <v>4.4999999999999998E-2</v>
      </c>
      <c r="N222">
        <f t="shared" si="74"/>
        <v>3.9375000000000007E-2</v>
      </c>
      <c r="O222" s="28">
        <f t="shared" si="87"/>
        <v>21753.680825850293</v>
      </c>
      <c r="P222" s="29">
        <f t="shared" si="75"/>
        <v>-10.256443435262122</v>
      </c>
      <c r="Q222" s="29">
        <f t="shared" si="76"/>
        <v>-13.159113263964686</v>
      </c>
      <c r="R222" s="29">
        <f t="shared" si="81"/>
        <v>-21.074001029304128</v>
      </c>
      <c r="S222" s="29">
        <f t="shared" si="82"/>
        <v>-2.3415556699226809</v>
      </c>
      <c r="T222" s="29">
        <f t="shared" si="83"/>
        <v>-7.0246670097680424</v>
      </c>
      <c r="U222" s="29">
        <f t="shared" si="84"/>
        <v>-14.049334019536087</v>
      </c>
      <c r="V222" s="20">
        <f t="shared" si="89"/>
        <v>157.75425975863533</v>
      </c>
      <c r="W222" s="20">
        <f t="shared" si="91"/>
        <v>-14.269923800857248</v>
      </c>
      <c r="X222" s="20">
        <f t="shared" si="77"/>
        <v>9.2307990917359106</v>
      </c>
      <c r="Y222" s="20">
        <f t="shared" si="78"/>
        <v>11.843201937568217</v>
      </c>
      <c r="Z222" s="20">
        <f t="shared" si="79"/>
        <v>-7.1128358260298219</v>
      </c>
      <c r="AA222" s="20">
        <f t="shared" si="85"/>
        <v>-9.4543914959525033</v>
      </c>
      <c r="AB222" s="20">
        <f t="shared" si="90"/>
        <v>6508.5649143910523</v>
      </c>
      <c r="AC222" s="20">
        <f t="shared" si="80"/>
        <v>-1.3014436611557779E-2</v>
      </c>
      <c r="AD222" s="21">
        <f t="shared" si="72"/>
        <v>28419.999999999982</v>
      </c>
      <c r="AE222" s="20">
        <f t="shared" si="86"/>
        <v>23.415556699226812</v>
      </c>
      <c r="AF222" s="20">
        <f t="shared" si="88"/>
        <v>6563.3191741496821</v>
      </c>
    </row>
    <row r="223" spans="1:32" x14ac:dyDescent="0.25">
      <c r="A223">
        <v>0</v>
      </c>
      <c r="C223" s="16">
        <v>44268</v>
      </c>
      <c r="J223" s="17">
        <f t="shared" si="73"/>
        <v>1.8750000000000002</v>
      </c>
      <c r="K223">
        <f t="shared" si="70"/>
        <v>8.4375000000000006E-2</v>
      </c>
      <c r="L223">
        <v>22.22</v>
      </c>
      <c r="M223">
        <f t="shared" si="71"/>
        <v>4.4999999999999998E-2</v>
      </c>
      <c r="N223">
        <f t="shared" si="74"/>
        <v>3.9375000000000007E-2</v>
      </c>
      <c r="O223" s="28">
        <f t="shared" si="87"/>
        <v>21730.310459726126</v>
      </c>
      <c r="P223" s="29">
        <f t="shared" si="75"/>
        <v>-10.225402035891211</v>
      </c>
      <c r="Q223" s="29">
        <f t="shared" si="76"/>
        <v>-13.144964088274264</v>
      </c>
      <c r="R223" s="29">
        <f t="shared" si="81"/>
        <v>-21.033329511748928</v>
      </c>
      <c r="S223" s="29">
        <f t="shared" si="82"/>
        <v>-2.3370366124165476</v>
      </c>
      <c r="T223" s="29">
        <f t="shared" si="83"/>
        <v>-7.0111098372496423</v>
      </c>
      <c r="U223" s="29">
        <f t="shared" si="84"/>
        <v>-14.022219674499286</v>
      </c>
      <c r="V223" s="20">
        <f t="shared" si="89"/>
        <v>157.44666074103878</v>
      </c>
      <c r="W223" s="20">
        <f t="shared" si="91"/>
        <v>-14.241986840206877</v>
      </c>
      <c r="X223" s="20">
        <f t="shared" si="77"/>
        <v>9.2028618323020908</v>
      </c>
      <c r="Y223" s="20">
        <f t="shared" si="78"/>
        <v>11.830467679446839</v>
      </c>
      <c r="Z223" s="20">
        <f t="shared" si="79"/>
        <v>-7.0989416891385897</v>
      </c>
      <c r="AA223" s="20">
        <f t="shared" si="85"/>
        <v>-9.4359783015551368</v>
      </c>
      <c r="AB223" s="20">
        <f t="shared" si="90"/>
        <v>6532.2428795328142</v>
      </c>
      <c r="AC223" s="20">
        <f t="shared" si="80"/>
        <v>-1.29909397093426E-2</v>
      </c>
      <c r="AD223" s="21">
        <f t="shared" si="72"/>
        <v>28419.999999999978</v>
      </c>
      <c r="AE223" s="20">
        <f t="shared" si="86"/>
        <v>23.370366124165479</v>
      </c>
      <c r="AF223" s="20">
        <f t="shared" si="88"/>
        <v>6586.6895402738473</v>
      </c>
    </row>
    <row r="224" spans="1:32" x14ac:dyDescent="0.25">
      <c r="A224">
        <v>0</v>
      </c>
      <c r="C224" s="16">
        <v>44269</v>
      </c>
      <c r="J224" s="17">
        <f t="shared" si="73"/>
        <v>1.8750000000000002</v>
      </c>
      <c r="K224">
        <f t="shared" si="70"/>
        <v>8.4375000000000006E-2</v>
      </c>
      <c r="L224">
        <v>22.22</v>
      </c>
      <c r="M224">
        <f t="shared" si="71"/>
        <v>4.4999999999999998E-2</v>
      </c>
      <c r="N224">
        <f t="shared" si="74"/>
        <v>3.9375000000000007E-2</v>
      </c>
      <c r="O224" s="28">
        <f t="shared" si="87"/>
        <v>21706.985117503613</v>
      </c>
      <c r="P224" s="29">
        <f t="shared" si="75"/>
        <v>-10.194500002896731</v>
      </c>
      <c r="Q224" s="29">
        <f t="shared" si="76"/>
        <v>-13.130842219617126</v>
      </c>
      <c r="R224" s="29">
        <f t="shared" si="81"/>
        <v>-20.992808000262471</v>
      </c>
      <c r="S224" s="29">
        <f t="shared" si="82"/>
        <v>-2.3325342222513856</v>
      </c>
      <c r="T224" s="29">
        <f t="shared" si="83"/>
        <v>-6.9976026667541573</v>
      </c>
      <c r="U224" s="29">
        <f t="shared" si="84"/>
        <v>-13.995205333508313</v>
      </c>
      <c r="V224" s="20">
        <f t="shared" si="89"/>
        <v>157.14021405181015</v>
      </c>
      <c r="W224" s="20">
        <f t="shared" si="91"/>
        <v>-14.214154956144377</v>
      </c>
      <c r="X224" s="20">
        <f t="shared" si="77"/>
        <v>9.1750500026070583</v>
      </c>
      <c r="Y224" s="20">
        <f t="shared" si="78"/>
        <v>11.817757997655413</v>
      </c>
      <c r="Z224" s="20">
        <f t="shared" si="79"/>
        <v>-7.0850997333467447</v>
      </c>
      <c r="AA224" s="20">
        <f t="shared" si="85"/>
        <v>-9.4176339555981308</v>
      </c>
      <c r="AB224" s="20">
        <f t="shared" si="90"/>
        <v>6555.8746684445568</v>
      </c>
      <c r="AC224" s="20">
        <f t="shared" si="80"/>
        <v>-1.2967562056902197E-2</v>
      </c>
      <c r="AD224" s="21">
        <f t="shared" si="72"/>
        <v>28419.999999999982</v>
      </c>
      <c r="AE224" s="20">
        <f t="shared" si="86"/>
        <v>23.325342222513854</v>
      </c>
      <c r="AF224" s="20">
        <f t="shared" si="88"/>
        <v>6610.0148824963608</v>
      </c>
    </row>
    <row r="225" spans="1:32" x14ac:dyDescent="0.25">
      <c r="A225">
        <v>0</v>
      </c>
      <c r="C225" s="16">
        <v>44270</v>
      </c>
      <c r="J225" s="17">
        <f t="shared" si="73"/>
        <v>1.8750000000000002</v>
      </c>
      <c r="K225">
        <f t="shared" si="70"/>
        <v>8.4375000000000006E-2</v>
      </c>
      <c r="L225">
        <v>22.22</v>
      </c>
      <c r="M225">
        <f t="shared" si="71"/>
        <v>4.4999999999999998E-2</v>
      </c>
      <c r="N225">
        <f t="shared" si="74"/>
        <v>3.9375000000000007E-2</v>
      </c>
      <c r="O225" s="28">
        <f t="shared" si="87"/>
        <v>21683.704633523626</v>
      </c>
      <c r="P225" s="29">
        <f t="shared" si="75"/>
        <v>-10.163736422706251</v>
      </c>
      <c r="Q225" s="29">
        <f t="shared" si="76"/>
        <v>-13.116747557278543</v>
      </c>
      <c r="R225" s="29">
        <f t="shared" si="81"/>
        <v>-20.952435581986315</v>
      </c>
      <c r="S225" s="29">
        <f t="shared" si="82"/>
        <v>-2.3280483979984794</v>
      </c>
      <c r="T225" s="29">
        <f t="shared" si="83"/>
        <v>-6.9841451939954382</v>
      </c>
      <c r="U225" s="29">
        <f t="shared" si="84"/>
        <v>-13.968290387990876</v>
      </c>
      <c r="V225" s="20">
        <f t="shared" si="89"/>
        <v>156.83491250739894</v>
      </c>
      <c r="W225" s="20">
        <f t="shared" si="91"/>
        <v>-14.186427494066063</v>
      </c>
      <c r="X225" s="20">
        <f t="shared" si="77"/>
        <v>9.1473627804356266</v>
      </c>
      <c r="Y225" s="20">
        <f t="shared" si="78"/>
        <v>11.80507280155069</v>
      </c>
      <c r="Z225" s="20">
        <f t="shared" si="79"/>
        <v>-7.0713096323314568</v>
      </c>
      <c r="AA225" s="20">
        <f t="shared" si="85"/>
        <v>-9.3993580303299353</v>
      </c>
      <c r="AB225" s="20">
        <f t="shared" si="90"/>
        <v>6579.4604539689535</v>
      </c>
      <c r="AC225" s="20">
        <f t="shared" si="80"/>
        <v>-1.2944302579848776E-2</v>
      </c>
      <c r="AD225" s="21">
        <f t="shared" si="72"/>
        <v>28419.999999999978</v>
      </c>
      <c r="AE225" s="20">
        <f t="shared" si="86"/>
        <v>23.280483979984794</v>
      </c>
      <c r="AF225" s="20">
        <f t="shared" si="88"/>
        <v>6633.2953664763454</v>
      </c>
    </row>
    <row r="226" spans="1:32" x14ac:dyDescent="0.25">
      <c r="A226">
        <v>0</v>
      </c>
      <c r="C226" s="16">
        <v>44271</v>
      </c>
      <c r="J226" s="17">
        <f t="shared" si="73"/>
        <v>1.8750000000000002</v>
      </c>
      <c r="K226">
        <f t="shared" si="70"/>
        <v>8.4375000000000006E-2</v>
      </c>
      <c r="L226">
        <v>22.22</v>
      </c>
      <c r="M226">
        <f t="shared" si="71"/>
        <v>4.4999999999999998E-2</v>
      </c>
      <c r="N226">
        <f t="shared" si="74"/>
        <v>3.9375000000000007E-2</v>
      </c>
      <c r="O226" s="28">
        <f t="shared" si="87"/>
        <v>21660.468843132294</v>
      </c>
      <c r="P226" s="29">
        <f t="shared" si="75"/>
        <v>-10.133110390174618</v>
      </c>
      <c r="Q226" s="29">
        <f t="shared" si="76"/>
        <v>-13.102680001156688</v>
      </c>
      <c r="R226" s="29">
        <f t="shared" si="81"/>
        <v>-20.912211352198177</v>
      </c>
      <c r="S226" s="29">
        <f t="shared" si="82"/>
        <v>-2.3235790391331306</v>
      </c>
      <c r="T226" s="29">
        <f t="shared" si="83"/>
        <v>-6.9707371173993922</v>
      </c>
      <c r="U226" s="29">
        <f t="shared" si="84"/>
        <v>-13.941474234798786</v>
      </c>
      <c r="V226" s="20">
        <f t="shared" si="89"/>
        <v>156.53074899137201</v>
      </c>
      <c r="W226" s="20">
        <f t="shared" si="91"/>
        <v>-14.158803805392161</v>
      </c>
      <c r="X226" s="20">
        <f t="shared" si="77"/>
        <v>9.1197993511571571</v>
      </c>
      <c r="Y226" s="20">
        <f t="shared" si="78"/>
        <v>11.79241200104102</v>
      </c>
      <c r="Z226" s="20">
        <f t="shared" si="79"/>
        <v>-7.0575710628329524</v>
      </c>
      <c r="AA226" s="20">
        <f t="shared" si="85"/>
        <v>-9.3811501019660835</v>
      </c>
      <c r="AB226" s="20">
        <f t="shared" si="90"/>
        <v>6603.0004078763113</v>
      </c>
      <c r="AC226" s="20">
        <f t="shared" si="80"/>
        <v>-1.2921160220787891E-2</v>
      </c>
      <c r="AD226" s="21">
        <f t="shared" si="72"/>
        <v>28419.999999999978</v>
      </c>
      <c r="AE226" s="20">
        <f t="shared" si="86"/>
        <v>23.235790391331307</v>
      </c>
      <c r="AF226" s="20">
        <f t="shared" si="88"/>
        <v>6656.5311568676771</v>
      </c>
    </row>
    <row r="227" spans="1:32" x14ac:dyDescent="0.25">
      <c r="A227">
        <v>0</v>
      </c>
      <c r="C227" s="16">
        <v>44272</v>
      </c>
      <c r="J227" s="17">
        <f t="shared" si="73"/>
        <v>1.8750000000000002</v>
      </c>
      <c r="K227">
        <f t="shared" si="70"/>
        <v>8.4375000000000006E-2</v>
      </c>
      <c r="L227">
        <v>22.22</v>
      </c>
      <c r="M227">
        <f t="shared" si="71"/>
        <v>4.4999999999999998E-2</v>
      </c>
      <c r="N227">
        <f t="shared" si="74"/>
        <v>3.9375000000000007E-2</v>
      </c>
      <c r="O227" s="28">
        <f t="shared" si="87"/>
        <v>21637.277582672061</v>
      </c>
      <c r="P227" s="29">
        <f t="shared" si="75"/>
        <v>-10.102621008474804</v>
      </c>
      <c r="Q227" s="29">
        <f t="shared" si="76"/>
        <v>-13.088639451757169</v>
      </c>
      <c r="R227" s="29">
        <f t="shared" si="81"/>
        <v>-20.872134414208777</v>
      </c>
      <c r="S227" s="29">
        <f t="shared" si="82"/>
        <v>-2.3191260460231975</v>
      </c>
      <c r="T227" s="29">
        <f t="shared" si="83"/>
        <v>-6.9573781380695916</v>
      </c>
      <c r="U227" s="29">
        <f t="shared" si="84"/>
        <v>-13.914756276139185</v>
      </c>
      <c r="V227" s="20">
        <f t="shared" si="89"/>
        <v>156.2277164534824</v>
      </c>
      <c r="W227" s="20">
        <f t="shared" si="91"/>
        <v>-14.131283247486627</v>
      </c>
      <c r="X227" s="20">
        <f t="shared" si="77"/>
        <v>9.0923589076273235</v>
      </c>
      <c r="Y227" s="20">
        <f t="shared" si="78"/>
        <v>11.779775506581453</v>
      </c>
      <c r="Z227" s="20">
        <f t="shared" si="79"/>
        <v>-7.0438837046117397</v>
      </c>
      <c r="AA227" s="20">
        <f t="shared" si="85"/>
        <v>-9.3630097506349372</v>
      </c>
      <c r="AB227" s="20">
        <f t="shared" si="90"/>
        <v>6626.494700874433</v>
      </c>
      <c r="AC227" s="20">
        <f t="shared" si="80"/>
        <v>-1.2898133938903119E-2</v>
      </c>
      <c r="AD227" s="21">
        <f t="shared" si="72"/>
        <v>28419.999999999978</v>
      </c>
      <c r="AE227" s="20">
        <f t="shared" si="86"/>
        <v>23.191260460231973</v>
      </c>
      <c r="AF227" s="20">
        <f t="shared" si="88"/>
        <v>6679.7224173279092</v>
      </c>
    </row>
    <row r="228" spans="1:32" x14ac:dyDescent="0.25">
      <c r="A228">
        <v>0</v>
      </c>
      <c r="C228" s="16">
        <v>44273</v>
      </c>
      <c r="J228" s="17">
        <f t="shared" si="73"/>
        <v>1.8750000000000002</v>
      </c>
      <c r="K228">
        <f t="shared" si="70"/>
        <v>8.4375000000000006E-2</v>
      </c>
      <c r="L228">
        <v>22.22</v>
      </c>
      <c r="M228">
        <f t="shared" si="71"/>
        <v>4.4999999999999998E-2</v>
      </c>
      <c r="N228">
        <f t="shared" si="74"/>
        <v>3.9375000000000007E-2</v>
      </c>
      <c r="O228" s="28">
        <f t="shared" si="87"/>
        <v>21614.130689472884</v>
      </c>
      <c r="P228" s="29">
        <f t="shared" si="75"/>
        <v>-10.072267388990769</v>
      </c>
      <c r="Q228" s="29">
        <f t="shared" si="76"/>
        <v>-13.07462581018763</v>
      </c>
      <c r="R228" s="29">
        <f t="shared" si="81"/>
        <v>-20.832203879260561</v>
      </c>
      <c r="S228" s="29">
        <f t="shared" si="82"/>
        <v>-2.3146893199178402</v>
      </c>
      <c r="T228" s="29">
        <f t="shared" si="83"/>
        <v>-6.9440679597535198</v>
      </c>
      <c r="U228" s="29">
        <f t="shared" si="84"/>
        <v>-13.888135919507041</v>
      </c>
      <c r="V228" s="20">
        <f t="shared" si="89"/>
        <v>155.92580790875769</v>
      </c>
      <c r="W228" s="20">
        <f t="shared" si="91"/>
        <v>-14.103865183578574</v>
      </c>
      <c r="X228" s="20">
        <f t="shared" si="77"/>
        <v>9.0650406500916922</v>
      </c>
      <c r="Y228" s="20">
        <f t="shared" si="78"/>
        <v>11.767163229168867</v>
      </c>
      <c r="Z228" s="20">
        <f t="shared" si="79"/>
        <v>-7.030247240406708</v>
      </c>
      <c r="AA228" s="20">
        <f t="shared" si="85"/>
        <v>-9.3449365603245482</v>
      </c>
      <c r="AB228" s="20">
        <f t="shared" si="90"/>
        <v>6649.9435026183364</v>
      </c>
      <c r="AC228" s="20">
        <f t="shared" si="80"/>
        <v>-1.2875222709544425E-2</v>
      </c>
      <c r="AD228" s="21">
        <f t="shared" si="72"/>
        <v>28419.999999999978</v>
      </c>
      <c r="AE228" s="20">
        <f t="shared" si="86"/>
        <v>23.1468931991784</v>
      </c>
      <c r="AF228" s="20">
        <f t="shared" si="88"/>
        <v>6702.8693105270877</v>
      </c>
    </row>
    <row r="229" spans="1:32" x14ac:dyDescent="0.25">
      <c r="A229">
        <v>0</v>
      </c>
      <c r="C229" s="16">
        <v>44274</v>
      </c>
      <c r="J229" s="17">
        <f t="shared" si="73"/>
        <v>1.8750000000000002</v>
      </c>
      <c r="K229">
        <f t="shared" si="70"/>
        <v>8.4375000000000006E-2</v>
      </c>
      <c r="L229">
        <v>22.22</v>
      </c>
      <c r="M229">
        <f t="shared" si="71"/>
        <v>4.4999999999999998E-2</v>
      </c>
      <c r="N229">
        <f t="shared" si="74"/>
        <v>3.9375000000000007E-2</v>
      </c>
      <c r="O229" s="28">
        <f t="shared" si="87"/>
        <v>21591.028001843519</v>
      </c>
      <c r="P229" s="29">
        <f t="shared" si="75"/>
        <v>-10.042048651212324</v>
      </c>
      <c r="Q229" s="29">
        <f t="shared" si="76"/>
        <v>-13.060638978152442</v>
      </c>
      <c r="R229" s="29">
        <f t="shared" si="81"/>
        <v>-20.792418866428289</v>
      </c>
      <c r="S229" s="29">
        <f t="shared" si="82"/>
        <v>-2.3102687629364769</v>
      </c>
      <c r="T229" s="29">
        <f t="shared" si="83"/>
        <v>-6.9308062888094293</v>
      </c>
      <c r="U229" s="29">
        <f t="shared" si="84"/>
        <v>-13.86161257761886</v>
      </c>
      <c r="V229" s="20">
        <f t="shared" si="89"/>
        <v>155.6250164366067</v>
      </c>
      <c r="W229" s="20">
        <f t="shared" si="91"/>
        <v>-14.076548982685173</v>
      </c>
      <c r="X229" s="20">
        <f t="shared" si="77"/>
        <v>9.0378437860910914</v>
      </c>
      <c r="Y229" s="20">
        <f t="shared" si="78"/>
        <v>11.754575080337197</v>
      </c>
      <c r="Z229" s="20">
        <f t="shared" si="79"/>
        <v>-7.0166613558940956</v>
      </c>
      <c r="AA229" s="20">
        <f t="shared" si="85"/>
        <v>-9.3269301188305729</v>
      </c>
      <c r="AB229" s="20">
        <f t="shared" si="90"/>
        <v>6673.346981719852</v>
      </c>
      <c r="AC229" s="20">
        <f t="shared" si="80"/>
        <v>-1.2852425523840668E-2</v>
      </c>
      <c r="AD229" s="21">
        <f t="shared" si="72"/>
        <v>28419.999999999978</v>
      </c>
      <c r="AE229" s="20">
        <f t="shared" si="86"/>
        <v>23.102687629364766</v>
      </c>
      <c r="AF229" s="20">
        <f t="shared" si="88"/>
        <v>6725.9719981564522</v>
      </c>
    </row>
    <row r="230" spans="1:32" x14ac:dyDescent="0.25">
      <c r="A230">
        <v>0</v>
      </c>
      <c r="C230" s="16">
        <v>44275</v>
      </c>
      <c r="J230" s="17">
        <f t="shared" si="73"/>
        <v>1.8750000000000002</v>
      </c>
      <c r="K230">
        <f t="shared" si="70"/>
        <v>8.4375000000000006E-2</v>
      </c>
      <c r="L230">
        <v>22.22</v>
      </c>
      <c r="M230">
        <f t="shared" si="71"/>
        <v>4.4999999999999998E-2</v>
      </c>
      <c r="N230">
        <f t="shared" si="74"/>
        <v>3.9375000000000007E-2</v>
      </c>
      <c r="O230" s="28">
        <f t="shared" si="87"/>
        <v>21567.969359062939</v>
      </c>
      <c r="P230" s="29">
        <f t="shared" si="75"/>
        <v>-10.011963922631899</v>
      </c>
      <c r="Q230" s="29">
        <f t="shared" si="76"/>
        <v>-13.046678857947416</v>
      </c>
      <c r="R230" s="29">
        <f t="shared" si="81"/>
        <v>-20.752778502521384</v>
      </c>
      <c r="S230" s="29">
        <f t="shared" si="82"/>
        <v>-2.3058642780579315</v>
      </c>
      <c r="T230" s="29">
        <f t="shared" si="83"/>
        <v>-6.9175928341737949</v>
      </c>
      <c r="U230" s="29">
        <f t="shared" si="84"/>
        <v>-13.835185668347588</v>
      </c>
      <c r="V230" s="20">
        <f t="shared" si="89"/>
        <v>155.32533517994472</v>
      </c>
      <c r="W230" s="20">
        <f t="shared" si="91"/>
        <v>-14.049334019536087</v>
      </c>
      <c r="X230" s="20">
        <f t="shared" si="77"/>
        <v>9.0107675303687103</v>
      </c>
      <c r="Y230" s="20">
        <f t="shared" si="78"/>
        <v>11.742010972152675</v>
      </c>
      <c r="Z230" s="20">
        <f t="shared" si="79"/>
        <v>-7.0031257396473015</v>
      </c>
      <c r="AA230" s="20">
        <f t="shared" si="85"/>
        <v>-9.3089900177052325</v>
      </c>
      <c r="AB230" s="20">
        <f t="shared" si="90"/>
        <v>6696.7053057570938</v>
      </c>
      <c r="AC230" s="20">
        <f t="shared" si="80"/>
        <v>-1.2829741388302564E-2</v>
      </c>
      <c r="AD230" s="21">
        <f t="shared" si="72"/>
        <v>28419.999999999978</v>
      </c>
      <c r="AE230" s="20">
        <f t="shared" si="86"/>
        <v>23.058642780579312</v>
      </c>
      <c r="AF230" s="20">
        <f t="shared" si="88"/>
        <v>6749.0306409370314</v>
      </c>
    </row>
    <row r="231" spans="1:32" x14ac:dyDescent="0.25">
      <c r="A231">
        <v>0</v>
      </c>
      <c r="C231" s="16">
        <v>44276</v>
      </c>
      <c r="J231" s="17">
        <f t="shared" si="73"/>
        <v>1.8750000000000002</v>
      </c>
      <c r="K231">
        <f t="shared" si="70"/>
        <v>8.4375000000000006E-2</v>
      </c>
      <c r="L231">
        <v>22.22</v>
      </c>
      <c r="M231">
        <f t="shared" si="71"/>
        <v>4.4999999999999998E-2</v>
      </c>
      <c r="N231">
        <f t="shared" si="74"/>
        <v>3.9375000000000007E-2</v>
      </c>
      <c r="O231" s="28">
        <f t="shared" si="87"/>
        <v>21544.954601371843</v>
      </c>
      <c r="P231" s="29">
        <f t="shared" si="75"/>
        <v>-9.9820123386432158</v>
      </c>
      <c r="Q231" s="29">
        <f t="shared" si="76"/>
        <v>-13.032745352454642</v>
      </c>
      <c r="R231" s="29">
        <f t="shared" si="81"/>
        <v>-20.71328192198807</v>
      </c>
      <c r="S231" s="29">
        <f t="shared" si="82"/>
        <v>-2.3014757691097856</v>
      </c>
      <c r="T231" s="29">
        <f t="shared" si="83"/>
        <v>-6.9044273073293567</v>
      </c>
      <c r="U231" s="29">
        <f t="shared" si="84"/>
        <v>-13.808854614658713</v>
      </c>
      <c r="V231" s="20">
        <f t="shared" si="89"/>
        <v>155.026757344336</v>
      </c>
      <c r="W231" s="20">
        <f t="shared" si="91"/>
        <v>-14.022219674499286</v>
      </c>
      <c r="X231" s="20">
        <f t="shared" si="77"/>
        <v>8.9838111047788942</v>
      </c>
      <c r="Y231" s="20">
        <f t="shared" si="78"/>
        <v>11.729470817209178</v>
      </c>
      <c r="Z231" s="20">
        <f t="shared" si="79"/>
        <v>-6.9896400830975116</v>
      </c>
      <c r="AA231" s="20">
        <f t="shared" si="85"/>
        <v>-9.2911158522072981</v>
      </c>
      <c r="AB231" s="20">
        <f t="shared" si="90"/>
        <v>6720.0186412838002</v>
      </c>
      <c r="AC231" s="20">
        <f t="shared" si="80"/>
        <v>-1.2807169324470008E-2</v>
      </c>
      <c r="AD231" s="21">
        <f t="shared" si="72"/>
        <v>28419.999999999978</v>
      </c>
      <c r="AE231" s="20">
        <f t="shared" si="86"/>
        <v>23.014757691097856</v>
      </c>
      <c r="AF231" s="20">
        <f t="shared" si="88"/>
        <v>6772.0453986281291</v>
      </c>
    </row>
    <row r="232" spans="1:32" x14ac:dyDescent="0.25">
      <c r="A232">
        <v>0</v>
      </c>
      <c r="C232" s="16">
        <v>44277</v>
      </c>
      <c r="J232" s="17">
        <f t="shared" si="73"/>
        <v>1.8750000000000002</v>
      </c>
      <c r="K232">
        <f t="shared" si="70"/>
        <v>8.4375000000000006E-2</v>
      </c>
      <c r="L232">
        <v>22.22</v>
      </c>
      <c r="M232">
        <f t="shared" si="71"/>
        <v>4.4999999999999998E-2</v>
      </c>
      <c r="N232">
        <f t="shared" si="74"/>
        <v>3.9375000000000007E-2</v>
      </c>
      <c r="O232" s="28">
        <f t="shared" si="87"/>
        <v>21521.983569964264</v>
      </c>
      <c r="P232" s="29">
        <f t="shared" si="75"/>
        <v>-9.9521930424417562</v>
      </c>
      <c r="Q232" s="29">
        <f t="shared" si="76"/>
        <v>-13.018838365137336</v>
      </c>
      <c r="R232" s="29">
        <f t="shared" si="81"/>
        <v>-20.673928266821182</v>
      </c>
      <c r="S232" s="29">
        <f t="shared" si="82"/>
        <v>-2.2971031407579092</v>
      </c>
      <c r="T232" s="29">
        <f t="shared" si="83"/>
        <v>-6.8913094222737268</v>
      </c>
      <c r="U232" s="29">
        <f t="shared" si="84"/>
        <v>-13.782618844547455</v>
      </c>
      <c r="V232" s="20">
        <f t="shared" si="89"/>
        <v>154.72927619715375</v>
      </c>
      <c r="W232" s="20">
        <f t="shared" si="91"/>
        <v>-13.995205333508313</v>
      </c>
      <c r="X232" s="20">
        <f t="shared" si="77"/>
        <v>8.9569737381975809</v>
      </c>
      <c r="Y232" s="20">
        <f t="shared" si="78"/>
        <v>11.716954528623603</v>
      </c>
      <c r="Z232" s="20">
        <f t="shared" si="79"/>
        <v>-6.97620408049512</v>
      </c>
      <c r="AA232" s="20">
        <f t="shared" si="85"/>
        <v>-9.2733072212530292</v>
      </c>
      <c r="AB232" s="20">
        <f t="shared" si="90"/>
        <v>6743.2871538385616</v>
      </c>
      <c r="AC232" s="20">
        <f t="shared" si="80"/>
        <v>-1.2784708368536443E-2</v>
      </c>
      <c r="AD232" s="21">
        <f t="shared" si="72"/>
        <v>28419.999999999982</v>
      </c>
      <c r="AE232" s="20">
        <f t="shared" si="86"/>
        <v>22.97103140757909</v>
      </c>
      <c r="AF232" s="20">
        <f t="shared" si="88"/>
        <v>6795.0164300357083</v>
      </c>
    </row>
    <row r="233" spans="1:32" x14ac:dyDescent="0.25">
      <c r="A233">
        <v>0</v>
      </c>
      <c r="C233" s="16">
        <v>44278</v>
      </c>
      <c r="J233" s="17">
        <f t="shared" si="73"/>
        <v>1.8750000000000002</v>
      </c>
      <c r="K233">
        <f t="shared" si="70"/>
        <v>8.4375000000000006E-2</v>
      </c>
      <c r="L233">
        <v>22.22</v>
      </c>
      <c r="M233">
        <f t="shared" si="71"/>
        <v>4.4999999999999998E-2</v>
      </c>
      <c r="N233">
        <f t="shared" si="74"/>
        <v>3.9375000000000007E-2</v>
      </c>
      <c r="O233" s="28">
        <f t="shared" si="87"/>
        <v>21499.0561069793</v>
      </c>
      <c r="P233" s="29">
        <f t="shared" si="75"/>
        <v>-9.9225051849270489</v>
      </c>
      <c r="Q233" s="29">
        <f t="shared" si="76"/>
        <v>-13.00495780003479</v>
      </c>
      <c r="R233" s="29">
        <f t="shared" si="81"/>
        <v>-20.634716686465655</v>
      </c>
      <c r="S233" s="29">
        <f t="shared" si="82"/>
        <v>-2.2927462984961839</v>
      </c>
      <c r="T233" s="29">
        <f t="shared" si="83"/>
        <v>-6.8782388954885514</v>
      </c>
      <c r="U233" s="29">
        <f t="shared" si="84"/>
        <v>-13.756477790977105</v>
      </c>
      <c r="V233" s="20">
        <f t="shared" si="89"/>
        <v>154.43288506675663</v>
      </c>
      <c r="W233" s="20">
        <f t="shared" si="91"/>
        <v>-13.968290387990876</v>
      </c>
      <c r="X233" s="20">
        <f t="shared" si="77"/>
        <v>8.9302546664343438</v>
      </c>
      <c r="Y233" s="20">
        <f t="shared" si="78"/>
        <v>11.704462020031311</v>
      </c>
      <c r="Z233" s="20">
        <f t="shared" si="79"/>
        <v>-6.9628174288719187</v>
      </c>
      <c r="AA233" s="20">
        <f t="shared" si="85"/>
        <v>-9.2555637273681022</v>
      </c>
      <c r="AB233" s="20">
        <f t="shared" si="90"/>
        <v>6766.5110079539209</v>
      </c>
      <c r="AC233" s="20">
        <f t="shared" si="80"/>
        <v>-1.2762357571007375E-2</v>
      </c>
      <c r="AD233" s="21">
        <f t="shared" si="72"/>
        <v>28419.999999999978</v>
      </c>
      <c r="AE233" s="20">
        <f t="shared" si="86"/>
        <v>22.927462984961842</v>
      </c>
      <c r="AF233" s="20">
        <f t="shared" si="88"/>
        <v>6817.9438930206697</v>
      </c>
    </row>
    <row r="234" spans="1:32" x14ac:dyDescent="0.25">
      <c r="A234">
        <v>0</v>
      </c>
      <c r="C234" s="16">
        <v>44279</v>
      </c>
      <c r="J234" s="17">
        <f t="shared" si="73"/>
        <v>1.8750000000000002</v>
      </c>
      <c r="K234">
        <f t="shared" si="70"/>
        <v>8.4375000000000006E-2</v>
      </c>
      <c r="L234">
        <v>22.22</v>
      </c>
      <c r="M234">
        <f t="shared" si="71"/>
        <v>4.4999999999999998E-2</v>
      </c>
      <c r="N234">
        <f t="shared" si="74"/>
        <v>3.9375000000000007E-2</v>
      </c>
      <c r="O234" s="28">
        <f t="shared" si="87"/>
        <v>21476.172055492934</v>
      </c>
      <c r="P234" s="29">
        <f t="shared" si="75"/>
        <v>-9.8929479246066787</v>
      </c>
      <c r="Q234" s="29">
        <f t="shared" si="76"/>
        <v>-12.991103561757356</v>
      </c>
      <c r="R234" s="29">
        <f t="shared" si="81"/>
        <v>-20.595646337727633</v>
      </c>
      <c r="S234" s="29">
        <f t="shared" si="82"/>
        <v>-2.2884051486364037</v>
      </c>
      <c r="T234" s="29">
        <f t="shared" si="83"/>
        <v>-6.865215445909211</v>
      </c>
      <c r="U234" s="29">
        <f t="shared" si="84"/>
        <v>-13.730430891818422</v>
      </c>
      <c r="V234" s="20">
        <f t="shared" si="89"/>
        <v>154.13757734168141</v>
      </c>
      <c r="W234" s="20">
        <f t="shared" si="91"/>
        <v>-13.941474234798786</v>
      </c>
      <c r="X234" s="20">
        <f t="shared" si="77"/>
        <v>8.9036531321460117</v>
      </c>
      <c r="Y234" s="20">
        <f t="shared" si="78"/>
        <v>11.691993205581621</v>
      </c>
      <c r="Z234" s="20">
        <f t="shared" si="79"/>
        <v>-6.9494798280040477</v>
      </c>
      <c r="AA234" s="20">
        <f t="shared" si="85"/>
        <v>-9.2378849766404514</v>
      </c>
      <c r="AB234" s="20">
        <f t="shared" si="90"/>
        <v>6789.6903671653599</v>
      </c>
      <c r="AC234" s="20">
        <f t="shared" si="80"/>
        <v>-1.2740115996368163E-2</v>
      </c>
      <c r="AD234" s="21">
        <f t="shared" si="72"/>
        <v>28419.999999999975</v>
      </c>
      <c r="AE234" s="20">
        <f t="shared" si="86"/>
        <v>22.884051486364037</v>
      </c>
      <c r="AF234" s="20">
        <f t="shared" si="88"/>
        <v>6840.8279445070339</v>
      </c>
    </row>
    <row r="235" spans="1:32" x14ac:dyDescent="0.25">
      <c r="A235">
        <v>0</v>
      </c>
      <c r="C235" s="16">
        <v>44280</v>
      </c>
      <c r="J235" s="17">
        <f t="shared" si="73"/>
        <v>1.8750000000000002</v>
      </c>
      <c r="K235">
        <f t="shared" si="70"/>
        <v>8.4375000000000006E-2</v>
      </c>
      <c r="L235">
        <v>22.22</v>
      </c>
      <c r="M235">
        <f t="shared" si="71"/>
        <v>4.4999999999999998E-2</v>
      </c>
      <c r="N235">
        <f t="shared" si="74"/>
        <v>3.9375000000000007E-2</v>
      </c>
      <c r="O235" s="28">
        <f t="shared" si="87"/>
        <v>21453.331259509952</v>
      </c>
      <c r="P235" s="29">
        <f t="shared" si="75"/>
        <v>-9.8635204275019834</v>
      </c>
      <c r="Q235" s="29">
        <f t="shared" si="76"/>
        <v>-12.977275555481514</v>
      </c>
      <c r="R235" s="29">
        <f t="shared" si="81"/>
        <v>-20.556716384685149</v>
      </c>
      <c r="S235" s="29">
        <f t="shared" si="82"/>
        <v>-2.2840795982983497</v>
      </c>
      <c r="T235" s="29">
        <f t="shared" si="83"/>
        <v>-6.8522387948950501</v>
      </c>
      <c r="U235" s="29">
        <f t="shared" si="84"/>
        <v>-13.704477589790098</v>
      </c>
      <c r="V235" s="20">
        <f t="shared" si="89"/>
        <v>153.84334646985172</v>
      </c>
      <c r="W235" s="20">
        <f t="shared" si="91"/>
        <v>-13.914756276139185</v>
      </c>
      <c r="X235" s="20">
        <f t="shared" si="77"/>
        <v>8.8771683847517853</v>
      </c>
      <c r="Y235" s="20">
        <f t="shared" si="78"/>
        <v>11.679547999933362</v>
      </c>
      <c r="Z235" s="20">
        <f t="shared" si="79"/>
        <v>-6.9361909803756632</v>
      </c>
      <c r="AA235" s="20">
        <f t="shared" si="85"/>
        <v>-9.2202705786740129</v>
      </c>
      <c r="AB235" s="20">
        <f t="shared" si="90"/>
        <v>6812.825394020173</v>
      </c>
      <c r="AC235" s="20">
        <f t="shared" si="80"/>
        <v>-1.2717982722741912E-2</v>
      </c>
      <c r="AD235" s="21">
        <f t="shared" si="72"/>
        <v>28419.999999999975</v>
      </c>
      <c r="AE235" s="20">
        <f t="shared" si="86"/>
        <v>22.840795982983497</v>
      </c>
      <c r="AF235" s="20">
        <f t="shared" si="88"/>
        <v>6863.6687404900176</v>
      </c>
    </row>
    <row r="236" spans="1:32" x14ac:dyDescent="0.25">
      <c r="A236">
        <v>0</v>
      </c>
      <c r="C236" s="16">
        <v>44281</v>
      </c>
      <c r="J236" s="17">
        <f t="shared" si="73"/>
        <v>1.8750000000000002</v>
      </c>
      <c r="K236">
        <f t="shared" si="70"/>
        <v>8.4375000000000006E-2</v>
      </c>
      <c r="L236">
        <v>22.22</v>
      </c>
      <c r="M236">
        <f t="shared" si="71"/>
        <v>4.4999999999999998E-2</v>
      </c>
      <c r="N236">
        <f t="shared" si="74"/>
        <v>3.9375000000000007E-2</v>
      </c>
      <c r="O236" s="28">
        <f t="shared" si="87"/>
        <v>21430.533563955953</v>
      </c>
      <c r="P236" s="29">
        <f t="shared" si="75"/>
        <v>-9.8342218670554384</v>
      </c>
      <c r="Q236" s="29">
        <f t="shared" si="76"/>
        <v>-12.963473686944988</v>
      </c>
      <c r="R236" s="29">
        <f t="shared" si="81"/>
        <v>-20.517925998600386</v>
      </c>
      <c r="S236" s="29">
        <f t="shared" si="82"/>
        <v>-2.2797695554000428</v>
      </c>
      <c r="T236" s="29">
        <f t="shared" si="83"/>
        <v>-6.8393086662001288</v>
      </c>
      <c r="U236" s="29">
        <f t="shared" si="84"/>
        <v>-13.678617332400258</v>
      </c>
      <c r="V236" s="20">
        <f t="shared" si="89"/>
        <v>153.55018595780174</v>
      </c>
      <c r="W236" s="20">
        <f t="shared" si="91"/>
        <v>-13.888135919507041</v>
      </c>
      <c r="X236" s="20">
        <f t="shared" si="77"/>
        <v>8.8507996803498941</v>
      </c>
      <c r="Y236" s="20">
        <f t="shared" si="78"/>
        <v>11.667126318250491</v>
      </c>
      <c r="Z236" s="20">
        <f t="shared" si="79"/>
        <v>-6.9229505911433273</v>
      </c>
      <c r="AA236" s="20">
        <f t="shared" si="85"/>
        <v>-9.2027201465433706</v>
      </c>
      <c r="AB236" s="20">
        <f t="shared" si="90"/>
        <v>6835.916250086224</v>
      </c>
      <c r="AC236" s="20">
        <f t="shared" si="80"/>
        <v>-1.2695956841591305E-2</v>
      </c>
      <c r="AD236" s="21">
        <f t="shared" si="72"/>
        <v>28419.999999999978</v>
      </c>
      <c r="AE236" s="20">
        <f t="shared" si="86"/>
        <v>22.797695554000427</v>
      </c>
      <c r="AF236" s="20">
        <f t="shared" si="88"/>
        <v>6886.4664360440183</v>
      </c>
    </row>
    <row r="237" spans="1:32" x14ac:dyDescent="0.25">
      <c r="A237">
        <v>0</v>
      </c>
      <c r="C237" s="16">
        <v>44282</v>
      </c>
      <c r="J237" s="17">
        <f t="shared" si="73"/>
        <v>1.8750000000000002</v>
      </c>
      <c r="K237">
        <f t="shared" si="70"/>
        <v>8.4375000000000006E-2</v>
      </c>
      <c r="L237">
        <v>22.22</v>
      </c>
      <c r="M237">
        <f t="shared" si="71"/>
        <v>4.4999999999999998E-2</v>
      </c>
      <c r="N237">
        <f t="shared" si="74"/>
        <v>3.9375000000000007E-2</v>
      </c>
      <c r="O237" s="28">
        <f t="shared" si="87"/>
        <v>21407.778814669473</v>
      </c>
      <c r="P237" s="29">
        <f t="shared" si="75"/>
        <v>-9.8050514240396023</v>
      </c>
      <c r="Q237" s="29">
        <f t="shared" si="76"/>
        <v>-12.949697862441917</v>
      </c>
      <c r="R237" s="29">
        <f t="shared" si="81"/>
        <v>-20.479274357833368</v>
      </c>
      <c r="S237" s="29">
        <f t="shared" si="82"/>
        <v>-2.2754749286481522</v>
      </c>
      <c r="T237" s="29">
        <f t="shared" si="83"/>
        <v>-6.8264247859444556</v>
      </c>
      <c r="U237" s="29">
        <f t="shared" si="84"/>
        <v>-13.652849571888913</v>
      </c>
      <c r="V237" s="20">
        <f t="shared" si="89"/>
        <v>153.25808936991515</v>
      </c>
      <c r="W237" s="20">
        <f t="shared" si="91"/>
        <v>-13.86161257761886</v>
      </c>
      <c r="X237" s="20">
        <f t="shared" si="77"/>
        <v>8.8245462816356426</v>
      </c>
      <c r="Y237" s="20">
        <f t="shared" si="78"/>
        <v>11.654728076197726</v>
      </c>
      <c r="Z237" s="20">
        <f t="shared" si="79"/>
        <v>-6.9097583681010786</v>
      </c>
      <c r="AA237" s="20">
        <f t="shared" si="85"/>
        <v>-9.1852332967492316</v>
      </c>
      <c r="AB237" s="20">
        <f t="shared" si="90"/>
        <v>6858.963095960592</v>
      </c>
      <c r="AC237" s="20">
        <f t="shared" si="80"/>
        <v>-1.2674037457396734E-2</v>
      </c>
      <c r="AD237" s="21">
        <f t="shared" si="72"/>
        <v>28419.999999999982</v>
      </c>
      <c r="AE237" s="20">
        <f t="shared" si="86"/>
        <v>22.75474928648152</v>
      </c>
      <c r="AF237" s="20">
        <f t="shared" si="88"/>
        <v>6909.2211853304998</v>
      </c>
    </row>
    <row r="238" spans="1:32" x14ac:dyDescent="0.25">
      <c r="A238">
        <v>0</v>
      </c>
      <c r="C238" s="16">
        <v>44283</v>
      </c>
      <c r="J238" s="17">
        <f t="shared" si="73"/>
        <v>1.8750000000000002</v>
      </c>
      <c r="K238">
        <f t="shared" si="70"/>
        <v>8.4375000000000006E-2</v>
      </c>
      <c r="L238">
        <v>22.22</v>
      </c>
      <c r="M238">
        <f t="shared" si="71"/>
        <v>4.4999999999999998E-2</v>
      </c>
      <c r="N238">
        <f t="shared" si="74"/>
        <v>3.9375000000000007E-2</v>
      </c>
      <c r="O238" s="28">
        <f t="shared" si="87"/>
        <v>21385.066858394188</v>
      </c>
      <c r="P238" s="29">
        <f t="shared" si="75"/>
        <v>-9.776008286467686</v>
      </c>
      <c r="Q238" s="29">
        <f t="shared" si="76"/>
        <v>-12.935947988818095</v>
      </c>
      <c r="R238" s="29">
        <f t="shared" si="81"/>
        <v>-20.440760647757202</v>
      </c>
      <c r="S238" s="29">
        <f t="shared" si="82"/>
        <v>-2.2711956275285781</v>
      </c>
      <c r="T238" s="29">
        <f t="shared" si="83"/>
        <v>-6.8135868825857333</v>
      </c>
      <c r="U238" s="29">
        <f t="shared" si="84"/>
        <v>-13.627173765171468</v>
      </c>
      <c r="V238" s="20">
        <f t="shared" si="89"/>
        <v>152.96705032767861</v>
      </c>
      <c r="W238" s="20">
        <f t="shared" si="91"/>
        <v>-13.835185668347588</v>
      </c>
      <c r="X238" s="20">
        <f t="shared" si="77"/>
        <v>8.7984074578209182</v>
      </c>
      <c r="Y238" s="20">
        <f t="shared" si="78"/>
        <v>11.642353189936285</v>
      </c>
      <c r="Z238" s="20">
        <f t="shared" si="79"/>
        <v>-6.8966140216461813</v>
      </c>
      <c r="AA238" s="20">
        <f t="shared" si="85"/>
        <v>-9.1678096491747603</v>
      </c>
      <c r="AB238" s="20">
        <f t="shared" si="90"/>
        <v>6881.9660912781146</v>
      </c>
      <c r="AC238" s="20">
        <f t="shared" si="80"/>
        <v>-1.2652223687358142E-2</v>
      </c>
      <c r="AD238" s="21">
        <f t="shared" si="72"/>
        <v>28419.999999999982</v>
      </c>
      <c r="AE238" s="20">
        <f t="shared" si="86"/>
        <v>22.711956275285779</v>
      </c>
      <c r="AF238" s="20">
        <f t="shared" si="88"/>
        <v>6931.9331416057857</v>
      </c>
    </row>
    <row r="239" spans="1:32" x14ac:dyDescent="0.25">
      <c r="A239">
        <v>0</v>
      </c>
      <c r="C239" s="16">
        <v>44284</v>
      </c>
      <c r="J239" s="17">
        <f t="shared" si="73"/>
        <v>1.8750000000000002</v>
      </c>
      <c r="K239">
        <f t="shared" si="70"/>
        <v>8.4375000000000006E-2</v>
      </c>
      <c r="L239">
        <v>22.22</v>
      </c>
      <c r="M239">
        <f t="shared" si="71"/>
        <v>4.4999999999999998E-2</v>
      </c>
      <c r="N239">
        <f t="shared" si="74"/>
        <v>3.9375000000000007E-2</v>
      </c>
      <c r="O239" s="28">
        <f t="shared" si="87"/>
        <v>21362.397542771218</v>
      </c>
      <c r="P239" s="29">
        <f t="shared" si="75"/>
        <v>-9.7470916495056414</v>
      </c>
      <c r="Q239" s="29">
        <f t="shared" si="76"/>
        <v>-12.922223973466251</v>
      </c>
      <c r="R239" s="29">
        <f t="shared" si="81"/>
        <v>-20.402384060674706</v>
      </c>
      <c r="S239" s="29">
        <f t="shared" si="82"/>
        <v>-2.2669315622971893</v>
      </c>
      <c r="T239" s="29">
        <f t="shared" si="83"/>
        <v>-6.8007946868915683</v>
      </c>
      <c r="U239" s="29">
        <f t="shared" si="84"/>
        <v>-13.601589373783138</v>
      </c>
      <c r="V239" s="20">
        <f t="shared" si="89"/>
        <v>152.67706250894906</v>
      </c>
      <c r="W239" s="20">
        <f t="shared" si="91"/>
        <v>-13.808854614658713</v>
      </c>
      <c r="X239" s="20">
        <f t="shared" si="77"/>
        <v>8.7723824845550773</v>
      </c>
      <c r="Y239" s="20">
        <f t="shared" si="78"/>
        <v>11.630001576119625</v>
      </c>
      <c r="Z239" s="20">
        <f t="shared" si="79"/>
        <v>-6.8835172647455369</v>
      </c>
      <c r="AA239" s="20">
        <f t="shared" si="85"/>
        <v>-9.1504488270427267</v>
      </c>
      <c r="AB239" s="20">
        <f t="shared" si="90"/>
        <v>6904.9253947198167</v>
      </c>
      <c r="AC239" s="20">
        <f t="shared" si="80"/>
        <v>-1.2630514661120936E-2</v>
      </c>
      <c r="AD239" s="21">
        <f t="shared" si="72"/>
        <v>28419.999999999982</v>
      </c>
      <c r="AE239" s="20">
        <f t="shared" si="86"/>
        <v>22.669315622971894</v>
      </c>
      <c r="AF239" s="20">
        <f t="shared" si="88"/>
        <v>6954.6024572287579</v>
      </c>
    </row>
    <row r="240" spans="1:32" x14ac:dyDescent="0.25">
      <c r="A240">
        <v>0</v>
      </c>
      <c r="C240" s="16">
        <v>44285</v>
      </c>
      <c r="J240" s="17">
        <f t="shared" si="73"/>
        <v>1.8750000000000002</v>
      </c>
      <c r="K240">
        <f t="shared" si="70"/>
        <v>8.4375000000000006E-2</v>
      </c>
      <c r="L240">
        <v>22.22</v>
      </c>
      <c r="M240">
        <f t="shared" si="71"/>
        <v>4.4999999999999998E-2</v>
      </c>
      <c r="N240">
        <f t="shared" si="74"/>
        <v>3.9375000000000007E-2</v>
      </c>
      <c r="O240" s="28">
        <f t="shared" si="87"/>
        <v>21339.77071633151</v>
      </c>
      <c r="P240" s="29">
        <f t="shared" si="75"/>
        <v>-9.7183007153857375</v>
      </c>
      <c r="Q240" s="29">
        <f t="shared" si="76"/>
        <v>-12.908525724321416</v>
      </c>
      <c r="R240" s="29">
        <f t="shared" si="81"/>
        <v>-20.364143795736439</v>
      </c>
      <c r="S240" s="29">
        <f t="shared" si="82"/>
        <v>-2.2626826439707153</v>
      </c>
      <c r="T240" s="29">
        <f t="shared" si="83"/>
        <v>-6.7880479319121463</v>
      </c>
      <c r="U240" s="29">
        <f t="shared" si="84"/>
        <v>-13.576095863824293</v>
      </c>
      <c r="V240" s="20">
        <f t="shared" si="89"/>
        <v>152.38811964723533</v>
      </c>
      <c r="W240" s="20">
        <f t="shared" si="91"/>
        <v>-13.782618844547455</v>
      </c>
      <c r="X240" s="20">
        <f t="shared" si="77"/>
        <v>8.7464706438471644</v>
      </c>
      <c r="Y240" s="20">
        <f t="shared" si="78"/>
        <v>11.617673151889274</v>
      </c>
      <c r="Z240" s="20">
        <f t="shared" si="79"/>
        <v>-6.8704678129027075</v>
      </c>
      <c r="AA240" s="20">
        <f t="shared" si="85"/>
        <v>-9.1331504568734232</v>
      </c>
      <c r="AB240" s="20">
        <f t="shared" si="90"/>
        <v>6927.841164021238</v>
      </c>
      <c r="AC240" s="20">
        <f t="shared" si="80"/>
        <v>-1.2608909520476571E-2</v>
      </c>
      <c r="AD240" s="21">
        <f t="shared" si="72"/>
        <v>28419.999999999985</v>
      </c>
      <c r="AE240" s="20">
        <f t="shared" si="86"/>
        <v>22.626826439707152</v>
      </c>
      <c r="AF240" s="20">
        <f t="shared" si="88"/>
        <v>6977.2292836684646</v>
      </c>
    </row>
    <row r="241" spans="1:32" x14ac:dyDescent="0.25">
      <c r="A241">
        <v>0</v>
      </c>
      <c r="C241" s="16">
        <v>44286</v>
      </c>
      <c r="J241" s="17">
        <f t="shared" si="73"/>
        <v>1.8750000000000002</v>
      </c>
      <c r="K241">
        <f t="shared" si="70"/>
        <v>8.4375000000000006E-2</v>
      </c>
      <c r="L241">
        <v>22.22</v>
      </c>
      <c r="M241">
        <f t="shared" si="71"/>
        <v>4.4999999999999998E-2</v>
      </c>
      <c r="N241">
        <f t="shared" si="74"/>
        <v>3.9375000000000007E-2</v>
      </c>
      <c r="O241" s="28">
        <f t="shared" si="87"/>
        <v>21317.186228488332</v>
      </c>
      <c r="P241" s="29">
        <f t="shared" si="75"/>
        <v>-9.6896346933216098</v>
      </c>
      <c r="Q241" s="29">
        <f t="shared" si="76"/>
        <v>-12.894853149856312</v>
      </c>
      <c r="R241" s="29">
        <f t="shared" si="81"/>
        <v>-20.326039058860129</v>
      </c>
      <c r="S241" s="29">
        <f t="shared" si="82"/>
        <v>-2.2584487843177921</v>
      </c>
      <c r="T241" s="29">
        <f t="shared" si="83"/>
        <v>-6.7753463529533766</v>
      </c>
      <c r="U241" s="29">
        <f t="shared" si="84"/>
        <v>-13.550692705906751</v>
      </c>
      <c r="V241" s="20">
        <f t="shared" si="89"/>
        <v>152.10021553099276</v>
      </c>
      <c r="W241" s="20">
        <f t="shared" si="91"/>
        <v>-13.756477790977105</v>
      </c>
      <c r="X241" s="20">
        <f t="shared" si="77"/>
        <v>8.7206712239894486</v>
      </c>
      <c r="Y241" s="20">
        <f t="shared" si="78"/>
        <v>11.60536783487068</v>
      </c>
      <c r="Z241" s="20">
        <f t="shared" si="79"/>
        <v>-6.8574653841255895</v>
      </c>
      <c r="AA241" s="20">
        <f t="shared" si="85"/>
        <v>-9.115914168443382</v>
      </c>
      <c r="AB241" s="20">
        <f t="shared" si="90"/>
        <v>6950.7135559806593</v>
      </c>
      <c r="AC241" s="20">
        <f t="shared" si="80"/>
        <v>-1.2587407419099536E-2</v>
      </c>
      <c r="AD241" s="21">
        <f t="shared" si="72"/>
        <v>28419.999999999985</v>
      </c>
      <c r="AE241" s="20">
        <f t="shared" si="86"/>
        <v>22.584487843177918</v>
      </c>
      <c r="AF241" s="20">
        <f t="shared" si="88"/>
        <v>6999.8137715116427</v>
      </c>
    </row>
    <row r="242" spans="1:32" x14ac:dyDescent="0.25">
      <c r="A242">
        <v>0</v>
      </c>
      <c r="C242" s="16">
        <v>44287</v>
      </c>
      <c r="J242" s="17">
        <f t="shared" si="73"/>
        <v>1.8750000000000002</v>
      </c>
      <c r="K242">
        <f t="shared" si="70"/>
        <v>8.4375000000000006E-2</v>
      </c>
      <c r="L242">
        <v>22.22</v>
      </c>
      <c r="M242">
        <f t="shared" si="71"/>
        <v>4.4999999999999998E-2</v>
      </c>
      <c r="N242">
        <f t="shared" si="74"/>
        <v>3.9375000000000007E-2</v>
      </c>
      <c r="O242" s="28">
        <f t="shared" si="87"/>
        <v>21294.64392952983</v>
      </c>
      <c r="P242" s="29">
        <f t="shared" si="75"/>
        <v>-9.6610927994247522</v>
      </c>
      <c r="Q242" s="29">
        <f t="shared" si="76"/>
        <v>-12.881206159076807</v>
      </c>
      <c r="R242" s="29">
        <f t="shared" si="81"/>
        <v>-20.288069062651406</v>
      </c>
      <c r="S242" s="29">
        <f t="shared" si="82"/>
        <v>-2.2542298958501563</v>
      </c>
      <c r="T242" s="29">
        <f t="shared" si="83"/>
        <v>-6.7626896875504681</v>
      </c>
      <c r="U242" s="29">
        <f t="shared" si="84"/>
        <v>-13.525379375100938</v>
      </c>
      <c r="V242" s="20">
        <f t="shared" si="89"/>
        <v>151.81334400293105</v>
      </c>
      <c r="W242" s="20">
        <f t="shared" si="91"/>
        <v>-13.730430891818422</v>
      </c>
      <c r="X242" s="20">
        <f t="shared" si="77"/>
        <v>8.6949835194822764</v>
      </c>
      <c r="Y242" s="20">
        <f t="shared" si="78"/>
        <v>11.593085543169128</v>
      </c>
      <c r="Z242" s="20">
        <f t="shared" si="79"/>
        <v>-6.8445096988946741</v>
      </c>
      <c r="AA242" s="20">
        <f t="shared" si="85"/>
        <v>-9.0987395947448313</v>
      </c>
      <c r="AB242" s="20">
        <f t="shared" si="90"/>
        <v>6973.5427264672226</v>
      </c>
      <c r="AC242" s="20">
        <f t="shared" si="80"/>
        <v>-1.2566007522286262E-2</v>
      </c>
      <c r="AD242" s="21">
        <f t="shared" si="72"/>
        <v>28419.999999999982</v>
      </c>
      <c r="AE242" s="20">
        <f t="shared" si="86"/>
        <v>22.542298958501561</v>
      </c>
      <c r="AF242" s="20">
        <f t="shared" si="88"/>
        <v>7022.356070470144</v>
      </c>
    </row>
    <row r="243" spans="1:32" x14ac:dyDescent="0.25">
      <c r="A243">
        <v>0</v>
      </c>
      <c r="C243" s="16">
        <v>44288</v>
      </c>
      <c r="J243" s="17">
        <f t="shared" si="73"/>
        <v>1.8750000000000002</v>
      </c>
      <c r="K243">
        <f t="shared" si="70"/>
        <v>8.4375000000000006E-2</v>
      </c>
      <c r="L243">
        <v>22.22</v>
      </c>
      <c r="M243">
        <f t="shared" si="71"/>
        <v>4.4999999999999998E-2</v>
      </c>
      <c r="N243">
        <f t="shared" si="74"/>
        <v>3.9375000000000007E-2</v>
      </c>
      <c r="O243" s="28">
        <f t="shared" si="87"/>
        <v>21272.143670611687</v>
      </c>
      <c r="P243" s="29">
        <f t="shared" si="75"/>
        <v>-9.6326742566223764</v>
      </c>
      <c r="Q243" s="29">
        <f t="shared" si="76"/>
        <v>-12.867584661517435</v>
      </c>
      <c r="R243" s="29">
        <f t="shared" si="81"/>
        <v>-20.250233026325834</v>
      </c>
      <c r="S243" s="29">
        <f t="shared" si="82"/>
        <v>-2.2500258918139813</v>
      </c>
      <c r="T243" s="29">
        <f t="shared" si="83"/>
        <v>-6.7500776754419443</v>
      </c>
      <c r="U243" s="29">
        <f t="shared" si="84"/>
        <v>-13.50015535088389</v>
      </c>
      <c r="V243" s="20">
        <f t="shared" si="89"/>
        <v>151.52749895933491</v>
      </c>
      <c r="W243" s="20">
        <f t="shared" si="91"/>
        <v>-13.704477589790098</v>
      </c>
      <c r="X243" s="20">
        <f t="shared" si="77"/>
        <v>8.6694068309601384</v>
      </c>
      <c r="Y243" s="20">
        <f t="shared" si="78"/>
        <v>11.580826195365692</v>
      </c>
      <c r="Z243" s="20">
        <f t="shared" si="79"/>
        <v>-6.8316004801318968</v>
      </c>
      <c r="AA243" s="20">
        <f t="shared" si="85"/>
        <v>-9.0816263719458785</v>
      </c>
      <c r="AB243" s="20">
        <f t="shared" si="90"/>
        <v>6996.328830428959</v>
      </c>
      <c r="AC243" s="20">
        <f t="shared" si="80"/>
        <v>-1.2544709006688696E-2</v>
      </c>
      <c r="AD243" s="21">
        <f t="shared" si="72"/>
        <v>28419.999999999982</v>
      </c>
      <c r="AE243" s="20">
        <f t="shared" si="86"/>
        <v>22.500258918139814</v>
      </c>
      <c r="AF243" s="20">
        <f t="shared" si="88"/>
        <v>7044.8563293882835</v>
      </c>
    </row>
    <row r="244" spans="1:32" x14ac:dyDescent="0.25">
      <c r="A244">
        <v>0</v>
      </c>
      <c r="C244" s="16">
        <v>44289</v>
      </c>
      <c r="J244" s="17">
        <f t="shared" si="73"/>
        <v>1.8750000000000002</v>
      </c>
      <c r="K244">
        <f t="shared" si="70"/>
        <v>8.4375000000000006E-2</v>
      </c>
      <c r="L244">
        <v>22.22</v>
      </c>
      <c r="M244">
        <f t="shared" si="71"/>
        <v>4.4999999999999998E-2</v>
      </c>
      <c r="N244">
        <f t="shared" si="74"/>
        <v>3.9375000000000007E-2</v>
      </c>
      <c r="O244" s="28">
        <f t="shared" si="87"/>
        <v>21249.685303749873</v>
      </c>
      <c r="P244" s="29">
        <f t="shared" si="75"/>
        <v>-9.6043782945766623</v>
      </c>
      <c r="Q244" s="29">
        <f t="shared" si="76"/>
        <v>-12.85398856723695</v>
      </c>
      <c r="R244" s="29">
        <f t="shared" si="81"/>
        <v>-20.212530175632253</v>
      </c>
      <c r="S244" s="29">
        <f t="shared" si="82"/>
        <v>-2.2458366861813612</v>
      </c>
      <c r="T244" s="29">
        <f t="shared" si="83"/>
        <v>-6.7375100585440846</v>
      </c>
      <c r="U244" s="29">
        <f t="shared" si="84"/>
        <v>-13.475020117088167</v>
      </c>
      <c r="V244" s="20">
        <f t="shared" si="89"/>
        <v>151.24267434939685</v>
      </c>
      <c r="W244" s="20">
        <f t="shared" si="91"/>
        <v>-13.678617332400258</v>
      </c>
      <c r="X244" s="20">
        <f t="shared" si="77"/>
        <v>8.6439404651189964</v>
      </c>
      <c r="Y244" s="20">
        <f t="shared" si="78"/>
        <v>11.568589710513255</v>
      </c>
      <c r="Z244" s="20">
        <f t="shared" si="79"/>
        <v>-6.8187374531700709</v>
      </c>
      <c r="AA244" s="20">
        <f t="shared" si="85"/>
        <v>-9.0645741393514321</v>
      </c>
      <c r="AB244" s="20">
        <f t="shared" si="90"/>
        <v>7019.0720219007098</v>
      </c>
      <c r="AC244" s="20">
        <f t="shared" si="80"/>
        <v>-1.252351106008296E-2</v>
      </c>
      <c r="AD244" s="21">
        <f t="shared" si="72"/>
        <v>28419.999999999978</v>
      </c>
      <c r="AE244" s="20">
        <f t="shared" si="86"/>
        <v>22.458366861813612</v>
      </c>
      <c r="AF244" s="20">
        <f t="shared" si="88"/>
        <v>7067.3146962500969</v>
      </c>
    </row>
    <row r="245" spans="1:32" x14ac:dyDescent="0.25">
      <c r="A245">
        <v>0</v>
      </c>
      <c r="C245" s="16">
        <v>44290</v>
      </c>
      <c r="J245" s="17">
        <f t="shared" si="73"/>
        <v>1.8750000000000002</v>
      </c>
      <c r="K245">
        <f t="shared" si="70"/>
        <v>8.4375000000000006E-2</v>
      </c>
      <c r="L245">
        <v>22.22</v>
      </c>
      <c r="M245">
        <f t="shared" si="71"/>
        <v>4.4999999999999998E-2</v>
      </c>
      <c r="N245">
        <f t="shared" si="74"/>
        <v>3.9375000000000007E-2</v>
      </c>
      <c r="O245" s="28">
        <f t="shared" si="87"/>
        <v>21227.268681813453</v>
      </c>
      <c r="P245" s="29">
        <f t="shared" si="75"/>
        <v>-9.5762041496053136</v>
      </c>
      <c r="Q245" s="29">
        <f t="shared" si="76"/>
        <v>-12.840417786813942</v>
      </c>
      <c r="R245" s="29">
        <f t="shared" si="81"/>
        <v>-20.174959742777329</v>
      </c>
      <c r="S245" s="29">
        <f t="shared" si="82"/>
        <v>-2.2416621936419254</v>
      </c>
      <c r="T245" s="29">
        <f t="shared" si="83"/>
        <v>-6.7249865809257763</v>
      </c>
      <c r="U245" s="29">
        <f t="shared" si="84"/>
        <v>-13.449973161851553</v>
      </c>
      <c r="V245" s="20">
        <f t="shared" si="89"/>
        <v>150.95886417456242</v>
      </c>
      <c r="W245" s="20">
        <f t="shared" si="91"/>
        <v>-13.652849571888913</v>
      </c>
      <c r="X245" s="20">
        <f t="shared" si="77"/>
        <v>8.6185837346447833</v>
      </c>
      <c r="Y245" s="20">
        <f t="shared" si="78"/>
        <v>11.556376008132549</v>
      </c>
      <c r="Z245" s="20">
        <f t="shared" si="79"/>
        <v>-6.8059203457228579</v>
      </c>
      <c r="AA245" s="20">
        <f t="shared" si="85"/>
        <v>-9.0475825393647824</v>
      </c>
      <c r="AB245" s="20">
        <f t="shared" si="90"/>
        <v>7041.7724540119634</v>
      </c>
      <c r="AC245" s="20">
        <f t="shared" si="80"/>
        <v>-1.2502412881106864E-2</v>
      </c>
      <c r="AD245" s="21">
        <f t="shared" si="72"/>
        <v>28419.999999999978</v>
      </c>
      <c r="AE245" s="20">
        <f t="shared" si="86"/>
        <v>22.416621936419254</v>
      </c>
      <c r="AF245" s="20">
        <f t="shared" si="88"/>
        <v>7089.7313181865165</v>
      </c>
    </row>
    <row r="246" spans="1:32" x14ac:dyDescent="0.25">
      <c r="A246">
        <v>0</v>
      </c>
      <c r="C246" s="16">
        <v>44291</v>
      </c>
      <c r="J246" s="17">
        <f t="shared" si="73"/>
        <v>1.8750000000000002</v>
      </c>
      <c r="K246">
        <f t="shared" si="70"/>
        <v>8.4375000000000006E-2</v>
      </c>
      <c r="L246">
        <v>22.22</v>
      </c>
      <c r="M246">
        <f t="shared" si="71"/>
        <v>4.4999999999999998E-2</v>
      </c>
      <c r="N246">
        <f t="shared" si="74"/>
        <v>3.9375000000000007E-2</v>
      </c>
      <c r="O246" s="28">
        <f t="shared" si="87"/>
        <v>21204.893658517507</v>
      </c>
      <c r="P246" s="29">
        <f t="shared" si="75"/>
        <v>-9.5481510646034344</v>
      </c>
      <c r="Q246" s="29">
        <f t="shared" si="76"/>
        <v>-12.826872231342497</v>
      </c>
      <c r="R246" s="29">
        <f t="shared" si="81"/>
        <v>-20.137520966351339</v>
      </c>
      <c r="S246" s="29">
        <f t="shared" si="82"/>
        <v>-2.2375023295945931</v>
      </c>
      <c r="T246" s="29">
        <f t="shared" si="83"/>
        <v>-6.7125069887837796</v>
      </c>
      <c r="U246" s="29">
        <f t="shared" si="84"/>
        <v>-13.425013977567559</v>
      </c>
      <c r="V246" s="20">
        <f t="shared" si="89"/>
        <v>150.67606248788698</v>
      </c>
      <c r="W246" s="20">
        <f t="shared" si="91"/>
        <v>-13.627173765171468</v>
      </c>
      <c r="X246" s="20">
        <f t="shared" si="77"/>
        <v>8.5933359581430917</v>
      </c>
      <c r="Y246" s="20">
        <f t="shared" si="78"/>
        <v>11.544185008208247</v>
      </c>
      <c r="Z246" s="20">
        <f t="shared" si="79"/>
        <v>-6.7931488878553088</v>
      </c>
      <c r="AA246" s="20">
        <f t="shared" si="85"/>
        <v>-9.0306512174499023</v>
      </c>
      <c r="AB246" s="20">
        <f t="shared" si="90"/>
        <v>7064.430278994585</v>
      </c>
      <c r="AC246" s="20">
        <f t="shared" si="80"/>
        <v>-1.2481413679042361E-2</v>
      </c>
      <c r="AD246" s="21">
        <f t="shared" si="72"/>
        <v>28419.999999999978</v>
      </c>
      <c r="AE246" s="20">
        <f t="shared" si="86"/>
        <v>22.37502329594593</v>
      </c>
      <c r="AF246" s="20">
        <f t="shared" si="88"/>
        <v>7112.1063414824621</v>
      </c>
    </row>
    <row r="247" spans="1:32" x14ac:dyDescent="0.25">
      <c r="A247">
        <v>0</v>
      </c>
      <c r="C247" s="16">
        <v>44292</v>
      </c>
      <c r="J247" s="17">
        <f t="shared" si="73"/>
        <v>1.8750000000000002</v>
      </c>
      <c r="K247">
        <f t="shared" si="70"/>
        <v>8.4375000000000006E-2</v>
      </c>
      <c r="L247">
        <v>22.22</v>
      </c>
      <c r="M247">
        <f t="shared" si="71"/>
        <v>4.4999999999999998E-2</v>
      </c>
      <c r="N247">
        <f t="shared" si="74"/>
        <v>3.9375000000000007E-2</v>
      </c>
      <c r="O247" s="28">
        <f t="shared" si="87"/>
        <v>21182.560088416114</v>
      </c>
      <c r="P247" s="29">
        <f t="shared" si="75"/>
        <v>-9.5202182889666673</v>
      </c>
      <c r="Q247" s="29">
        <f t="shared" si="76"/>
        <v>-12.81335181242792</v>
      </c>
      <c r="R247" s="29">
        <f t="shared" si="81"/>
        <v>-20.100213091255128</v>
      </c>
      <c r="S247" s="29">
        <f t="shared" si="82"/>
        <v>-2.2333570101394584</v>
      </c>
      <c r="T247" s="29">
        <f t="shared" si="83"/>
        <v>-6.7000710304183757</v>
      </c>
      <c r="U247" s="29">
        <f t="shared" si="84"/>
        <v>-13.400142060836753</v>
      </c>
      <c r="V247" s="20">
        <f t="shared" si="89"/>
        <v>150.39426339340409</v>
      </c>
      <c r="W247" s="20">
        <f t="shared" si="91"/>
        <v>-13.601589373783138</v>
      </c>
      <c r="X247" s="20">
        <f t="shared" si="77"/>
        <v>8.5681964600700002</v>
      </c>
      <c r="Y247" s="20">
        <f t="shared" si="78"/>
        <v>11.532016631185128</v>
      </c>
      <c r="Z247" s="20">
        <f t="shared" si="79"/>
        <v>-6.7804228119549137</v>
      </c>
      <c r="AA247" s="20">
        <f t="shared" si="85"/>
        <v>-9.0137798220943726</v>
      </c>
      <c r="AB247" s="20">
        <f t="shared" si="90"/>
        <v>7087.0456481904621</v>
      </c>
      <c r="AC247" s="20">
        <f t="shared" si="80"/>
        <v>-1.2460512673578903E-2</v>
      </c>
      <c r="AD247" s="21">
        <f t="shared" si="72"/>
        <v>28419.999999999982</v>
      </c>
      <c r="AE247" s="20">
        <f t="shared" si="86"/>
        <v>22.333570101394585</v>
      </c>
      <c r="AF247" s="20">
        <f t="shared" si="88"/>
        <v>7134.4399115838569</v>
      </c>
    </row>
    <row r="248" spans="1:32" x14ac:dyDescent="0.25">
      <c r="A248">
        <v>0</v>
      </c>
      <c r="C248" s="16">
        <v>44293</v>
      </c>
      <c r="J248" s="17">
        <f t="shared" si="73"/>
        <v>1.8750000000000002</v>
      </c>
      <c r="K248">
        <f t="shared" si="70"/>
        <v>8.4375000000000006E-2</v>
      </c>
      <c r="L248">
        <v>22.22</v>
      </c>
      <c r="M248">
        <f t="shared" si="71"/>
        <v>4.4999999999999998E-2</v>
      </c>
      <c r="N248">
        <f t="shared" si="74"/>
        <v>3.9375000000000007E-2</v>
      </c>
      <c r="O248" s="28">
        <f t="shared" si="87"/>
        <v>21160.267826895415</v>
      </c>
      <c r="P248" s="29">
        <f t="shared" si="75"/>
        <v>-9.4924050785155867</v>
      </c>
      <c r="Q248" s="29">
        <f t="shared" si="76"/>
        <v>-12.799856442182488</v>
      </c>
      <c r="R248" s="29">
        <f t="shared" si="81"/>
        <v>-20.06303536862827</v>
      </c>
      <c r="S248" s="29">
        <f t="shared" si="82"/>
        <v>-2.2292261520698076</v>
      </c>
      <c r="T248" s="29">
        <f t="shared" si="83"/>
        <v>-6.6876784562094231</v>
      </c>
      <c r="U248" s="29">
        <f t="shared" si="84"/>
        <v>-13.375356912418848</v>
      </c>
      <c r="V248" s="20">
        <f t="shared" si="89"/>
        <v>150.11346104550489</v>
      </c>
      <c r="W248" s="20">
        <f t="shared" si="91"/>
        <v>-13.576095863824293</v>
      </c>
      <c r="X248" s="20">
        <f t="shared" si="77"/>
        <v>8.5431645706640289</v>
      </c>
      <c r="Y248" s="20">
        <f t="shared" si="78"/>
        <v>11.51987079796424</v>
      </c>
      <c r="Z248" s="20">
        <f t="shared" si="79"/>
        <v>-6.7677418527031836</v>
      </c>
      <c r="AA248" s="20">
        <f t="shared" si="85"/>
        <v>-8.9969680047729916</v>
      </c>
      <c r="AB248" s="20">
        <f t="shared" si="90"/>
        <v>7109.6187120590585</v>
      </c>
      <c r="AC248" s="20">
        <f t="shared" si="80"/>
        <v>-1.2439709094601424E-2</v>
      </c>
      <c r="AD248" s="21">
        <f t="shared" si="72"/>
        <v>28419.999999999978</v>
      </c>
      <c r="AE248" s="20">
        <f t="shared" si="86"/>
        <v>22.292261520698077</v>
      </c>
      <c r="AF248" s="20">
        <f t="shared" si="88"/>
        <v>7156.7321731045549</v>
      </c>
    </row>
    <row r="249" spans="1:32" x14ac:dyDescent="0.25">
      <c r="A249">
        <v>0</v>
      </c>
      <c r="C249" s="16">
        <v>44294</v>
      </c>
      <c r="J249" s="17">
        <f t="shared" si="73"/>
        <v>1.8750000000000002</v>
      </c>
      <c r="K249">
        <f t="shared" si="70"/>
        <v>8.4375000000000006E-2</v>
      </c>
      <c r="L249">
        <v>22.22</v>
      </c>
      <c r="M249">
        <f t="shared" si="71"/>
        <v>4.4999999999999998E-2</v>
      </c>
      <c r="N249">
        <f t="shared" si="74"/>
        <v>3.9375000000000007E-2</v>
      </c>
      <c r="O249" s="28">
        <f t="shared" si="87"/>
        <v>21138.016730166772</v>
      </c>
      <c r="P249" s="29">
        <f t="shared" si="75"/>
        <v>-9.464710695421271</v>
      </c>
      <c r="Q249" s="29">
        <f t="shared" si="76"/>
        <v>-12.786386033221271</v>
      </c>
      <c r="R249" s="29">
        <f t="shared" si="81"/>
        <v>-20.025987055778291</v>
      </c>
      <c r="S249" s="29">
        <f t="shared" si="82"/>
        <v>-2.2251096728642543</v>
      </c>
      <c r="T249" s="29">
        <f t="shared" si="83"/>
        <v>-6.6753290185927634</v>
      </c>
      <c r="U249" s="29">
        <f t="shared" si="84"/>
        <v>-13.350658037185529</v>
      </c>
      <c r="V249" s="20">
        <f t="shared" si="89"/>
        <v>149.83364964832873</v>
      </c>
      <c r="W249" s="20">
        <f t="shared" si="91"/>
        <v>-13.550692705906751</v>
      </c>
      <c r="X249" s="20">
        <f t="shared" si="77"/>
        <v>8.5182396258791435</v>
      </c>
      <c r="Y249" s="20">
        <f t="shared" si="78"/>
        <v>11.507747429899144</v>
      </c>
      <c r="Z249" s="20">
        <f t="shared" si="79"/>
        <v>-6.75510574704772</v>
      </c>
      <c r="AA249" s="20">
        <f t="shared" si="85"/>
        <v>-8.9802154199119748</v>
      </c>
      <c r="AB249" s="20">
        <f t="shared" si="90"/>
        <v>7132.1496201848768</v>
      </c>
      <c r="AC249" s="20">
        <f t="shared" si="80"/>
        <v>-1.2419002181963682E-2</v>
      </c>
      <c r="AD249" s="21">
        <f t="shared" si="72"/>
        <v>28419.999999999978</v>
      </c>
      <c r="AE249" s="20">
        <f t="shared" si="86"/>
        <v>22.251096728642544</v>
      </c>
      <c r="AF249" s="20">
        <f t="shared" si="88"/>
        <v>7178.9832698331975</v>
      </c>
    </row>
    <row r="250" spans="1:32" x14ac:dyDescent="0.25">
      <c r="A250">
        <v>0</v>
      </c>
      <c r="C250" s="16">
        <v>44295</v>
      </c>
      <c r="J250" s="17">
        <f t="shared" si="73"/>
        <v>1.8750000000000002</v>
      </c>
      <c r="K250">
        <f t="shared" si="70"/>
        <v>8.4375000000000006E-2</v>
      </c>
      <c r="L250">
        <v>22.22</v>
      </c>
      <c r="M250">
        <f t="shared" si="71"/>
        <v>4.4999999999999998E-2</v>
      </c>
      <c r="N250">
        <f t="shared" si="74"/>
        <v>3.9375000000000007E-2</v>
      </c>
      <c r="O250" s="28">
        <f t="shared" si="87"/>
        <v>21115.806655259981</v>
      </c>
      <c r="P250" s="29">
        <f t="shared" si="75"/>
        <v>-9.4371344081321116</v>
      </c>
      <c r="Q250" s="29">
        <f t="shared" si="76"/>
        <v>-12.772940498657983</v>
      </c>
      <c r="R250" s="29">
        <f t="shared" si="81"/>
        <v>-19.989067416111084</v>
      </c>
      <c r="S250" s="29">
        <f t="shared" si="82"/>
        <v>-2.2210074906790096</v>
      </c>
      <c r="T250" s="29">
        <f t="shared" si="83"/>
        <v>-6.6630224720370279</v>
      </c>
      <c r="U250" s="29">
        <f t="shared" si="84"/>
        <v>-13.326044944074056</v>
      </c>
      <c r="V250" s="20">
        <f t="shared" si="89"/>
        <v>149.5548234551641</v>
      </c>
      <c r="W250" s="20">
        <f t="shared" si="91"/>
        <v>-13.525379375100938</v>
      </c>
      <c r="X250" s="20">
        <f t="shared" si="77"/>
        <v>8.4934209673189009</v>
      </c>
      <c r="Y250" s="20">
        <f t="shared" si="78"/>
        <v>11.495646448792185</v>
      </c>
      <c r="Z250" s="20">
        <f t="shared" si="79"/>
        <v>-6.7425142341747923</v>
      </c>
      <c r="AA250" s="20">
        <f t="shared" si="85"/>
        <v>-8.9635217248538019</v>
      </c>
      <c r="AB250" s="20">
        <f t="shared" si="90"/>
        <v>7154.6385212848309</v>
      </c>
      <c r="AC250" s="20">
        <f t="shared" si="80"/>
        <v>-1.2398391185294616E-2</v>
      </c>
      <c r="AD250" s="21">
        <f t="shared" si="72"/>
        <v>28419.999999999978</v>
      </c>
      <c r="AE250" s="20">
        <f t="shared" si="86"/>
        <v>22.210074906790094</v>
      </c>
      <c r="AF250" s="20">
        <f t="shared" si="88"/>
        <v>7201.1933447399879</v>
      </c>
    </row>
    <row r="251" spans="1:32" x14ac:dyDescent="0.25">
      <c r="A251">
        <v>0</v>
      </c>
      <c r="C251" s="16">
        <v>44296</v>
      </c>
      <c r="J251" s="17">
        <f t="shared" si="73"/>
        <v>1.8750000000000002</v>
      </c>
      <c r="K251">
        <f t="shared" si="70"/>
        <v>8.4375000000000006E-2</v>
      </c>
      <c r="L251">
        <v>22.22</v>
      </c>
      <c r="M251">
        <f t="shared" si="71"/>
        <v>4.4999999999999998E-2</v>
      </c>
      <c r="N251">
        <f t="shared" si="74"/>
        <v>3.9375000000000007E-2</v>
      </c>
      <c r="O251" s="28">
        <f t="shared" si="87"/>
        <v>21093.63746001658</v>
      </c>
      <c r="P251" s="29">
        <f t="shared" si="75"/>
        <v>-9.4096754913017371</v>
      </c>
      <c r="Q251" s="29">
        <f t="shared" si="76"/>
        <v>-12.759519752100889</v>
      </c>
      <c r="R251" s="29">
        <f t="shared" si="81"/>
        <v>-19.952275719062364</v>
      </c>
      <c r="S251" s="29">
        <f t="shared" si="82"/>
        <v>-2.2169195243402626</v>
      </c>
      <c r="T251" s="29">
        <f t="shared" si="83"/>
        <v>-6.6507585730207879</v>
      </c>
      <c r="U251" s="29">
        <f t="shared" si="84"/>
        <v>-13.301517146041576</v>
      </c>
      <c r="V251" s="20">
        <f t="shared" si="89"/>
        <v>149.27697676786019</v>
      </c>
      <c r="W251" s="20">
        <f t="shared" si="91"/>
        <v>-13.50015535088389</v>
      </c>
      <c r="X251" s="20">
        <f t="shared" si="77"/>
        <v>8.4687079421715641</v>
      </c>
      <c r="Y251" s="20">
        <f t="shared" si="78"/>
        <v>11.483567776890801</v>
      </c>
      <c r="Z251" s="20">
        <f t="shared" si="79"/>
        <v>-6.7299670554823843</v>
      </c>
      <c r="AA251" s="20">
        <f t="shared" si="85"/>
        <v>-8.946886579822646</v>
      </c>
      <c r="AB251" s="20">
        <f t="shared" si="90"/>
        <v>7177.0855632155371</v>
      </c>
      <c r="AC251" s="20">
        <f t="shared" si="80"/>
        <v>-1.2377875363783583E-2</v>
      </c>
      <c r="AD251" s="21">
        <f t="shared" si="72"/>
        <v>28419.999999999978</v>
      </c>
      <c r="AE251" s="20">
        <f t="shared" si="86"/>
        <v>22.169195243402626</v>
      </c>
      <c r="AF251" s="20">
        <f t="shared" si="88"/>
        <v>7223.3625399833909</v>
      </c>
    </row>
    <row r="252" spans="1:32" x14ac:dyDescent="0.25">
      <c r="A252">
        <v>0</v>
      </c>
      <c r="C252" s="16">
        <v>44297</v>
      </c>
      <c r="J252" s="17">
        <f t="shared" si="73"/>
        <v>1.8750000000000002</v>
      </c>
      <c r="K252">
        <f t="shared" si="70"/>
        <v>8.4375000000000006E-2</v>
      </c>
      <c r="L252">
        <v>22.22</v>
      </c>
      <c r="M252">
        <f t="shared" si="71"/>
        <v>4.4999999999999998E-2</v>
      </c>
      <c r="N252">
        <f t="shared" si="74"/>
        <v>3.9375000000000007E-2</v>
      </c>
      <c r="O252" s="28">
        <f t="shared" si="87"/>
        <v>21071.509003083211</v>
      </c>
      <c r="P252" s="29">
        <f t="shared" si="75"/>
        <v>-9.3823332257181136</v>
      </c>
      <c r="Q252" s="29">
        <f t="shared" si="76"/>
        <v>-12.746123707648762</v>
      </c>
      <c r="R252" s="29">
        <f t="shared" si="81"/>
        <v>-19.915611240030191</v>
      </c>
      <c r="S252" s="29">
        <f t="shared" si="82"/>
        <v>-2.2128456933366878</v>
      </c>
      <c r="T252" s="29">
        <f t="shared" si="83"/>
        <v>-6.6385370800100638</v>
      </c>
      <c r="U252" s="29">
        <f t="shared" si="84"/>
        <v>-13.277074160020128</v>
      </c>
      <c r="V252" s="20">
        <f t="shared" si="89"/>
        <v>149.00010393624848</v>
      </c>
      <c r="W252" s="20">
        <f t="shared" si="91"/>
        <v>-13.475020117088167</v>
      </c>
      <c r="X252" s="20">
        <f t="shared" si="77"/>
        <v>8.4440999031463022</v>
      </c>
      <c r="Y252" s="20">
        <f t="shared" si="78"/>
        <v>11.471511336883886</v>
      </c>
      <c r="Z252" s="20">
        <f t="shared" si="79"/>
        <v>-6.7174639545537085</v>
      </c>
      <c r="AA252" s="20">
        <f t="shared" si="85"/>
        <v>-8.9303096478903967</v>
      </c>
      <c r="AB252" s="20">
        <f t="shared" si="90"/>
        <v>7199.490892980516</v>
      </c>
      <c r="AC252" s="20">
        <f t="shared" si="80"/>
        <v>-1.2357453985992374E-2</v>
      </c>
      <c r="AD252" s="21">
        <f t="shared" si="72"/>
        <v>28419.999999999975</v>
      </c>
      <c r="AE252" s="20">
        <f t="shared" si="86"/>
        <v>22.128456933366877</v>
      </c>
      <c r="AF252" s="20">
        <f t="shared" si="88"/>
        <v>7245.4909969167575</v>
      </c>
    </row>
    <row r="253" spans="1:32" x14ac:dyDescent="0.25">
      <c r="A253">
        <v>0</v>
      </c>
      <c r="C253" s="16">
        <v>44298</v>
      </c>
      <c r="J253" s="17">
        <f t="shared" si="73"/>
        <v>1.8750000000000002</v>
      </c>
      <c r="K253">
        <f t="shared" si="70"/>
        <v>8.4375000000000006E-2</v>
      </c>
      <c r="L253">
        <v>22.22</v>
      </c>
      <c r="M253">
        <f t="shared" si="71"/>
        <v>4.4999999999999998E-2</v>
      </c>
      <c r="N253">
        <f t="shared" si="74"/>
        <v>3.9375000000000007E-2</v>
      </c>
      <c r="O253" s="28">
        <f t="shared" si="87"/>
        <v>21049.421143905089</v>
      </c>
      <c r="P253" s="29">
        <f t="shared" si="75"/>
        <v>-9.3551068982337071</v>
      </c>
      <c r="Q253" s="29">
        <f t="shared" si="76"/>
        <v>-12.732752279886872</v>
      </c>
      <c r="R253" s="29">
        <f t="shared" si="81"/>
        <v>-19.879073260308523</v>
      </c>
      <c r="S253" s="29">
        <f t="shared" si="82"/>
        <v>-2.2087859178120581</v>
      </c>
      <c r="T253" s="29">
        <f t="shared" si="83"/>
        <v>-6.6263577534361744</v>
      </c>
      <c r="U253" s="29">
        <f t="shared" si="84"/>
        <v>-13.252715506872349</v>
      </c>
      <c r="V253" s="20">
        <f t="shared" si="89"/>
        <v>148.72419935757429</v>
      </c>
      <c r="W253" s="20">
        <f t="shared" si="91"/>
        <v>-13.449973161851553</v>
      </c>
      <c r="X253" s="20">
        <f t="shared" si="77"/>
        <v>8.4195962084103364</v>
      </c>
      <c r="Y253" s="20">
        <f t="shared" si="78"/>
        <v>11.459477051898185</v>
      </c>
      <c r="Z253" s="20">
        <f t="shared" si="79"/>
        <v>-6.7050046771311811</v>
      </c>
      <c r="AA253" s="20">
        <f t="shared" si="85"/>
        <v>-8.9137905949432401</v>
      </c>
      <c r="AB253" s="20">
        <f t="shared" si="90"/>
        <v>7221.8546567373105</v>
      </c>
      <c r="AC253" s="20">
        <f t="shared" si="80"/>
        <v>-1.233712632965738E-2</v>
      </c>
      <c r="AD253" s="21">
        <f t="shared" si="72"/>
        <v>28419.999999999971</v>
      </c>
      <c r="AE253" s="20">
        <f t="shared" si="86"/>
        <v>22.087859178120581</v>
      </c>
      <c r="AF253" s="20">
        <f t="shared" si="88"/>
        <v>7267.5788560948777</v>
      </c>
    </row>
    <row r="254" spans="1:32" x14ac:dyDescent="0.25">
      <c r="A254">
        <v>0</v>
      </c>
      <c r="C254" s="16">
        <v>44299</v>
      </c>
      <c r="J254" s="17">
        <f t="shared" si="73"/>
        <v>1.8750000000000002</v>
      </c>
      <c r="K254">
        <f t="shared" si="70"/>
        <v>8.4375000000000006E-2</v>
      </c>
      <c r="L254">
        <v>22.22</v>
      </c>
      <c r="M254">
        <f t="shared" si="71"/>
        <v>4.4999999999999998E-2</v>
      </c>
      <c r="N254">
        <f t="shared" si="74"/>
        <v>3.9375000000000007E-2</v>
      </c>
      <c r="O254" s="28">
        <f t="shared" si="87"/>
        <v>21027.373742719508</v>
      </c>
      <c r="P254" s="29">
        <f t="shared" si="75"/>
        <v>-9.3279958016967921</v>
      </c>
      <c r="Q254" s="29">
        <f t="shared" si="76"/>
        <v>-12.719405383883037</v>
      </c>
      <c r="R254" s="29">
        <f t="shared" si="81"/>
        <v>-19.842661067021847</v>
      </c>
      <c r="S254" s="29">
        <f t="shared" si="82"/>
        <v>-2.2047401185579831</v>
      </c>
      <c r="T254" s="29">
        <f t="shared" si="83"/>
        <v>-6.6142203556739485</v>
      </c>
      <c r="U254" s="29">
        <f t="shared" si="84"/>
        <v>-13.228440711347899</v>
      </c>
      <c r="V254" s="20">
        <f t="shared" si="89"/>
        <v>148.44925747593771</v>
      </c>
      <c r="W254" s="20">
        <f t="shared" si="91"/>
        <v>-13.425013977567559</v>
      </c>
      <c r="X254" s="20">
        <f t="shared" si="77"/>
        <v>8.3951962215271134</v>
      </c>
      <c r="Y254" s="20">
        <f t="shared" si="78"/>
        <v>11.447464845494734</v>
      </c>
      <c r="Z254" s="20">
        <f t="shared" si="79"/>
        <v>-6.6925889710908431</v>
      </c>
      <c r="AA254" s="20">
        <f t="shared" si="85"/>
        <v>-8.8973290896488262</v>
      </c>
      <c r="AB254" s="20">
        <f t="shared" si="90"/>
        <v>7244.1769998045274</v>
      </c>
      <c r="AC254" s="20">
        <f t="shared" si="80"/>
        <v>-1.231689168151727E-2</v>
      </c>
      <c r="AD254" s="21">
        <f t="shared" si="72"/>
        <v>28419.999999999975</v>
      </c>
      <c r="AE254" s="20">
        <f t="shared" si="86"/>
        <v>22.04740118557983</v>
      </c>
      <c r="AF254" s="20">
        <f t="shared" si="88"/>
        <v>7289.6262572804571</v>
      </c>
    </row>
    <row r="255" spans="1:32" x14ac:dyDescent="0.25">
      <c r="A255">
        <v>0</v>
      </c>
      <c r="C255" s="16">
        <v>44300</v>
      </c>
      <c r="J255" s="17">
        <f t="shared" si="73"/>
        <v>1.8750000000000002</v>
      </c>
      <c r="K255">
        <f t="shared" si="70"/>
        <v>8.4375000000000006E-2</v>
      </c>
      <c r="L255">
        <v>22.22</v>
      </c>
      <c r="M255">
        <f t="shared" si="71"/>
        <v>4.4999999999999998E-2</v>
      </c>
      <c r="N255">
        <f t="shared" si="74"/>
        <v>3.9375000000000007E-2</v>
      </c>
      <c r="O255" s="28">
        <f t="shared" si="87"/>
        <v>21005.36666054944</v>
      </c>
      <c r="P255" s="29">
        <f t="shared" si="75"/>
        <v>-9.3009992348837489</v>
      </c>
      <c r="Q255" s="29">
        <f t="shared" si="76"/>
        <v>-12.706082935183694</v>
      </c>
      <c r="R255" s="29">
        <f t="shared" si="81"/>
        <v>-19.806373953060699</v>
      </c>
      <c r="S255" s="29">
        <f t="shared" si="82"/>
        <v>-2.2007082170067442</v>
      </c>
      <c r="T255" s="29">
        <f t="shared" si="83"/>
        <v>-6.6021246510202332</v>
      </c>
      <c r="U255" s="29">
        <f t="shared" si="84"/>
        <v>-13.204249302040466</v>
      </c>
      <c r="V255" s="20">
        <f t="shared" si="89"/>
        <v>148.17527278174447</v>
      </c>
      <c r="W255" s="20">
        <f t="shared" si="91"/>
        <v>-13.400142060836753</v>
      </c>
      <c r="X255" s="20">
        <f t="shared" si="77"/>
        <v>8.3708993113953749</v>
      </c>
      <c r="Y255" s="20">
        <f t="shared" si="78"/>
        <v>11.435474641665325</v>
      </c>
      <c r="Z255" s="20">
        <f t="shared" si="79"/>
        <v>-6.6802165864171972</v>
      </c>
      <c r="AA255" s="20">
        <f t="shared" si="85"/>
        <v>-8.880924803423941</v>
      </c>
      <c r="AB255" s="20">
        <f t="shared" si="90"/>
        <v>7266.458066668788</v>
      </c>
      <c r="AC255" s="20">
        <f t="shared" si="80"/>
        <v>-1.2296749337112074E-2</v>
      </c>
      <c r="AD255" s="21">
        <f t="shared" si="72"/>
        <v>28419.999999999971</v>
      </c>
      <c r="AE255" s="20">
        <f t="shared" si="86"/>
        <v>22.007082170067441</v>
      </c>
      <c r="AF255" s="20">
        <f t="shared" si="88"/>
        <v>7311.6333394505245</v>
      </c>
    </row>
    <row r="256" spans="1:32" x14ac:dyDescent="0.25">
      <c r="A256">
        <v>0</v>
      </c>
      <c r="C256" s="16">
        <v>44301</v>
      </c>
      <c r="J256" s="17">
        <f t="shared" si="73"/>
        <v>1.8750000000000002</v>
      </c>
      <c r="K256">
        <f t="shared" si="70"/>
        <v>8.4375000000000006E-2</v>
      </c>
      <c r="L256">
        <v>22.22</v>
      </c>
      <c r="M256">
        <f t="shared" si="71"/>
        <v>4.4999999999999998E-2</v>
      </c>
      <c r="N256">
        <f t="shared" si="74"/>
        <v>3.9375000000000007E-2</v>
      </c>
      <c r="O256" s="28">
        <f t="shared" si="87"/>
        <v>20983.3997591972</v>
      </c>
      <c r="P256" s="29">
        <f t="shared" si="75"/>
        <v>-9.2741165024324843</v>
      </c>
      <c r="Q256" s="29">
        <f t="shared" si="76"/>
        <v>-12.692784849810048</v>
      </c>
      <c r="R256" s="29">
        <f t="shared" si="81"/>
        <v>-19.770211217018279</v>
      </c>
      <c r="S256" s="29">
        <f t="shared" si="82"/>
        <v>-2.1966901352242529</v>
      </c>
      <c r="T256" s="29">
        <f t="shared" si="83"/>
        <v>-6.5900704056727593</v>
      </c>
      <c r="U256" s="29">
        <f t="shared" si="84"/>
        <v>-13.18014081134552</v>
      </c>
      <c r="V256" s="20">
        <f t="shared" si="89"/>
        <v>147.90223981116537</v>
      </c>
      <c r="W256" s="20">
        <f t="shared" si="91"/>
        <v>-13.375356912418848</v>
      </c>
      <c r="X256" s="20">
        <f t="shared" si="77"/>
        <v>8.3467048521892355</v>
      </c>
      <c r="Y256" s="20">
        <f t="shared" si="78"/>
        <v>11.423506364829043</v>
      </c>
      <c r="Z256" s="20">
        <f t="shared" si="79"/>
        <v>-6.6678872751785008</v>
      </c>
      <c r="AA256" s="20">
        <f t="shared" si="85"/>
        <v>-8.8645774104027542</v>
      </c>
      <c r="AB256" s="20">
        <f t="shared" si="90"/>
        <v>7288.6980009916097</v>
      </c>
      <c r="AC256" s="20">
        <f t="shared" si="80"/>
        <v>-1.2276698600630314E-2</v>
      </c>
      <c r="AD256" s="21">
        <f t="shared" si="72"/>
        <v>28419.999999999978</v>
      </c>
      <c r="AE256" s="20">
        <f t="shared" si="86"/>
        <v>21.96690135224253</v>
      </c>
      <c r="AF256" s="20">
        <f t="shared" si="88"/>
        <v>7333.6002408027671</v>
      </c>
    </row>
    <row r="257" spans="1:32" x14ac:dyDescent="0.25">
      <c r="A257">
        <v>0</v>
      </c>
      <c r="C257" s="16">
        <v>44302</v>
      </c>
      <c r="J257" s="17">
        <f t="shared" si="73"/>
        <v>1.8750000000000002</v>
      </c>
      <c r="K257">
        <f t="shared" si="70"/>
        <v>8.4375000000000006E-2</v>
      </c>
      <c r="L257">
        <v>22.22</v>
      </c>
      <c r="M257">
        <f t="shared" si="71"/>
        <v>4.4999999999999998E-2</v>
      </c>
      <c r="N257">
        <f t="shared" si="74"/>
        <v>3.9375000000000007E-2</v>
      </c>
      <c r="O257" s="28">
        <f t="shared" si="87"/>
        <v>20961.472901238169</v>
      </c>
      <c r="P257" s="29">
        <f t="shared" si="75"/>
        <v>-9.2473469147767933</v>
      </c>
      <c r="Q257" s="29">
        <f t="shared" si="76"/>
        <v>-12.67951104425422</v>
      </c>
      <c r="R257" s="29">
        <f t="shared" si="81"/>
        <v>-19.734172163127912</v>
      </c>
      <c r="S257" s="29">
        <f t="shared" si="82"/>
        <v>-2.1926857959031012</v>
      </c>
      <c r="T257" s="29">
        <f t="shared" si="83"/>
        <v>-6.578057387709304</v>
      </c>
      <c r="U257" s="29">
        <f t="shared" si="84"/>
        <v>-13.156114775418608</v>
      </c>
      <c r="V257" s="20">
        <f t="shared" si="89"/>
        <v>147.63015314560531</v>
      </c>
      <c r="W257" s="20">
        <f t="shared" si="91"/>
        <v>-13.350658037185529</v>
      </c>
      <c r="X257" s="20">
        <f t="shared" si="77"/>
        <v>8.3226122232991138</v>
      </c>
      <c r="Y257" s="20">
        <f t="shared" si="78"/>
        <v>11.411559939828798</v>
      </c>
      <c r="Z257" s="20">
        <f t="shared" si="79"/>
        <v>-6.6556007915024411</v>
      </c>
      <c r="AA257" s="20">
        <f t="shared" si="85"/>
        <v>-8.8482865874055427</v>
      </c>
      <c r="AB257" s="20">
        <f t="shared" si="90"/>
        <v>7310.8969456162013</v>
      </c>
      <c r="AC257" s="20">
        <f t="shared" si="80"/>
        <v>-1.2256738784719274E-2</v>
      </c>
      <c r="AD257" s="21">
        <f t="shared" si="72"/>
        <v>28419.999999999975</v>
      </c>
      <c r="AE257" s="20">
        <f t="shared" si="86"/>
        <v>21.926857959031011</v>
      </c>
      <c r="AF257" s="20">
        <f t="shared" si="88"/>
        <v>7355.5270987617978</v>
      </c>
    </row>
    <row r="258" spans="1:32" x14ac:dyDescent="0.25">
      <c r="A258">
        <v>0</v>
      </c>
      <c r="C258" s="16">
        <v>44303</v>
      </c>
      <c r="J258" s="17">
        <f t="shared" si="73"/>
        <v>1.8750000000000002</v>
      </c>
      <c r="K258">
        <f t="shared" ref="K258:K289" si="92">IF(A258=0,$AM$2,IF(A258=1,$AM$3,IF(A258=2,$AM$4,IF(A258=3,$AM$5,IF(A258=4,$AM$6,IF(A258=5,$AM$7,IF(A258=6,$AM$8,IF(A258=7,$AM$9,IF(A258=8,$AM$10,"")))))))))</f>
        <v>8.4375000000000006E-2</v>
      </c>
      <c r="L258">
        <v>22.22</v>
      </c>
      <c r="M258">
        <f t="shared" ref="M258:M289" si="93">$AI$7</f>
        <v>4.4999999999999998E-2</v>
      </c>
      <c r="N258">
        <f t="shared" si="74"/>
        <v>3.9375000000000007E-2</v>
      </c>
      <c r="O258" s="28">
        <f t="shared" si="87"/>
        <v>20939.585950014611</v>
      </c>
      <c r="P258" s="29">
        <f t="shared" si="75"/>
        <v>-9.2206897880817689</v>
      </c>
      <c r="Q258" s="29">
        <f t="shared" si="76"/>
        <v>-12.666261435475477</v>
      </c>
      <c r="R258" s="29">
        <f t="shared" si="81"/>
        <v>-19.698256101201522</v>
      </c>
      <c r="S258" s="29">
        <f t="shared" si="82"/>
        <v>-2.1886951223557247</v>
      </c>
      <c r="T258" s="29">
        <f t="shared" si="83"/>
        <v>-6.5660853670671742</v>
      </c>
      <c r="U258" s="29">
        <f t="shared" si="84"/>
        <v>-13.132170734134348</v>
      </c>
      <c r="V258" s="20">
        <f t="shared" si="89"/>
        <v>147.35900741118053</v>
      </c>
      <c r="W258" s="20">
        <f t="shared" si="91"/>
        <v>-13.326044944074056</v>
      </c>
      <c r="X258" s="20">
        <f t="shared" si="77"/>
        <v>8.2986208092735918</v>
      </c>
      <c r="Y258" s="20">
        <f t="shared" si="78"/>
        <v>11.399635291927929</v>
      </c>
      <c r="Z258" s="20">
        <f t="shared" si="79"/>
        <v>-6.6433568915522381</v>
      </c>
      <c r="AA258" s="20">
        <f t="shared" si="85"/>
        <v>-8.8320520139079619</v>
      </c>
      <c r="AB258" s="20">
        <f t="shared" si="90"/>
        <v>7333.055042574184</v>
      </c>
      <c r="AC258" s="20">
        <f t="shared" si="80"/>
        <v>-1.2236869210335967E-2</v>
      </c>
      <c r="AD258" s="21">
        <f t="shared" ref="AD258:AD289" si="94">O258+V258+AB258</f>
        <v>28419.999999999978</v>
      </c>
      <c r="AE258" s="20">
        <f t="shared" si="86"/>
        <v>21.886951223557247</v>
      </c>
      <c r="AF258" s="20">
        <f t="shared" si="88"/>
        <v>7377.4140499853547</v>
      </c>
    </row>
    <row r="259" spans="1:32" x14ac:dyDescent="0.25">
      <c r="A259">
        <v>0</v>
      </c>
      <c r="C259" s="16">
        <v>44304</v>
      </c>
      <c r="J259" s="17">
        <f t="shared" ref="J259:J289" si="95">K259/M259</f>
        <v>1.8750000000000002</v>
      </c>
      <c r="K259">
        <f t="shared" si="92"/>
        <v>8.4375000000000006E-2</v>
      </c>
      <c r="L259">
        <v>22.22</v>
      </c>
      <c r="M259">
        <f t="shared" si="93"/>
        <v>4.4999999999999998E-2</v>
      </c>
      <c r="N259">
        <f t="shared" ref="N259:N289" si="96">K259-M259</f>
        <v>3.9375000000000007E-2</v>
      </c>
      <c r="O259" s="28">
        <f t="shared" si="87"/>
        <v>20917.738769629534</v>
      </c>
      <c r="P259" s="29">
        <f t="shared" ref="P259:P289" si="97">-((O258/$AI$2)*(K259*V258))</f>
        <v>-9.1941444441801607</v>
      </c>
      <c r="Q259" s="29">
        <f t="shared" ref="Q259:Q289" si="98">-(O258/$AI$2)*($AI$26*$AI$25)</f>
        <v>-12.653035940896482</v>
      </c>
      <c r="R259" s="29">
        <f t="shared" si="81"/>
        <v>-19.662462346568976</v>
      </c>
      <c r="S259" s="29">
        <f t="shared" si="82"/>
        <v>-2.1847180385076643</v>
      </c>
      <c r="T259" s="29">
        <f t="shared" si="83"/>
        <v>-6.5541541155229917</v>
      </c>
      <c r="U259" s="29">
        <f t="shared" si="84"/>
        <v>-13.108308231045985</v>
      </c>
      <c r="V259" s="20">
        <f t="shared" si="89"/>
        <v>147.08879727820482</v>
      </c>
      <c r="W259" s="20">
        <f t="shared" si="91"/>
        <v>-13.301517146041576</v>
      </c>
      <c r="X259" s="20">
        <f t="shared" ref="X259:X289" si="99">0.9*((O258/$AI$2)*(K259*V258))</f>
        <v>8.2747299997621457</v>
      </c>
      <c r="Y259" s="20">
        <f t="shared" ref="Y259:Y289" si="100">0.9*(-Q259)</f>
        <v>11.387732346806834</v>
      </c>
      <c r="Z259" s="20">
        <f t="shared" ref="Z259:Z289" si="101">-(V258*M259)</f>
        <v>-6.6311553335031235</v>
      </c>
      <c r="AA259" s="20">
        <f t="shared" si="85"/>
        <v>-8.8158733720107882</v>
      </c>
      <c r="AB259" s="20">
        <f t="shared" si="90"/>
        <v>7355.172433092237</v>
      </c>
      <c r="AC259" s="20">
        <f t="shared" ref="AC259:AC289" si="102">(V259-V258)/(AB259-AB258)</f>
        <v>-1.2217089206574784E-2</v>
      </c>
      <c r="AD259" s="21">
        <f t="shared" si="94"/>
        <v>28419.999999999975</v>
      </c>
      <c r="AE259" s="20">
        <f t="shared" si="86"/>
        <v>21.847180385076641</v>
      </c>
      <c r="AF259" s="20">
        <f t="shared" si="88"/>
        <v>7399.2612303704318</v>
      </c>
    </row>
    <row r="260" spans="1:32" x14ac:dyDescent="0.25">
      <c r="A260">
        <v>0</v>
      </c>
      <c r="C260" s="16">
        <v>44305</v>
      </c>
      <c r="J260" s="17">
        <f t="shared" si="95"/>
        <v>1.8750000000000002</v>
      </c>
      <c r="K260">
        <f t="shared" si="92"/>
        <v>8.4375000000000006E-2</v>
      </c>
      <c r="L260">
        <v>22.22</v>
      </c>
      <c r="M260">
        <f t="shared" si="93"/>
        <v>4.4999999999999998E-2</v>
      </c>
      <c r="N260">
        <f t="shared" si="96"/>
        <v>3.9375000000000007E-2</v>
      </c>
      <c r="O260" s="28">
        <f t="shared" si="87"/>
        <v>20895.931224940625</v>
      </c>
      <c r="P260" s="29">
        <f t="shared" si="97"/>
        <v>-9.1677102105097052</v>
      </c>
      <c r="Q260" s="29">
        <f t="shared" si="98"/>
        <v>-12.639834478399585</v>
      </c>
      <c r="R260" s="29">
        <f t="shared" ref="R260:R289" si="103">(Q260+P260)*0.9</f>
        <v>-19.626790220018361</v>
      </c>
      <c r="S260" s="29">
        <f t="shared" ref="S260:S289" si="104">(Q260+P260)*0.1</f>
        <v>-2.1807544688909291</v>
      </c>
      <c r="T260" s="29">
        <f t="shared" ref="T260:T289" si="105">SUM(R260:S260)*0.3</f>
        <v>-6.5422634066727863</v>
      </c>
      <c r="U260" s="29">
        <f t="shared" ref="U260:U289" si="106">R260-T260</f>
        <v>-13.084526813345574</v>
      </c>
      <c r="V260" s="20">
        <f t="shared" si="89"/>
        <v>146.81951746068384</v>
      </c>
      <c r="W260" s="20">
        <f t="shared" si="91"/>
        <v>-13.277074160020128</v>
      </c>
      <c r="X260" s="20">
        <f t="shared" si="99"/>
        <v>8.2509391894587356</v>
      </c>
      <c r="Y260" s="20">
        <f t="shared" si="100"/>
        <v>11.375851030559627</v>
      </c>
      <c r="Z260" s="20">
        <f t="shared" si="101"/>
        <v>-6.6189958775192164</v>
      </c>
      <c r="AA260" s="20">
        <f t="shared" ref="AA260:AA289" si="107">-(V259*M260)+S260</f>
        <v>-8.7997503464101463</v>
      </c>
      <c r="AB260" s="20">
        <f t="shared" si="90"/>
        <v>7377.2492575986671</v>
      </c>
      <c r="AC260" s="20">
        <f t="shared" si="102"/>
        <v>-1.2197398110518641E-2</v>
      </c>
      <c r="AD260" s="21">
        <f t="shared" si="94"/>
        <v>28419.999999999978</v>
      </c>
      <c r="AE260" s="20">
        <f t="shared" ref="AE260:AE289" si="108">-SUM(S260:U260)</f>
        <v>21.807544688909289</v>
      </c>
      <c r="AF260" s="20">
        <f t="shared" si="88"/>
        <v>7421.0687750593415</v>
      </c>
    </row>
    <row r="261" spans="1:32" x14ac:dyDescent="0.25">
      <c r="A261">
        <v>0</v>
      </c>
      <c r="C261" s="16">
        <v>44306</v>
      </c>
      <c r="J261" s="17">
        <f t="shared" si="95"/>
        <v>1.8750000000000002</v>
      </c>
      <c r="K261">
        <f t="shared" si="92"/>
        <v>8.4375000000000006E-2</v>
      </c>
      <c r="L261">
        <v>22.22</v>
      </c>
      <c r="M261">
        <f t="shared" si="93"/>
        <v>4.4999999999999998E-2</v>
      </c>
      <c r="N261">
        <f t="shared" si="96"/>
        <v>3.9375000000000007E-2</v>
      </c>
      <c r="O261" s="28">
        <f t="shared" ref="O261:O289" si="109">O260+P261+Q261</f>
        <v>20874.16318155425</v>
      </c>
      <c r="P261" s="29">
        <f t="shared" si="97"/>
        <v>-9.1413864200513739</v>
      </c>
      <c r="Q261" s="29">
        <f t="shared" si="98"/>
        <v>-12.626656966323171</v>
      </c>
      <c r="R261" s="29">
        <f t="shared" si="103"/>
        <v>-19.591239047737091</v>
      </c>
      <c r="S261" s="29">
        <f t="shared" si="104"/>
        <v>-2.1768043386374543</v>
      </c>
      <c r="T261" s="29">
        <f t="shared" si="105"/>
        <v>-6.5304130159123632</v>
      </c>
      <c r="U261" s="29">
        <f t="shared" si="106"/>
        <v>-13.060826031824728</v>
      </c>
      <c r="V261" s="20">
        <f t="shared" si="89"/>
        <v>146.55116271581784</v>
      </c>
      <c r="W261" s="20">
        <f t="shared" si="91"/>
        <v>-13.252715506872349</v>
      </c>
      <c r="X261" s="20">
        <f t="shared" si="99"/>
        <v>8.2272477780462374</v>
      </c>
      <c r="Y261" s="20">
        <f t="shared" si="100"/>
        <v>11.363991269690855</v>
      </c>
      <c r="Z261" s="20">
        <f t="shared" si="101"/>
        <v>-6.6068782857307724</v>
      </c>
      <c r="AA261" s="20">
        <f t="shared" si="107"/>
        <v>-8.7836826243682271</v>
      </c>
      <c r="AB261" s="20">
        <f t="shared" si="90"/>
        <v>7399.2856557299074</v>
      </c>
      <c r="AC261" s="20">
        <f t="shared" si="102"/>
        <v>-1.2177795267075181E-2</v>
      </c>
      <c r="AD261" s="21">
        <f t="shared" si="94"/>
        <v>28419.999999999978</v>
      </c>
      <c r="AE261" s="20">
        <f t="shared" si="108"/>
        <v>21.768043386374544</v>
      </c>
      <c r="AF261" s="20">
        <f t="shared" si="88"/>
        <v>7442.8368184457158</v>
      </c>
    </row>
    <row r="262" spans="1:32" x14ac:dyDescent="0.25">
      <c r="A262">
        <v>0</v>
      </c>
      <c r="C262" s="16">
        <v>44307</v>
      </c>
      <c r="J262" s="17">
        <f t="shared" si="95"/>
        <v>1.8750000000000002</v>
      </c>
      <c r="K262">
        <f t="shared" si="92"/>
        <v>8.4375000000000006E-2</v>
      </c>
      <c r="L262">
        <v>22.22</v>
      </c>
      <c r="M262">
        <f t="shared" si="93"/>
        <v>4.4999999999999998E-2</v>
      </c>
      <c r="N262">
        <f t="shared" si="96"/>
        <v>3.9375000000000007E-2</v>
      </c>
      <c r="O262" s="28">
        <f t="shared" si="109"/>
        <v>20852.434505819525</v>
      </c>
      <c r="P262" s="29">
        <f t="shared" si="97"/>
        <v>-9.1151724112685475</v>
      </c>
      <c r="Q262" s="29">
        <f t="shared" si="98"/>
        <v>-12.613503323458012</v>
      </c>
      <c r="R262" s="29">
        <f t="shared" si="103"/>
        <v>-19.555808161253903</v>
      </c>
      <c r="S262" s="29">
        <f t="shared" si="104"/>
        <v>-2.1728675734726557</v>
      </c>
      <c r="T262" s="29">
        <f t="shared" si="105"/>
        <v>-6.5186027204179675</v>
      </c>
      <c r="U262" s="29">
        <f t="shared" si="106"/>
        <v>-13.037205440835937</v>
      </c>
      <c r="V262" s="20">
        <f t="shared" si="89"/>
        <v>146.28372784351205</v>
      </c>
      <c r="W262" s="20">
        <f t="shared" si="91"/>
        <v>-13.228440711347899</v>
      </c>
      <c r="X262" s="20">
        <f t="shared" si="99"/>
        <v>8.2036551701416922</v>
      </c>
      <c r="Y262" s="20">
        <f t="shared" si="100"/>
        <v>11.352152991112211</v>
      </c>
      <c r="Z262" s="20">
        <f t="shared" si="101"/>
        <v>-6.5948023222118026</v>
      </c>
      <c r="AA262" s="20">
        <f t="shared" si="107"/>
        <v>-8.7676698956844579</v>
      </c>
      <c r="AB262" s="20">
        <f t="shared" si="90"/>
        <v>7421.2817663369397</v>
      </c>
      <c r="AC262" s="20">
        <f t="shared" si="102"/>
        <v>-1.2158280028846748E-2</v>
      </c>
      <c r="AD262" s="21">
        <f t="shared" si="94"/>
        <v>28419.999999999975</v>
      </c>
      <c r="AE262" s="20">
        <f t="shared" si="108"/>
        <v>21.728675734726558</v>
      </c>
      <c r="AF262" s="20">
        <f t="shared" ref="AF262:AF289" si="110">AE262+AF261</f>
        <v>7464.5654941804423</v>
      </c>
    </row>
    <row r="263" spans="1:32" x14ac:dyDescent="0.25">
      <c r="A263">
        <v>0</v>
      </c>
      <c r="C263" s="16">
        <v>44308</v>
      </c>
      <c r="J263" s="17">
        <f t="shared" si="95"/>
        <v>1.8750000000000002</v>
      </c>
      <c r="K263">
        <f t="shared" si="92"/>
        <v>8.4375000000000006E-2</v>
      </c>
      <c r="L263">
        <v>22.22</v>
      </c>
      <c r="M263">
        <f t="shared" si="93"/>
        <v>4.4999999999999998E-2</v>
      </c>
      <c r="N263">
        <f t="shared" si="96"/>
        <v>3.9375000000000007E-2</v>
      </c>
      <c r="O263" s="28">
        <f t="shared" si="109"/>
        <v>20830.745064822437</v>
      </c>
      <c r="P263" s="29">
        <f t="shared" si="97"/>
        <v>-9.0890675280470887</v>
      </c>
      <c r="Q263" s="29">
        <f t="shared" si="98"/>
        <v>-12.600373469043705</v>
      </c>
      <c r="R263" s="29">
        <f t="shared" si="103"/>
        <v>-19.520496897381712</v>
      </c>
      <c r="S263" s="29">
        <f t="shared" si="104"/>
        <v>-2.1689440997090794</v>
      </c>
      <c r="T263" s="29">
        <f t="shared" si="105"/>
        <v>-6.5068322991272369</v>
      </c>
      <c r="U263" s="29">
        <f t="shared" si="106"/>
        <v>-13.013664598254476</v>
      </c>
      <c r="V263" s="20">
        <f t="shared" si="89"/>
        <v>146.01720768589527</v>
      </c>
      <c r="W263" s="20">
        <f t="shared" si="91"/>
        <v>-13.204249302040466</v>
      </c>
      <c r="X263" s="20">
        <f t="shared" si="99"/>
        <v>8.1801607752423795</v>
      </c>
      <c r="Y263" s="20">
        <f t="shared" si="100"/>
        <v>11.340336122139334</v>
      </c>
      <c r="Z263" s="20">
        <f t="shared" si="101"/>
        <v>-6.5827677529580422</v>
      </c>
      <c r="AA263" s="20">
        <f t="shared" si="107"/>
        <v>-8.7517118526671211</v>
      </c>
      <c r="AB263" s="20">
        <f t="shared" si="90"/>
        <v>7443.2377274916471</v>
      </c>
      <c r="AC263" s="20">
        <f t="shared" si="102"/>
        <v>-1.2138851755967824E-2</v>
      </c>
      <c r="AD263" s="21">
        <f t="shared" si="94"/>
        <v>28419.999999999978</v>
      </c>
      <c r="AE263" s="20">
        <f t="shared" si="108"/>
        <v>21.689440997090792</v>
      </c>
      <c r="AF263" s="20">
        <f t="shared" si="110"/>
        <v>7486.2549351775333</v>
      </c>
    </row>
    <row r="264" spans="1:32" x14ac:dyDescent="0.25">
      <c r="A264">
        <v>0</v>
      </c>
      <c r="C264" s="16">
        <v>44309</v>
      </c>
      <c r="J264" s="17">
        <f t="shared" si="95"/>
        <v>1.8750000000000002</v>
      </c>
      <c r="K264">
        <f t="shared" si="92"/>
        <v>8.4375000000000006E-2</v>
      </c>
      <c r="L264">
        <v>22.22</v>
      </c>
      <c r="M264">
        <f t="shared" si="93"/>
        <v>4.4999999999999998E-2</v>
      </c>
      <c r="N264">
        <f t="shared" si="96"/>
        <v>3.9375000000000007E-2</v>
      </c>
      <c r="O264" s="28">
        <f t="shared" si="109"/>
        <v>20809.094726380037</v>
      </c>
      <c r="P264" s="29">
        <f t="shared" si="97"/>
        <v>-9.0630711196362963</v>
      </c>
      <c r="Q264" s="29">
        <f t="shared" si="98"/>
        <v>-12.58726732276511</v>
      </c>
      <c r="R264" s="29">
        <f t="shared" si="103"/>
        <v>-19.485304598161267</v>
      </c>
      <c r="S264" s="29">
        <f t="shared" si="104"/>
        <v>-2.1650338442401407</v>
      </c>
      <c r="T264" s="29">
        <f t="shared" si="105"/>
        <v>-6.4951015327204225</v>
      </c>
      <c r="U264" s="29">
        <f t="shared" si="106"/>
        <v>-12.990203065440845</v>
      </c>
      <c r="V264" s="20">
        <f t="shared" ref="V264:V289" si="111">V263-R264-(V263*M264)+W264</f>
        <v>145.75159712684572</v>
      </c>
      <c r="W264" s="20">
        <f t="shared" si="91"/>
        <v>-13.18014081134552</v>
      </c>
      <c r="X264" s="20">
        <f t="shared" si="99"/>
        <v>8.1567640076726668</v>
      </c>
      <c r="Y264" s="20">
        <f t="shared" si="100"/>
        <v>11.328540590488599</v>
      </c>
      <c r="Z264" s="20">
        <f t="shared" si="101"/>
        <v>-6.5707743458652867</v>
      </c>
      <c r="AA264" s="20">
        <f t="shared" si="107"/>
        <v>-8.735808190105427</v>
      </c>
      <c r="AB264" s="20">
        <f t="shared" ref="AB264:AB289" si="112">AB263+(V263*M264)-S264-W264</f>
        <v>7465.1536764930979</v>
      </c>
      <c r="AC264" s="20">
        <f t="shared" si="102"/>
        <v>-1.2119509815977635E-2</v>
      </c>
      <c r="AD264" s="21">
        <f t="shared" si="94"/>
        <v>28419.999999999978</v>
      </c>
      <c r="AE264" s="20">
        <f t="shared" si="108"/>
        <v>21.650338442401406</v>
      </c>
      <c r="AF264" s="20">
        <f t="shared" si="110"/>
        <v>7507.9052736199346</v>
      </c>
    </row>
    <row r="265" spans="1:32" x14ac:dyDescent="0.25">
      <c r="A265">
        <v>0</v>
      </c>
      <c r="C265" s="16">
        <v>44310</v>
      </c>
      <c r="J265" s="17">
        <f t="shared" si="95"/>
        <v>1.8750000000000002</v>
      </c>
      <c r="K265">
        <f t="shared" si="92"/>
        <v>8.4375000000000006E-2</v>
      </c>
      <c r="L265">
        <v>22.22</v>
      </c>
      <c r="M265">
        <f t="shared" si="93"/>
        <v>4.4999999999999998E-2</v>
      </c>
      <c r="N265">
        <f t="shared" si="96"/>
        <v>3.9375000000000007E-2</v>
      </c>
      <c r="O265" s="28">
        <f t="shared" si="109"/>
        <v>20787.483359034701</v>
      </c>
      <c r="P265" s="29">
        <f t="shared" si="97"/>
        <v>-9.037182540590706</v>
      </c>
      <c r="Q265" s="29">
        <f t="shared" si="98"/>
        <v>-12.574184804748841</v>
      </c>
      <c r="R265" s="29">
        <f t="shared" si="103"/>
        <v>-19.45023061080559</v>
      </c>
      <c r="S265" s="29">
        <f t="shared" si="104"/>
        <v>-2.1611367345339545</v>
      </c>
      <c r="T265" s="29">
        <f t="shared" si="105"/>
        <v>-6.4834102036018635</v>
      </c>
      <c r="U265" s="29">
        <f t="shared" si="106"/>
        <v>-12.966820407203727</v>
      </c>
      <c r="V265" s="20">
        <f t="shared" si="111"/>
        <v>145.48689109152465</v>
      </c>
      <c r="W265" s="20">
        <f t="shared" si="91"/>
        <v>-13.156114775418608</v>
      </c>
      <c r="X265" s="20">
        <f t="shared" si="99"/>
        <v>8.1334642865316358</v>
      </c>
      <c r="Y265" s="20">
        <f t="shared" si="100"/>
        <v>11.316766324273956</v>
      </c>
      <c r="Z265" s="20">
        <f t="shared" si="101"/>
        <v>-6.5588218707080577</v>
      </c>
      <c r="AA265" s="20">
        <f t="shared" si="107"/>
        <v>-8.719958605242013</v>
      </c>
      <c r="AB265" s="20">
        <f t="shared" si="112"/>
        <v>7487.0297498737582</v>
      </c>
      <c r="AC265" s="20">
        <f t="shared" si="102"/>
        <v>-1.2100253583674878E-2</v>
      </c>
      <c r="AD265" s="21">
        <f t="shared" si="94"/>
        <v>28419.999999999985</v>
      </c>
      <c r="AE265" s="20">
        <f t="shared" si="108"/>
        <v>21.611367345339545</v>
      </c>
      <c r="AF265" s="20">
        <f t="shared" si="110"/>
        <v>7529.5166409652738</v>
      </c>
    </row>
    <row r="266" spans="1:32" x14ac:dyDescent="0.25">
      <c r="A266">
        <v>0</v>
      </c>
      <c r="C266" s="16">
        <v>44311</v>
      </c>
      <c r="J266" s="17">
        <f t="shared" si="95"/>
        <v>1.8750000000000002</v>
      </c>
      <c r="K266">
        <f t="shared" si="92"/>
        <v>8.4375000000000006E-2</v>
      </c>
      <c r="L266">
        <v>22.22</v>
      </c>
      <c r="M266">
        <f t="shared" si="93"/>
        <v>4.4999999999999998E-2</v>
      </c>
      <c r="N266">
        <f t="shared" si="96"/>
        <v>3.9375000000000007E-2</v>
      </c>
      <c r="O266" s="28">
        <f t="shared" si="109"/>
        <v>20765.910832048427</v>
      </c>
      <c r="P266" s="29">
        <f t="shared" si="97"/>
        <v>-9.0114011507127572</v>
      </c>
      <c r="Q266" s="29">
        <f t="shared" si="98"/>
        <v>-12.561125835559803</v>
      </c>
      <c r="R266" s="29">
        <f t="shared" si="103"/>
        <v>-19.415274287645303</v>
      </c>
      <c r="S266" s="29">
        <f t="shared" si="104"/>
        <v>-2.1572526986272562</v>
      </c>
      <c r="T266" s="29">
        <f t="shared" si="105"/>
        <v>-6.4717580958817678</v>
      </c>
      <c r="U266" s="29">
        <f t="shared" si="106"/>
        <v>-12.943516191763536</v>
      </c>
      <c r="V266" s="20">
        <f t="shared" si="111"/>
        <v>145.223084545917</v>
      </c>
      <c r="W266" s="20">
        <f t="shared" si="91"/>
        <v>-13.132170734134348</v>
      </c>
      <c r="X266" s="20">
        <f t="shared" si="99"/>
        <v>8.1102610356414822</v>
      </c>
      <c r="Y266" s="20">
        <f t="shared" si="100"/>
        <v>11.305013252003823</v>
      </c>
      <c r="Z266" s="20">
        <f t="shared" si="101"/>
        <v>-6.5469100991186089</v>
      </c>
      <c r="AA266" s="20">
        <f t="shared" si="107"/>
        <v>-8.704162797745866</v>
      </c>
      <c r="AB266" s="20">
        <f t="shared" si="112"/>
        <v>7508.8660834056382</v>
      </c>
      <c r="AC266" s="20">
        <f t="shared" si="102"/>
        <v>-1.2081082440992477E-2</v>
      </c>
      <c r="AD266" s="21">
        <f t="shared" si="94"/>
        <v>28419.999999999982</v>
      </c>
      <c r="AE266" s="20">
        <f t="shared" si="108"/>
        <v>21.57252698627256</v>
      </c>
      <c r="AF266" s="20">
        <f t="shared" si="110"/>
        <v>7551.0891679515462</v>
      </c>
    </row>
    <row r="267" spans="1:32" x14ac:dyDescent="0.25">
      <c r="A267">
        <v>0</v>
      </c>
      <c r="C267" s="16">
        <v>44312</v>
      </c>
      <c r="J267" s="17">
        <f t="shared" si="95"/>
        <v>1.8750000000000002</v>
      </c>
      <c r="K267">
        <f t="shared" si="92"/>
        <v>8.4375000000000006E-2</v>
      </c>
      <c r="L267">
        <v>22.22</v>
      </c>
      <c r="M267">
        <f t="shared" si="93"/>
        <v>4.4999999999999998E-2</v>
      </c>
      <c r="N267">
        <f t="shared" si="96"/>
        <v>3.9375000000000007E-2</v>
      </c>
      <c r="O267" s="28">
        <f t="shared" si="109"/>
        <v>20744.377015397233</v>
      </c>
      <c r="P267" s="29">
        <f t="shared" si="97"/>
        <v>-8.9857263149962545</v>
      </c>
      <c r="Q267" s="29">
        <f t="shared" si="98"/>
        <v>-12.54809033619774</v>
      </c>
      <c r="R267" s="29">
        <f t="shared" si="103"/>
        <v>-19.380434986074597</v>
      </c>
      <c r="S267" s="29">
        <f t="shared" si="104"/>
        <v>-2.1533816651193995</v>
      </c>
      <c r="T267" s="29">
        <f t="shared" si="105"/>
        <v>-6.4601449953581991</v>
      </c>
      <c r="U267" s="29">
        <f t="shared" si="106"/>
        <v>-12.920289990716398</v>
      </c>
      <c r="V267" s="20">
        <f t="shared" si="111"/>
        <v>144.96017249637936</v>
      </c>
      <c r="W267" s="20">
        <f t="shared" si="91"/>
        <v>-13.108308231045985</v>
      </c>
      <c r="X267" s="20">
        <f t="shared" si="99"/>
        <v>8.0871536834966289</v>
      </c>
      <c r="Y267" s="20">
        <f t="shared" si="100"/>
        <v>11.293281302577967</v>
      </c>
      <c r="Z267" s="20">
        <f t="shared" si="101"/>
        <v>-6.5350388045662653</v>
      </c>
      <c r="AA267" s="20">
        <f t="shared" si="107"/>
        <v>-8.6884204696856653</v>
      </c>
      <c r="AB267" s="20">
        <f t="shared" si="112"/>
        <v>7530.6628121063695</v>
      </c>
      <c r="AC267" s="20">
        <f t="shared" si="102"/>
        <v>-1.2061995776862846E-2</v>
      </c>
      <c r="AD267" s="21">
        <f t="shared" si="94"/>
        <v>28419.999999999982</v>
      </c>
      <c r="AE267" s="20">
        <f t="shared" si="108"/>
        <v>21.533816651193995</v>
      </c>
      <c r="AF267" s="20">
        <f t="shared" si="110"/>
        <v>7572.62298460274</v>
      </c>
    </row>
    <row r="268" spans="1:32" x14ac:dyDescent="0.25">
      <c r="A268">
        <v>0</v>
      </c>
      <c r="C268" s="16">
        <v>44313</v>
      </c>
      <c r="J268" s="17">
        <f t="shared" si="95"/>
        <v>1.8750000000000002</v>
      </c>
      <c r="K268">
        <f t="shared" si="92"/>
        <v>8.4375000000000006E-2</v>
      </c>
      <c r="L268">
        <v>22.22</v>
      </c>
      <c r="M268">
        <f t="shared" si="93"/>
        <v>4.4999999999999998E-2</v>
      </c>
      <c r="N268">
        <f t="shared" si="96"/>
        <v>3.9375000000000007E-2</v>
      </c>
      <c r="O268" s="28">
        <f t="shared" si="109"/>
        <v>20722.881779765568</v>
      </c>
      <c r="P268" s="29">
        <f t="shared" si="97"/>
        <v>-8.9601574035706886</v>
      </c>
      <c r="Q268" s="29">
        <f t="shared" si="98"/>
        <v>-12.535078228093852</v>
      </c>
      <c r="R268" s="29">
        <f t="shared" si="103"/>
        <v>-19.345712068498088</v>
      </c>
      <c r="S268" s="29">
        <f t="shared" si="104"/>
        <v>-2.1495235631664542</v>
      </c>
      <c r="T268" s="29">
        <f t="shared" si="105"/>
        <v>-6.4485706894993626</v>
      </c>
      <c r="U268" s="29">
        <f t="shared" si="106"/>
        <v>-12.897141378998725</v>
      </c>
      <c r="V268" s="20">
        <f t="shared" si="111"/>
        <v>144.69814998919477</v>
      </c>
      <c r="W268" s="20">
        <f t="shared" ref="W268:W289" si="113">U260</f>
        <v>-13.084526813345574</v>
      </c>
      <c r="X268" s="20">
        <f t="shared" si="99"/>
        <v>8.0641416632136202</v>
      </c>
      <c r="Y268" s="20">
        <f t="shared" si="100"/>
        <v>11.281570405284468</v>
      </c>
      <c r="Z268" s="20">
        <f t="shared" si="101"/>
        <v>-6.523207762337071</v>
      </c>
      <c r="AA268" s="20">
        <f t="shared" si="107"/>
        <v>-8.6727313255035252</v>
      </c>
      <c r="AB268" s="20">
        <f t="shared" si="112"/>
        <v>7552.4200702452181</v>
      </c>
      <c r="AC268" s="20">
        <f t="shared" si="102"/>
        <v>-1.2042992987095623E-2</v>
      </c>
      <c r="AD268" s="21">
        <f t="shared" si="94"/>
        <v>28419.999999999982</v>
      </c>
      <c r="AE268" s="20">
        <f t="shared" si="108"/>
        <v>21.495235631664542</v>
      </c>
      <c r="AF268" s="20">
        <f t="shared" si="110"/>
        <v>7594.1182202344044</v>
      </c>
    </row>
    <row r="269" spans="1:32" x14ac:dyDescent="0.25">
      <c r="A269">
        <v>0</v>
      </c>
      <c r="C269" s="16">
        <v>44314</v>
      </c>
      <c r="J269" s="17">
        <f t="shared" si="95"/>
        <v>1.8750000000000002</v>
      </c>
      <c r="K269">
        <f t="shared" si="92"/>
        <v>8.4375000000000006E-2</v>
      </c>
      <c r="L269">
        <v>22.22</v>
      </c>
      <c r="M269">
        <f t="shared" si="93"/>
        <v>4.4999999999999998E-2</v>
      </c>
      <c r="N269">
        <f t="shared" si="96"/>
        <v>3.9375000000000007E-2</v>
      </c>
      <c r="O269" s="28">
        <f t="shared" si="109"/>
        <v>20701.424996540816</v>
      </c>
      <c r="P269" s="29">
        <f t="shared" si="97"/>
        <v>-8.9346937916463034</v>
      </c>
      <c r="Q269" s="29">
        <f t="shared" si="98"/>
        <v>-12.522089433107421</v>
      </c>
      <c r="R269" s="29">
        <f t="shared" si="103"/>
        <v>-19.311104902278352</v>
      </c>
      <c r="S269" s="29">
        <f t="shared" si="104"/>
        <v>-2.1456783224753724</v>
      </c>
      <c r="T269" s="29">
        <f t="shared" si="105"/>
        <v>-6.4370349674261176</v>
      </c>
      <c r="U269" s="29">
        <f t="shared" si="106"/>
        <v>-12.874069934852233</v>
      </c>
      <c r="V269" s="20">
        <f t="shared" si="111"/>
        <v>144.43701211013465</v>
      </c>
      <c r="W269" s="20">
        <f t="shared" si="113"/>
        <v>-13.060826031824728</v>
      </c>
      <c r="X269" s="20">
        <f t="shared" si="99"/>
        <v>8.0412244124816734</v>
      </c>
      <c r="Y269" s="20">
        <f t="shared" si="100"/>
        <v>11.26988048979668</v>
      </c>
      <c r="Z269" s="20">
        <f t="shared" si="101"/>
        <v>-6.5114167495137645</v>
      </c>
      <c r="AA269" s="20">
        <f t="shared" si="107"/>
        <v>-8.6570950719891364</v>
      </c>
      <c r="AB269" s="20">
        <f t="shared" si="112"/>
        <v>7574.1379913490327</v>
      </c>
      <c r="AC269" s="20">
        <f t="shared" si="102"/>
        <v>-1.2024073474245264E-2</v>
      </c>
      <c r="AD269" s="21">
        <f t="shared" si="94"/>
        <v>28419.999999999985</v>
      </c>
      <c r="AE269" s="20">
        <f t="shared" si="108"/>
        <v>21.456783224753721</v>
      </c>
      <c r="AF269" s="20">
        <f t="shared" si="110"/>
        <v>7615.5750034591583</v>
      </c>
    </row>
    <row r="270" spans="1:32" x14ac:dyDescent="0.25">
      <c r="A270">
        <v>0</v>
      </c>
      <c r="C270" s="16">
        <v>44315</v>
      </c>
      <c r="J270" s="17">
        <f t="shared" si="95"/>
        <v>1.8750000000000002</v>
      </c>
      <c r="K270">
        <f t="shared" si="92"/>
        <v>8.4375000000000006E-2</v>
      </c>
      <c r="L270">
        <v>22.22</v>
      </c>
      <c r="M270">
        <f t="shared" si="93"/>
        <v>4.4999999999999998E-2</v>
      </c>
      <c r="N270">
        <f t="shared" si="96"/>
        <v>3.9375000000000007E-2</v>
      </c>
      <c r="O270" s="28">
        <f t="shared" si="109"/>
        <v>20680.006537807833</v>
      </c>
      <c r="P270" s="29">
        <f t="shared" si="97"/>
        <v>-8.9093348594599835</v>
      </c>
      <c r="Q270" s="29">
        <f t="shared" si="98"/>
        <v>-12.509123873522485</v>
      </c>
      <c r="R270" s="29">
        <f t="shared" si="103"/>
        <v>-19.276612859684221</v>
      </c>
      <c r="S270" s="29">
        <f t="shared" si="104"/>
        <v>-2.141845873298247</v>
      </c>
      <c r="T270" s="29">
        <f t="shared" si="105"/>
        <v>-6.4255376198947403</v>
      </c>
      <c r="U270" s="29">
        <f t="shared" si="106"/>
        <v>-12.851075239789481</v>
      </c>
      <c r="V270" s="20">
        <f t="shared" si="111"/>
        <v>144.17675398402685</v>
      </c>
      <c r="W270" s="20">
        <f t="shared" si="113"/>
        <v>-13.037205440835937</v>
      </c>
      <c r="X270" s="20">
        <f t="shared" si="99"/>
        <v>8.018401373513985</v>
      </c>
      <c r="Y270" s="20">
        <f t="shared" si="100"/>
        <v>11.258211486170238</v>
      </c>
      <c r="Z270" s="20">
        <f t="shared" si="101"/>
        <v>-6.4996655449560592</v>
      </c>
      <c r="AA270" s="20">
        <f t="shared" si="107"/>
        <v>-8.6415114182543071</v>
      </c>
      <c r="AB270" s="20">
        <f t="shared" si="112"/>
        <v>7595.8167082081227</v>
      </c>
      <c r="AC270" s="20">
        <f t="shared" si="102"/>
        <v>-1.2005236647512794E-2</v>
      </c>
      <c r="AD270" s="21">
        <f t="shared" si="94"/>
        <v>28419.999999999982</v>
      </c>
      <c r="AE270" s="20">
        <f t="shared" si="108"/>
        <v>21.418458732982469</v>
      </c>
      <c r="AF270" s="20">
        <f t="shared" si="110"/>
        <v>7636.9934621921411</v>
      </c>
    </row>
    <row r="271" spans="1:32" x14ac:dyDescent="0.25">
      <c r="A271">
        <v>0</v>
      </c>
      <c r="C271" s="16">
        <v>44316</v>
      </c>
      <c r="J271" s="17">
        <f t="shared" si="95"/>
        <v>1.8750000000000002</v>
      </c>
      <c r="K271">
        <f t="shared" si="92"/>
        <v>8.4375000000000006E-2</v>
      </c>
      <c r="L271">
        <v>22.22</v>
      </c>
      <c r="M271">
        <f t="shared" si="93"/>
        <v>4.4999999999999998E-2</v>
      </c>
      <c r="N271">
        <f t="shared" si="96"/>
        <v>3.9375000000000007E-2</v>
      </c>
      <c r="O271" s="28">
        <f t="shared" si="109"/>
        <v>20658.626276343566</v>
      </c>
      <c r="P271" s="29">
        <f t="shared" si="97"/>
        <v>-8.8840799922218601</v>
      </c>
      <c r="Q271" s="29">
        <f t="shared" si="98"/>
        <v>-12.496181472044539</v>
      </c>
      <c r="R271" s="29">
        <f t="shared" si="103"/>
        <v>-19.242235317839757</v>
      </c>
      <c r="S271" s="29">
        <f t="shared" si="104"/>
        <v>-2.1380261464266397</v>
      </c>
      <c r="T271" s="29">
        <f t="shared" si="105"/>
        <v>-6.4140784392799191</v>
      </c>
      <c r="U271" s="29">
        <f t="shared" si="106"/>
        <v>-12.828156878559838</v>
      </c>
      <c r="V271" s="20">
        <f t="shared" si="111"/>
        <v>143.91737077433089</v>
      </c>
      <c r="W271" s="20">
        <f t="shared" si="113"/>
        <v>-13.013664598254476</v>
      </c>
      <c r="X271" s="20">
        <f t="shared" si="99"/>
        <v>7.9956719929996742</v>
      </c>
      <c r="Y271" s="20">
        <f t="shared" si="100"/>
        <v>11.246563324840086</v>
      </c>
      <c r="Z271" s="20">
        <f t="shared" si="101"/>
        <v>-6.4879539292812076</v>
      </c>
      <c r="AA271" s="20">
        <f t="shared" si="107"/>
        <v>-8.6259800757078473</v>
      </c>
      <c r="AB271" s="20">
        <f t="shared" si="112"/>
        <v>7617.4563528820854</v>
      </c>
      <c r="AC271" s="20">
        <f t="shared" si="102"/>
        <v>-1.19864819226006E-2</v>
      </c>
      <c r="AD271" s="21">
        <f t="shared" si="94"/>
        <v>28419.999999999985</v>
      </c>
      <c r="AE271" s="20">
        <f t="shared" si="108"/>
        <v>21.380261464266397</v>
      </c>
      <c r="AF271" s="20">
        <f t="shared" si="110"/>
        <v>7658.3737236564075</v>
      </c>
    </row>
    <row r="272" spans="1:32" x14ac:dyDescent="0.25">
      <c r="A272">
        <v>0</v>
      </c>
      <c r="C272" s="16">
        <v>44317</v>
      </c>
      <c r="J272" s="17">
        <f t="shared" si="95"/>
        <v>1.8750000000000002</v>
      </c>
      <c r="K272">
        <f t="shared" si="92"/>
        <v>8.4375000000000006E-2</v>
      </c>
      <c r="L272">
        <v>22.22</v>
      </c>
      <c r="M272">
        <f t="shared" si="93"/>
        <v>4.4999999999999998E-2</v>
      </c>
      <c r="N272">
        <f t="shared" si="96"/>
        <v>3.9375000000000007E-2</v>
      </c>
      <c r="O272" s="28">
        <f t="shared" si="109"/>
        <v>20637.284085611707</v>
      </c>
      <c r="P272" s="29">
        <f t="shared" si="97"/>
        <v>-8.8589285800627202</v>
      </c>
      <c r="Q272" s="29">
        <f t="shared" si="98"/>
        <v>-12.483262151797286</v>
      </c>
      <c r="R272" s="29">
        <f t="shared" si="103"/>
        <v>-19.207971658674008</v>
      </c>
      <c r="S272" s="29">
        <f t="shared" si="104"/>
        <v>-2.1342190731860007</v>
      </c>
      <c r="T272" s="29">
        <f t="shared" si="105"/>
        <v>-6.4026572195580025</v>
      </c>
      <c r="U272" s="29">
        <f t="shared" si="106"/>
        <v>-12.805314439116007</v>
      </c>
      <c r="V272" s="20">
        <f t="shared" si="111"/>
        <v>143.65885768271917</v>
      </c>
      <c r="W272" s="20">
        <f t="shared" si="113"/>
        <v>-12.990203065440845</v>
      </c>
      <c r="X272" s="20">
        <f t="shared" si="99"/>
        <v>7.9730357220564487</v>
      </c>
      <c r="Y272" s="20">
        <f t="shared" si="100"/>
        <v>11.234935936617557</v>
      </c>
      <c r="Z272" s="20">
        <f t="shared" si="101"/>
        <v>-6.4762816848448894</v>
      </c>
      <c r="AA272" s="20">
        <f t="shared" si="107"/>
        <v>-8.6105007580308897</v>
      </c>
      <c r="AB272" s="20">
        <f t="shared" si="112"/>
        <v>7639.0570567055574</v>
      </c>
      <c r="AC272" s="20">
        <f t="shared" si="102"/>
        <v>-1.1967808721621802E-2</v>
      </c>
      <c r="AD272" s="21">
        <f t="shared" si="94"/>
        <v>28419.999999999985</v>
      </c>
      <c r="AE272" s="20">
        <f t="shared" si="108"/>
        <v>21.342190731860008</v>
      </c>
      <c r="AF272" s="20">
        <f t="shared" si="110"/>
        <v>7679.7159143882673</v>
      </c>
    </row>
    <row r="273" spans="1:32" x14ac:dyDescent="0.25">
      <c r="A273">
        <v>0</v>
      </c>
      <c r="C273" s="16">
        <v>44318</v>
      </c>
      <c r="J273" s="17">
        <f t="shared" si="95"/>
        <v>1.8750000000000002</v>
      </c>
      <c r="K273">
        <f t="shared" si="92"/>
        <v>8.4375000000000006E-2</v>
      </c>
      <c r="L273">
        <v>22.22</v>
      </c>
      <c r="M273">
        <f t="shared" si="93"/>
        <v>4.4999999999999998E-2</v>
      </c>
      <c r="N273">
        <f t="shared" si="96"/>
        <v>3.9375000000000007E-2</v>
      </c>
      <c r="O273" s="28">
        <f t="shared" si="109"/>
        <v>20615.979839757409</v>
      </c>
      <c r="P273" s="29">
        <f t="shared" si="97"/>
        <v>-8.8338800179821213</v>
      </c>
      <c r="Q273" s="29">
        <f t="shared" si="98"/>
        <v>-12.470365836319401</v>
      </c>
      <c r="R273" s="29">
        <f t="shared" si="103"/>
        <v>-19.173821268871368</v>
      </c>
      <c r="S273" s="29">
        <f t="shared" si="104"/>
        <v>-2.130424585430152</v>
      </c>
      <c r="T273" s="29">
        <f t="shared" si="105"/>
        <v>-6.391273756290456</v>
      </c>
      <c r="U273" s="29">
        <f t="shared" si="106"/>
        <v>-12.782547512580912</v>
      </c>
      <c r="V273" s="20">
        <f t="shared" si="111"/>
        <v>143.40120994866444</v>
      </c>
      <c r="W273" s="20">
        <f t="shared" si="113"/>
        <v>-12.966820407203727</v>
      </c>
      <c r="X273" s="20">
        <f t="shared" si="99"/>
        <v>7.950492016183909</v>
      </c>
      <c r="Y273" s="20">
        <f t="shared" si="100"/>
        <v>11.22332925268746</v>
      </c>
      <c r="Z273" s="20">
        <f t="shared" si="101"/>
        <v>-6.4646485957223625</v>
      </c>
      <c r="AA273" s="20">
        <f t="shared" si="107"/>
        <v>-8.5950731811525145</v>
      </c>
      <c r="AB273" s="20">
        <f t="shared" si="112"/>
        <v>7660.6189502939142</v>
      </c>
      <c r="AC273" s="20">
        <f t="shared" si="102"/>
        <v>-1.1949216472984383E-2</v>
      </c>
      <c r="AD273" s="21">
        <f t="shared" si="94"/>
        <v>28419.999999999985</v>
      </c>
      <c r="AE273" s="20">
        <f t="shared" si="108"/>
        <v>21.30424585430152</v>
      </c>
      <c r="AF273" s="20">
        <f t="shared" si="110"/>
        <v>7701.0201602425686</v>
      </c>
    </row>
    <row r="274" spans="1:32" x14ac:dyDescent="0.25">
      <c r="A274">
        <v>0</v>
      </c>
      <c r="C274" s="16">
        <v>44319</v>
      </c>
      <c r="J274" s="17">
        <f t="shared" si="95"/>
        <v>1.8750000000000002</v>
      </c>
      <c r="K274">
        <f t="shared" si="92"/>
        <v>8.4375000000000006E-2</v>
      </c>
      <c r="L274">
        <v>22.22</v>
      </c>
      <c r="M274">
        <f t="shared" si="93"/>
        <v>4.4999999999999998E-2</v>
      </c>
      <c r="N274">
        <f t="shared" si="96"/>
        <v>3.9375000000000007E-2</v>
      </c>
      <c r="O274" s="28">
        <f t="shared" si="109"/>
        <v>20594.71341360205</v>
      </c>
      <c r="P274" s="29">
        <f t="shared" si="97"/>
        <v>-8.8089337057972159</v>
      </c>
      <c r="Q274" s="29">
        <f t="shared" si="98"/>
        <v>-12.457492449561343</v>
      </c>
      <c r="R274" s="29">
        <f t="shared" si="103"/>
        <v>-19.139783539822705</v>
      </c>
      <c r="S274" s="29">
        <f t="shared" si="104"/>
        <v>-2.126642615535856</v>
      </c>
      <c r="T274" s="29">
        <f t="shared" si="105"/>
        <v>-6.3799278466075684</v>
      </c>
      <c r="U274" s="29">
        <f t="shared" si="106"/>
        <v>-12.759855693215137</v>
      </c>
      <c r="V274" s="20">
        <f t="shared" si="111"/>
        <v>143.1444228490337</v>
      </c>
      <c r="W274" s="20">
        <f t="shared" si="113"/>
        <v>-12.943516191763536</v>
      </c>
      <c r="X274" s="20">
        <f t="shared" si="99"/>
        <v>7.9280403352174948</v>
      </c>
      <c r="Y274" s="20">
        <f t="shared" si="100"/>
        <v>11.211743204605209</v>
      </c>
      <c r="Z274" s="20">
        <f t="shared" si="101"/>
        <v>-6.4530544476899001</v>
      </c>
      <c r="AA274" s="20">
        <f t="shared" si="107"/>
        <v>-8.5796970632257565</v>
      </c>
      <c r="AB274" s="20">
        <f t="shared" si="112"/>
        <v>7682.1421635489041</v>
      </c>
      <c r="AC274" s="20">
        <f t="shared" si="102"/>
        <v>-1.1930704611273976E-2</v>
      </c>
      <c r="AD274" s="21">
        <f t="shared" si="94"/>
        <v>28419.999999999985</v>
      </c>
      <c r="AE274" s="20">
        <f t="shared" si="108"/>
        <v>21.266426155358559</v>
      </c>
      <c r="AF274" s="20">
        <f t="shared" si="110"/>
        <v>7722.2865863979268</v>
      </c>
    </row>
    <row r="275" spans="1:32" x14ac:dyDescent="0.25">
      <c r="A275">
        <v>0</v>
      </c>
      <c r="C275" s="16">
        <v>44320</v>
      </c>
      <c r="J275" s="17">
        <f t="shared" si="95"/>
        <v>1.8750000000000002</v>
      </c>
      <c r="K275">
        <f t="shared" si="92"/>
        <v>8.4375000000000006E-2</v>
      </c>
      <c r="L275">
        <v>22.22</v>
      </c>
      <c r="M275">
        <f t="shared" si="93"/>
        <v>4.4999999999999998E-2</v>
      </c>
      <c r="N275">
        <f t="shared" si="96"/>
        <v>3.9375000000000007E-2</v>
      </c>
      <c r="O275" s="28">
        <f t="shared" si="109"/>
        <v>20573.484682638078</v>
      </c>
      <c r="P275" s="29">
        <f t="shared" si="97"/>
        <v>-8.7840890480923122</v>
      </c>
      <c r="Q275" s="29">
        <f t="shared" si="98"/>
        <v>-12.44464191588219</v>
      </c>
      <c r="R275" s="29">
        <f t="shared" si="103"/>
        <v>-19.105857867577054</v>
      </c>
      <c r="S275" s="29">
        <f t="shared" si="104"/>
        <v>-2.1228730963974503</v>
      </c>
      <c r="T275" s="29">
        <f t="shared" si="105"/>
        <v>-6.3686192891923517</v>
      </c>
      <c r="U275" s="29">
        <f t="shared" si="106"/>
        <v>-12.737238578384702</v>
      </c>
      <c r="V275" s="20">
        <f t="shared" si="111"/>
        <v>142.88849169768781</v>
      </c>
      <c r="W275" s="20">
        <f t="shared" si="113"/>
        <v>-12.920289990716398</v>
      </c>
      <c r="X275" s="20">
        <f t="shared" si="99"/>
        <v>7.9056801432830808</v>
      </c>
      <c r="Y275" s="20">
        <f t="shared" si="100"/>
        <v>11.200177724293972</v>
      </c>
      <c r="Z275" s="20">
        <f t="shared" si="101"/>
        <v>-6.4414990282065165</v>
      </c>
      <c r="AA275" s="20">
        <f t="shared" si="107"/>
        <v>-8.5643721246039668</v>
      </c>
      <c r="AB275" s="20">
        <f t="shared" si="112"/>
        <v>7703.6268256642252</v>
      </c>
      <c r="AC275" s="20">
        <f t="shared" si="102"/>
        <v>-1.1912272577160168E-2</v>
      </c>
      <c r="AD275" s="21">
        <f t="shared" si="94"/>
        <v>28419.999999999993</v>
      </c>
      <c r="AE275" s="20">
        <f t="shared" si="108"/>
        <v>21.228730963974503</v>
      </c>
      <c r="AF275" s="20">
        <f t="shared" si="110"/>
        <v>7743.515317361901</v>
      </c>
    </row>
    <row r="276" spans="1:32" x14ac:dyDescent="0.25">
      <c r="A276">
        <v>0</v>
      </c>
      <c r="C276" s="16">
        <v>44321</v>
      </c>
      <c r="J276" s="17">
        <f t="shared" si="95"/>
        <v>1.8750000000000002</v>
      </c>
      <c r="K276">
        <f t="shared" si="92"/>
        <v>8.4375000000000006E-2</v>
      </c>
      <c r="L276">
        <v>22.22</v>
      </c>
      <c r="M276">
        <f t="shared" si="93"/>
        <v>4.4999999999999998E-2</v>
      </c>
      <c r="N276">
        <f t="shared" si="96"/>
        <v>3.9375000000000007E-2</v>
      </c>
      <c r="O276" s="28">
        <f t="shared" si="109"/>
        <v>20552.293523023865</v>
      </c>
      <c r="P276" s="29">
        <f t="shared" si="97"/>
        <v>-8.7593454541691216</v>
      </c>
      <c r="Q276" s="29">
        <f t="shared" si="98"/>
        <v>-12.431814160046523</v>
      </c>
      <c r="R276" s="29">
        <f t="shared" si="103"/>
        <v>-19.072043652794079</v>
      </c>
      <c r="S276" s="29">
        <f t="shared" si="104"/>
        <v>-2.1191159614215644</v>
      </c>
      <c r="T276" s="29">
        <f t="shared" si="105"/>
        <v>-6.3573478842646924</v>
      </c>
      <c r="U276" s="29">
        <f t="shared" si="106"/>
        <v>-12.714695768529387</v>
      </c>
      <c r="V276" s="20">
        <f t="shared" si="111"/>
        <v>142.63341184508724</v>
      </c>
      <c r="W276" s="20">
        <f t="shared" si="113"/>
        <v>-12.897141378998725</v>
      </c>
      <c r="X276" s="20">
        <f t="shared" si="99"/>
        <v>7.88341090875221</v>
      </c>
      <c r="Y276" s="20">
        <f t="shared" si="100"/>
        <v>11.18863274404187</v>
      </c>
      <c r="Z276" s="20">
        <f t="shared" si="101"/>
        <v>-6.4299821263959513</v>
      </c>
      <c r="AA276" s="20">
        <f t="shared" si="107"/>
        <v>-8.5490980878175158</v>
      </c>
      <c r="AB276" s="20">
        <f t="shared" si="112"/>
        <v>7725.0730651310414</v>
      </c>
      <c r="AC276" s="20">
        <f t="shared" si="102"/>
        <v>-1.1893919817283525E-2</v>
      </c>
      <c r="AD276" s="21">
        <f t="shared" si="94"/>
        <v>28419.999999999993</v>
      </c>
      <c r="AE276" s="20">
        <f t="shared" si="108"/>
        <v>21.191159614215643</v>
      </c>
      <c r="AF276" s="20">
        <f t="shared" si="110"/>
        <v>7764.7064769761164</v>
      </c>
    </row>
    <row r="277" spans="1:32" x14ac:dyDescent="0.25">
      <c r="A277">
        <v>0</v>
      </c>
      <c r="C277" s="16">
        <v>44322</v>
      </c>
      <c r="J277" s="17">
        <f t="shared" si="95"/>
        <v>1.8750000000000002</v>
      </c>
      <c r="K277">
        <f t="shared" si="92"/>
        <v>8.4375000000000006E-2</v>
      </c>
      <c r="L277">
        <v>22.22</v>
      </c>
      <c r="M277">
        <f t="shared" si="93"/>
        <v>4.4999999999999998E-2</v>
      </c>
      <c r="N277">
        <f t="shared" si="96"/>
        <v>3.9375000000000007E-2</v>
      </c>
      <c r="O277" s="28">
        <f t="shared" si="109"/>
        <v>20531.139811578647</v>
      </c>
      <c r="P277" s="29">
        <f t="shared" si="97"/>
        <v>-8.7347023379976818</v>
      </c>
      <c r="Q277" s="29">
        <f t="shared" si="98"/>
        <v>-12.419009107221314</v>
      </c>
      <c r="R277" s="29">
        <f t="shared" si="103"/>
        <v>-19.038340300697097</v>
      </c>
      <c r="S277" s="29">
        <f t="shared" si="104"/>
        <v>-2.1153711445218994</v>
      </c>
      <c r="T277" s="29">
        <f t="shared" si="105"/>
        <v>-6.3461134335656988</v>
      </c>
      <c r="U277" s="29">
        <f t="shared" si="106"/>
        <v>-12.692226867131399</v>
      </c>
      <c r="V277" s="20">
        <f t="shared" si="111"/>
        <v>142.37917867790316</v>
      </c>
      <c r="W277" s="20">
        <f t="shared" si="113"/>
        <v>-12.874069934852233</v>
      </c>
      <c r="X277" s="20">
        <f t="shared" si="99"/>
        <v>7.8612321041979136</v>
      </c>
      <c r="Y277" s="20">
        <f t="shared" si="100"/>
        <v>11.177108196499182</v>
      </c>
      <c r="Z277" s="20">
        <f t="shared" si="101"/>
        <v>-6.4185035330289253</v>
      </c>
      <c r="AA277" s="20">
        <f t="shared" si="107"/>
        <v>-8.5338746775508252</v>
      </c>
      <c r="AB277" s="20">
        <f t="shared" si="112"/>
        <v>7746.4810097434447</v>
      </c>
      <c r="AC277" s="20">
        <f t="shared" si="102"/>
        <v>-1.1875645784172365E-2</v>
      </c>
      <c r="AD277" s="21">
        <f t="shared" si="94"/>
        <v>28419.999999999996</v>
      </c>
      <c r="AE277" s="20">
        <f t="shared" si="108"/>
        <v>21.153711445218995</v>
      </c>
      <c r="AF277" s="20">
        <f t="shared" si="110"/>
        <v>7785.8601884213358</v>
      </c>
    </row>
    <row r="278" spans="1:32" x14ac:dyDescent="0.25">
      <c r="A278">
        <v>0</v>
      </c>
      <c r="C278" s="16">
        <v>44323</v>
      </c>
      <c r="J278" s="17">
        <f t="shared" si="95"/>
        <v>1.8750000000000002</v>
      </c>
      <c r="K278">
        <f t="shared" si="92"/>
        <v>8.4375000000000006E-2</v>
      </c>
      <c r="L278">
        <v>22.22</v>
      </c>
      <c r="M278">
        <f t="shared" si="93"/>
        <v>4.4999999999999998E-2</v>
      </c>
      <c r="N278">
        <f t="shared" si="96"/>
        <v>3.9375000000000007E-2</v>
      </c>
      <c r="O278" s="28">
        <f t="shared" si="109"/>
        <v>20510.023425777508</v>
      </c>
      <c r="P278" s="29">
        <f t="shared" si="97"/>
        <v>-8.7101591181679421</v>
      </c>
      <c r="Q278" s="29">
        <f t="shared" si="98"/>
        <v>-12.406226682972878</v>
      </c>
      <c r="R278" s="29">
        <f t="shared" si="103"/>
        <v>-19.00474722102674</v>
      </c>
      <c r="S278" s="29">
        <f t="shared" si="104"/>
        <v>-2.1116385801140822</v>
      </c>
      <c r="T278" s="29">
        <f t="shared" si="105"/>
        <v>-6.3349157403422467</v>
      </c>
      <c r="U278" s="29">
        <f t="shared" si="106"/>
        <v>-12.669831480684493</v>
      </c>
      <c r="V278" s="20">
        <f t="shared" si="111"/>
        <v>142.12578761863477</v>
      </c>
      <c r="W278" s="20">
        <f t="shared" si="113"/>
        <v>-12.851075239789481</v>
      </c>
      <c r="X278" s="20">
        <f t="shared" si="99"/>
        <v>7.8391432063511477</v>
      </c>
      <c r="Y278" s="20">
        <f t="shared" si="100"/>
        <v>11.165604014675591</v>
      </c>
      <c r="Z278" s="20">
        <f t="shared" si="101"/>
        <v>-6.4070630405056415</v>
      </c>
      <c r="AA278" s="20">
        <f t="shared" si="107"/>
        <v>-8.5187016206197228</v>
      </c>
      <c r="AB278" s="20">
        <f t="shared" si="112"/>
        <v>7767.8507866038544</v>
      </c>
      <c r="AC278" s="20">
        <f t="shared" si="102"/>
        <v>-1.1857449936120796E-2</v>
      </c>
      <c r="AD278" s="21">
        <f t="shared" si="94"/>
        <v>28420</v>
      </c>
      <c r="AE278" s="20">
        <f t="shared" si="108"/>
        <v>21.116385801140822</v>
      </c>
      <c r="AF278" s="20">
        <f t="shared" si="110"/>
        <v>7806.9765742224763</v>
      </c>
    </row>
    <row r="279" spans="1:32" x14ac:dyDescent="0.25">
      <c r="A279">
        <v>0</v>
      </c>
      <c r="C279" s="16">
        <v>44324</v>
      </c>
      <c r="J279" s="17">
        <f t="shared" si="95"/>
        <v>1.8750000000000002</v>
      </c>
      <c r="K279">
        <f t="shared" si="92"/>
        <v>8.4375000000000006E-2</v>
      </c>
      <c r="L279">
        <v>22.22</v>
      </c>
      <c r="M279">
        <f t="shared" si="93"/>
        <v>4.4999999999999998E-2</v>
      </c>
      <c r="N279">
        <f t="shared" si="96"/>
        <v>3.9375000000000007E-2</v>
      </c>
      <c r="O279" s="28">
        <f t="shared" si="109"/>
        <v>20488.944243746402</v>
      </c>
      <c r="P279" s="29">
        <f t="shared" si="97"/>
        <v>-8.6857152178420325</v>
      </c>
      <c r="Q279" s="29">
        <f t="shared" si="98"/>
        <v>-12.393466813263826</v>
      </c>
      <c r="R279" s="29">
        <f t="shared" si="103"/>
        <v>-18.971263827995273</v>
      </c>
      <c r="S279" s="29">
        <f t="shared" si="104"/>
        <v>-2.1079182031105859</v>
      </c>
      <c r="T279" s="29">
        <f t="shared" si="105"/>
        <v>-6.3237546093317576</v>
      </c>
      <c r="U279" s="29">
        <f t="shared" si="106"/>
        <v>-12.647509218663515</v>
      </c>
      <c r="V279" s="20">
        <f t="shared" si="111"/>
        <v>141.87323412523165</v>
      </c>
      <c r="W279" s="20">
        <f t="shared" si="113"/>
        <v>-12.828156878559838</v>
      </c>
      <c r="X279" s="20">
        <f t="shared" si="99"/>
        <v>7.8171436960578298</v>
      </c>
      <c r="Y279" s="20">
        <f t="shared" si="100"/>
        <v>11.154120131937443</v>
      </c>
      <c r="Z279" s="20">
        <f t="shared" si="101"/>
        <v>-6.3956604428385644</v>
      </c>
      <c r="AA279" s="20">
        <f t="shared" si="107"/>
        <v>-8.5035786459491511</v>
      </c>
      <c r="AB279" s="20">
        <f t="shared" si="112"/>
        <v>7789.1825221283634</v>
      </c>
      <c r="AC279" s="20">
        <f t="shared" si="102"/>
        <v>-1.1839331737118016E-2</v>
      </c>
      <c r="AD279" s="21">
        <f t="shared" si="94"/>
        <v>28420</v>
      </c>
      <c r="AE279" s="20">
        <f t="shared" si="108"/>
        <v>21.079182031105859</v>
      </c>
      <c r="AF279" s="20">
        <f t="shared" si="110"/>
        <v>7828.0557562535823</v>
      </c>
    </row>
    <row r="280" spans="1:32" x14ac:dyDescent="0.25">
      <c r="A280">
        <v>0</v>
      </c>
      <c r="C280" s="16">
        <v>44325</v>
      </c>
      <c r="J280" s="17">
        <f t="shared" si="95"/>
        <v>1.8750000000000002</v>
      </c>
      <c r="K280">
        <f t="shared" si="92"/>
        <v>8.4375000000000006E-2</v>
      </c>
      <c r="L280">
        <v>22.22</v>
      </c>
      <c r="M280">
        <f t="shared" si="93"/>
        <v>4.4999999999999998E-2</v>
      </c>
      <c r="N280">
        <f t="shared" si="96"/>
        <v>3.9375000000000007E-2</v>
      </c>
      <c r="O280" s="28">
        <f t="shared" si="109"/>
        <v>20467.902144257245</v>
      </c>
      <c r="P280" s="29">
        <f t="shared" si="97"/>
        <v>-8.6613700647071514</v>
      </c>
      <c r="Q280" s="29">
        <f t="shared" si="98"/>
        <v>-12.380729424450076</v>
      </c>
      <c r="R280" s="29">
        <f t="shared" si="103"/>
        <v>-18.937889540241503</v>
      </c>
      <c r="S280" s="29">
        <f t="shared" si="104"/>
        <v>-2.1042099489157229</v>
      </c>
      <c r="T280" s="29">
        <f t="shared" si="105"/>
        <v>-6.3126298467471678</v>
      </c>
      <c r="U280" s="29">
        <f t="shared" si="106"/>
        <v>-12.625259693494336</v>
      </c>
      <c r="V280" s="20">
        <f t="shared" si="111"/>
        <v>141.62151369072171</v>
      </c>
      <c r="W280" s="20">
        <f t="shared" si="113"/>
        <v>-12.805314439116007</v>
      </c>
      <c r="X280" s="20">
        <f t="shared" si="99"/>
        <v>7.7952330582364366</v>
      </c>
      <c r="Y280" s="20">
        <f t="shared" si="100"/>
        <v>11.142656482005068</v>
      </c>
      <c r="Z280" s="20">
        <f t="shared" si="101"/>
        <v>-6.3842955356354238</v>
      </c>
      <c r="AA280" s="20">
        <f t="shared" si="107"/>
        <v>-8.4885054845511476</v>
      </c>
      <c r="AB280" s="20">
        <f t="shared" si="112"/>
        <v>7810.4763420520312</v>
      </c>
      <c r="AC280" s="20">
        <f t="shared" si="102"/>
        <v>-1.1821290656738884E-2</v>
      </c>
      <c r="AD280" s="21">
        <f t="shared" si="94"/>
        <v>28420</v>
      </c>
      <c r="AE280" s="20">
        <f t="shared" si="108"/>
        <v>21.042099489157227</v>
      </c>
      <c r="AF280" s="20">
        <f t="shared" si="110"/>
        <v>7849.0978557427397</v>
      </c>
    </row>
    <row r="281" spans="1:32" x14ac:dyDescent="0.25">
      <c r="A281">
        <v>0</v>
      </c>
      <c r="C281" s="16">
        <v>44326</v>
      </c>
      <c r="J281" s="17">
        <f t="shared" si="95"/>
        <v>1.8750000000000002</v>
      </c>
      <c r="K281">
        <f t="shared" si="92"/>
        <v>8.4375000000000006E-2</v>
      </c>
      <c r="L281">
        <v>22.22</v>
      </c>
      <c r="M281">
        <f t="shared" si="93"/>
        <v>4.4999999999999998E-2</v>
      </c>
      <c r="N281">
        <f t="shared" si="96"/>
        <v>3.9375000000000007E-2</v>
      </c>
      <c r="O281" s="28">
        <f t="shared" si="109"/>
        <v>20446.89700672304</v>
      </c>
      <c r="P281" s="29">
        <f t="shared" si="97"/>
        <v>-8.6371230909290961</v>
      </c>
      <c r="Q281" s="29">
        <f t="shared" si="98"/>
        <v>-12.36801444327787</v>
      </c>
      <c r="R281" s="29">
        <f t="shared" si="103"/>
        <v>-18.90462378078627</v>
      </c>
      <c r="S281" s="29">
        <f t="shared" si="104"/>
        <v>-2.1005137534206968</v>
      </c>
      <c r="T281" s="29">
        <f t="shared" si="105"/>
        <v>-6.3015412602620895</v>
      </c>
      <c r="U281" s="29">
        <f t="shared" si="106"/>
        <v>-12.603082520524181</v>
      </c>
      <c r="V281" s="20">
        <f t="shared" si="111"/>
        <v>141.37062184284457</v>
      </c>
      <c r="W281" s="20">
        <f t="shared" si="113"/>
        <v>-12.782547512580912</v>
      </c>
      <c r="X281" s="20">
        <f t="shared" si="99"/>
        <v>7.7734107818361871</v>
      </c>
      <c r="Y281" s="20">
        <f t="shared" si="100"/>
        <v>11.131212998950083</v>
      </c>
      <c r="Z281" s="20">
        <f t="shared" si="101"/>
        <v>-6.3729681160824772</v>
      </c>
      <c r="AA281" s="20">
        <f t="shared" si="107"/>
        <v>-8.4734818695031748</v>
      </c>
      <c r="AB281" s="20">
        <f t="shared" si="112"/>
        <v>7831.7323714341146</v>
      </c>
      <c r="AC281" s="20">
        <f t="shared" si="102"/>
        <v>-1.1803326170061542E-2</v>
      </c>
      <c r="AD281" s="21">
        <f t="shared" si="94"/>
        <v>28420</v>
      </c>
      <c r="AE281" s="20">
        <f t="shared" si="108"/>
        <v>21.005137534206966</v>
      </c>
      <c r="AF281" s="20">
        <f t="shared" si="110"/>
        <v>7870.102993276947</v>
      </c>
    </row>
    <row r="282" spans="1:32" x14ac:dyDescent="0.25">
      <c r="A282">
        <v>0</v>
      </c>
      <c r="C282" s="16">
        <v>44327</v>
      </c>
      <c r="J282" s="17">
        <f t="shared" si="95"/>
        <v>1.8750000000000002</v>
      </c>
      <c r="K282">
        <f t="shared" si="92"/>
        <v>8.4375000000000006E-2</v>
      </c>
      <c r="L282">
        <v>22.22</v>
      </c>
      <c r="M282">
        <f t="shared" si="93"/>
        <v>4.4999999999999998E-2</v>
      </c>
      <c r="N282">
        <f t="shared" si="96"/>
        <v>3.9375000000000007E-2</v>
      </c>
      <c r="O282" s="28">
        <f t="shared" si="109"/>
        <v>20425.928711193053</v>
      </c>
      <c r="P282" s="29">
        <f t="shared" si="97"/>
        <v>-8.6129737331064273</v>
      </c>
      <c r="Q282" s="29">
        <f t="shared" si="98"/>
        <v>-12.35532179688084</v>
      </c>
      <c r="R282" s="29">
        <f t="shared" si="103"/>
        <v>-18.871465976988539</v>
      </c>
      <c r="S282" s="29">
        <f t="shared" si="104"/>
        <v>-2.0968295529987269</v>
      </c>
      <c r="T282" s="29">
        <f t="shared" si="105"/>
        <v>-6.2904886589961793</v>
      </c>
      <c r="U282" s="29">
        <f t="shared" si="106"/>
        <v>-12.58097731799236</v>
      </c>
      <c r="V282" s="20">
        <f t="shared" si="111"/>
        <v>141.12055414368996</v>
      </c>
      <c r="W282" s="20">
        <f t="shared" si="113"/>
        <v>-12.759855693215137</v>
      </c>
      <c r="X282" s="20">
        <f t="shared" si="99"/>
        <v>7.751676359795785</v>
      </c>
      <c r="Y282" s="20">
        <f t="shared" si="100"/>
        <v>11.119789617192756</v>
      </c>
      <c r="Z282" s="20">
        <f t="shared" si="101"/>
        <v>-6.361677982928005</v>
      </c>
      <c r="AA282" s="20">
        <f t="shared" si="107"/>
        <v>-8.4585075359267314</v>
      </c>
      <c r="AB282" s="20">
        <f t="shared" si="112"/>
        <v>7852.9507346632563</v>
      </c>
      <c r="AC282" s="20">
        <f t="shared" si="102"/>
        <v>-1.1785437757572429E-2</v>
      </c>
      <c r="AD282" s="21">
        <f t="shared" si="94"/>
        <v>28420</v>
      </c>
      <c r="AE282" s="20">
        <f t="shared" si="108"/>
        <v>20.968295529987266</v>
      </c>
      <c r="AF282" s="20">
        <f t="shared" si="110"/>
        <v>7891.0712888069347</v>
      </c>
    </row>
    <row r="283" spans="1:32" x14ac:dyDescent="0.25">
      <c r="A283">
        <v>0</v>
      </c>
      <c r="C283" s="16">
        <v>44328</v>
      </c>
      <c r="J283" s="17">
        <f t="shared" si="95"/>
        <v>1.8750000000000002</v>
      </c>
      <c r="K283">
        <f t="shared" si="92"/>
        <v>8.4375000000000006E-2</v>
      </c>
      <c r="L283">
        <v>22.22</v>
      </c>
      <c r="M283">
        <f t="shared" si="93"/>
        <v>4.4999999999999998E-2</v>
      </c>
      <c r="N283">
        <f t="shared" si="96"/>
        <v>3.9375000000000007E-2</v>
      </c>
      <c r="O283" s="28">
        <f t="shared" si="109"/>
        <v>20404.997138348048</v>
      </c>
      <c r="P283" s="29">
        <f t="shared" si="97"/>
        <v>-8.5889214322252219</v>
      </c>
      <c r="Q283" s="29">
        <f t="shared" si="98"/>
        <v>-12.342651412777087</v>
      </c>
      <c r="R283" s="29">
        <f t="shared" si="103"/>
        <v>-18.838415560502078</v>
      </c>
      <c r="S283" s="29">
        <f t="shared" si="104"/>
        <v>-2.0931572845002306</v>
      </c>
      <c r="T283" s="29">
        <f t="shared" si="105"/>
        <v>-6.2794718535006924</v>
      </c>
      <c r="U283" s="29">
        <f t="shared" si="106"/>
        <v>-12.558943707001387</v>
      </c>
      <c r="V283" s="20">
        <f t="shared" si="111"/>
        <v>140.87130618934128</v>
      </c>
      <c r="W283" s="20">
        <f t="shared" si="113"/>
        <v>-12.737238578384702</v>
      </c>
      <c r="X283" s="20">
        <f t="shared" si="99"/>
        <v>7.7300292890027</v>
      </c>
      <c r="Y283" s="20">
        <f t="shared" si="100"/>
        <v>11.108386271499379</v>
      </c>
      <c r="Z283" s="20">
        <f t="shared" si="101"/>
        <v>-6.3504249364660481</v>
      </c>
      <c r="AA283" s="20">
        <f t="shared" si="107"/>
        <v>-8.4435822209662792</v>
      </c>
      <c r="AB283" s="20">
        <f t="shared" si="112"/>
        <v>7874.1315554626071</v>
      </c>
      <c r="AC283" s="20">
        <f t="shared" si="102"/>
        <v>-1.1767624905089338E-2</v>
      </c>
      <c r="AD283" s="21">
        <f t="shared" si="94"/>
        <v>28419.999999999993</v>
      </c>
      <c r="AE283" s="20">
        <f t="shared" si="108"/>
        <v>20.931572845002307</v>
      </c>
      <c r="AF283" s="20">
        <f t="shared" si="110"/>
        <v>7912.0028616519367</v>
      </c>
    </row>
    <row r="284" spans="1:32" x14ac:dyDescent="0.25">
      <c r="A284">
        <v>0</v>
      </c>
      <c r="C284" s="16">
        <v>44329</v>
      </c>
      <c r="J284" s="17">
        <f t="shared" si="95"/>
        <v>1.8750000000000002</v>
      </c>
      <c r="K284">
        <f t="shared" si="92"/>
        <v>8.4375000000000006E-2</v>
      </c>
      <c r="L284">
        <v>22.22</v>
      </c>
      <c r="M284">
        <f t="shared" si="93"/>
        <v>4.4999999999999998E-2</v>
      </c>
      <c r="N284">
        <f t="shared" si="96"/>
        <v>3.9375000000000007E-2</v>
      </c>
      <c r="O284" s="28">
        <f t="shared" si="109"/>
        <v>20384.102169495567</v>
      </c>
      <c r="P284" s="29">
        <f t="shared" si="97"/>
        <v>-8.5649656336144417</v>
      </c>
      <c r="Q284" s="29">
        <f t="shared" si="98"/>
        <v>-12.330003218866301</v>
      </c>
      <c r="R284" s="29">
        <f t="shared" si="103"/>
        <v>-18.80547196723267</v>
      </c>
      <c r="S284" s="29">
        <f t="shared" si="104"/>
        <v>-2.0894968852480744</v>
      </c>
      <c r="T284" s="29">
        <f t="shared" si="105"/>
        <v>-6.2684906557442233</v>
      </c>
      <c r="U284" s="29">
        <f t="shared" si="106"/>
        <v>-12.536981311488447</v>
      </c>
      <c r="V284" s="20">
        <f t="shared" si="111"/>
        <v>140.62287360952422</v>
      </c>
      <c r="W284" s="20">
        <f t="shared" si="113"/>
        <v>-12.714695768529387</v>
      </c>
      <c r="X284" s="20">
        <f t="shared" si="99"/>
        <v>7.7084690702529981</v>
      </c>
      <c r="Y284" s="20">
        <f t="shared" si="100"/>
        <v>11.097002896979671</v>
      </c>
      <c r="Z284" s="20">
        <f t="shared" si="101"/>
        <v>-6.3392087785203577</v>
      </c>
      <c r="AA284" s="20">
        <f t="shared" si="107"/>
        <v>-8.428705663768433</v>
      </c>
      <c r="AB284" s="20">
        <f t="shared" si="112"/>
        <v>7895.2749568949048</v>
      </c>
      <c r="AC284" s="20">
        <f t="shared" si="102"/>
        <v>-1.1749887103669577E-2</v>
      </c>
      <c r="AD284" s="21">
        <f t="shared" si="94"/>
        <v>28419.999999999996</v>
      </c>
      <c r="AE284" s="20">
        <f t="shared" si="108"/>
        <v>20.894968852480744</v>
      </c>
      <c r="AF284" s="20">
        <f t="shared" si="110"/>
        <v>7932.8978305044175</v>
      </c>
    </row>
    <row r="285" spans="1:32" x14ac:dyDescent="0.25">
      <c r="A285">
        <v>0</v>
      </c>
      <c r="C285" s="16">
        <v>44330</v>
      </c>
      <c r="J285" s="17">
        <f t="shared" si="95"/>
        <v>1.8750000000000002</v>
      </c>
      <c r="K285">
        <f t="shared" si="92"/>
        <v>8.4375000000000006E-2</v>
      </c>
      <c r="L285">
        <v>22.22</v>
      </c>
      <c r="M285">
        <f t="shared" si="93"/>
        <v>4.4999999999999998E-2</v>
      </c>
      <c r="N285">
        <f t="shared" si="96"/>
        <v>3.9375000000000007E-2</v>
      </c>
      <c r="O285" s="28">
        <f t="shared" si="109"/>
        <v>20363.243686565238</v>
      </c>
      <c r="P285" s="29">
        <f t="shared" si="97"/>
        <v>-8.5411057869018929</v>
      </c>
      <c r="Q285" s="29">
        <f t="shared" si="98"/>
        <v>-12.317377143426915</v>
      </c>
      <c r="R285" s="29">
        <f t="shared" si="103"/>
        <v>-18.772634637295926</v>
      </c>
      <c r="S285" s="29">
        <f t="shared" si="104"/>
        <v>-2.085848293032881</v>
      </c>
      <c r="T285" s="29">
        <f t="shared" si="105"/>
        <v>-6.2575448790986421</v>
      </c>
      <c r="U285" s="29">
        <f t="shared" si="106"/>
        <v>-12.515089758197284</v>
      </c>
      <c r="V285" s="20">
        <f t="shared" si="111"/>
        <v>140.37525206726016</v>
      </c>
      <c r="W285" s="20">
        <f t="shared" si="113"/>
        <v>-12.692226867131399</v>
      </c>
      <c r="X285" s="20">
        <f t="shared" si="99"/>
        <v>7.6869952082117035</v>
      </c>
      <c r="Y285" s="20">
        <f t="shared" si="100"/>
        <v>11.085639429084225</v>
      </c>
      <c r="Z285" s="20">
        <f t="shared" si="101"/>
        <v>-6.3280293124285896</v>
      </c>
      <c r="AA285" s="20">
        <f t="shared" si="107"/>
        <v>-8.4138776054614706</v>
      </c>
      <c r="AB285" s="20">
        <f t="shared" si="112"/>
        <v>7916.3810613674978</v>
      </c>
      <c r="AC285" s="20">
        <f t="shared" si="102"/>
        <v>-1.1732223849531397E-2</v>
      </c>
      <c r="AD285" s="21">
        <f t="shared" si="94"/>
        <v>28419.999999999996</v>
      </c>
      <c r="AE285" s="20">
        <f t="shared" si="108"/>
        <v>20.858482930328808</v>
      </c>
      <c r="AF285" s="20">
        <f t="shared" si="110"/>
        <v>7953.7563134347465</v>
      </c>
    </row>
    <row r="286" spans="1:32" x14ac:dyDescent="0.25">
      <c r="A286">
        <v>0</v>
      </c>
      <c r="C286" s="16">
        <v>44331</v>
      </c>
      <c r="J286" s="17">
        <f t="shared" si="95"/>
        <v>1.8750000000000002</v>
      </c>
      <c r="K286">
        <f t="shared" si="92"/>
        <v>8.4375000000000006E-2</v>
      </c>
      <c r="L286">
        <v>22.22</v>
      </c>
      <c r="M286">
        <f t="shared" si="93"/>
        <v>4.4999999999999998E-2</v>
      </c>
      <c r="N286">
        <f t="shared" si="96"/>
        <v>3.9375000000000007E-2</v>
      </c>
      <c r="O286" s="28">
        <f t="shared" si="109"/>
        <v>20342.421572104155</v>
      </c>
      <c r="P286" s="29">
        <f t="shared" si="97"/>
        <v>-8.5173413459707596</v>
      </c>
      <c r="Q286" s="29">
        <f t="shared" si="98"/>
        <v>-12.304773115113271</v>
      </c>
      <c r="R286" s="29">
        <f t="shared" si="103"/>
        <v>-18.739903014975628</v>
      </c>
      <c r="S286" s="29">
        <f t="shared" si="104"/>
        <v>-2.0822114461084031</v>
      </c>
      <c r="T286" s="29">
        <f t="shared" si="105"/>
        <v>-6.246634338325209</v>
      </c>
      <c r="U286" s="29">
        <f t="shared" si="106"/>
        <v>-12.49326867665042</v>
      </c>
      <c r="V286" s="20">
        <f t="shared" si="111"/>
        <v>140.12843725852457</v>
      </c>
      <c r="W286" s="20">
        <f t="shared" si="113"/>
        <v>-12.669831480684493</v>
      </c>
      <c r="X286" s="20">
        <f t="shared" si="99"/>
        <v>7.6656072113736835</v>
      </c>
      <c r="Y286" s="20">
        <f t="shared" si="100"/>
        <v>11.074295803601943</v>
      </c>
      <c r="Z286" s="20">
        <f t="shared" si="101"/>
        <v>-6.3168863430267068</v>
      </c>
      <c r="AA286" s="20">
        <f t="shared" si="107"/>
        <v>-8.3990977891351104</v>
      </c>
      <c r="AB286" s="20">
        <f t="shared" si="112"/>
        <v>7937.4499906373167</v>
      </c>
      <c r="AC286" s="20">
        <f t="shared" si="102"/>
        <v>-1.1714634643970885E-2</v>
      </c>
      <c r="AD286" s="21">
        <f t="shared" si="94"/>
        <v>28419.999999999996</v>
      </c>
      <c r="AE286" s="20">
        <f t="shared" si="108"/>
        <v>20.822114461084034</v>
      </c>
      <c r="AF286" s="20">
        <f t="shared" si="110"/>
        <v>7974.5784278958308</v>
      </c>
    </row>
    <row r="287" spans="1:32" x14ac:dyDescent="0.25">
      <c r="A287">
        <v>0</v>
      </c>
      <c r="C287" s="16">
        <v>44332</v>
      </c>
      <c r="J287" s="17">
        <f t="shared" si="95"/>
        <v>1.8750000000000002</v>
      </c>
      <c r="K287">
        <f t="shared" si="92"/>
        <v>8.4375000000000006E-2</v>
      </c>
      <c r="L287">
        <v>22.22</v>
      </c>
      <c r="M287">
        <f t="shared" si="93"/>
        <v>4.4999999999999998E-2</v>
      </c>
      <c r="N287">
        <f t="shared" si="96"/>
        <v>3.9375000000000007E-2</v>
      </c>
      <c r="O287" s="28">
        <f t="shared" si="109"/>
        <v>20321.635709272286</v>
      </c>
      <c r="P287" s="29">
        <f t="shared" si="97"/>
        <v>-8.4936717689166912</v>
      </c>
      <c r="Q287" s="29">
        <f t="shared" si="98"/>
        <v>-12.292191062952808</v>
      </c>
      <c r="R287" s="29">
        <f t="shared" si="103"/>
        <v>-18.70727654868255</v>
      </c>
      <c r="S287" s="29">
        <f t="shared" si="104"/>
        <v>-2.0785862831869504</v>
      </c>
      <c r="T287" s="29">
        <f t="shared" si="105"/>
        <v>-6.2357588495608498</v>
      </c>
      <c r="U287" s="29">
        <f t="shared" si="106"/>
        <v>-12.471517699121701</v>
      </c>
      <c r="V287" s="20">
        <f t="shared" si="111"/>
        <v>139.88242491190999</v>
      </c>
      <c r="W287" s="20">
        <f t="shared" si="113"/>
        <v>-12.647509218663515</v>
      </c>
      <c r="X287" s="20">
        <f t="shared" si="99"/>
        <v>7.6443045920250219</v>
      </c>
      <c r="Y287" s="20">
        <f t="shared" si="100"/>
        <v>11.062971956657528</v>
      </c>
      <c r="Z287" s="20">
        <f t="shared" si="101"/>
        <v>-6.3057796766336054</v>
      </c>
      <c r="AA287" s="20">
        <f t="shared" si="107"/>
        <v>-8.3843659598205562</v>
      </c>
      <c r="AB287" s="20">
        <f t="shared" si="112"/>
        <v>7958.481865815801</v>
      </c>
      <c r="AC287" s="20">
        <f t="shared" si="102"/>
        <v>-1.16971189932816E-2</v>
      </c>
      <c r="AD287" s="21">
        <f t="shared" si="94"/>
        <v>28419.999999999996</v>
      </c>
      <c r="AE287" s="20">
        <f t="shared" si="108"/>
        <v>20.785862831869501</v>
      </c>
      <c r="AF287" s="20">
        <f t="shared" si="110"/>
        <v>7995.3642907276999</v>
      </c>
    </row>
    <row r="288" spans="1:32" x14ac:dyDescent="0.25">
      <c r="A288">
        <v>0</v>
      </c>
      <c r="C288" s="16">
        <v>44333</v>
      </c>
      <c r="J288" s="17">
        <f t="shared" si="95"/>
        <v>1.8750000000000002</v>
      </c>
      <c r="K288">
        <f t="shared" si="92"/>
        <v>8.4375000000000006E-2</v>
      </c>
      <c r="L288">
        <v>22.22</v>
      </c>
      <c r="M288">
        <f t="shared" si="93"/>
        <v>4.4999999999999998E-2</v>
      </c>
      <c r="N288">
        <f t="shared" si="96"/>
        <v>3.9375000000000007E-2</v>
      </c>
      <c r="O288" s="28">
        <f t="shared" si="109"/>
        <v>20300.885981837939</v>
      </c>
      <c r="P288" s="29">
        <f t="shared" si="97"/>
        <v>-8.4700965180054908</v>
      </c>
      <c r="Q288" s="29">
        <f t="shared" si="98"/>
        <v>-12.279630916343319</v>
      </c>
      <c r="R288" s="29">
        <f t="shared" si="103"/>
        <v>-18.674754690913929</v>
      </c>
      <c r="S288" s="29">
        <f t="shared" si="104"/>
        <v>-2.074972743434881</v>
      </c>
      <c r="T288" s="29">
        <f t="shared" si="105"/>
        <v>-6.2249182303046426</v>
      </c>
      <c r="U288" s="29">
        <f t="shared" si="106"/>
        <v>-12.449836460609287</v>
      </c>
      <c r="V288" s="20">
        <f t="shared" si="111"/>
        <v>139.63721078829363</v>
      </c>
      <c r="W288" s="20">
        <f t="shared" si="113"/>
        <v>-12.625259693494336</v>
      </c>
      <c r="X288" s="20">
        <f t="shared" si="99"/>
        <v>7.6230868662049422</v>
      </c>
      <c r="Y288" s="20">
        <f t="shared" si="100"/>
        <v>11.051667824708987</v>
      </c>
      <c r="Z288" s="20">
        <f t="shared" si="101"/>
        <v>-6.2947091210359494</v>
      </c>
      <c r="AA288" s="20">
        <f t="shared" si="107"/>
        <v>-8.3696818644708308</v>
      </c>
      <c r="AB288" s="20">
        <f t="shared" si="112"/>
        <v>7979.4768073737669</v>
      </c>
      <c r="AC288" s="20">
        <f t="shared" si="102"/>
        <v>-1.1679676408688347E-2</v>
      </c>
      <c r="AD288" s="21">
        <f t="shared" si="94"/>
        <v>28420</v>
      </c>
      <c r="AE288" s="20">
        <f t="shared" si="108"/>
        <v>20.749727434348813</v>
      </c>
      <c r="AF288" s="20">
        <f t="shared" si="110"/>
        <v>8016.1140181620485</v>
      </c>
    </row>
    <row r="289" spans="1:32" x14ac:dyDescent="0.25">
      <c r="A289">
        <v>0</v>
      </c>
      <c r="C289" s="16">
        <v>44334</v>
      </c>
      <c r="J289" s="17">
        <f t="shared" si="95"/>
        <v>1.8750000000000002</v>
      </c>
      <c r="K289">
        <f t="shared" si="92"/>
        <v>8.4375000000000006E-2</v>
      </c>
      <c r="L289">
        <v>22.22</v>
      </c>
      <c r="M289">
        <f t="shared" si="93"/>
        <v>4.4999999999999998E-2</v>
      </c>
      <c r="N289">
        <f t="shared" si="96"/>
        <v>3.9375000000000007E-2</v>
      </c>
      <c r="O289" s="28">
        <f t="shared" si="109"/>
        <v>20280.172274173259</v>
      </c>
      <c r="P289" s="29">
        <f t="shared" si="97"/>
        <v>-8.446615059631311</v>
      </c>
      <c r="Q289" s="29">
        <f t="shared" si="98"/>
        <v>-12.267092605050186</v>
      </c>
      <c r="R289" s="29">
        <f t="shared" si="103"/>
        <v>-18.642336898213347</v>
      </c>
      <c r="S289" s="29">
        <f t="shared" si="104"/>
        <v>-2.0713707664681498</v>
      </c>
      <c r="T289" s="29">
        <f t="shared" si="105"/>
        <v>-6.2141122994044489</v>
      </c>
      <c r="U289" s="29">
        <f t="shared" si="106"/>
        <v>-12.4282245988089</v>
      </c>
      <c r="V289" s="20">
        <f t="shared" si="111"/>
        <v>139.39279068050959</v>
      </c>
      <c r="W289" s="20">
        <f t="shared" si="113"/>
        <v>-12.603082520524181</v>
      </c>
      <c r="X289" s="20">
        <f t="shared" si="99"/>
        <v>7.6019535536681797</v>
      </c>
      <c r="Y289" s="20">
        <f t="shared" si="100"/>
        <v>11.040383344545168</v>
      </c>
      <c r="Z289" s="20">
        <f t="shared" si="101"/>
        <v>-6.2836744854732132</v>
      </c>
      <c r="AA289" s="20">
        <f t="shared" si="107"/>
        <v>-8.3550452519413625</v>
      </c>
      <c r="AB289" s="20">
        <f t="shared" si="112"/>
        <v>8000.4349351462324</v>
      </c>
      <c r="AC289" s="20">
        <f t="shared" si="102"/>
        <v>-1.1662306406259849E-2</v>
      </c>
      <c r="AD289" s="21">
        <f t="shared" si="94"/>
        <v>28420.000000000004</v>
      </c>
      <c r="AE289" s="20">
        <f t="shared" si="108"/>
        <v>20.7137076646815</v>
      </c>
      <c r="AF289" s="20">
        <f t="shared" si="110"/>
        <v>8036.8277258267299</v>
      </c>
    </row>
    <row r="293" spans="1:32" x14ac:dyDescent="0.25">
      <c r="AD293" s="20"/>
    </row>
  </sheetData>
  <conditionalFormatting sqref="C1:I1 C290:I1048576 E3:I11 D12:I289 C2:C289">
    <cfRule type="timePeriod" dxfId="14" priority="2" timePeriod="today">
      <formula>FLOOR(C1,1)=TODAY()</formula>
    </cfRule>
  </conditionalFormatting>
  <conditionalFormatting sqref="AC3:AC289">
    <cfRule type="cellIs" dxfId="13" priority="1" stopIfTrue="1" operator="lessThan">
      <formula>1</formula>
    </cfRule>
  </conditionalFormatting>
  <hyperlinks>
    <hyperlink ref="AS10" r:id="rId1" xr:uid="{1390ECC6-8651-4729-9496-1C4AC4827B3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888F-B110-4FD2-8537-FFFA15FB5DF3}">
  <sheetPr codeName="Sheet2">
    <tabColor rgb="FFFFFF00"/>
  </sheetPr>
  <dimension ref="A1:AS29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0" customWidth="1"/>
    <col min="2" max="2" width="27.140625" customWidth="1"/>
    <col min="3" max="3" width="10.42578125" style="65" customWidth="1"/>
    <col min="4" max="9" width="10.42578125" style="74" customWidth="1"/>
    <col min="10" max="10" width="8.7109375" style="17" customWidth="1"/>
    <col min="11" max="11" width="9.140625" customWidth="1"/>
    <col min="12" max="12" width="8.7109375" customWidth="1"/>
    <col min="13" max="13" width="9.140625" customWidth="1"/>
    <col min="14" max="14" width="8.7109375" customWidth="1"/>
    <col min="15" max="15" width="16.28515625" style="18" customWidth="1"/>
    <col min="16" max="21" width="16.28515625" style="19" customWidth="1"/>
    <col min="22" max="27" width="21.5703125" style="66" customWidth="1"/>
    <col min="28" max="29" width="11.140625" style="66" customWidth="1"/>
    <col min="30" max="32" width="11.140625" style="21" customWidth="1"/>
    <col min="33" max="33" width="17.85546875" bestFit="1" customWidth="1"/>
    <col min="34" max="34" width="78.42578125" bestFit="1" customWidth="1"/>
    <col min="35" max="35" width="12.140625" bestFit="1" customWidth="1"/>
    <col min="43" max="43" width="11.140625" bestFit="1" customWidth="1"/>
    <col min="44" max="44" width="30.5703125" bestFit="1" customWidth="1"/>
    <col min="45" max="45" width="96.28515625" customWidth="1"/>
  </cols>
  <sheetData>
    <row r="1" spans="1:45" ht="90" x14ac:dyDescent="0.25">
      <c r="A1" s="1" t="s">
        <v>0</v>
      </c>
      <c r="B1" s="2" t="s">
        <v>1</v>
      </c>
      <c r="C1" s="3" t="s">
        <v>2</v>
      </c>
      <c r="D1" s="76" t="s">
        <v>65</v>
      </c>
      <c r="E1" s="76" t="s">
        <v>77</v>
      </c>
      <c r="F1" s="76" t="s">
        <v>78</v>
      </c>
      <c r="G1" s="76" t="s">
        <v>66</v>
      </c>
      <c r="H1" s="76" t="s">
        <v>67</v>
      </c>
      <c r="I1" s="76" t="s">
        <v>68</v>
      </c>
      <c r="J1" s="4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70" t="s">
        <v>9</v>
      </c>
      <c r="Q1" s="71" t="s">
        <v>10</v>
      </c>
      <c r="R1" s="67" t="s">
        <v>11</v>
      </c>
      <c r="S1" s="68" t="s">
        <v>12</v>
      </c>
      <c r="T1" s="68" t="s">
        <v>53</v>
      </c>
      <c r="U1" s="69" t="s">
        <v>54</v>
      </c>
      <c r="V1" s="8" t="s">
        <v>13</v>
      </c>
      <c r="W1" s="8" t="s">
        <v>59</v>
      </c>
      <c r="X1" s="7" t="s">
        <v>14</v>
      </c>
      <c r="Y1" s="7" t="s">
        <v>15</v>
      </c>
      <c r="Z1" s="7" t="s">
        <v>16</v>
      </c>
      <c r="AA1" s="7" t="s">
        <v>17</v>
      </c>
      <c r="AB1" s="8" t="s">
        <v>55</v>
      </c>
      <c r="AC1" s="9" t="s">
        <v>18</v>
      </c>
      <c r="AD1" s="10" t="s">
        <v>19</v>
      </c>
      <c r="AE1" s="10" t="s">
        <v>60</v>
      </c>
      <c r="AF1" s="10" t="s">
        <v>62</v>
      </c>
      <c r="AG1" s="11"/>
      <c r="AH1" s="12" t="s">
        <v>20</v>
      </c>
      <c r="AI1" s="12" t="s">
        <v>21</v>
      </c>
      <c r="AL1" s="13" t="s">
        <v>22</v>
      </c>
      <c r="AM1" s="13" t="s">
        <v>4</v>
      </c>
      <c r="AN1" s="14" t="s">
        <v>23</v>
      </c>
      <c r="AO1" s="15" t="s">
        <v>3</v>
      </c>
      <c r="AP1" s="15" t="s">
        <v>24</v>
      </c>
    </row>
    <row r="2" spans="1:45" x14ac:dyDescent="0.25">
      <c r="A2">
        <v>0</v>
      </c>
      <c r="B2" t="s">
        <v>25</v>
      </c>
      <c r="C2" s="16">
        <v>44061</v>
      </c>
      <c r="E2" s="74">
        <f>158</f>
        <v>158</v>
      </c>
      <c r="F2" s="74">
        <v>157</v>
      </c>
      <c r="J2" s="17">
        <f>K2/M2</f>
        <v>1.8750000000000002</v>
      </c>
      <c r="K2">
        <f t="shared" ref="K2:K65" si="0">IF(A2=0,$AM$2,IF(A2=1,$AM$3,IF(A2=2,$AM$4,IF(A2=3,$AM$5,IF(A2=4,$AM$6,IF(A2=5,$AM$7,IF(A2=6,$AM$8,IF(A2=7,$AM$9,IF(A2=8,$AM$10,"")))))))))</f>
        <v>8.4375000000000006E-2</v>
      </c>
      <c r="L2">
        <v>22.22</v>
      </c>
      <c r="M2">
        <f t="shared" ref="M2:M65" si="1">$AI$7</f>
        <v>4.4999999999999998E-2</v>
      </c>
      <c r="N2">
        <f>K2-M2</f>
        <v>3.9375000000000007E-2</v>
      </c>
      <c r="O2" s="18">
        <f>AI2</f>
        <v>28317</v>
      </c>
      <c r="V2" s="20">
        <f>AI3*0.9</f>
        <v>47.7</v>
      </c>
      <c r="W2" s="20"/>
      <c r="X2" s="20"/>
      <c r="Y2" s="20"/>
      <c r="Z2" s="20"/>
      <c r="AA2" s="20"/>
      <c r="AB2" s="20">
        <f>AI4+AI3*0.1</f>
        <v>55.3</v>
      </c>
      <c r="AC2" s="20"/>
      <c r="AD2" s="21">
        <f t="shared" ref="AD2:AD65" si="2">O2+V2+AB2</f>
        <v>28420</v>
      </c>
      <c r="AH2" s="22" t="s">
        <v>26</v>
      </c>
      <c r="AI2" s="23">
        <f>AI5-AI4-AI3</f>
        <v>28317</v>
      </c>
      <c r="AL2" s="24">
        <v>0</v>
      </c>
      <c r="AM2" s="25">
        <f>AI6</f>
        <v>8.4375000000000006E-2</v>
      </c>
      <c r="AN2" s="26">
        <f t="shared" ref="AN2:AN10" si="3">AM2-$AI$7</f>
        <v>3.9375000000000007E-2</v>
      </c>
      <c r="AO2" s="27">
        <f t="shared" ref="AO2:AO10" si="4">AM2/$AI$7</f>
        <v>1.8750000000000002</v>
      </c>
      <c r="AP2" s="26">
        <v>0</v>
      </c>
    </row>
    <row r="3" spans="1:45" x14ac:dyDescent="0.25">
      <c r="A3">
        <v>0</v>
      </c>
      <c r="C3" s="16">
        <v>44062</v>
      </c>
      <c r="E3" s="77"/>
      <c r="F3" s="77"/>
      <c r="G3" s="77"/>
      <c r="H3" s="77"/>
      <c r="I3" s="77"/>
      <c r="J3" s="17">
        <f t="shared" ref="J3:J66" si="5">K3/M3</f>
        <v>1.8750000000000002</v>
      </c>
      <c r="K3">
        <f t="shared" si="0"/>
        <v>8.4375000000000006E-2</v>
      </c>
      <c r="L3">
        <v>22.22</v>
      </c>
      <c r="M3">
        <f t="shared" si="1"/>
        <v>4.4999999999999998E-2</v>
      </c>
      <c r="N3">
        <f t="shared" ref="N3:N66" si="6">K3-M3</f>
        <v>3.9375000000000007E-2</v>
      </c>
      <c r="O3" s="28">
        <f>O2+P3+Q3</f>
        <v>28295.864371548556</v>
      </c>
      <c r="P3" s="29">
        <f t="shared" ref="P3:P66" si="7">-((O2/$AI$2)*(K3*V2))</f>
        <v>-4.0246875000000006</v>
      </c>
      <c r="Q3" s="29">
        <f t="shared" ref="Q3:Q66" si="8">-(O2/$AI$2)*($AI$26*$AI$25)</f>
        <v>-17.110940951443009</v>
      </c>
      <c r="R3" s="29">
        <f>(Q3+P3)*0.9</f>
        <v>-19.02206560629871</v>
      </c>
      <c r="S3" s="29">
        <f>(Q3+P3)*0.1</f>
        <v>-2.1135628451443011</v>
      </c>
      <c r="T3" s="29">
        <f>SUM(R3:S3)*0.3</f>
        <v>-6.3406885354329034</v>
      </c>
      <c r="U3" s="29">
        <f>R3-T3</f>
        <v>-12.681377070865807</v>
      </c>
      <c r="V3" s="20">
        <f>V2-R3-(V2*M3)</f>
        <v>64.57556560629871</v>
      </c>
      <c r="W3" s="20"/>
      <c r="X3" s="20">
        <f t="shared" ref="X3:X66" si="9">0.9*((O2/$AI$2)*(K3*V2))</f>
        <v>3.6222187500000005</v>
      </c>
      <c r="Y3" s="20">
        <f t="shared" ref="Y3:Y66" si="10">0.9*(-Q3)</f>
        <v>15.399846856298709</v>
      </c>
      <c r="Z3" s="20">
        <f t="shared" ref="Z3:Z66" si="11">-(V2*M3)</f>
        <v>-2.1465000000000001</v>
      </c>
      <c r="AA3" s="20">
        <f>-(V2*M3)+S3</f>
        <v>-4.2600628451443008</v>
      </c>
      <c r="AB3" s="20">
        <f>AB2+(V2*M3)-S3</f>
        <v>59.560062845144301</v>
      </c>
      <c r="AC3" s="20">
        <f t="shared" ref="AC3:AC66" si="12">(V3-V2)/(AB3-AB2)</f>
        <v>3.9613419378387289</v>
      </c>
      <c r="AD3" s="21">
        <f t="shared" si="2"/>
        <v>28419.999999999996</v>
      </c>
      <c r="AE3" s="20">
        <f>-SUM(S3:U3)</f>
        <v>21.135628451443011</v>
      </c>
      <c r="AF3" s="20"/>
      <c r="AH3" s="30" t="s">
        <v>27</v>
      </c>
      <c r="AI3" s="31">
        <v>53</v>
      </c>
      <c r="AL3" s="24">
        <v>1</v>
      </c>
      <c r="AM3" s="32">
        <f>AM2*1.25</f>
        <v>0.10546875</v>
      </c>
      <c r="AN3" s="26">
        <f t="shared" si="3"/>
        <v>6.0468750000000002E-2</v>
      </c>
      <c r="AO3" s="27">
        <f t="shared" si="4"/>
        <v>2.34375</v>
      </c>
      <c r="AP3" s="26">
        <f>(AM3-AM2)/AM2</f>
        <v>0.24999999999999992</v>
      </c>
    </row>
    <row r="4" spans="1:45" x14ac:dyDescent="0.25">
      <c r="A4">
        <v>0</v>
      </c>
      <c r="C4" s="16">
        <v>44063</v>
      </c>
      <c r="J4" s="17">
        <f t="shared" si="5"/>
        <v>1.8750000000000002</v>
      </c>
      <c r="K4">
        <f t="shared" si="0"/>
        <v>8.4375000000000006E-2</v>
      </c>
      <c r="L4">
        <v>22.22</v>
      </c>
      <c r="M4">
        <f t="shared" si="1"/>
        <v>4.4999999999999998E-2</v>
      </c>
      <c r="N4">
        <f t="shared" si="6"/>
        <v>3.9375000000000007E-2</v>
      </c>
      <c r="O4" s="28">
        <f>O3+P4+Q4</f>
        <v>28273.321705519415</v>
      </c>
      <c r="P4" s="29">
        <f t="shared" si="7"/>
        <v>-5.4444965750499188</v>
      </c>
      <c r="Q4" s="29">
        <f t="shared" si="8"/>
        <v>-17.098169454094975</v>
      </c>
      <c r="R4" s="29">
        <f t="shared" ref="R4:R67" si="13">(Q4+P4)*0.9</f>
        <v>-20.288399426230406</v>
      </c>
      <c r="S4" s="29">
        <f t="shared" ref="S4:S67" si="14">(Q4+P4)*0.1</f>
        <v>-2.2542666029144893</v>
      </c>
      <c r="T4" s="29">
        <f t="shared" ref="T4:T67" si="15">SUM(R4:S4)*0.3</f>
        <v>-6.7627998087434689</v>
      </c>
      <c r="U4" s="29">
        <f t="shared" ref="U4:U67" si="16">R4-T4</f>
        <v>-13.525599617486936</v>
      </c>
      <c r="V4" s="20">
        <f t="shared" ref="V4:V6" si="17">V3-R4-(V3*M4)</f>
        <v>81.958064580245662</v>
      </c>
      <c r="W4" s="20"/>
      <c r="X4" s="20">
        <f t="shared" si="9"/>
        <v>4.9000469175449268</v>
      </c>
      <c r="Y4" s="20">
        <f t="shared" si="10"/>
        <v>15.388352508685479</v>
      </c>
      <c r="Z4" s="20">
        <f t="shared" si="11"/>
        <v>-2.9059004522834417</v>
      </c>
      <c r="AA4" s="20">
        <f t="shared" ref="AA4:AA67" si="18">-(V3*M4)+S4</f>
        <v>-5.1601670551979311</v>
      </c>
      <c r="AB4" s="20">
        <f>AB3+(V3*M4)-S4</f>
        <v>64.720229900342233</v>
      </c>
      <c r="AC4" s="20">
        <f t="shared" si="12"/>
        <v>3.3685922932353987</v>
      </c>
      <c r="AD4" s="21">
        <f t="shared" si="2"/>
        <v>28420.000000000004</v>
      </c>
      <c r="AE4" s="20">
        <f t="shared" ref="AE4:AE67" si="19">-SUM(S4:U4)</f>
        <v>22.542666029144893</v>
      </c>
      <c r="AF4" s="20">
        <f>AE4+AE3</f>
        <v>43.678294480587908</v>
      </c>
      <c r="AH4" s="33" t="s">
        <v>28</v>
      </c>
      <c r="AI4" s="34">
        <v>50</v>
      </c>
      <c r="AL4" s="24">
        <v>2</v>
      </c>
      <c r="AM4" s="32">
        <f>0.045*0.75</f>
        <v>3.3750000000000002E-2</v>
      </c>
      <c r="AN4" s="26">
        <f t="shared" si="3"/>
        <v>-1.1249999999999996E-2</v>
      </c>
      <c r="AO4" s="27">
        <f t="shared" si="4"/>
        <v>0.75000000000000011</v>
      </c>
      <c r="AP4" s="26">
        <f t="shared" ref="AP4:AP7" si="20">(AM4-AM3)/AM3</f>
        <v>-0.67999999999999994</v>
      </c>
    </row>
    <row r="5" spans="1:45" x14ac:dyDescent="0.25">
      <c r="A5">
        <v>0</v>
      </c>
      <c r="C5" s="16">
        <v>44064</v>
      </c>
      <c r="J5" s="17">
        <f t="shared" si="5"/>
        <v>1.8750000000000002</v>
      </c>
      <c r="K5">
        <f t="shared" si="0"/>
        <v>8.4375000000000006E-2</v>
      </c>
      <c r="L5">
        <v>22.22</v>
      </c>
      <c r="M5">
        <f t="shared" si="1"/>
        <v>4.4999999999999998E-2</v>
      </c>
      <c r="N5">
        <f t="shared" si="6"/>
        <v>3.9375000000000007E-2</v>
      </c>
      <c r="O5" s="28">
        <f t="shared" ref="O5:O68" si="21">O4+P5+Q5</f>
        <v>28249.332612634196</v>
      </c>
      <c r="P5" s="29">
        <f t="shared" si="7"/>
        <v>-6.9045451504897226</v>
      </c>
      <c r="Q5" s="29">
        <f t="shared" si="8"/>
        <v>-17.084547734728066</v>
      </c>
      <c r="R5" s="29">
        <f t="shared" si="13"/>
        <v>-21.590183596696008</v>
      </c>
      <c r="S5" s="29">
        <f t="shared" si="14"/>
        <v>-2.3989092885217786</v>
      </c>
      <c r="T5" s="29">
        <f t="shared" si="15"/>
        <v>-7.1967278655653359</v>
      </c>
      <c r="U5" s="29">
        <f t="shared" si="16"/>
        <v>-14.393455731130672</v>
      </c>
      <c r="V5" s="20">
        <f t="shared" si="17"/>
        <v>99.860135270830611</v>
      </c>
      <c r="W5" s="20"/>
      <c r="X5" s="20">
        <f t="shared" si="9"/>
        <v>6.2140906354407504</v>
      </c>
      <c r="Y5" s="20">
        <f t="shared" si="10"/>
        <v>15.37609296125526</v>
      </c>
      <c r="Z5" s="20">
        <f t="shared" si="11"/>
        <v>-3.6881129061110545</v>
      </c>
      <c r="AA5" s="20">
        <f t="shared" si="18"/>
        <v>-6.0870221946328336</v>
      </c>
      <c r="AB5" s="20">
        <f>AB4+(V4*M5)-S5</f>
        <v>70.80725209497507</v>
      </c>
      <c r="AC5" s="20">
        <f t="shared" si="12"/>
        <v>2.9410227395539805</v>
      </c>
      <c r="AD5" s="21">
        <f t="shared" si="2"/>
        <v>28420.000000000004</v>
      </c>
      <c r="AE5" s="20">
        <f t="shared" si="19"/>
        <v>23.989092885217786</v>
      </c>
      <c r="AF5" s="20">
        <f>AE5+AF4</f>
        <v>67.667387365805695</v>
      </c>
      <c r="AH5" s="35" t="s">
        <v>19</v>
      </c>
      <c r="AI5">
        <f>0.7*AI27</f>
        <v>28420</v>
      </c>
      <c r="AL5" s="24">
        <v>3</v>
      </c>
      <c r="AM5" s="32">
        <f>AM2*1.25</f>
        <v>0.10546875</v>
      </c>
      <c r="AN5" s="26">
        <f t="shared" si="3"/>
        <v>6.0468750000000002E-2</v>
      </c>
      <c r="AO5" s="27">
        <f t="shared" si="4"/>
        <v>2.34375</v>
      </c>
      <c r="AP5" s="26">
        <f t="shared" si="20"/>
        <v>2.125</v>
      </c>
    </row>
    <row r="6" spans="1:45" x14ac:dyDescent="0.25">
      <c r="A6">
        <v>0</v>
      </c>
      <c r="B6" t="s">
        <v>76</v>
      </c>
      <c r="C6" s="16">
        <v>44065</v>
      </c>
      <c r="E6" s="77"/>
      <c r="F6" s="77"/>
      <c r="G6" s="77"/>
      <c r="H6" s="77"/>
      <c r="I6" s="77"/>
      <c r="J6" s="17">
        <f t="shared" si="5"/>
        <v>1.8750000000000002</v>
      </c>
      <c r="K6">
        <f t="shared" si="0"/>
        <v>8.4375000000000006E-2</v>
      </c>
      <c r="L6">
        <v>22.22</v>
      </c>
      <c r="M6">
        <f t="shared" si="1"/>
        <v>4.4999999999999998E-2</v>
      </c>
      <c r="N6">
        <f t="shared" si="6"/>
        <v>3.9375000000000007E-2</v>
      </c>
      <c r="O6" s="28">
        <f t="shared" si="21"/>
        <v>28223.856996101611</v>
      </c>
      <c r="P6" s="29">
        <f t="shared" si="7"/>
        <v>-8.405564540760091</v>
      </c>
      <c r="Q6" s="29">
        <f t="shared" si="8"/>
        <v>-17.070051991823181</v>
      </c>
      <c r="R6" s="29">
        <f t="shared" si="13"/>
        <v>-22.928054879324947</v>
      </c>
      <c r="S6" s="29">
        <f t="shared" si="14"/>
        <v>-2.5475616532583274</v>
      </c>
      <c r="T6" s="29">
        <f t="shared" si="15"/>
        <v>-7.6426849597749822</v>
      </c>
      <c r="U6" s="29">
        <f t="shared" si="16"/>
        <v>-15.285369919549964</v>
      </c>
      <c r="V6" s="20">
        <f t="shared" si="17"/>
        <v>118.29448406296818</v>
      </c>
      <c r="W6" s="20"/>
      <c r="X6" s="20">
        <f t="shared" si="9"/>
        <v>7.5650080866840819</v>
      </c>
      <c r="Y6" s="20">
        <f t="shared" si="10"/>
        <v>15.363046792640864</v>
      </c>
      <c r="Z6" s="20">
        <f t="shared" si="11"/>
        <v>-4.4937060871873777</v>
      </c>
      <c r="AA6" s="20">
        <f t="shared" si="18"/>
        <v>-7.0412677404457051</v>
      </c>
      <c r="AB6" s="20">
        <f>AB5+(V5*M6)-S6</f>
        <v>77.848519835420774</v>
      </c>
      <c r="AC6" s="20">
        <f t="shared" si="12"/>
        <v>2.618044004526193</v>
      </c>
      <c r="AD6" s="21">
        <f t="shared" si="2"/>
        <v>28420</v>
      </c>
      <c r="AE6" s="20">
        <f t="shared" si="19"/>
        <v>25.475616532583274</v>
      </c>
      <c r="AF6" s="20">
        <f t="shared" ref="AF6:AF69" si="22">AE6+AF5</f>
        <v>93.143003898388969</v>
      </c>
      <c r="AH6" s="22" t="s">
        <v>29</v>
      </c>
      <c r="AI6" s="36">
        <f>0.1125*0.75</f>
        <v>8.4375000000000006E-2</v>
      </c>
      <c r="AL6" s="24">
        <v>4</v>
      </c>
      <c r="AM6" s="32">
        <v>0.06</v>
      </c>
      <c r="AN6" s="26">
        <f t="shared" si="3"/>
        <v>1.4999999999999999E-2</v>
      </c>
      <c r="AO6" s="27">
        <f t="shared" si="4"/>
        <v>1.3333333333333333</v>
      </c>
      <c r="AP6" s="26">
        <f t="shared" si="20"/>
        <v>-0.43111111111111111</v>
      </c>
    </row>
    <row r="7" spans="1:45" x14ac:dyDescent="0.25">
      <c r="A7">
        <v>0</v>
      </c>
      <c r="C7" s="16">
        <v>44066</v>
      </c>
      <c r="J7" s="17">
        <f t="shared" si="5"/>
        <v>1.8750000000000002</v>
      </c>
      <c r="K7">
        <f t="shared" si="0"/>
        <v>8.4375000000000006E-2</v>
      </c>
      <c r="L7">
        <v>22.22</v>
      </c>
      <c r="M7">
        <f t="shared" si="1"/>
        <v>4.4999999999999998E-2</v>
      </c>
      <c r="N7">
        <f t="shared" si="6"/>
        <v>3.9375000000000007E-2</v>
      </c>
      <c r="O7" s="28">
        <f t="shared" si="21"/>
        <v>28196.8540717984</v>
      </c>
      <c r="P7" s="29">
        <f t="shared" si="7"/>
        <v>-9.9482663068742454</v>
      </c>
      <c r="Q7" s="29">
        <f t="shared" si="8"/>
        <v>-17.054657996336701</v>
      </c>
      <c r="R7" s="29">
        <f t="shared" si="13"/>
        <v>-24.302631872889851</v>
      </c>
      <c r="S7" s="29">
        <f t="shared" si="14"/>
        <v>-2.7002924303210949</v>
      </c>
      <c r="T7" s="29">
        <f t="shared" si="15"/>
        <v>-8.1008772909632842</v>
      </c>
      <c r="U7" s="29">
        <f t="shared" si="16"/>
        <v>-16.201754581926565</v>
      </c>
      <c r="V7" s="20">
        <f>V6-R7-(V6*M7)+W7</f>
        <v>137.27386415302445</v>
      </c>
      <c r="W7" s="20"/>
      <c r="X7" s="20">
        <f t="shared" si="9"/>
        <v>8.9534396761868216</v>
      </c>
      <c r="Y7" s="20">
        <f t="shared" si="10"/>
        <v>15.349192196703031</v>
      </c>
      <c r="Z7" s="20">
        <f t="shared" si="11"/>
        <v>-5.3232517828335677</v>
      </c>
      <c r="AA7" s="20">
        <f t="shared" si="18"/>
        <v>-8.023544213154663</v>
      </c>
      <c r="AB7" s="20">
        <f>AB6+(V6*M7)-S7-W7</f>
        <v>85.872064048575439</v>
      </c>
      <c r="AC7" s="20">
        <f t="shared" si="12"/>
        <v>2.3654608968115887</v>
      </c>
      <c r="AD7" s="21">
        <f t="shared" si="2"/>
        <v>28420</v>
      </c>
      <c r="AE7" s="20">
        <f t="shared" si="19"/>
        <v>27.002924303210946</v>
      </c>
      <c r="AF7" s="20">
        <f t="shared" si="22"/>
        <v>120.14592820159992</v>
      </c>
      <c r="AH7" s="30" t="s">
        <v>30</v>
      </c>
      <c r="AI7" s="37">
        <v>4.4999999999999998E-2</v>
      </c>
      <c r="AL7" s="24">
        <v>5</v>
      </c>
      <c r="AM7" s="32">
        <v>0.03</v>
      </c>
      <c r="AN7" s="26">
        <f t="shared" si="3"/>
        <v>-1.4999999999999999E-2</v>
      </c>
      <c r="AO7" s="27">
        <f t="shared" si="4"/>
        <v>0.66666666666666663</v>
      </c>
      <c r="AP7" s="26">
        <f t="shared" si="20"/>
        <v>-0.5</v>
      </c>
    </row>
    <row r="8" spans="1:45" x14ac:dyDescent="0.25">
      <c r="A8">
        <v>0</v>
      </c>
      <c r="C8" s="16">
        <v>44067</v>
      </c>
      <c r="E8" s="74">
        <f>562</f>
        <v>562</v>
      </c>
      <c r="F8" s="74">
        <v>5</v>
      </c>
      <c r="J8" s="17">
        <f t="shared" si="5"/>
        <v>1.8750000000000002</v>
      </c>
      <c r="K8">
        <f t="shared" si="0"/>
        <v>8.4375000000000006E-2</v>
      </c>
      <c r="L8">
        <v>22.22</v>
      </c>
      <c r="M8">
        <f t="shared" si="1"/>
        <v>4.4999999999999998E-2</v>
      </c>
      <c r="N8">
        <f t="shared" si="6"/>
        <v>3.9375000000000007E-2</v>
      </c>
      <c r="O8" s="28">
        <f t="shared" si="21"/>
        <v>28168.282391609802</v>
      </c>
      <c r="P8" s="29">
        <f t="shared" si="7"/>
        <v>-11.533339084699245</v>
      </c>
      <c r="Q8" s="29">
        <f t="shared" si="8"/>
        <v>-17.03834110389511</v>
      </c>
      <c r="R8" s="29">
        <f t="shared" si="13"/>
        <v>-25.71451216973492</v>
      </c>
      <c r="S8" s="29">
        <f t="shared" si="14"/>
        <v>-2.8571680188594359</v>
      </c>
      <c r="T8" s="29">
        <f t="shared" si="15"/>
        <v>-8.5715040565783074</v>
      </c>
      <c r="U8" s="29">
        <f t="shared" si="16"/>
        <v>-17.143008113156611</v>
      </c>
      <c r="V8" s="20">
        <f t="shared" ref="V8:V71" si="23">V7-R8-(V7*M8)+W8</f>
        <v>156.81105243587325</v>
      </c>
      <c r="W8" s="20"/>
      <c r="X8" s="20">
        <f t="shared" si="9"/>
        <v>10.38000517622932</v>
      </c>
      <c r="Y8" s="20">
        <f t="shared" si="10"/>
        <v>15.334506993505599</v>
      </c>
      <c r="Z8" s="20">
        <f t="shared" si="11"/>
        <v>-6.1773238868861</v>
      </c>
      <c r="AA8" s="20">
        <f t="shared" si="18"/>
        <v>-9.0344919057455364</v>
      </c>
      <c r="AB8" s="20">
        <f t="shared" ref="AB8:AB71" si="24">AB7+(V7*M8)-S8-W8</f>
        <v>94.906555954320979</v>
      </c>
      <c r="AC8" s="20">
        <f t="shared" si="12"/>
        <v>2.1625110174069677</v>
      </c>
      <c r="AD8" s="21">
        <f t="shared" si="2"/>
        <v>28419.999999999996</v>
      </c>
      <c r="AE8" s="20">
        <f t="shared" si="19"/>
        <v>28.571680188594357</v>
      </c>
      <c r="AF8" s="20">
        <f t="shared" si="22"/>
        <v>148.71760839019427</v>
      </c>
      <c r="AH8" s="33" t="s">
        <v>3</v>
      </c>
      <c r="AI8" s="38">
        <f>AO2</f>
        <v>1.8750000000000002</v>
      </c>
      <c r="AL8" s="24">
        <v>6</v>
      </c>
      <c r="AM8" s="32">
        <v>0.02</v>
      </c>
      <c r="AN8" s="26">
        <f t="shared" si="3"/>
        <v>-2.4999999999999998E-2</v>
      </c>
      <c r="AO8" s="27">
        <f t="shared" si="4"/>
        <v>0.44444444444444448</v>
      </c>
      <c r="AP8" s="26">
        <f>(AM8-AM7)/AM7</f>
        <v>-0.33333333333333331</v>
      </c>
      <c r="AR8" s="39"/>
      <c r="AS8" s="40" t="s">
        <v>31</v>
      </c>
    </row>
    <row r="9" spans="1:45" x14ac:dyDescent="0.25">
      <c r="A9">
        <v>0</v>
      </c>
      <c r="C9" s="16">
        <v>44068</v>
      </c>
      <c r="E9" s="75"/>
      <c r="F9" s="75"/>
      <c r="G9" s="75"/>
      <c r="H9" s="75"/>
      <c r="I9" s="75"/>
      <c r="J9" s="17">
        <f t="shared" si="5"/>
        <v>1.8750000000000002</v>
      </c>
      <c r="K9">
        <f t="shared" si="0"/>
        <v>8.4375000000000006E-2</v>
      </c>
      <c r="L9">
        <v>22.22</v>
      </c>
      <c r="M9">
        <f t="shared" si="1"/>
        <v>4.4999999999999998E-2</v>
      </c>
      <c r="N9">
        <f t="shared" si="6"/>
        <v>3.9375000000000007E-2</v>
      </c>
      <c r="O9" s="28">
        <f t="shared" si="21"/>
        <v>28138.099870118869</v>
      </c>
      <c r="P9" s="29">
        <f t="shared" si="7"/>
        <v>-13.161445222035205</v>
      </c>
      <c r="Q9" s="29">
        <f t="shared" si="8"/>
        <v>-17.021076268898796</v>
      </c>
      <c r="R9" s="29">
        <f t="shared" si="13"/>
        <v>-27.164269341840601</v>
      </c>
      <c r="S9" s="29">
        <f t="shared" si="14"/>
        <v>-3.0182521490934002</v>
      </c>
      <c r="T9" s="29">
        <f t="shared" si="15"/>
        <v>-9.0547564472801998</v>
      </c>
      <c r="U9" s="29">
        <f t="shared" si="16"/>
        <v>-18.109512894560403</v>
      </c>
      <c r="V9" s="20">
        <f>V8-R9-(V8*M9)+W9</f>
        <v>176.91882441809955</v>
      </c>
      <c r="W9" s="20"/>
      <c r="X9" s="20">
        <f t="shared" si="9"/>
        <v>11.845300699831684</v>
      </c>
      <c r="Y9" s="20">
        <f t="shared" si="10"/>
        <v>15.318968642008917</v>
      </c>
      <c r="Z9" s="20">
        <f t="shared" si="11"/>
        <v>-7.0564973596142959</v>
      </c>
      <c r="AA9" s="20">
        <f t="shared" si="18"/>
        <v>-10.074749508707697</v>
      </c>
      <c r="AB9" s="20">
        <f t="shared" si="24"/>
        <v>104.98130546302868</v>
      </c>
      <c r="AC9" s="20">
        <f t="shared" si="12"/>
        <v>1.9958582558153894</v>
      </c>
      <c r="AD9" s="21">
        <f t="shared" si="2"/>
        <v>28419.999999999996</v>
      </c>
      <c r="AE9" s="20">
        <f t="shared" si="19"/>
        <v>30.182521490934004</v>
      </c>
      <c r="AF9" s="20">
        <f t="shared" si="22"/>
        <v>178.90012988112827</v>
      </c>
      <c r="AH9" s="22" t="s">
        <v>32</v>
      </c>
      <c r="AI9" s="41"/>
      <c r="AL9" s="42">
        <v>7</v>
      </c>
      <c r="AM9" s="32">
        <v>1.4999999999999999E-2</v>
      </c>
      <c r="AN9" s="43">
        <f t="shared" si="3"/>
        <v>-0.03</v>
      </c>
      <c r="AO9" s="44">
        <f t="shared" si="4"/>
        <v>0.33333333333333331</v>
      </c>
      <c r="AP9" s="26">
        <f>(AM9-AM8)/AM8</f>
        <v>-0.25000000000000006</v>
      </c>
    </row>
    <row r="10" spans="1:45" x14ac:dyDescent="0.25">
      <c r="A10">
        <v>0</v>
      </c>
      <c r="C10" s="16">
        <v>44069</v>
      </c>
      <c r="J10" s="17">
        <f t="shared" si="5"/>
        <v>1.8750000000000002</v>
      </c>
      <c r="K10">
        <f t="shared" si="0"/>
        <v>8.4375000000000006E-2</v>
      </c>
      <c r="L10">
        <v>22.22</v>
      </c>
      <c r="M10">
        <f t="shared" si="1"/>
        <v>4.4999999999999998E-2</v>
      </c>
      <c r="N10">
        <f t="shared" si="6"/>
        <v>3.9375000000000007E-2</v>
      </c>
      <c r="O10" s="28">
        <f t="shared" si="21"/>
        <v>28106.263814836646</v>
      </c>
      <c r="P10" s="29">
        <f t="shared" si="7"/>
        <v>-14.833217221575573</v>
      </c>
      <c r="Q10" s="29">
        <f t="shared" si="8"/>
        <v>-17.002838060649438</v>
      </c>
      <c r="R10" s="29">
        <f t="shared" si="13"/>
        <v>-28.652449754002511</v>
      </c>
      <c r="S10" s="29">
        <f t="shared" si="14"/>
        <v>-3.1836055282225013</v>
      </c>
      <c r="T10" s="29">
        <f t="shared" si="15"/>
        <v>-9.5508165846675031</v>
      </c>
      <c r="U10" s="29">
        <f t="shared" si="16"/>
        <v>-19.10163316933501</v>
      </c>
      <c r="V10" s="20">
        <f t="shared" si="23"/>
        <v>197.60992707328757</v>
      </c>
      <c r="W10" s="20"/>
      <c r="X10" s="20">
        <f t="shared" si="9"/>
        <v>13.349895499418016</v>
      </c>
      <c r="Y10" s="20">
        <f t="shared" si="10"/>
        <v>15.302554254584495</v>
      </c>
      <c r="Z10" s="20">
        <f t="shared" si="11"/>
        <v>-7.9613470988144792</v>
      </c>
      <c r="AA10" s="20">
        <f t="shared" si="18"/>
        <v>-11.144952627036981</v>
      </c>
      <c r="AB10" s="20">
        <f t="shared" si="24"/>
        <v>116.12625809006566</v>
      </c>
      <c r="AC10" s="20">
        <f t="shared" si="12"/>
        <v>1.8565446931548768</v>
      </c>
      <c r="AD10" s="21">
        <f t="shared" si="2"/>
        <v>28420</v>
      </c>
      <c r="AE10" s="20">
        <f t="shared" si="19"/>
        <v>31.836055282225015</v>
      </c>
      <c r="AF10" s="20">
        <f t="shared" si="22"/>
        <v>210.73618516335327</v>
      </c>
      <c r="AG10" s="45"/>
      <c r="AH10" s="33" t="s">
        <v>58</v>
      </c>
      <c r="AI10" s="34">
        <v>0.25</v>
      </c>
      <c r="AL10" s="46">
        <v>8</v>
      </c>
      <c r="AM10" s="47">
        <v>0.115</v>
      </c>
      <c r="AN10" s="48">
        <f t="shared" si="3"/>
        <v>7.0000000000000007E-2</v>
      </c>
      <c r="AO10" s="49">
        <f t="shared" si="4"/>
        <v>2.5555555555555558</v>
      </c>
      <c r="AP10" s="48">
        <f>(AM10-AM9)/AM9</f>
        <v>6.666666666666667</v>
      </c>
      <c r="AS10" s="50" t="s">
        <v>33</v>
      </c>
    </row>
    <row r="11" spans="1:45" x14ac:dyDescent="0.25">
      <c r="A11">
        <v>0</v>
      </c>
      <c r="C11" s="16">
        <v>44070</v>
      </c>
      <c r="E11" s="74">
        <f>481</f>
        <v>481</v>
      </c>
      <c r="F11" s="74">
        <v>4</v>
      </c>
      <c r="J11" s="17">
        <f t="shared" si="5"/>
        <v>1.8750000000000002</v>
      </c>
      <c r="K11">
        <f t="shared" si="0"/>
        <v>8.4375000000000006E-2</v>
      </c>
      <c r="L11">
        <v>22.22</v>
      </c>
      <c r="M11">
        <f t="shared" si="1"/>
        <v>4.4999999999999998E-2</v>
      </c>
      <c r="N11">
        <f t="shared" si="6"/>
        <v>3.9375000000000007E-2</v>
      </c>
      <c r="O11" s="28">
        <f t="shared" si="21"/>
        <v>28072.730960167326</v>
      </c>
      <c r="P11" s="29">
        <f t="shared" si="7"/>
        <v>-16.549253987701313</v>
      </c>
      <c r="Q11" s="29">
        <f t="shared" si="8"/>
        <v>-16.98360068161702</v>
      </c>
      <c r="R11" s="29">
        <f t="shared" si="13"/>
        <v>-30.179569202386499</v>
      </c>
      <c r="S11" s="29">
        <f t="shared" si="14"/>
        <v>-3.3532854669318333</v>
      </c>
      <c r="T11" s="29">
        <f t="shared" si="15"/>
        <v>-10.0598564007955</v>
      </c>
      <c r="U11" s="29">
        <f t="shared" si="16"/>
        <v>-20.119712801591</v>
      </c>
      <c r="V11" s="20">
        <f>V10-R11-(V10*M11)+W11</f>
        <v>206.2156724865103</v>
      </c>
      <c r="W11" s="20">
        <f>U3</f>
        <v>-12.681377070865807</v>
      </c>
      <c r="X11" s="20">
        <f t="shared" si="9"/>
        <v>14.894328588931183</v>
      </c>
      <c r="Y11" s="20">
        <f t="shared" si="10"/>
        <v>15.285240613455318</v>
      </c>
      <c r="Z11" s="20">
        <f t="shared" si="11"/>
        <v>-8.8924467182979399</v>
      </c>
      <c r="AA11" s="20">
        <f t="shared" si="18"/>
        <v>-12.245732185229773</v>
      </c>
      <c r="AB11" s="20">
        <f>AB10+(V10*M11)-S11-W11</f>
        <v>141.05336734616122</v>
      </c>
      <c r="AC11" s="20">
        <f t="shared" si="12"/>
        <v>0.34523639804396189</v>
      </c>
      <c r="AD11" s="21">
        <f t="shared" si="2"/>
        <v>28419.999999999996</v>
      </c>
      <c r="AE11" s="20">
        <f t="shared" si="19"/>
        <v>33.532854669318333</v>
      </c>
      <c r="AF11" s="20">
        <f t="shared" si="22"/>
        <v>244.26903983267161</v>
      </c>
      <c r="AH11" t="s">
        <v>64</v>
      </c>
      <c r="AI11" s="51">
        <v>0.25</v>
      </c>
      <c r="AR11" t="s">
        <v>34</v>
      </c>
      <c r="AS11" s="52">
        <v>0.4</v>
      </c>
    </row>
    <row r="12" spans="1:45" x14ac:dyDescent="0.25">
      <c r="A12">
        <v>0</v>
      </c>
      <c r="C12" s="16">
        <v>44071</v>
      </c>
      <c r="J12" s="17">
        <f t="shared" si="5"/>
        <v>1.8750000000000002</v>
      </c>
      <c r="K12">
        <f t="shared" si="0"/>
        <v>8.4375000000000006E-2</v>
      </c>
      <c r="L12">
        <v>22.22</v>
      </c>
      <c r="M12">
        <f t="shared" si="1"/>
        <v>4.4999999999999998E-2</v>
      </c>
      <c r="N12">
        <f t="shared" si="6"/>
        <v>3.9375000000000007E-2</v>
      </c>
      <c r="O12" s="28">
        <f t="shared" si="21"/>
        <v>28038.518266500349</v>
      </c>
      <c r="P12" s="29">
        <f t="shared" si="7"/>
        <v>-17.249355679015935</v>
      </c>
      <c r="Q12" s="29">
        <f t="shared" si="8"/>
        <v>-16.963337987963737</v>
      </c>
      <c r="R12" s="29">
        <f t="shared" si="13"/>
        <v>-30.791424300281708</v>
      </c>
      <c r="S12" s="29">
        <f t="shared" si="14"/>
        <v>-3.4212693666979677</v>
      </c>
      <c r="T12" s="29">
        <f t="shared" si="15"/>
        <v>-10.263808100093902</v>
      </c>
      <c r="U12" s="29">
        <f t="shared" si="16"/>
        <v>-20.527616200187808</v>
      </c>
      <c r="V12" s="20">
        <f t="shared" si="23"/>
        <v>214.20179190741212</v>
      </c>
      <c r="W12" s="20">
        <f t="shared" ref="W12:W75" si="25">U4</f>
        <v>-13.525599617486936</v>
      </c>
      <c r="X12" s="20">
        <f t="shared" si="9"/>
        <v>15.524420111114342</v>
      </c>
      <c r="Y12" s="20">
        <f t="shared" si="10"/>
        <v>15.267004189167363</v>
      </c>
      <c r="Z12" s="20">
        <f t="shared" si="11"/>
        <v>-9.2797052618929623</v>
      </c>
      <c r="AA12" s="20">
        <f t="shared" si="18"/>
        <v>-12.700974628590931</v>
      </c>
      <c r="AB12" s="20">
        <f>AB11+(V11*M12)-S12-W12</f>
        <v>167.27994159223908</v>
      </c>
      <c r="AC12" s="20">
        <f t="shared" si="12"/>
        <v>0.30450486388233211</v>
      </c>
      <c r="AD12" s="21">
        <f t="shared" si="2"/>
        <v>28420</v>
      </c>
      <c r="AE12" s="20">
        <f t="shared" si="19"/>
        <v>34.212693666979675</v>
      </c>
      <c r="AF12" s="20">
        <f t="shared" si="22"/>
        <v>278.48173349965128</v>
      </c>
      <c r="AH12" t="s">
        <v>63</v>
      </c>
      <c r="AI12" s="53">
        <f>AI11*(AI2+AI10)</f>
        <v>7079.3125</v>
      </c>
      <c r="AR12" t="s">
        <v>35</v>
      </c>
      <c r="AS12" s="52">
        <v>0.6</v>
      </c>
    </row>
    <row r="13" spans="1:45" x14ac:dyDescent="0.25">
      <c r="A13">
        <v>0</v>
      </c>
      <c r="C13" s="16">
        <v>44072</v>
      </c>
      <c r="J13" s="17">
        <f t="shared" si="5"/>
        <v>1.8750000000000002</v>
      </c>
      <c r="K13">
        <f t="shared" si="0"/>
        <v>8.4375000000000006E-2</v>
      </c>
      <c r="L13">
        <v>22.22</v>
      </c>
      <c r="M13">
        <f t="shared" si="1"/>
        <v>4.4999999999999998E-2</v>
      </c>
      <c r="N13">
        <f t="shared" si="6"/>
        <v>3.9375000000000007E-2</v>
      </c>
      <c r="O13" s="28">
        <f t="shared" si="21"/>
        <v>28003.680066299967</v>
      </c>
      <c r="P13" s="29">
        <f t="shared" si="7"/>
        <v>-17.895535708237674</v>
      </c>
      <c r="Q13" s="29">
        <f t="shared" si="8"/>
        <v>-16.942664492144072</v>
      </c>
      <c r="R13" s="29">
        <f t="shared" si="13"/>
        <v>-31.354380180343576</v>
      </c>
      <c r="S13" s="29">
        <f t="shared" si="14"/>
        <v>-3.4838200200381753</v>
      </c>
      <c r="T13" s="29">
        <f t="shared" si="15"/>
        <v>-10.451460060114524</v>
      </c>
      <c r="U13" s="29">
        <f t="shared" si="16"/>
        <v>-20.902920120229052</v>
      </c>
      <c r="V13" s="20">
        <f t="shared" si="23"/>
        <v>221.52363572079148</v>
      </c>
      <c r="W13" s="20">
        <f t="shared" si="25"/>
        <v>-14.393455731130672</v>
      </c>
      <c r="X13" s="20">
        <f t="shared" si="9"/>
        <v>16.105982137413907</v>
      </c>
      <c r="Y13" s="20">
        <f t="shared" si="10"/>
        <v>15.248398042929665</v>
      </c>
      <c r="Z13" s="20">
        <f t="shared" si="11"/>
        <v>-9.6390806358335457</v>
      </c>
      <c r="AA13" s="20">
        <f t="shared" si="18"/>
        <v>-13.122900655871721</v>
      </c>
      <c r="AB13" s="20">
        <f t="shared" si="24"/>
        <v>194.79629797924147</v>
      </c>
      <c r="AC13" s="20">
        <f t="shared" si="12"/>
        <v>0.26609060118286232</v>
      </c>
      <c r="AD13" s="21">
        <f t="shared" si="2"/>
        <v>28420</v>
      </c>
      <c r="AE13" s="20">
        <f t="shared" si="19"/>
        <v>34.838200200381749</v>
      </c>
      <c r="AF13" s="20">
        <f t="shared" si="22"/>
        <v>313.31993370003306</v>
      </c>
      <c r="AI13" s="54"/>
      <c r="AK13" s="55"/>
      <c r="AR13" t="s">
        <v>56</v>
      </c>
      <c r="AS13" s="52">
        <v>0.75</v>
      </c>
    </row>
    <row r="14" spans="1:45" x14ac:dyDescent="0.25">
      <c r="A14">
        <v>0</v>
      </c>
      <c r="C14" s="16">
        <v>44073</v>
      </c>
      <c r="J14" s="17">
        <f t="shared" si="5"/>
        <v>1.8750000000000002</v>
      </c>
      <c r="K14">
        <f t="shared" si="0"/>
        <v>8.4375000000000006E-2</v>
      </c>
      <c r="L14">
        <v>22.22</v>
      </c>
      <c r="M14">
        <f t="shared" si="1"/>
        <v>4.4999999999999998E-2</v>
      </c>
      <c r="N14">
        <f t="shared" si="6"/>
        <v>3.9375000000000007E-2</v>
      </c>
      <c r="O14" s="28">
        <f t="shared" si="21"/>
        <v>27968.274207990256</v>
      </c>
      <c r="P14" s="29">
        <f t="shared" si="7"/>
        <v>-18.484245284404338</v>
      </c>
      <c r="Q14" s="29">
        <f t="shared" si="8"/>
        <v>-16.921613025304953</v>
      </c>
      <c r="R14" s="29">
        <f t="shared" si="13"/>
        <v>-31.865272478738358</v>
      </c>
      <c r="S14" s="29">
        <f t="shared" si="14"/>
        <v>-3.540585830970929</v>
      </c>
      <c r="T14" s="29">
        <f t="shared" si="15"/>
        <v>-10.621757492912787</v>
      </c>
      <c r="U14" s="29">
        <f t="shared" si="16"/>
        <v>-21.24351498582557</v>
      </c>
      <c r="V14" s="20">
        <f t="shared" si="23"/>
        <v>228.13497467254425</v>
      </c>
      <c r="W14" s="20">
        <f t="shared" si="25"/>
        <v>-15.285369919549964</v>
      </c>
      <c r="X14" s="20">
        <f t="shared" si="9"/>
        <v>16.635820755963906</v>
      </c>
      <c r="Y14" s="20">
        <f t="shared" si="10"/>
        <v>15.229451722774458</v>
      </c>
      <c r="Z14" s="20">
        <f t="shared" si="11"/>
        <v>-9.9685636074356161</v>
      </c>
      <c r="AA14" s="20">
        <f t="shared" si="18"/>
        <v>-13.509149438406546</v>
      </c>
      <c r="AB14" s="20">
        <f t="shared" si="24"/>
        <v>223.59081733719799</v>
      </c>
      <c r="AC14" s="20">
        <f t="shared" si="12"/>
        <v>0.22960407394075574</v>
      </c>
      <c r="AD14" s="21">
        <f t="shared" si="2"/>
        <v>28419.999999999996</v>
      </c>
      <c r="AE14" s="20">
        <f t="shared" si="19"/>
        <v>35.405858309709288</v>
      </c>
      <c r="AF14" s="20">
        <f t="shared" si="22"/>
        <v>348.72579200974235</v>
      </c>
      <c r="AH14" t="s">
        <v>70</v>
      </c>
      <c r="AI14" s="56">
        <v>1475</v>
      </c>
      <c r="AJ14" s="55"/>
      <c r="AR14" t="s">
        <v>36</v>
      </c>
      <c r="AS14" s="52">
        <v>0.5</v>
      </c>
    </row>
    <row r="15" spans="1:45" x14ac:dyDescent="0.25">
      <c r="A15">
        <v>0</v>
      </c>
      <c r="C15" s="16">
        <v>44074</v>
      </c>
      <c r="J15" s="17">
        <f t="shared" si="5"/>
        <v>1.8750000000000002</v>
      </c>
      <c r="K15">
        <f t="shared" si="0"/>
        <v>8.4375000000000006E-2</v>
      </c>
      <c r="L15">
        <v>22.22</v>
      </c>
      <c r="M15">
        <f t="shared" si="1"/>
        <v>4.4999999999999998E-2</v>
      </c>
      <c r="N15">
        <f t="shared" si="6"/>
        <v>3.9375000000000007E-2</v>
      </c>
      <c r="O15" s="28">
        <f t="shared" si="21"/>
        <v>27932.36215233754</v>
      </c>
      <c r="P15" s="29">
        <f t="shared" si="7"/>
        <v>-19.011837109555991</v>
      </c>
      <c r="Q15" s="29">
        <f t="shared" si="8"/>
        <v>-16.900218543160921</v>
      </c>
      <c r="R15" s="29">
        <f t="shared" si="13"/>
        <v>-32.320850087445223</v>
      </c>
      <c r="S15" s="29">
        <f t="shared" si="14"/>
        <v>-3.5912055652716917</v>
      </c>
      <c r="T15" s="29">
        <f t="shared" si="15"/>
        <v>-10.773616695815074</v>
      </c>
      <c r="U15" s="29">
        <f t="shared" si="16"/>
        <v>-21.547233391630151</v>
      </c>
      <c r="V15" s="20">
        <f t="shared" si="23"/>
        <v>233.98799631779841</v>
      </c>
      <c r="W15" s="20">
        <f t="shared" si="25"/>
        <v>-16.201754581926565</v>
      </c>
      <c r="X15" s="20">
        <f t="shared" si="9"/>
        <v>17.110653398600391</v>
      </c>
      <c r="Y15" s="20">
        <f t="shared" si="10"/>
        <v>15.21019668884483</v>
      </c>
      <c r="Z15" s="20">
        <f t="shared" si="11"/>
        <v>-10.266073860264491</v>
      </c>
      <c r="AA15" s="20">
        <f t="shared" si="18"/>
        <v>-13.857279425536182</v>
      </c>
      <c r="AB15" s="20">
        <f t="shared" si="24"/>
        <v>253.64985134466073</v>
      </c>
      <c r="AC15" s="20">
        <f t="shared" si="12"/>
        <v>0.19471755625284007</v>
      </c>
      <c r="AD15" s="21">
        <f t="shared" si="2"/>
        <v>28420</v>
      </c>
      <c r="AE15" s="20">
        <f t="shared" si="19"/>
        <v>35.912055652716916</v>
      </c>
      <c r="AF15" s="20">
        <f t="shared" si="22"/>
        <v>384.63784766245925</v>
      </c>
      <c r="AH15" t="s">
        <v>71</v>
      </c>
      <c r="AI15" s="72"/>
      <c r="AK15" s="55"/>
      <c r="AR15" t="s">
        <v>37</v>
      </c>
      <c r="AS15" s="57">
        <v>2.5</v>
      </c>
    </row>
    <row r="16" spans="1:45" x14ac:dyDescent="0.25">
      <c r="A16">
        <v>0</v>
      </c>
      <c r="C16" s="16">
        <v>44075</v>
      </c>
      <c r="J16" s="17">
        <f t="shared" si="5"/>
        <v>1.8750000000000002</v>
      </c>
      <c r="K16">
        <f t="shared" si="0"/>
        <v>8.4375000000000006E-2</v>
      </c>
      <c r="L16">
        <v>22.22</v>
      </c>
      <c r="M16">
        <f t="shared" si="1"/>
        <v>4.4999999999999998E-2</v>
      </c>
      <c r="N16">
        <f t="shared" si="6"/>
        <v>3.9375000000000007E-2</v>
      </c>
      <c r="O16" s="28">
        <f t="shared" si="21"/>
        <v>27896.00906816643</v>
      </c>
      <c r="P16" s="29">
        <f t="shared" si="7"/>
        <v>-19.474565986875302</v>
      </c>
      <c r="Q16" s="29">
        <f t="shared" si="8"/>
        <v>-16.87851818423453</v>
      </c>
      <c r="R16" s="29">
        <f t="shared" si="13"/>
        <v>-32.717775753998843</v>
      </c>
      <c r="S16" s="29">
        <f t="shared" si="14"/>
        <v>-3.6353084171109828</v>
      </c>
      <c r="T16" s="29">
        <f t="shared" si="15"/>
        <v>-10.905925251332947</v>
      </c>
      <c r="U16" s="29">
        <f t="shared" si="16"/>
        <v>-21.811850502665898</v>
      </c>
      <c r="V16" s="20">
        <f t="shared" si="23"/>
        <v>239.03330412433968</v>
      </c>
      <c r="W16" s="20">
        <f t="shared" si="25"/>
        <v>-17.143008113156611</v>
      </c>
      <c r="X16" s="20">
        <f t="shared" si="9"/>
        <v>17.527109388187771</v>
      </c>
      <c r="Y16" s="20">
        <f t="shared" si="10"/>
        <v>15.190666365811078</v>
      </c>
      <c r="Z16" s="20">
        <f t="shared" si="11"/>
        <v>-10.529459834300928</v>
      </c>
      <c r="AA16" s="20">
        <f t="shared" si="18"/>
        <v>-14.16476825141191</v>
      </c>
      <c r="AB16" s="20">
        <f t="shared" si="24"/>
        <v>284.95762770922926</v>
      </c>
      <c r="AC16" s="20">
        <f t="shared" si="12"/>
        <v>0.16115190513022584</v>
      </c>
      <c r="AD16" s="21">
        <f t="shared" si="2"/>
        <v>28420</v>
      </c>
      <c r="AE16" s="20">
        <f t="shared" si="19"/>
        <v>36.353084171109828</v>
      </c>
      <c r="AF16" s="20">
        <f t="shared" si="22"/>
        <v>420.99093183356911</v>
      </c>
      <c r="AH16" t="s">
        <v>72</v>
      </c>
      <c r="AI16">
        <f>AI14*5</f>
        <v>7375</v>
      </c>
      <c r="AJ16" s="55"/>
      <c r="AK16" s="55"/>
      <c r="AS16" s="57"/>
    </row>
    <row r="17" spans="1:42" x14ac:dyDescent="0.25">
      <c r="A17">
        <v>0</v>
      </c>
      <c r="C17" s="16">
        <v>44076</v>
      </c>
      <c r="J17" s="17">
        <f t="shared" si="5"/>
        <v>1.8750000000000002</v>
      </c>
      <c r="K17">
        <f t="shared" si="0"/>
        <v>8.4375000000000006E-2</v>
      </c>
      <c r="L17">
        <v>22.22</v>
      </c>
      <c r="M17">
        <f t="shared" si="1"/>
        <v>4.4999999999999998E-2</v>
      </c>
      <c r="N17">
        <f t="shared" si="6"/>
        <v>3.9375000000000007E-2</v>
      </c>
      <c r="O17" s="28">
        <f t="shared" si="21"/>
        <v>27859.283927417509</v>
      </c>
      <c r="P17" s="29">
        <f t="shared" si="7"/>
        <v>-19.86858942122354</v>
      </c>
      <c r="Q17" s="29">
        <f t="shared" si="8"/>
        <v>-16.856551327694124</v>
      </c>
      <c r="R17" s="29">
        <f t="shared" si="13"/>
        <v>-33.052626674025902</v>
      </c>
      <c r="S17" s="29">
        <f t="shared" si="14"/>
        <v>-3.6725140748917671</v>
      </c>
      <c r="T17" s="29">
        <f t="shared" si="15"/>
        <v>-11.017542224675299</v>
      </c>
      <c r="U17" s="29">
        <f t="shared" si="16"/>
        <v>-22.035084449350602</v>
      </c>
      <c r="V17" s="20">
        <f t="shared" si="23"/>
        <v>243.2199192182099</v>
      </c>
      <c r="W17" s="20">
        <f t="shared" si="25"/>
        <v>-18.109512894560403</v>
      </c>
      <c r="X17" s="20">
        <f t="shared" si="9"/>
        <v>17.881730479101186</v>
      </c>
      <c r="Y17" s="20">
        <f t="shared" si="10"/>
        <v>15.170896194924712</v>
      </c>
      <c r="Z17" s="20">
        <f t="shared" si="11"/>
        <v>-10.756498685595286</v>
      </c>
      <c r="AA17" s="20">
        <f t="shared" si="18"/>
        <v>-14.429012760487053</v>
      </c>
      <c r="AB17" s="20">
        <f t="shared" si="24"/>
        <v>317.49615336427667</v>
      </c>
      <c r="AC17" s="20">
        <f t="shared" si="12"/>
        <v>0.12866640419587616</v>
      </c>
      <c r="AD17" s="21">
        <f t="shared" si="2"/>
        <v>28419.999999999996</v>
      </c>
      <c r="AE17" s="20">
        <f t="shared" si="19"/>
        <v>36.725140748917667</v>
      </c>
      <c r="AF17" s="20">
        <f t="shared" si="22"/>
        <v>457.71607258248679</v>
      </c>
      <c r="AH17" t="s">
        <v>73</v>
      </c>
      <c r="AI17">
        <f>AI14*10</f>
        <v>14750</v>
      </c>
      <c r="AJ17" s="55"/>
    </row>
    <row r="18" spans="1:42" x14ac:dyDescent="0.25">
      <c r="A18">
        <v>0</v>
      </c>
      <c r="C18" s="16">
        <v>44077</v>
      </c>
      <c r="J18" s="17">
        <f t="shared" si="5"/>
        <v>1.8750000000000002</v>
      </c>
      <c r="K18">
        <f t="shared" si="0"/>
        <v>8.4375000000000006E-2</v>
      </c>
      <c r="L18">
        <v>22.22</v>
      </c>
      <c r="M18">
        <f t="shared" si="1"/>
        <v>4.4999999999999998E-2</v>
      </c>
      <c r="N18">
        <f t="shared" si="6"/>
        <v>3.9375000000000007E-2</v>
      </c>
      <c r="O18" s="28">
        <f t="shared" si="21"/>
        <v>27822.259599590554</v>
      </c>
      <c r="P18" s="29">
        <f t="shared" si="7"/>
        <v>-20.189968176161717</v>
      </c>
      <c r="Q18" s="29">
        <f t="shared" si="8"/>
        <v>-16.83435965079374</v>
      </c>
      <c r="R18" s="29">
        <f t="shared" si="13"/>
        <v>-33.321895044259911</v>
      </c>
      <c r="S18" s="29">
        <f t="shared" si="14"/>
        <v>-3.7024327826955457</v>
      </c>
      <c r="T18" s="29">
        <f t="shared" si="15"/>
        <v>-11.107298348086637</v>
      </c>
      <c r="U18" s="29">
        <f t="shared" si="16"/>
        <v>-22.214596696173274</v>
      </c>
      <c r="V18" s="20">
        <f t="shared" si="23"/>
        <v>246.49528472831537</v>
      </c>
      <c r="W18" s="20">
        <f t="shared" si="25"/>
        <v>-19.10163316933501</v>
      </c>
      <c r="X18" s="20">
        <f t="shared" si="9"/>
        <v>18.170971358545547</v>
      </c>
      <c r="Y18" s="20">
        <f t="shared" si="10"/>
        <v>15.150923685714366</v>
      </c>
      <c r="Z18" s="20">
        <f t="shared" si="11"/>
        <v>-10.944896364819446</v>
      </c>
      <c r="AA18" s="20">
        <f t="shared" si="18"/>
        <v>-14.647329147514991</v>
      </c>
      <c r="AB18" s="20">
        <f t="shared" si="24"/>
        <v>351.24511568112666</v>
      </c>
      <c r="AC18" s="20">
        <f t="shared" si="12"/>
        <v>9.7050850907797151E-2</v>
      </c>
      <c r="AD18" s="21">
        <f t="shared" si="2"/>
        <v>28419.999999999996</v>
      </c>
      <c r="AE18" s="20">
        <f t="shared" si="19"/>
        <v>37.024327826955457</v>
      </c>
      <c r="AF18" s="20">
        <f t="shared" si="22"/>
        <v>494.74040040944226</v>
      </c>
      <c r="AH18" t="s">
        <v>74</v>
      </c>
      <c r="AI18">
        <v>6918</v>
      </c>
    </row>
    <row r="19" spans="1:42" x14ac:dyDescent="0.25">
      <c r="A19">
        <v>0</v>
      </c>
      <c r="C19" s="16">
        <v>44078</v>
      </c>
      <c r="J19" s="17">
        <f t="shared" si="5"/>
        <v>1.8750000000000002</v>
      </c>
      <c r="K19">
        <f t="shared" si="0"/>
        <v>8.4375000000000006E-2</v>
      </c>
      <c r="L19">
        <v>22.22</v>
      </c>
      <c r="M19">
        <f t="shared" si="1"/>
        <v>4.4999999999999998E-2</v>
      </c>
      <c r="N19">
        <f t="shared" si="6"/>
        <v>3.9375000000000007E-2</v>
      </c>
      <c r="O19" s="28">
        <f t="shared" si="21"/>
        <v>27785.012945657581</v>
      </c>
      <c r="P19" s="29">
        <f t="shared" si="7"/>
        <v>-20.434666747032132</v>
      </c>
      <c r="Q19" s="29">
        <f t="shared" si="8"/>
        <v>-16.811987185941746</v>
      </c>
      <c r="R19" s="29">
        <f t="shared" si="13"/>
        <v>-33.521988539676492</v>
      </c>
      <c r="S19" s="29">
        <f t="shared" si="14"/>
        <v>-3.7246653932973879</v>
      </c>
      <c r="T19" s="29">
        <f t="shared" si="15"/>
        <v>-11.173996179892162</v>
      </c>
      <c r="U19" s="29">
        <f t="shared" si="16"/>
        <v>-22.347992359784328</v>
      </c>
      <c r="V19" s="20">
        <f t="shared" si="23"/>
        <v>248.80527265362667</v>
      </c>
      <c r="W19" s="20">
        <f t="shared" si="25"/>
        <v>-20.119712801591</v>
      </c>
      <c r="X19" s="20">
        <f t="shared" si="9"/>
        <v>18.391200072328921</v>
      </c>
      <c r="Y19" s="20">
        <f t="shared" si="10"/>
        <v>15.130788467347571</v>
      </c>
      <c r="Z19" s="20">
        <f t="shared" si="11"/>
        <v>-11.092287812774192</v>
      </c>
      <c r="AA19" s="20">
        <f t="shared" si="18"/>
        <v>-14.816953206071579</v>
      </c>
      <c r="AB19" s="20">
        <f t="shared" si="24"/>
        <v>386.18178168878927</v>
      </c>
      <c r="AC19" s="20">
        <f t="shared" si="12"/>
        <v>6.6119300702724704E-2</v>
      </c>
      <c r="AD19" s="21">
        <f t="shared" si="2"/>
        <v>28419.999999999996</v>
      </c>
      <c r="AE19" s="20">
        <f t="shared" si="19"/>
        <v>37.246653932973878</v>
      </c>
      <c r="AF19" s="20">
        <f t="shared" si="22"/>
        <v>531.98705434241617</v>
      </c>
      <c r="AH19" t="s">
        <v>38</v>
      </c>
      <c r="AI19" s="56">
        <f>AI18-AI14-AI20</f>
        <v>5349</v>
      </c>
    </row>
    <row r="20" spans="1:42" x14ac:dyDescent="0.25">
      <c r="A20">
        <v>0</v>
      </c>
      <c r="C20" s="16">
        <v>44079</v>
      </c>
      <c r="J20" s="17">
        <f t="shared" si="5"/>
        <v>1.8750000000000002</v>
      </c>
      <c r="K20">
        <f t="shared" si="0"/>
        <v>8.4375000000000006E-2</v>
      </c>
      <c r="L20">
        <v>22.22</v>
      </c>
      <c r="M20">
        <f t="shared" si="1"/>
        <v>4.4999999999999998E-2</v>
      </c>
      <c r="N20">
        <f t="shared" si="6"/>
        <v>3.9375000000000007E-2</v>
      </c>
      <c r="O20" s="28">
        <f t="shared" si="21"/>
        <v>27747.624911575203</v>
      </c>
      <c r="P20" s="29">
        <f t="shared" si="7"/>
        <v>-20.598553704927674</v>
      </c>
      <c r="Q20" s="29">
        <f t="shared" si="8"/>
        <v>-16.789480377449109</v>
      </c>
      <c r="R20" s="29">
        <f t="shared" si="13"/>
        <v>-33.649230674139105</v>
      </c>
      <c r="S20" s="29">
        <f t="shared" si="14"/>
        <v>-3.7388034082376786</v>
      </c>
      <c r="T20" s="29">
        <f t="shared" si="15"/>
        <v>-11.216410224713036</v>
      </c>
      <c r="U20" s="29">
        <f t="shared" si="16"/>
        <v>-22.432820449426067</v>
      </c>
      <c r="V20" s="20">
        <f t="shared" si="23"/>
        <v>250.73064985816478</v>
      </c>
      <c r="W20" s="20">
        <f t="shared" si="25"/>
        <v>-20.527616200187808</v>
      </c>
      <c r="X20" s="20">
        <f t="shared" si="9"/>
        <v>18.538698334434908</v>
      </c>
      <c r="Y20" s="20">
        <f t="shared" si="10"/>
        <v>15.110532339704198</v>
      </c>
      <c r="Z20" s="20">
        <f t="shared" si="11"/>
        <v>-11.196237269413199</v>
      </c>
      <c r="AA20" s="20">
        <f t="shared" si="18"/>
        <v>-14.935040677650878</v>
      </c>
      <c r="AB20" s="20">
        <f t="shared" si="24"/>
        <v>421.64443856662797</v>
      </c>
      <c r="AC20" s="20">
        <f t="shared" si="12"/>
        <v>5.4293089521482353E-2</v>
      </c>
      <c r="AD20" s="21">
        <f t="shared" si="2"/>
        <v>28419.999999999996</v>
      </c>
      <c r="AE20" s="20">
        <f t="shared" si="19"/>
        <v>37.388034082376784</v>
      </c>
      <c r="AF20" s="20">
        <f t="shared" si="22"/>
        <v>569.37508842479292</v>
      </c>
      <c r="AH20" t="s">
        <v>75</v>
      </c>
      <c r="AI20">
        <v>94</v>
      </c>
    </row>
    <row r="21" spans="1:42" x14ac:dyDescent="0.25">
      <c r="A21">
        <v>0</v>
      </c>
      <c r="C21" s="16">
        <v>44080</v>
      </c>
      <c r="J21" s="17">
        <f t="shared" si="5"/>
        <v>1.8750000000000002</v>
      </c>
      <c r="K21">
        <f t="shared" si="0"/>
        <v>8.4375000000000006E-2</v>
      </c>
      <c r="L21">
        <v>22.22</v>
      </c>
      <c r="M21">
        <f t="shared" si="1"/>
        <v>4.4999999999999998E-2</v>
      </c>
      <c r="N21">
        <f t="shared" si="6"/>
        <v>3.9375000000000007E-2</v>
      </c>
      <c r="O21" s="28">
        <f t="shared" si="21"/>
        <v>27710.128000316705</v>
      </c>
      <c r="P21" s="29">
        <f t="shared" si="7"/>
        <v>-20.730023120463862</v>
      </c>
      <c r="Q21" s="29">
        <f t="shared" si="8"/>
        <v>-16.76688813803554</v>
      </c>
      <c r="R21" s="29">
        <f t="shared" si="13"/>
        <v>-33.74722013264946</v>
      </c>
      <c r="S21" s="29">
        <f t="shared" si="14"/>
        <v>-3.7496911258499406</v>
      </c>
      <c r="T21" s="29">
        <f t="shared" si="15"/>
        <v>-11.24907337754982</v>
      </c>
      <c r="U21" s="29">
        <f t="shared" si="16"/>
        <v>-22.49814675509964</v>
      </c>
      <c r="V21" s="20">
        <f t="shared" si="23"/>
        <v>252.29207062696781</v>
      </c>
      <c r="W21" s="20">
        <f t="shared" si="25"/>
        <v>-20.902920120229052</v>
      </c>
      <c r="X21" s="20">
        <f t="shared" si="9"/>
        <v>18.657020808417478</v>
      </c>
      <c r="Y21" s="20">
        <f t="shared" si="10"/>
        <v>15.090199324231987</v>
      </c>
      <c r="Z21" s="20">
        <f t="shared" si="11"/>
        <v>-11.282879243617415</v>
      </c>
      <c r="AA21" s="20">
        <f t="shared" si="18"/>
        <v>-15.032570369467356</v>
      </c>
      <c r="AB21" s="20">
        <f t="shared" si="24"/>
        <v>457.57992905632437</v>
      </c>
      <c r="AC21" s="20">
        <f t="shared" si="12"/>
        <v>4.3450659710648168E-2</v>
      </c>
      <c r="AD21" s="21">
        <f t="shared" si="2"/>
        <v>28419.999999999996</v>
      </c>
      <c r="AE21" s="20">
        <f t="shared" si="19"/>
        <v>37.496911258499402</v>
      </c>
      <c r="AF21" s="20">
        <f t="shared" si="22"/>
        <v>606.8719996832923</v>
      </c>
      <c r="AH21" t="s">
        <v>39</v>
      </c>
      <c r="AI21" s="56">
        <f>AI36-AI18</f>
        <v>303651</v>
      </c>
    </row>
    <row r="22" spans="1:42" x14ac:dyDescent="0.25">
      <c r="A22">
        <v>0</v>
      </c>
      <c r="C22" s="16">
        <v>44081</v>
      </c>
      <c r="J22" s="17">
        <f t="shared" si="5"/>
        <v>1.8750000000000002</v>
      </c>
      <c r="K22">
        <f t="shared" si="0"/>
        <v>8.4375000000000006E-2</v>
      </c>
      <c r="L22">
        <v>22.22</v>
      </c>
      <c r="M22">
        <f t="shared" si="1"/>
        <v>4.4999999999999998E-2</v>
      </c>
      <c r="N22">
        <f t="shared" si="6"/>
        <v>3.9375000000000007E-2</v>
      </c>
      <c r="O22" s="28">
        <f t="shared" si="21"/>
        <v>27672.55283931856</v>
      </c>
      <c r="P22" s="29">
        <f t="shared" si="7"/>
        <v>-20.830930890071773</v>
      </c>
      <c r="Q22" s="29">
        <f t="shared" si="8"/>
        <v>-16.744230108074539</v>
      </c>
      <c r="R22" s="29">
        <f t="shared" si="13"/>
        <v>-33.817644898331686</v>
      </c>
      <c r="S22" s="29">
        <f t="shared" si="14"/>
        <v>-3.757516099814632</v>
      </c>
      <c r="T22" s="29">
        <f t="shared" si="15"/>
        <v>-11.272548299443894</v>
      </c>
      <c r="U22" s="29">
        <f t="shared" si="16"/>
        <v>-22.545096598887792</v>
      </c>
      <c r="V22" s="20">
        <f t="shared" si="23"/>
        <v>253.51305736126039</v>
      </c>
      <c r="W22" s="20">
        <f t="shared" si="25"/>
        <v>-21.24351498582557</v>
      </c>
      <c r="X22" s="20">
        <f t="shared" si="9"/>
        <v>18.747837801064595</v>
      </c>
      <c r="Y22" s="20">
        <f t="shared" si="10"/>
        <v>15.069807097267086</v>
      </c>
      <c r="Z22" s="20">
        <f t="shared" si="11"/>
        <v>-11.353143178213552</v>
      </c>
      <c r="AA22" s="20">
        <f t="shared" si="18"/>
        <v>-15.110659278028184</v>
      </c>
      <c r="AB22" s="20">
        <f t="shared" si="24"/>
        <v>493.93410332017811</v>
      </c>
      <c r="AC22" s="20">
        <f t="shared" si="12"/>
        <v>3.3585874497680017E-2</v>
      </c>
      <c r="AD22" s="21">
        <f t="shared" si="2"/>
        <v>28419.999999999996</v>
      </c>
      <c r="AE22" s="20">
        <f t="shared" si="19"/>
        <v>37.575160998146316</v>
      </c>
      <c r="AF22" s="20">
        <f t="shared" si="22"/>
        <v>644.44716068143862</v>
      </c>
      <c r="AH22" t="s">
        <v>40</v>
      </c>
      <c r="AI22" s="55">
        <f>AI14/(AI21+AI14)</f>
        <v>4.834068548730688E-3</v>
      </c>
      <c r="AM22" s="55">
        <f>AF289/40000</f>
        <v>0.20092069314566824</v>
      </c>
    </row>
    <row r="23" spans="1:42" x14ac:dyDescent="0.25">
      <c r="A23">
        <v>0</v>
      </c>
      <c r="C23" s="16">
        <v>44082</v>
      </c>
      <c r="J23" s="17">
        <f t="shared" si="5"/>
        <v>1.8750000000000002</v>
      </c>
      <c r="K23">
        <f t="shared" si="0"/>
        <v>8.4375000000000006E-2</v>
      </c>
      <c r="L23">
        <v>22.22</v>
      </c>
      <c r="M23">
        <f t="shared" si="1"/>
        <v>4.4999999999999998E-2</v>
      </c>
      <c r="N23">
        <f t="shared" si="6"/>
        <v>3.9375000000000007E-2</v>
      </c>
      <c r="O23" s="28">
        <f t="shared" si="21"/>
        <v>27634.927954370065</v>
      </c>
      <c r="P23" s="29">
        <f t="shared" si="7"/>
        <v>-20.903360153876232</v>
      </c>
      <c r="Q23" s="29">
        <f t="shared" si="8"/>
        <v>-16.721524794620422</v>
      </c>
      <c r="R23" s="29">
        <f t="shared" si="13"/>
        <v>-33.862396453646994</v>
      </c>
      <c r="S23" s="29">
        <f t="shared" si="14"/>
        <v>-3.762488494849666</v>
      </c>
      <c r="T23" s="29">
        <f t="shared" si="15"/>
        <v>-11.287465484548997</v>
      </c>
      <c r="U23" s="29">
        <f t="shared" si="16"/>
        <v>-22.574930969097998</v>
      </c>
      <c r="V23" s="20">
        <f t="shared" si="23"/>
        <v>254.42013284202048</v>
      </c>
      <c r="W23" s="20">
        <f t="shared" si="25"/>
        <v>-21.547233391630151</v>
      </c>
      <c r="X23" s="20">
        <f t="shared" si="9"/>
        <v>18.813024138488608</v>
      </c>
      <c r="Y23" s="20">
        <f t="shared" si="10"/>
        <v>15.049372315158379</v>
      </c>
      <c r="Z23" s="20">
        <f t="shared" si="11"/>
        <v>-11.408087581256718</v>
      </c>
      <c r="AA23" s="20">
        <f t="shared" si="18"/>
        <v>-15.170576076106384</v>
      </c>
      <c r="AB23" s="20">
        <f t="shared" si="24"/>
        <v>530.65191278791463</v>
      </c>
      <c r="AC23" s="20">
        <f t="shared" si="12"/>
        <v>2.4703965021582262E-2</v>
      </c>
      <c r="AD23" s="21">
        <f t="shared" si="2"/>
        <v>28420</v>
      </c>
      <c r="AE23" s="20">
        <f t="shared" si="19"/>
        <v>37.624884948496664</v>
      </c>
      <c r="AF23" s="20">
        <f t="shared" si="22"/>
        <v>682.07204562993525</v>
      </c>
    </row>
    <row r="24" spans="1:42" x14ac:dyDescent="0.25">
      <c r="A24">
        <v>0</v>
      </c>
      <c r="C24" s="16">
        <v>44083</v>
      </c>
      <c r="J24" s="17">
        <f t="shared" si="5"/>
        <v>1.8750000000000002</v>
      </c>
      <c r="K24">
        <f t="shared" si="0"/>
        <v>8.4375000000000006E-2</v>
      </c>
      <c r="L24">
        <v>22.22</v>
      </c>
      <c r="M24">
        <f t="shared" si="1"/>
        <v>4.4999999999999998E-2</v>
      </c>
      <c r="N24">
        <f t="shared" si="6"/>
        <v>3.9375000000000007E-2</v>
      </c>
      <c r="O24" s="28">
        <f t="shared" si="21"/>
        <v>27597.279534952282</v>
      </c>
      <c r="P24" s="29">
        <f t="shared" si="7"/>
        <v>-20.949629983007494</v>
      </c>
      <c r="Q24" s="29">
        <f t="shared" si="8"/>
        <v>-16.698789434777975</v>
      </c>
      <c r="R24" s="29">
        <f t="shared" si="13"/>
        <v>-33.88357747600692</v>
      </c>
      <c r="S24" s="29">
        <f t="shared" si="14"/>
        <v>-3.7648419417785473</v>
      </c>
      <c r="T24" s="29">
        <f t="shared" si="15"/>
        <v>-11.29452582533564</v>
      </c>
      <c r="U24" s="29">
        <f t="shared" si="16"/>
        <v>-22.58905165067128</v>
      </c>
      <c r="V24" s="20">
        <f t="shared" si="23"/>
        <v>255.04295383747058</v>
      </c>
      <c r="W24" s="20">
        <f t="shared" si="25"/>
        <v>-21.811850502665898</v>
      </c>
      <c r="X24" s="20">
        <f t="shared" si="9"/>
        <v>18.854666984706746</v>
      </c>
      <c r="Y24" s="20">
        <f t="shared" si="10"/>
        <v>15.028910491300177</v>
      </c>
      <c r="Z24" s="20">
        <f t="shared" si="11"/>
        <v>-11.448905977890922</v>
      </c>
      <c r="AA24" s="20">
        <f t="shared" si="18"/>
        <v>-15.213747919669469</v>
      </c>
      <c r="AB24" s="20">
        <f t="shared" si="24"/>
        <v>567.67751121025003</v>
      </c>
      <c r="AC24" s="20">
        <f t="shared" si="12"/>
        <v>1.6821362030286224E-2</v>
      </c>
      <c r="AD24" s="21">
        <f t="shared" si="2"/>
        <v>28420.000000000004</v>
      </c>
      <c r="AE24" s="20">
        <f t="shared" si="19"/>
        <v>37.648419417785469</v>
      </c>
      <c r="AF24" s="20">
        <f t="shared" si="22"/>
        <v>719.72046504772072</v>
      </c>
      <c r="AH24" t="s">
        <v>57</v>
      </c>
      <c r="AI24" s="53">
        <f>AI21-AI2</f>
        <v>275334</v>
      </c>
    </row>
    <row r="25" spans="1:42" x14ac:dyDescent="0.25">
      <c r="A25">
        <v>0</v>
      </c>
      <c r="C25" s="16">
        <v>44084</v>
      </c>
      <c r="J25" s="17">
        <f t="shared" si="5"/>
        <v>1.8750000000000002</v>
      </c>
      <c r="K25">
        <f t="shared" si="0"/>
        <v>8.4375000000000006E-2</v>
      </c>
      <c r="L25">
        <v>22.22</v>
      </c>
      <c r="M25">
        <f t="shared" si="1"/>
        <v>4.4999999999999998E-2</v>
      </c>
      <c r="N25">
        <f t="shared" si="6"/>
        <v>3.9375000000000007E-2</v>
      </c>
      <c r="O25" s="28">
        <f t="shared" si="21"/>
        <v>27559.631190956567</v>
      </c>
      <c r="P25" s="29">
        <f t="shared" si="7"/>
        <v>-20.972304141809733</v>
      </c>
      <c r="Q25" s="29">
        <f t="shared" si="8"/>
        <v>-16.676039853905255</v>
      </c>
      <c r="R25" s="29">
        <f t="shared" si="13"/>
        <v>-33.88350959614349</v>
      </c>
      <c r="S25" s="29">
        <f t="shared" si="14"/>
        <v>-3.764834399571499</v>
      </c>
      <c r="T25" s="29">
        <f t="shared" si="15"/>
        <v>-11.294503198714496</v>
      </c>
      <c r="U25" s="29">
        <f t="shared" si="16"/>
        <v>-22.589006397428996</v>
      </c>
      <c r="V25" s="20">
        <f t="shared" si="23"/>
        <v>255.41444606157731</v>
      </c>
      <c r="W25" s="20">
        <f t="shared" si="25"/>
        <v>-22.035084449350602</v>
      </c>
      <c r="X25" s="20">
        <f t="shared" si="9"/>
        <v>18.875073727628759</v>
      </c>
      <c r="Y25" s="20">
        <f t="shared" si="10"/>
        <v>15.008435868514731</v>
      </c>
      <c r="Z25" s="20">
        <f t="shared" si="11"/>
        <v>-11.476932922686176</v>
      </c>
      <c r="AA25" s="20">
        <f t="shared" si="18"/>
        <v>-15.241767322257676</v>
      </c>
      <c r="AB25" s="20">
        <f t="shared" si="24"/>
        <v>604.95436298185837</v>
      </c>
      <c r="AC25" s="20">
        <f t="shared" si="12"/>
        <v>9.965761765044651E-3</v>
      </c>
      <c r="AD25" s="21">
        <f t="shared" si="2"/>
        <v>28420.000000000004</v>
      </c>
      <c r="AE25" s="20">
        <f t="shared" si="19"/>
        <v>37.648343995714995</v>
      </c>
      <c r="AF25" s="20">
        <f t="shared" si="22"/>
        <v>757.3688090434357</v>
      </c>
      <c r="AH25" t="s">
        <v>41</v>
      </c>
      <c r="AI25" s="58">
        <f>AI22*AI12</f>
        <v>34.221881902886018</v>
      </c>
    </row>
    <row r="26" spans="1:42" x14ac:dyDescent="0.25">
      <c r="A26">
        <v>0</v>
      </c>
      <c r="C26" s="16">
        <v>44085</v>
      </c>
      <c r="J26" s="17">
        <f t="shared" si="5"/>
        <v>1.8750000000000002</v>
      </c>
      <c r="K26">
        <f t="shared" si="0"/>
        <v>8.4375000000000006E-2</v>
      </c>
      <c r="L26">
        <v>22.22</v>
      </c>
      <c r="M26">
        <f t="shared" si="1"/>
        <v>4.4999999999999998E-2</v>
      </c>
      <c r="N26">
        <f t="shared" si="6"/>
        <v>3.9375000000000007E-2</v>
      </c>
      <c r="O26" s="28">
        <f t="shared" si="21"/>
        <v>27522.003700706591</v>
      </c>
      <c r="P26" s="29">
        <f t="shared" si="7"/>
        <v>-20.974199931367153</v>
      </c>
      <c r="Q26" s="29">
        <f t="shared" si="8"/>
        <v>-16.653290318607365</v>
      </c>
      <c r="R26" s="29">
        <f t="shared" si="13"/>
        <v>-33.864741224977067</v>
      </c>
      <c r="S26" s="29">
        <f t="shared" si="14"/>
        <v>-3.7627490249974516</v>
      </c>
      <c r="T26" s="29">
        <f t="shared" si="15"/>
        <v>-11.288247074992356</v>
      </c>
      <c r="U26" s="29">
        <f t="shared" si="16"/>
        <v>-22.576494149984711</v>
      </c>
      <c r="V26" s="20">
        <f t="shared" si="23"/>
        <v>255.5709405176101</v>
      </c>
      <c r="W26" s="20">
        <f t="shared" si="25"/>
        <v>-22.214596696173274</v>
      </c>
      <c r="X26" s="20">
        <f t="shared" si="9"/>
        <v>18.876779938230438</v>
      </c>
      <c r="Y26" s="20">
        <f t="shared" si="10"/>
        <v>14.987961286746629</v>
      </c>
      <c r="Z26" s="20">
        <f t="shared" si="11"/>
        <v>-11.493650072770979</v>
      </c>
      <c r="AA26" s="20">
        <f t="shared" si="18"/>
        <v>-15.25639909776843</v>
      </c>
      <c r="AB26" s="20">
        <f t="shared" si="24"/>
        <v>642.42535877580008</v>
      </c>
      <c r="AC26" s="20">
        <f t="shared" si="12"/>
        <v>4.1764157241343108E-3</v>
      </c>
      <c r="AD26" s="21">
        <f t="shared" si="2"/>
        <v>28420</v>
      </c>
      <c r="AE26" s="20">
        <f t="shared" si="19"/>
        <v>37.627490249974514</v>
      </c>
      <c r="AF26" s="20">
        <f t="shared" si="22"/>
        <v>794.99629929341017</v>
      </c>
      <c r="AH26" t="s">
        <v>61</v>
      </c>
      <c r="AI26">
        <v>0.5</v>
      </c>
    </row>
    <row r="27" spans="1:42" x14ac:dyDescent="0.25">
      <c r="A27">
        <v>0</v>
      </c>
      <c r="C27" s="16">
        <v>44086</v>
      </c>
      <c r="J27" s="17">
        <f t="shared" si="5"/>
        <v>1.8750000000000002</v>
      </c>
      <c r="K27">
        <f t="shared" si="0"/>
        <v>8.4375000000000006E-2</v>
      </c>
      <c r="L27">
        <v>22.22</v>
      </c>
      <c r="M27">
        <f t="shared" si="1"/>
        <v>4.4999999999999998E-2</v>
      </c>
      <c r="N27">
        <f t="shared" si="6"/>
        <v>3.9375000000000007E-2</v>
      </c>
      <c r="O27" s="28">
        <f t="shared" si="21"/>
        <v>27484.414750200973</v>
      </c>
      <c r="P27" s="29">
        <f t="shared" si="7"/>
        <v>-20.958397121142522</v>
      </c>
      <c r="Q27" s="29">
        <f t="shared" si="8"/>
        <v>-16.630553384475277</v>
      </c>
      <c r="R27" s="29">
        <f t="shared" si="13"/>
        <v>-33.830055455056026</v>
      </c>
      <c r="S27" s="29">
        <f t="shared" si="14"/>
        <v>-3.7588950505617804</v>
      </c>
      <c r="T27" s="29">
        <f t="shared" si="15"/>
        <v>-11.276685151685342</v>
      </c>
      <c r="U27" s="29">
        <f t="shared" si="16"/>
        <v>-22.553370303370684</v>
      </c>
      <c r="V27" s="20">
        <f t="shared" si="23"/>
        <v>255.55231128958934</v>
      </c>
      <c r="W27" s="20">
        <f t="shared" si="25"/>
        <v>-22.347992359784328</v>
      </c>
      <c r="X27" s="20">
        <f t="shared" si="9"/>
        <v>18.86255740902827</v>
      </c>
      <c r="Y27" s="20">
        <f t="shared" si="10"/>
        <v>14.96749804602775</v>
      </c>
      <c r="Z27" s="20">
        <f t="shared" si="11"/>
        <v>-11.500692323292453</v>
      </c>
      <c r="AA27" s="20">
        <f t="shared" si="18"/>
        <v>-15.259587373854234</v>
      </c>
      <c r="AB27" s="20">
        <f t="shared" si="24"/>
        <v>680.03293850943874</v>
      </c>
      <c r="AC27" s="20">
        <f t="shared" si="12"/>
        <v>-4.9535833341845018E-4</v>
      </c>
      <c r="AD27" s="21">
        <f t="shared" si="2"/>
        <v>28420</v>
      </c>
      <c r="AE27" s="20">
        <f t="shared" si="19"/>
        <v>37.588950505617802</v>
      </c>
      <c r="AF27" s="20">
        <f t="shared" si="22"/>
        <v>832.58524979902802</v>
      </c>
      <c r="AH27" t="s">
        <v>69</v>
      </c>
      <c r="AI27">
        <f>39000+1600</f>
        <v>40600</v>
      </c>
      <c r="AL27" s="55">
        <f>7000/300000</f>
        <v>2.3333333333333334E-2</v>
      </c>
      <c r="AP27">
        <f>7000*5</f>
        <v>35000</v>
      </c>
    </row>
    <row r="28" spans="1:42" x14ac:dyDescent="0.25">
      <c r="A28">
        <v>0</v>
      </c>
      <c r="C28" s="16">
        <v>44087</v>
      </c>
      <c r="J28" s="17">
        <f t="shared" si="5"/>
        <v>1.8750000000000002</v>
      </c>
      <c r="K28">
        <f t="shared" si="0"/>
        <v>8.4375000000000006E-2</v>
      </c>
      <c r="L28">
        <v>22.22</v>
      </c>
      <c r="M28">
        <f t="shared" si="1"/>
        <v>4.4999999999999998E-2</v>
      </c>
      <c r="N28">
        <f t="shared" si="6"/>
        <v>3.9375000000000007E-2</v>
      </c>
      <c r="O28" s="28">
        <f t="shared" si="21"/>
        <v>27446.878663486907</v>
      </c>
      <c r="P28" s="29">
        <f t="shared" si="7"/>
        <v>-20.928246975546887</v>
      </c>
      <c r="Q28" s="29">
        <f t="shared" si="8"/>
        <v>-16.607839738519552</v>
      </c>
      <c r="R28" s="29">
        <f t="shared" si="13"/>
        <v>-33.782478042659797</v>
      </c>
      <c r="S28" s="29">
        <f t="shared" si="14"/>
        <v>-3.7536086714066443</v>
      </c>
      <c r="T28" s="29">
        <f t="shared" si="15"/>
        <v>-11.260826014219932</v>
      </c>
      <c r="U28" s="29">
        <f t="shared" si="16"/>
        <v>-22.521652028439867</v>
      </c>
      <c r="V28" s="20">
        <f t="shared" si="23"/>
        <v>255.40211487479161</v>
      </c>
      <c r="W28" s="20">
        <f t="shared" si="25"/>
        <v>-22.432820449426067</v>
      </c>
      <c r="X28" s="20">
        <f t="shared" si="9"/>
        <v>18.835422277992198</v>
      </c>
      <c r="Y28" s="20">
        <f t="shared" si="10"/>
        <v>14.947055764667597</v>
      </c>
      <c r="Z28" s="20">
        <f t="shared" si="11"/>
        <v>-11.499854008031519</v>
      </c>
      <c r="AA28" s="20">
        <f t="shared" si="18"/>
        <v>-15.253462679438163</v>
      </c>
      <c r="AB28" s="20">
        <f t="shared" si="24"/>
        <v>717.719221638303</v>
      </c>
      <c r="AC28" s="20">
        <f t="shared" si="12"/>
        <v>-3.9854398557733197E-3</v>
      </c>
      <c r="AD28" s="21">
        <f t="shared" si="2"/>
        <v>28420.000000000004</v>
      </c>
      <c r="AE28" s="20">
        <f t="shared" si="19"/>
        <v>37.536086714066442</v>
      </c>
      <c r="AF28" s="20">
        <f t="shared" si="22"/>
        <v>870.12133651309443</v>
      </c>
      <c r="AH28" t="s">
        <v>42</v>
      </c>
      <c r="AI28" s="59">
        <f>AI2/AI27</f>
        <v>0.69746305418719212</v>
      </c>
      <c r="AP28">
        <f>AP27/300000</f>
        <v>0.11666666666666667</v>
      </c>
    </row>
    <row r="29" spans="1:42" x14ac:dyDescent="0.25">
      <c r="A29">
        <v>0</v>
      </c>
      <c r="C29" s="16">
        <v>44088</v>
      </c>
      <c r="J29" s="17">
        <f t="shared" si="5"/>
        <v>1.8750000000000002</v>
      </c>
      <c r="K29">
        <f t="shared" si="0"/>
        <v>8.4375000000000006E-2</v>
      </c>
      <c r="L29">
        <v>22.22</v>
      </c>
      <c r="M29">
        <f t="shared" si="1"/>
        <v>4.4999999999999998E-2</v>
      </c>
      <c r="N29">
        <f t="shared" si="6"/>
        <v>3.9375000000000007E-2</v>
      </c>
      <c r="O29" s="28">
        <f t="shared" si="21"/>
        <v>27409.406124068799</v>
      </c>
      <c r="P29" s="29">
        <f t="shared" si="7"/>
        <v>-20.887381381865517</v>
      </c>
      <c r="Q29" s="29">
        <f t="shared" si="8"/>
        <v>-16.585158036244852</v>
      </c>
      <c r="R29" s="29">
        <f t="shared" si="13"/>
        <v>-33.725285476299334</v>
      </c>
      <c r="S29" s="29">
        <f t="shared" si="14"/>
        <v>-3.7472539418110373</v>
      </c>
      <c r="T29" s="29">
        <f t="shared" si="15"/>
        <v>-11.241761825433111</v>
      </c>
      <c r="U29" s="29">
        <f t="shared" si="16"/>
        <v>-22.483523650866225</v>
      </c>
      <c r="V29" s="20">
        <f t="shared" si="23"/>
        <v>255.13615842662568</v>
      </c>
      <c r="W29" s="20">
        <f t="shared" si="25"/>
        <v>-22.49814675509964</v>
      </c>
      <c r="X29" s="20">
        <f t="shared" si="9"/>
        <v>18.798643243678967</v>
      </c>
      <c r="Y29" s="20">
        <f t="shared" si="10"/>
        <v>14.926642232620367</v>
      </c>
      <c r="Z29" s="20">
        <f t="shared" si="11"/>
        <v>-11.493095169365622</v>
      </c>
      <c r="AA29" s="20">
        <f t="shared" si="18"/>
        <v>-15.240349111176659</v>
      </c>
      <c r="AB29" s="20">
        <f t="shared" si="24"/>
        <v>755.45771750457925</v>
      </c>
      <c r="AC29" s="20">
        <f t="shared" si="12"/>
        <v>-7.0473515719418544E-3</v>
      </c>
      <c r="AD29" s="21">
        <f t="shared" si="2"/>
        <v>28420.000000000004</v>
      </c>
      <c r="AE29" s="20">
        <f t="shared" si="19"/>
        <v>37.472539418110372</v>
      </c>
      <c r="AF29" s="20">
        <f t="shared" si="22"/>
        <v>907.59387593120482</v>
      </c>
      <c r="AH29" s="60" t="s">
        <v>43</v>
      </c>
      <c r="AI29" s="61">
        <f>MAX(V:V)</f>
        <v>255.5709405176101</v>
      </c>
    </row>
    <row r="30" spans="1:42" x14ac:dyDescent="0.25">
      <c r="A30">
        <v>0</v>
      </c>
      <c r="C30" s="16">
        <v>44089</v>
      </c>
      <c r="J30" s="17">
        <f t="shared" si="5"/>
        <v>1.8750000000000002</v>
      </c>
      <c r="K30">
        <f t="shared" si="0"/>
        <v>8.4375000000000006E-2</v>
      </c>
      <c r="L30">
        <v>22.22</v>
      </c>
      <c r="M30">
        <f t="shared" si="1"/>
        <v>4.4999999999999998E-2</v>
      </c>
      <c r="N30">
        <f t="shared" si="6"/>
        <v>3.9375000000000007E-2</v>
      </c>
      <c r="O30" s="28">
        <f t="shared" si="21"/>
        <v>27372.006465818813</v>
      </c>
      <c r="P30" s="29">
        <f t="shared" si="7"/>
        <v>-20.837143516676576</v>
      </c>
      <c r="Q30" s="29">
        <f t="shared" si="8"/>
        <v>-16.562514733307257</v>
      </c>
      <c r="R30" s="29">
        <f t="shared" si="13"/>
        <v>-33.659692424985451</v>
      </c>
      <c r="S30" s="29">
        <f t="shared" si="14"/>
        <v>-3.7399658249983831</v>
      </c>
      <c r="T30" s="29">
        <f t="shared" si="15"/>
        <v>-11.21989747499515</v>
      </c>
      <c r="U30" s="29">
        <f t="shared" si="16"/>
        <v>-22.439794949990301</v>
      </c>
      <c r="V30" s="20">
        <f t="shared" si="23"/>
        <v>254.76962712352517</v>
      </c>
      <c r="W30" s="20">
        <f t="shared" si="25"/>
        <v>-22.545096598887792</v>
      </c>
      <c r="X30" s="20">
        <f t="shared" si="9"/>
        <v>18.753429165008921</v>
      </c>
      <c r="Y30" s="20">
        <f t="shared" si="10"/>
        <v>14.906263259976532</v>
      </c>
      <c r="Z30" s="20">
        <f t="shared" si="11"/>
        <v>-11.481127129198155</v>
      </c>
      <c r="AA30" s="20">
        <f t="shared" si="18"/>
        <v>-15.221092954196539</v>
      </c>
      <c r="AB30" s="20">
        <f t="shared" si="24"/>
        <v>793.22390705766361</v>
      </c>
      <c r="AC30" s="20">
        <f t="shared" si="12"/>
        <v>-9.7052762653038419E-3</v>
      </c>
      <c r="AD30" s="21">
        <f t="shared" si="2"/>
        <v>28420.000000000004</v>
      </c>
      <c r="AE30" s="20">
        <f t="shared" si="19"/>
        <v>37.39965824998383</v>
      </c>
      <c r="AF30" s="20">
        <f t="shared" si="22"/>
        <v>944.99353418118869</v>
      </c>
      <c r="AH30" s="60" t="s">
        <v>44</v>
      </c>
      <c r="AI30" s="62">
        <f>INDEX(C:C,MATCH(AI29,V:V,0))</f>
        <v>44085</v>
      </c>
      <c r="AP30">
        <f>(7000*10)/310000</f>
        <v>0.22580645161290322</v>
      </c>
    </row>
    <row r="31" spans="1:42" x14ac:dyDescent="0.25">
      <c r="A31">
        <v>0</v>
      </c>
      <c r="C31" s="16">
        <v>44090</v>
      </c>
      <c r="J31" s="17">
        <f t="shared" si="5"/>
        <v>1.8750000000000002</v>
      </c>
      <c r="K31">
        <f t="shared" si="0"/>
        <v>8.4375000000000006E-2</v>
      </c>
      <c r="L31">
        <v>22.22</v>
      </c>
      <c r="M31">
        <f t="shared" si="1"/>
        <v>4.4999999999999998E-2</v>
      </c>
      <c r="N31">
        <f t="shared" si="6"/>
        <v>3.9375000000000007E-2</v>
      </c>
      <c r="O31" s="28">
        <f t="shared" si="21"/>
        <v>27334.687732767583</v>
      </c>
      <c r="P31" s="29">
        <f t="shared" si="7"/>
        <v>-20.778817581402432</v>
      </c>
      <c r="Q31" s="29">
        <f t="shared" si="8"/>
        <v>-16.539915469828795</v>
      </c>
      <c r="R31" s="29">
        <f t="shared" si="13"/>
        <v>-33.586859746108104</v>
      </c>
      <c r="S31" s="29">
        <f t="shared" si="14"/>
        <v>-3.731873305123123</v>
      </c>
      <c r="T31" s="29">
        <f t="shared" si="15"/>
        <v>-11.195619915369369</v>
      </c>
      <c r="U31" s="29">
        <f t="shared" si="16"/>
        <v>-22.391239830738733</v>
      </c>
      <c r="V31" s="20">
        <f t="shared" si="23"/>
        <v>254.31692267997661</v>
      </c>
      <c r="W31" s="20">
        <f t="shared" si="25"/>
        <v>-22.574930969097998</v>
      </c>
      <c r="X31" s="20">
        <f t="shared" si="9"/>
        <v>18.700935823262189</v>
      </c>
      <c r="Y31" s="20">
        <f t="shared" si="10"/>
        <v>14.885923922845915</v>
      </c>
      <c r="Z31" s="20">
        <f t="shared" si="11"/>
        <v>-11.464633220558632</v>
      </c>
      <c r="AA31" s="20">
        <f t="shared" si="18"/>
        <v>-15.196506525681755</v>
      </c>
      <c r="AB31" s="20">
        <f t="shared" si="24"/>
        <v>830.99534455244338</v>
      </c>
      <c r="AC31" s="20">
        <f t="shared" si="12"/>
        <v>-1.1985364433406096E-2</v>
      </c>
      <c r="AD31" s="21">
        <f t="shared" si="2"/>
        <v>28420.000000000004</v>
      </c>
      <c r="AE31" s="20">
        <f t="shared" si="19"/>
        <v>37.318733051231227</v>
      </c>
      <c r="AF31" s="20">
        <f t="shared" si="22"/>
        <v>982.31226723241991</v>
      </c>
    </row>
    <row r="32" spans="1:42" x14ac:dyDescent="0.25">
      <c r="A32">
        <v>0</v>
      </c>
      <c r="C32" s="16">
        <v>44091</v>
      </c>
      <c r="J32" s="17">
        <f t="shared" si="5"/>
        <v>1.8750000000000002</v>
      </c>
      <c r="K32">
        <f t="shared" si="0"/>
        <v>8.4375000000000006E-2</v>
      </c>
      <c r="L32">
        <v>22.22</v>
      </c>
      <c r="M32">
        <f t="shared" si="1"/>
        <v>4.4999999999999998E-2</v>
      </c>
      <c r="N32">
        <f t="shared" si="6"/>
        <v>3.9375000000000007E-2</v>
      </c>
      <c r="O32" s="28">
        <f t="shared" si="21"/>
        <v>27297.456751613427</v>
      </c>
      <c r="P32" s="29">
        <f t="shared" si="7"/>
        <v>-20.713616047628204</v>
      </c>
      <c r="Q32" s="29">
        <f t="shared" si="8"/>
        <v>-16.51736510652681</v>
      </c>
      <c r="R32" s="29">
        <f t="shared" si="13"/>
        <v>-33.507883038739514</v>
      </c>
      <c r="S32" s="29">
        <f t="shared" si="14"/>
        <v>-3.7230981154155018</v>
      </c>
      <c r="T32" s="29">
        <f t="shared" si="15"/>
        <v>-11.169294346246504</v>
      </c>
      <c r="U32" s="29">
        <f t="shared" si="16"/>
        <v>-22.338588692493012</v>
      </c>
      <c r="V32" s="20">
        <f t="shared" si="23"/>
        <v>253.79149254744587</v>
      </c>
      <c r="W32" s="20">
        <f t="shared" si="25"/>
        <v>-22.58905165067128</v>
      </c>
      <c r="X32" s="20">
        <f t="shared" si="9"/>
        <v>18.642254442865383</v>
      </c>
      <c r="Y32" s="20">
        <f t="shared" si="10"/>
        <v>14.86562859587413</v>
      </c>
      <c r="Z32" s="20">
        <f t="shared" si="11"/>
        <v>-11.444261520598948</v>
      </c>
      <c r="AA32" s="20">
        <f t="shared" si="18"/>
        <v>-15.167359636014449</v>
      </c>
      <c r="AB32" s="20">
        <f t="shared" si="24"/>
        <v>868.75175583912915</v>
      </c>
      <c r="AC32" s="20">
        <f t="shared" si="12"/>
        <v>-1.3916315524299549E-2</v>
      </c>
      <c r="AD32" s="21">
        <f t="shared" si="2"/>
        <v>28420.000000000004</v>
      </c>
      <c r="AE32" s="20">
        <f t="shared" si="19"/>
        <v>37.230981154155018</v>
      </c>
      <c r="AF32" s="20">
        <f t="shared" si="22"/>
        <v>1019.543248386575</v>
      </c>
      <c r="AH32" t="s">
        <v>45</v>
      </c>
      <c r="AI32" s="54"/>
    </row>
    <row r="33" spans="1:35" x14ac:dyDescent="0.25">
      <c r="A33">
        <v>0</v>
      </c>
      <c r="C33" s="16">
        <v>44092</v>
      </c>
      <c r="J33" s="17">
        <f t="shared" si="5"/>
        <v>1.8750000000000002</v>
      </c>
      <c r="K33">
        <f t="shared" si="0"/>
        <v>8.4375000000000006E-2</v>
      </c>
      <c r="L33">
        <v>22.22</v>
      </c>
      <c r="M33">
        <f t="shared" si="1"/>
        <v>4.4999999999999998E-2</v>
      </c>
      <c r="N33">
        <f t="shared" si="6"/>
        <v>3.9375000000000007E-2</v>
      </c>
      <c r="O33" s="28">
        <f t="shared" si="21"/>
        <v>27260.319217571436</v>
      </c>
      <c r="P33" s="29">
        <f t="shared" si="7"/>
        <v>-20.642666273463796</v>
      </c>
      <c r="Q33" s="29">
        <f t="shared" si="8"/>
        <v>-16.494867768528682</v>
      </c>
      <c r="R33" s="29">
        <f t="shared" si="13"/>
        <v>-33.423780637793236</v>
      </c>
      <c r="S33" s="29">
        <f t="shared" si="14"/>
        <v>-3.7137534041992484</v>
      </c>
      <c r="T33" s="29">
        <f t="shared" si="15"/>
        <v>-11.141260212597745</v>
      </c>
      <c r="U33" s="29">
        <f t="shared" si="16"/>
        <v>-22.282520425195493</v>
      </c>
      <c r="V33" s="20">
        <f t="shared" si="23"/>
        <v>253.20564962317502</v>
      </c>
      <c r="W33" s="20">
        <f t="shared" si="25"/>
        <v>-22.589006397428996</v>
      </c>
      <c r="X33" s="20">
        <f t="shared" si="9"/>
        <v>18.578399646117418</v>
      </c>
      <c r="Y33" s="20">
        <f t="shared" si="10"/>
        <v>14.845380991675814</v>
      </c>
      <c r="Z33" s="20">
        <f t="shared" si="11"/>
        <v>-11.420617164635063</v>
      </c>
      <c r="AA33" s="20">
        <f t="shared" si="18"/>
        <v>-15.134370568834312</v>
      </c>
      <c r="AB33" s="20">
        <f t="shared" si="24"/>
        <v>906.47513280539238</v>
      </c>
      <c r="AC33" s="20">
        <f t="shared" si="12"/>
        <v>-1.5529970309783788E-2</v>
      </c>
      <c r="AD33" s="21">
        <f t="shared" si="2"/>
        <v>28420.000000000004</v>
      </c>
      <c r="AE33" s="20">
        <f t="shared" si="19"/>
        <v>37.137534041992488</v>
      </c>
      <c r="AF33" s="20">
        <f t="shared" si="22"/>
        <v>1056.6807824285675</v>
      </c>
      <c r="AH33" t="s">
        <v>46</v>
      </c>
      <c r="AI33" s="54"/>
    </row>
    <row r="34" spans="1:35" x14ac:dyDescent="0.25">
      <c r="A34">
        <v>0</v>
      </c>
      <c r="C34" s="16">
        <v>44093</v>
      </c>
      <c r="J34" s="17">
        <f t="shared" si="5"/>
        <v>1.8750000000000002</v>
      </c>
      <c r="K34">
        <f t="shared" si="0"/>
        <v>8.4375000000000006E-2</v>
      </c>
      <c r="L34">
        <v>22.22</v>
      </c>
      <c r="M34">
        <f t="shared" si="1"/>
        <v>4.4999999999999998E-2</v>
      </c>
      <c r="N34">
        <f t="shared" si="6"/>
        <v>3.9375000000000007E-2</v>
      </c>
      <c r="O34" s="28">
        <f t="shared" si="21"/>
        <v>27223.279794194234</v>
      </c>
      <c r="P34" s="29">
        <f t="shared" si="7"/>
        <v>-20.566996479957716</v>
      </c>
      <c r="Q34" s="29">
        <f t="shared" si="8"/>
        <v>-16.472426897247306</v>
      </c>
      <c r="R34" s="29">
        <f t="shared" si="13"/>
        <v>-33.335481039484527</v>
      </c>
      <c r="S34" s="29">
        <f t="shared" si="14"/>
        <v>-3.7039423377205027</v>
      </c>
      <c r="T34" s="29">
        <f t="shared" si="15"/>
        <v>-11.111827013161509</v>
      </c>
      <c r="U34" s="29">
        <f t="shared" si="16"/>
        <v>-22.223654026323018</v>
      </c>
      <c r="V34" s="20">
        <f t="shared" si="23"/>
        <v>252.57038227963196</v>
      </c>
      <c r="W34" s="20">
        <f t="shared" si="25"/>
        <v>-22.576494149984711</v>
      </c>
      <c r="X34" s="20">
        <f t="shared" si="9"/>
        <v>18.510296831961945</v>
      </c>
      <c r="Y34" s="20">
        <f t="shared" si="10"/>
        <v>14.825184207522575</v>
      </c>
      <c r="Z34" s="20">
        <f t="shared" si="11"/>
        <v>-11.394254233042876</v>
      </c>
      <c r="AA34" s="20">
        <f t="shared" si="18"/>
        <v>-15.098196570763378</v>
      </c>
      <c r="AB34" s="20">
        <f t="shared" si="24"/>
        <v>944.14982352614038</v>
      </c>
      <c r="AC34" s="20">
        <f t="shared" si="12"/>
        <v>-1.6861912636570421E-2</v>
      </c>
      <c r="AD34" s="21">
        <f t="shared" si="2"/>
        <v>28420.000000000004</v>
      </c>
      <c r="AE34" s="20">
        <f t="shared" si="19"/>
        <v>37.039423377205026</v>
      </c>
      <c r="AF34" s="20">
        <f t="shared" si="22"/>
        <v>1093.7202058057724</v>
      </c>
      <c r="AH34" t="s">
        <v>47</v>
      </c>
      <c r="AI34" s="54"/>
    </row>
    <row r="35" spans="1:35" x14ac:dyDescent="0.25">
      <c r="A35">
        <v>0</v>
      </c>
      <c r="C35" s="16">
        <v>44094</v>
      </c>
      <c r="J35" s="17">
        <f t="shared" si="5"/>
        <v>1.8750000000000002</v>
      </c>
      <c r="K35">
        <f t="shared" si="0"/>
        <v>8.4375000000000006E-2</v>
      </c>
      <c r="L35">
        <v>22.22</v>
      </c>
      <c r="M35">
        <f t="shared" si="1"/>
        <v>4.4999999999999998E-2</v>
      </c>
      <c r="N35">
        <f t="shared" si="6"/>
        <v>3.9375000000000007E-2</v>
      </c>
      <c r="O35" s="28">
        <f t="shared" si="21"/>
        <v>27186.342227807174</v>
      </c>
      <c r="P35" s="29">
        <f t="shared" si="7"/>
        <v>-20.487521076360434</v>
      </c>
      <c r="Q35" s="29">
        <f t="shared" si="8"/>
        <v>-16.450045310699196</v>
      </c>
      <c r="R35" s="29">
        <f t="shared" si="13"/>
        <v>-33.243809748353669</v>
      </c>
      <c r="S35" s="29">
        <f t="shared" si="14"/>
        <v>-3.6937566387059633</v>
      </c>
      <c r="T35" s="29">
        <f t="shared" si="15"/>
        <v>-11.08126991611789</v>
      </c>
      <c r="U35" s="29">
        <f t="shared" si="16"/>
        <v>-22.16253983223578</v>
      </c>
      <c r="V35" s="20">
        <f t="shared" si="23"/>
        <v>251.89515452203153</v>
      </c>
      <c r="W35" s="20">
        <f t="shared" si="25"/>
        <v>-22.553370303370684</v>
      </c>
      <c r="X35" s="20">
        <f t="shared" si="9"/>
        <v>18.438768968724389</v>
      </c>
      <c r="Y35" s="20">
        <f t="shared" si="10"/>
        <v>14.805040779629277</v>
      </c>
      <c r="Z35" s="20">
        <f t="shared" si="11"/>
        <v>-11.365667202583438</v>
      </c>
      <c r="AA35" s="20">
        <f t="shared" si="18"/>
        <v>-15.059423841289401</v>
      </c>
      <c r="AB35" s="20">
        <f t="shared" si="24"/>
        <v>981.76261767080041</v>
      </c>
      <c r="AC35" s="20">
        <f t="shared" si="12"/>
        <v>-1.7952076493000672E-2</v>
      </c>
      <c r="AD35" s="21">
        <f t="shared" si="2"/>
        <v>28420.000000000004</v>
      </c>
      <c r="AE35" s="20">
        <f t="shared" si="19"/>
        <v>36.937566387059633</v>
      </c>
      <c r="AF35" s="20">
        <f t="shared" si="22"/>
        <v>1130.657772192832</v>
      </c>
      <c r="AH35" t="s">
        <v>48</v>
      </c>
    </row>
    <row r="36" spans="1:35" x14ac:dyDescent="0.25">
      <c r="A36">
        <v>0</v>
      </c>
      <c r="C36" s="16">
        <v>44095</v>
      </c>
      <c r="J36" s="17">
        <f t="shared" si="5"/>
        <v>1.8750000000000002</v>
      </c>
      <c r="K36">
        <f t="shared" si="0"/>
        <v>8.4375000000000006E-2</v>
      </c>
      <c r="L36">
        <v>22.22</v>
      </c>
      <c r="M36">
        <f t="shared" si="1"/>
        <v>4.4999999999999998E-2</v>
      </c>
      <c r="N36">
        <f t="shared" si="6"/>
        <v>3.9375000000000007E-2</v>
      </c>
      <c r="O36" s="28">
        <f t="shared" si="21"/>
        <v>27149.509477211639</v>
      </c>
      <c r="P36" s="29">
        <f t="shared" si="7"/>
        <v>-20.405025322882747</v>
      </c>
      <c r="Q36" s="29">
        <f t="shared" si="8"/>
        <v>-16.427725272653536</v>
      </c>
      <c r="R36" s="29">
        <f t="shared" si="13"/>
        <v>-33.149475535982653</v>
      </c>
      <c r="S36" s="29">
        <f t="shared" si="14"/>
        <v>-3.6832750595536283</v>
      </c>
      <c r="T36" s="29">
        <f t="shared" si="15"/>
        <v>-11.049825178660884</v>
      </c>
      <c r="U36" s="29">
        <f t="shared" si="16"/>
        <v>-22.099650357321771</v>
      </c>
      <c r="V36" s="20">
        <f t="shared" si="23"/>
        <v>251.18769607608294</v>
      </c>
      <c r="W36" s="20">
        <f t="shared" si="25"/>
        <v>-22.521652028439867</v>
      </c>
      <c r="X36" s="20">
        <f t="shared" si="9"/>
        <v>18.364522790594471</v>
      </c>
      <c r="Y36" s="20">
        <f t="shared" si="10"/>
        <v>14.784952745388182</v>
      </c>
      <c r="Z36" s="20">
        <f t="shared" si="11"/>
        <v>-11.335281953491419</v>
      </c>
      <c r="AA36" s="20">
        <f t="shared" si="18"/>
        <v>-15.018557013045047</v>
      </c>
      <c r="AB36" s="20">
        <f t="shared" si="24"/>
        <v>1019.3028267122853</v>
      </c>
      <c r="AC36" s="20">
        <f t="shared" si="12"/>
        <v>-1.8845351797769468E-2</v>
      </c>
      <c r="AD36" s="21">
        <f t="shared" si="2"/>
        <v>28420.000000000007</v>
      </c>
      <c r="AE36" s="20">
        <f t="shared" si="19"/>
        <v>36.832750595536282</v>
      </c>
      <c r="AF36" s="20">
        <f t="shared" si="22"/>
        <v>1167.4905227883683</v>
      </c>
      <c r="AH36" t="s">
        <v>49</v>
      </c>
      <c r="AI36" s="51">
        <v>310569</v>
      </c>
    </row>
    <row r="37" spans="1:35" x14ac:dyDescent="0.25">
      <c r="A37">
        <v>0</v>
      </c>
      <c r="C37" s="16">
        <v>44096</v>
      </c>
      <c r="J37" s="17">
        <f t="shared" si="5"/>
        <v>1.8750000000000002</v>
      </c>
      <c r="K37">
        <f t="shared" si="0"/>
        <v>8.4375000000000006E-2</v>
      </c>
      <c r="L37">
        <v>22.22</v>
      </c>
      <c r="M37">
        <f t="shared" si="1"/>
        <v>4.4999999999999998E-2</v>
      </c>
      <c r="N37">
        <f t="shared" si="6"/>
        <v>3.9375000000000007E-2</v>
      </c>
      <c r="O37" s="28">
        <f t="shared" si="21"/>
        <v>27112.783859321124</v>
      </c>
      <c r="P37" s="29">
        <f t="shared" si="7"/>
        <v>-20.320149319508534</v>
      </c>
      <c r="Q37" s="29">
        <f t="shared" si="8"/>
        <v>-16.405468571007194</v>
      </c>
      <c r="R37" s="29">
        <f t="shared" si="13"/>
        <v>-33.053056101464158</v>
      </c>
      <c r="S37" s="29">
        <f t="shared" si="14"/>
        <v>-3.6725617890515729</v>
      </c>
      <c r="T37" s="29">
        <f t="shared" si="15"/>
        <v>-11.017685367154717</v>
      </c>
      <c r="U37" s="29">
        <f t="shared" si="16"/>
        <v>-22.035370734309438</v>
      </c>
      <c r="V37" s="20">
        <f t="shared" si="23"/>
        <v>250.45378220325716</v>
      </c>
      <c r="W37" s="20">
        <f t="shared" si="25"/>
        <v>-22.483523650866225</v>
      </c>
      <c r="X37" s="20">
        <f t="shared" si="9"/>
        <v>18.28813438755768</v>
      </c>
      <c r="Y37" s="20">
        <f t="shared" si="10"/>
        <v>14.764921713906475</v>
      </c>
      <c r="Z37" s="20">
        <f t="shared" si="11"/>
        <v>-11.303446323423731</v>
      </c>
      <c r="AA37" s="20">
        <f t="shared" si="18"/>
        <v>-14.976008112475304</v>
      </c>
      <c r="AB37" s="20">
        <f t="shared" si="24"/>
        <v>1056.7623584756268</v>
      </c>
      <c r="AC37" s="20">
        <f t="shared" si="12"/>
        <v>-1.9592179567604767E-2</v>
      </c>
      <c r="AD37" s="21">
        <f t="shared" si="2"/>
        <v>28420.000000000007</v>
      </c>
      <c r="AE37" s="20">
        <f t="shared" si="19"/>
        <v>36.725617890515728</v>
      </c>
      <c r="AF37" s="20">
        <f t="shared" si="22"/>
        <v>1204.2161406788839</v>
      </c>
      <c r="AH37" t="s">
        <v>50</v>
      </c>
      <c r="AI37" s="56"/>
    </row>
    <row r="38" spans="1:35" x14ac:dyDescent="0.25">
      <c r="A38">
        <v>0</v>
      </c>
      <c r="C38" s="16">
        <v>44097</v>
      </c>
      <c r="J38" s="17">
        <f t="shared" si="5"/>
        <v>1.8750000000000002</v>
      </c>
      <c r="K38">
        <f t="shared" si="0"/>
        <v>8.4375000000000006E-2</v>
      </c>
      <c r="L38">
        <v>22.22</v>
      </c>
      <c r="M38">
        <f t="shared" si="1"/>
        <v>4.4999999999999998E-2</v>
      </c>
      <c r="N38">
        <f t="shared" si="6"/>
        <v>3.9375000000000007E-2</v>
      </c>
      <c r="O38" s="28">
        <f t="shared" si="21"/>
        <v>27076.167211405929</v>
      </c>
      <c r="P38" s="29">
        <f t="shared" si="7"/>
        <v>-20.23337130940698</v>
      </c>
      <c r="Q38" s="29">
        <f t="shared" si="8"/>
        <v>-16.383276605787366</v>
      </c>
      <c r="R38" s="29">
        <f t="shared" si="13"/>
        <v>-32.954983123674914</v>
      </c>
      <c r="S38" s="29">
        <f t="shared" si="14"/>
        <v>-3.6616647915194349</v>
      </c>
      <c r="T38" s="29">
        <f t="shared" si="15"/>
        <v>-10.984994374558305</v>
      </c>
      <c r="U38" s="29">
        <f t="shared" si="16"/>
        <v>-21.969988749116609</v>
      </c>
      <c r="V38" s="20">
        <f t="shared" si="23"/>
        <v>249.6985501777952</v>
      </c>
      <c r="W38" s="20">
        <f t="shared" si="25"/>
        <v>-22.439794949990301</v>
      </c>
      <c r="X38" s="20">
        <f t="shared" si="9"/>
        <v>18.210034178466284</v>
      </c>
      <c r="Y38" s="20">
        <f t="shared" si="10"/>
        <v>14.744948945208629</v>
      </c>
      <c r="Z38" s="20">
        <f t="shared" si="11"/>
        <v>-11.270420199146573</v>
      </c>
      <c r="AA38" s="20">
        <f t="shared" si="18"/>
        <v>-14.932084990666008</v>
      </c>
      <c r="AB38" s="20">
        <f t="shared" si="24"/>
        <v>1094.1342384162831</v>
      </c>
      <c r="AC38" s="20">
        <f t="shared" si="12"/>
        <v>-2.0208563943296814E-2</v>
      </c>
      <c r="AD38" s="21">
        <f t="shared" si="2"/>
        <v>28420.000000000007</v>
      </c>
      <c r="AE38" s="20">
        <f t="shared" si="19"/>
        <v>36.616647915194349</v>
      </c>
      <c r="AF38" s="20">
        <f t="shared" si="22"/>
        <v>1240.8327885940782</v>
      </c>
      <c r="AH38" t="s">
        <v>51</v>
      </c>
      <c r="AI38" s="54"/>
    </row>
    <row r="39" spans="1:35" x14ac:dyDescent="0.25">
      <c r="A39">
        <v>0</v>
      </c>
      <c r="C39" s="16">
        <v>44098</v>
      </c>
      <c r="J39" s="17">
        <f t="shared" si="5"/>
        <v>1.8750000000000002</v>
      </c>
      <c r="K39">
        <f t="shared" si="0"/>
        <v>8.4375000000000006E-2</v>
      </c>
      <c r="L39">
        <v>22.22</v>
      </c>
      <c r="M39">
        <f t="shared" si="1"/>
        <v>4.4999999999999998E-2</v>
      </c>
      <c r="N39">
        <f t="shared" si="6"/>
        <v>3.9375000000000007E-2</v>
      </c>
      <c r="O39" s="28">
        <f t="shared" si="21"/>
        <v>27039.660945813346</v>
      </c>
      <c r="P39" s="29">
        <f t="shared" si="7"/>
        <v>-20.145115105392701</v>
      </c>
      <c r="Q39" s="29">
        <f t="shared" si="8"/>
        <v>-16.361150487190173</v>
      </c>
      <c r="R39" s="29">
        <f t="shared" si="13"/>
        <v>-32.855639033324593</v>
      </c>
      <c r="S39" s="29">
        <f t="shared" si="14"/>
        <v>-3.6506265592582881</v>
      </c>
      <c r="T39" s="29">
        <f t="shared" si="15"/>
        <v>-10.951879677774864</v>
      </c>
      <c r="U39" s="29">
        <f t="shared" si="16"/>
        <v>-21.903759355549731</v>
      </c>
      <c r="V39" s="20">
        <f t="shared" si="23"/>
        <v>248.92651462238032</v>
      </c>
      <c r="W39" s="20">
        <f t="shared" si="25"/>
        <v>-22.391239830738733</v>
      </c>
      <c r="X39" s="20">
        <f t="shared" si="9"/>
        <v>18.130603594853433</v>
      </c>
      <c r="Y39" s="20">
        <f t="shared" si="10"/>
        <v>14.725035438471156</v>
      </c>
      <c r="Z39" s="20">
        <f t="shared" si="11"/>
        <v>-11.236434758000783</v>
      </c>
      <c r="AA39" s="20">
        <f t="shared" si="18"/>
        <v>-14.887061317259072</v>
      </c>
      <c r="AB39" s="20">
        <f t="shared" si="24"/>
        <v>1131.4125395642809</v>
      </c>
      <c r="AC39" s="20">
        <f t="shared" si="12"/>
        <v>-2.071005200451146E-2</v>
      </c>
      <c r="AD39" s="21">
        <f t="shared" si="2"/>
        <v>28420.000000000007</v>
      </c>
      <c r="AE39" s="20">
        <f t="shared" si="19"/>
        <v>36.506265592582885</v>
      </c>
      <c r="AF39" s="20">
        <f t="shared" si="22"/>
        <v>1277.3390541866611</v>
      </c>
      <c r="AH39" t="s">
        <v>52</v>
      </c>
      <c r="AI39" s="56"/>
    </row>
    <row r="40" spans="1:35" x14ac:dyDescent="0.25">
      <c r="A40">
        <v>0</v>
      </c>
      <c r="C40" s="16">
        <v>44099</v>
      </c>
      <c r="J40" s="17">
        <f t="shared" si="5"/>
        <v>1.8750000000000002</v>
      </c>
      <c r="K40">
        <f t="shared" si="0"/>
        <v>8.4375000000000006E-2</v>
      </c>
      <c r="L40">
        <v>22.22</v>
      </c>
      <c r="M40">
        <f t="shared" si="1"/>
        <v>4.4999999999999998E-2</v>
      </c>
      <c r="N40">
        <f t="shared" si="6"/>
        <v>3.9375000000000007E-2</v>
      </c>
      <c r="O40" s="28">
        <f t="shared" si="21"/>
        <v>27003.266103009111</v>
      </c>
      <c r="P40" s="29">
        <f t="shared" si="7"/>
        <v>-20.055751735588355</v>
      </c>
      <c r="Q40" s="29">
        <f t="shared" si="8"/>
        <v>-16.339091068646105</v>
      </c>
      <c r="R40" s="29">
        <f t="shared" si="13"/>
        <v>-32.755358523811012</v>
      </c>
      <c r="S40" s="29">
        <f t="shared" si="14"/>
        <v>-3.6394842804234457</v>
      </c>
      <c r="T40" s="29">
        <f t="shared" si="15"/>
        <v>-10.918452841270337</v>
      </c>
      <c r="U40" s="29">
        <f t="shared" si="16"/>
        <v>-21.836905682540674</v>
      </c>
      <c r="V40" s="20">
        <f t="shared" si="23"/>
        <v>248.1415912956912</v>
      </c>
      <c r="W40" s="20">
        <f t="shared" si="25"/>
        <v>-22.338588692493012</v>
      </c>
      <c r="X40" s="20">
        <f t="shared" si="9"/>
        <v>18.05017656202952</v>
      </c>
      <c r="Y40" s="20">
        <f t="shared" si="10"/>
        <v>14.705181961781495</v>
      </c>
      <c r="Z40" s="20">
        <f t="shared" si="11"/>
        <v>-11.201693158007114</v>
      </c>
      <c r="AA40" s="20">
        <f t="shared" si="18"/>
        <v>-14.841177438430559</v>
      </c>
      <c r="AB40" s="20">
        <f t="shared" si="24"/>
        <v>1168.5923056952045</v>
      </c>
      <c r="AC40" s="20">
        <f t="shared" si="12"/>
        <v>-2.1111572459200593E-2</v>
      </c>
      <c r="AD40" s="21">
        <f t="shared" si="2"/>
        <v>28420.000000000007</v>
      </c>
      <c r="AE40" s="20">
        <f t="shared" si="19"/>
        <v>36.394842804234457</v>
      </c>
      <c r="AF40" s="20">
        <f t="shared" si="22"/>
        <v>1313.7338969908956</v>
      </c>
    </row>
    <row r="41" spans="1:35" x14ac:dyDescent="0.25">
      <c r="A41">
        <v>0</v>
      </c>
      <c r="C41" s="16">
        <v>44100</v>
      </c>
      <c r="J41" s="17">
        <f t="shared" si="5"/>
        <v>1.8750000000000002</v>
      </c>
      <c r="K41">
        <f t="shared" si="0"/>
        <v>8.4375000000000006E-2</v>
      </c>
      <c r="L41">
        <v>22.22</v>
      </c>
      <c r="M41">
        <f t="shared" si="1"/>
        <v>4.4999999999999998E-2</v>
      </c>
      <c r="N41">
        <f t="shared" si="6"/>
        <v>3.9375000000000007E-2</v>
      </c>
      <c r="O41" s="28">
        <f t="shared" si="21"/>
        <v>26966.983402275277</v>
      </c>
      <c r="P41" s="29">
        <f t="shared" si="7"/>
        <v>-19.965601754964482</v>
      </c>
      <c r="Q41" s="29">
        <f t="shared" si="8"/>
        <v>-16.317098978871048</v>
      </c>
      <c r="R41" s="29">
        <f t="shared" si="13"/>
        <v>-32.654430660451972</v>
      </c>
      <c r="S41" s="29">
        <f t="shared" si="14"/>
        <v>-3.6282700733835527</v>
      </c>
      <c r="T41" s="29">
        <f t="shared" si="15"/>
        <v>-10.884810220150657</v>
      </c>
      <c r="U41" s="29">
        <f t="shared" si="16"/>
        <v>-21.769620440301317</v>
      </c>
      <c r="V41" s="20">
        <f t="shared" si="23"/>
        <v>247.34712992264159</v>
      </c>
      <c r="W41" s="20">
        <f t="shared" si="25"/>
        <v>-22.282520425195493</v>
      </c>
      <c r="X41" s="20">
        <f t="shared" si="9"/>
        <v>17.969041579468033</v>
      </c>
      <c r="Y41" s="20">
        <f t="shared" si="10"/>
        <v>14.685389080983944</v>
      </c>
      <c r="Z41" s="20">
        <f t="shared" si="11"/>
        <v>-11.166371608306104</v>
      </c>
      <c r="AA41" s="20">
        <f t="shared" si="18"/>
        <v>-14.794641681689656</v>
      </c>
      <c r="AB41" s="20">
        <f t="shared" si="24"/>
        <v>1205.6694678020897</v>
      </c>
      <c r="AC41" s="20">
        <f t="shared" si="12"/>
        <v>-2.1427243292228209E-2</v>
      </c>
      <c r="AD41" s="21">
        <f t="shared" si="2"/>
        <v>28420.000000000007</v>
      </c>
      <c r="AE41" s="20">
        <f t="shared" si="19"/>
        <v>36.282700733835526</v>
      </c>
      <c r="AF41" s="20">
        <f t="shared" si="22"/>
        <v>1350.0165977247311</v>
      </c>
    </row>
    <row r="42" spans="1:35" x14ac:dyDescent="0.25">
      <c r="A42">
        <v>0</v>
      </c>
      <c r="C42" s="16">
        <v>44101</v>
      </c>
      <c r="J42" s="17">
        <f t="shared" si="5"/>
        <v>1.8750000000000002</v>
      </c>
      <c r="K42">
        <f t="shared" si="0"/>
        <v>8.4375000000000006E-2</v>
      </c>
      <c r="L42">
        <v>22.22</v>
      </c>
      <c r="M42">
        <f t="shared" si="1"/>
        <v>4.4999999999999998E-2</v>
      </c>
      <c r="N42">
        <f t="shared" si="6"/>
        <v>3.9375000000000007E-2</v>
      </c>
      <c r="O42" s="28">
        <f t="shared" si="21"/>
        <v>26930.813289359648</v>
      </c>
      <c r="P42" s="29">
        <f t="shared" si="7"/>
        <v>-19.874938263129941</v>
      </c>
      <c r="Q42" s="29">
        <f t="shared" si="8"/>
        <v>-16.295174652501181</v>
      </c>
      <c r="R42" s="29">
        <f t="shared" si="13"/>
        <v>-32.553101624068013</v>
      </c>
      <c r="S42" s="29">
        <f t="shared" si="14"/>
        <v>-3.6170112915631125</v>
      </c>
      <c r="T42" s="29">
        <f t="shared" si="15"/>
        <v>-10.851033874689337</v>
      </c>
      <c r="U42" s="29">
        <f t="shared" si="16"/>
        <v>-21.702067749378678</v>
      </c>
      <c r="V42" s="20">
        <f t="shared" si="23"/>
        <v>246.54595667386775</v>
      </c>
      <c r="W42" s="20">
        <f t="shared" si="25"/>
        <v>-22.223654026323018</v>
      </c>
      <c r="X42" s="20">
        <f t="shared" si="9"/>
        <v>17.887444436816949</v>
      </c>
      <c r="Y42" s="20">
        <f t="shared" si="10"/>
        <v>14.665657187251064</v>
      </c>
      <c r="Z42" s="20">
        <f t="shared" si="11"/>
        <v>-11.130620846518871</v>
      </c>
      <c r="AA42" s="20">
        <f t="shared" si="18"/>
        <v>-14.747632138081984</v>
      </c>
      <c r="AB42" s="20">
        <f t="shared" si="24"/>
        <v>1242.6407539664947</v>
      </c>
      <c r="AC42" s="20">
        <f t="shared" si="12"/>
        <v>-2.167014815798279E-2</v>
      </c>
      <c r="AD42" s="21">
        <f t="shared" si="2"/>
        <v>28420.000000000011</v>
      </c>
      <c r="AE42" s="20">
        <f t="shared" si="19"/>
        <v>36.17011291563113</v>
      </c>
      <c r="AF42" s="20">
        <f t="shared" si="22"/>
        <v>1386.1867106403622</v>
      </c>
    </row>
    <row r="43" spans="1:35" x14ac:dyDescent="0.25">
      <c r="A43">
        <v>0</v>
      </c>
      <c r="C43" s="16">
        <v>44102</v>
      </c>
      <c r="J43" s="17">
        <f t="shared" si="5"/>
        <v>1.8750000000000002</v>
      </c>
      <c r="K43">
        <f t="shared" si="0"/>
        <v>8.4375000000000006E-2</v>
      </c>
      <c r="L43">
        <v>22.22</v>
      </c>
      <c r="M43">
        <f t="shared" si="1"/>
        <v>4.4999999999999998E-2</v>
      </c>
      <c r="N43">
        <f t="shared" si="6"/>
        <v>3.9375000000000007E-2</v>
      </c>
      <c r="O43" s="28">
        <f t="shared" si="21"/>
        <v>26894.755980331109</v>
      </c>
      <c r="P43" s="29">
        <f t="shared" si="7"/>
        <v>-19.783990669653292</v>
      </c>
      <c r="Q43" s="29">
        <f t="shared" si="8"/>
        <v>-16.273318358885813</v>
      </c>
      <c r="R43" s="29">
        <f t="shared" si="13"/>
        <v>-32.451578125685202</v>
      </c>
      <c r="S43" s="29">
        <f t="shared" si="14"/>
        <v>-3.6057309028539111</v>
      </c>
      <c r="T43" s="29">
        <f t="shared" si="15"/>
        <v>-10.817192708561734</v>
      </c>
      <c r="U43" s="29">
        <f t="shared" si="16"/>
        <v>-21.634385417123468</v>
      </c>
      <c r="V43" s="20">
        <f t="shared" si="23"/>
        <v>245.74042691699316</v>
      </c>
      <c r="W43" s="20">
        <f t="shared" si="25"/>
        <v>-22.16253983223578</v>
      </c>
      <c r="X43" s="20">
        <f t="shared" si="9"/>
        <v>17.805591602687965</v>
      </c>
      <c r="Y43" s="20">
        <f t="shared" si="10"/>
        <v>14.645986522997232</v>
      </c>
      <c r="Z43" s="20">
        <f t="shared" si="11"/>
        <v>-11.094568050324048</v>
      </c>
      <c r="AA43" s="20">
        <f t="shared" si="18"/>
        <v>-14.70029895317796</v>
      </c>
      <c r="AB43" s="20">
        <f t="shared" si="24"/>
        <v>1279.5035927519086</v>
      </c>
      <c r="AC43" s="20">
        <f t="shared" si="12"/>
        <v>-2.185208148411313E-2</v>
      </c>
      <c r="AD43" s="21">
        <f t="shared" si="2"/>
        <v>28420.000000000011</v>
      </c>
      <c r="AE43" s="20">
        <f t="shared" si="19"/>
        <v>36.057309028539109</v>
      </c>
      <c r="AF43" s="20">
        <f t="shared" si="22"/>
        <v>1422.2440196689013</v>
      </c>
    </row>
    <row r="44" spans="1:35" x14ac:dyDescent="0.25">
      <c r="A44">
        <v>0</v>
      </c>
      <c r="C44" s="16">
        <v>44103</v>
      </c>
      <c r="J44" s="17">
        <f t="shared" si="5"/>
        <v>1.8750000000000002</v>
      </c>
      <c r="K44">
        <f t="shared" si="0"/>
        <v>8.4375000000000006E-2</v>
      </c>
      <c r="L44">
        <v>22.22</v>
      </c>
      <c r="M44">
        <f t="shared" si="1"/>
        <v>4.4999999999999998E-2</v>
      </c>
      <c r="N44">
        <f t="shared" si="6"/>
        <v>3.9375000000000007E-2</v>
      </c>
      <c r="O44" s="28">
        <f t="shared" si="21"/>
        <v>26858.811500853426</v>
      </c>
      <c r="P44" s="29">
        <f t="shared" si="7"/>
        <v>-19.692949249097591</v>
      </c>
      <c r="Q44" s="29">
        <f t="shared" si="8"/>
        <v>-16.251530228587573</v>
      </c>
      <c r="R44" s="29">
        <f t="shared" si="13"/>
        <v>-32.350031529916649</v>
      </c>
      <c r="S44" s="29">
        <f t="shared" si="14"/>
        <v>-3.5944479477685167</v>
      </c>
      <c r="T44" s="29">
        <f t="shared" si="15"/>
        <v>-10.783343843305548</v>
      </c>
      <c r="U44" s="29">
        <f t="shared" si="16"/>
        <v>-21.5666876866111</v>
      </c>
      <c r="V44" s="20">
        <f t="shared" si="23"/>
        <v>244.93248887832334</v>
      </c>
      <c r="W44" s="20">
        <f t="shared" si="25"/>
        <v>-22.099650357321771</v>
      </c>
      <c r="X44" s="20">
        <f t="shared" si="9"/>
        <v>17.723654324187834</v>
      </c>
      <c r="Y44" s="20">
        <f t="shared" si="10"/>
        <v>14.626377205728815</v>
      </c>
      <c r="Z44" s="20">
        <f t="shared" si="11"/>
        <v>-11.058319211264692</v>
      </c>
      <c r="AA44" s="20">
        <f t="shared" si="18"/>
        <v>-14.652767159033209</v>
      </c>
      <c r="AB44" s="20">
        <f t="shared" si="24"/>
        <v>1316.2560102682635</v>
      </c>
      <c r="AC44" s="20">
        <f t="shared" si="12"/>
        <v>-2.198326241560258E-2</v>
      </c>
      <c r="AD44" s="21">
        <f t="shared" si="2"/>
        <v>28420.000000000011</v>
      </c>
      <c r="AE44" s="20">
        <f t="shared" si="19"/>
        <v>35.944479477685164</v>
      </c>
      <c r="AF44" s="20">
        <f t="shared" si="22"/>
        <v>1458.1884991465865</v>
      </c>
    </row>
    <row r="45" spans="1:35" x14ac:dyDescent="0.25">
      <c r="A45">
        <v>0</v>
      </c>
      <c r="C45" s="16">
        <v>44104</v>
      </c>
      <c r="J45" s="17">
        <f t="shared" si="5"/>
        <v>1.8750000000000002</v>
      </c>
      <c r="K45">
        <f t="shared" si="0"/>
        <v>8.4375000000000006E-2</v>
      </c>
      <c r="L45">
        <v>22.22</v>
      </c>
      <c r="M45">
        <f t="shared" si="1"/>
        <v>4.4999999999999998E-2</v>
      </c>
      <c r="N45">
        <f t="shared" si="6"/>
        <v>3.9375000000000007E-2</v>
      </c>
      <c r="O45" s="28">
        <f t="shared" si="21"/>
        <v>26822.979720047471</v>
      </c>
      <c r="P45" s="29">
        <f t="shared" si="7"/>
        <v>-19.601970528843058</v>
      </c>
      <c r="Q45" s="29">
        <f t="shared" si="8"/>
        <v>-16.229810277114151</v>
      </c>
      <c r="R45" s="29">
        <f t="shared" si="13"/>
        <v>-32.248602725361486</v>
      </c>
      <c r="S45" s="29">
        <f t="shared" si="14"/>
        <v>-3.583178080595721</v>
      </c>
      <c r="T45" s="29">
        <f t="shared" si="15"/>
        <v>-10.749534241787162</v>
      </c>
      <c r="U45" s="29">
        <f t="shared" si="16"/>
        <v>-21.499068483574327</v>
      </c>
      <c r="V45" s="20">
        <f t="shared" si="23"/>
        <v>244.12375886985086</v>
      </c>
      <c r="W45" s="20">
        <f t="shared" si="25"/>
        <v>-22.035370734309438</v>
      </c>
      <c r="X45" s="20">
        <f t="shared" si="9"/>
        <v>17.641773475958754</v>
      </c>
      <c r="Y45" s="20">
        <f t="shared" si="10"/>
        <v>14.606829249402736</v>
      </c>
      <c r="Z45" s="20">
        <f t="shared" si="11"/>
        <v>-11.021961999524549</v>
      </c>
      <c r="AA45" s="20">
        <f t="shared" si="18"/>
        <v>-14.60514008012027</v>
      </c>
      <c r="AB45" s="20">
        <f t="shared" si="24"/>
        <v>1352.8965210826932</v>
      </c>
      <c r="AC45" s="20">
        <f t="shared" si="12"/>
        <v>-2.2072017842993261E-2</v>
      </c>
      <c r="AD45" s="21">
        <f t="shared" si="2"/>
        <v>28420.000000000015</v>
      </c>
      <c r="AE45" s="20">
        <f t="shared" si="19"/>
        <v>35.831780805957209</v>
      </c>
      <c r="AF45" s="20">
        <f t="shared" si="22"/>
        <v>1494.0202799525437</v>
      </c>
    </row>
    <row r="46" spans="1:35" x14ac:dyDescent="0.25">
      <c r="A46">
        <v>0</v>
      </c>
      <c r="C46" s="16">
        <v>44105</v>
      </c>
      <c r="J46" s="17">
        <f t="shared" si="5"/>
        <v>1.8750000000000002</v>
      </c>
      <c r="K46">
        <f t="shared" si="0"/>
        <v>8.4375000000000006E-2</v>
      </c>
      <c r="L46">
        <v>22.22</v>
      </c>
      <c r="M46">
        <f t="shared" si="1"/>
        <v>4.4999999999999998E-2</v>
      </c>
      <c r="N46">
        <f t="shared" si="6"/>
        <v>3.9375000000000007E-2</v>
      </c>
      <c r="O46" s="28">
        <f t="shared" si="21"/>
        <v>26787.26037806844</v>
      </c>
      <c r="P46" s="29">
        <f t="shared" si="7"/>
        <v>-19.511183553650387</v>
      </c>
      <c r="Q46" s="29">
        <f t="shared" si="8"/>
        <v>-16.208158425380006</v>
      </c>
      <c r="R46" s="29">
        <f t="shared" si="13"/>
        <v>-32.147407781127349</v>
      </c>
      <c r="S46" s="29">
        <f t="shared" si="14"/>
        <v>-3.571934197903039</v>
      </c>
      <c r="T46" s="29">
        <f t="shared" si="15"/>
        <v>-10.715802593709116</v>
      </c>
      <c r="U46" s="29">
        <f t="shared" si="16"/>
        <v>-21.431605187418235</v>
      </c>
      <c r="V46" s="20">
        <f t="shared" si="23"/>
        <v>243.31560875271828</v>
      </c>
      <c r="W46" s="20">
        <f t="shared" si="25"/>
        <v>-21.969988749116609</v>
      </c>
      <c r="X46" s="20">
        <f t="shared" si="9"/>
        <v>17.560065198285347</v>
      </c>
      <c r="Y46" s="20">
        <f t="shared" si="10"/>
        <v>14.587342582842005</v>
      </c>
      <c r="Z46" s="20">
        <f t="shared" si="11"/>
        <v>-10.985569149143288</v>
      </c>
      <c r="AA46" s="20">
        <f t="shared" si="18"/>
        <v>-14.557503347046326</v>
      </c>
      <c r="AB46" s="20">
        <f t="shared" si="24"/>
        <v>1389.4240131788561</v>
      </c>
      <c r="AC46" s="20">
        <f t="shared" si="12"/>
        <v>-2.2124434795715926E-2</v>
      </c>
      <c r="AD46" s="21">
        <f t="shared" si="2"/>
        <v>28420.000000000015</v>
      </c>
      <c r="AE46" s="20">
        <f t="shared" si="19"/>
        <v>35.719341979030389</v>
      </c>
      <c r="AF46" s="20">
        <f t="shared" si="22"/>
        <v>1529.739621931574</v>
      </c>
    </row>
    <row r="47" spans="1:35" x14ac:dyDescent="0.25">
      <c r="A47">
        <v>0</v>
      </c>
      <c r="C47" s="16">
        <v>44106</v>
      </c>
      <c r="J47" s="17">
        <f t="shared" si="5"/>
        <v>1.8750000000000002</v>
      </c>
      <c r="K47">
        <f t="shared" si="0"/>
        <v>8.4375000000000006E-2</v>
      </c>
      <c r="L47">
        <v>22.22</v>
      </c>
      <c r="M47">
        <f t="shared" si="1"/>
        <v>4.4999999999999998E-2</v>
      </c>
      <c r="N47">
        <f t="shared" si="6"/>
        <v>3.9375000000000007E-2</v>
      </c>
      <c r="O47" s="28">
        <f t="shared" si="21"/>
        <v>26751.653106480291</v>
      </c>
      <c r="P47" s="29">
        <f t="shared" si="7"/>
        <v>-19.420697071778537</v>
      </c>
      <c r="Q47" s="29">
        <f t="shared" si="8"/>
        <v>-16.186574516370307</v>
      </c>
      <c r="R47" s="29">
        <f t="shared" si="13"/>
        <v>-32.046544429333963</v>
      </c>
      <c r="S47" s="29">
        <f t="shared" si="14"/>
        <v>-3.5607271588148848</v>
      </c>
      <c r="T47" s="29">
        <f t="shared" si="15"/>
        <v>-10.682181476444654</v>
      </c>
      <c r="U47" s="29">
        <f t="shared" si="16"/>
        <v>-21.364362952889309</v>
      </c>
      <c r="V47" s="20">
        <f t="shared" si="23"/>
        <v>242.50919143263016</v>
      </c>
      <c r="W47" s="20">
        <f t="shared" si="25"/>
        <v>-21.903759355549731</v>
      </c>
      <c r="X47" s="20">
        <f t="shared" si="9"/>
        <v>17.478627364600683</v>
      </c>
      <c r="Y47" s="20">
        <f t="shared" si="10"/>
        <v>14.567917064733276</v>
      </c>
      <c r="Z47" s="20">
        <f t="shared" si="11"/>
        <v>-10.949202393872323</v>
      </c>
      <c r="AA47" s="20">
        <f t="shared" si="18"/>
        <v>-14.509929552687208</v>
      </c>
      <c r="AB47" s="20">
        <f t="shared" si="24"/>
        <v>1425.837702087093</v>
      </c>
      <c r="AC47" s="20">
        <f t="shared" si="12"/>
        <v>-2.2145993560836404E-2</v>
      </c>
      <c r="AD47" s="21">
        <f t="shared" si="2"/>
        <v>28420.000000000015</v>
      </c>
      <c r="AE47" s="20">
        <f t="shared" si="19"/>
        <v>35.607271588148848</v>
      </c>
      <c r="AF47" s="20">
        <f t="shared" si="22"/>
        <v>1565.3468935197229</v>
      </c>
    </row>
    <row r="48" spans="1:35" x14ac:dyDescent="0.25">
      <c r="A48">
        <v>0</v>
      </c>
      <c r="C48" s="16">
        <v>44107</v>
      </c>
      <c r="J48" s="17">
        <f t="shared" si="5"/>
        <v>1.8750000000000002</v>
      </c>
      <c r="K48">
        <f t="shared" si="0"/>
        <v>8.4375000000000006E-2</v>
      </c>
      <c r="L48">
        <v>22.22</v>
      </c>
      <c r="M48">
        <f t="shared" si="1"/>
        <v>4.4999999999999998E-2</v>
      </c>
      <c r="N48">
        <f t="shared" si="6"/>
        <v>3.9375000000000007E-2</v>
      </c>
      <c r="O48" s="28">
        <f t="shared" si="21"/>
        <v>26716.157446434219</v>
      </c>
      <c r="P48" s="29">
        <f t="shared" si="7"/>
        <v>-19.330601718617139</v>
      </c>
      <c r="Q48" s="29">
        <f t="shared" si="8"/>
        <v>-16.165058327452456</v>
      </c>
      <c r="R48" s="29">
        <f t="shared" si="13"/>
        <v>-31.946094041462636</v>
      </c>
      <c r="S48" s="29">
        <f t="shared" si="14"/>
        <v>-3.5495660046069597</v>
      </c>
      <c r="T48" s="29">
        <f t="shared" si="15"/>
        <v>-10.648698013820878</v>
      </c>
      <c r="U48" s="29">
        <f t="shared" si="16"/>
        <v>-21.29739602764176</v>
      </c>
      <c r="V48" s="20">
        <f t="shared" si="23"/>
        <v>241.70546617708376</v>
      </c>
      <c r="W48" s="20">
        <f t="shared" si="25"/>
        <v>-21.836905682540674</v>
      </c>
      <c r="X48" s="20">
        <f t="shared" si="9"/>
        <v>17.397541546755427</v>
      </c>
      <c r="Y48" s="20">
        <f t="shared" si="10"/>
        <v>14.548552494707211</v>
      </c>
      <c r="Z48" s="20">
        <f t="shared" si="11"/>
        <v>-10.912913614468357</v>
      </c>
      <c r="AA48" s="20">
        <f t="shared" si="18"/>
        <v>-14.462479619075317</v>
      </c>
      <c r="AB48" s="20">
        <f t="shared" si="24"/>
        <v>1462.137087388709</v>
      </c>
      <c r="AC48" s="20">
        <f t="shared" si="12"/>
        <v>-2.2141566554588904E-2</v>
      </c>
      <c r="AD48" s="21">
        <f t="shared" si="2"/>
        <v>28420.000000000015</v>
      </c>
      <c r="AE48" s="20">
        <f t="shared" si="19"/>
        <v>35.495660046069602</v>
      </c>
      <c r="AF48" s="20">
        <f t="shared" si="22"/>
        <v>1600.8425535657925</v>
      </c>
    </row>
    <row r="49" spans="1:32" x14ac:dyDescent="0.25">
      <c r="A49">
        <v>0</v>
      </c>
      <c r="C49" s="16">
        <v>44108</v>
      </c>
      <c r="J49" s="17">
        <f t="shared" si="5"/>
        <v>1.8750000000000002</v>
      </c>
      <c r="K49">
        <f t="shared" si="0"/>
        <v>8.4375000000000006E-2</v>
      </c>
      <c r="L49">
        <v>22.22</v>
      </c>
      <c r="M49">
        <f t="shared" si="1"/>
        <v>4.4999999999999998E-2</v>
      </c>
      <c r="N49">
        <f t="shared" si="6"/>
        <v>3.9375000000000007E-2</v>
      </c>
      <c r="O49" s="28">
        <f t="shared" si="21"/>
        <v>26680.772864686031</v>
      </c>
      <c r="P49" s="29">
        <f t="shared" si="7"/>
        <v>-19.240972166826715</v>
      </c>
      <c r="Q49" s="29">
        <f t="shared" si="8"/>
        <v>-16.143609581360678</v>
      </c>
      <c r="R49" s="29">
        <f t="shared" si="13"/>
        <v>-31.846123573368654</v>
      </c>
      <c r="S49" s="29">
        <f t="shared" si="14"/>
        <v>-3.5384581748187394</v>
      </c>
      <c r="T49" s="29">
        <f t="shared" si="15"/>
        <v>-10.615374524456218</v>
      </c>
      <c r="U49" s="29">
        <f t="shared" si="16"/>
        <v>-21.230749048912436</v>
      </c>
      <c r="V49" s="20">
        <f t="shared" si="23"/>
        <v>240.90522333218235</v>
      </c>
      <c r="W49" s="20">
        <f t="shared" si="25"/>
        <v>-21.769620440301317</v>
      </c>
      <c r="X49" s="20">
        <f t="shared" si="9"/>
        <v>17.316874950144044</v>
      </c>
      <c r="Y49" s="20">
        <f t="shared" si="10"/>
        <v>14.529248623224611</v>
      </c>
      <c r="Z49" s="20">
        <f t="shared" si="11"/>
        <v>-10.876745977968769</v>
      </c>
      <c r="AA49" s="20">
        <f t="shared" si="18"/>
        <v>-14.415204152787508</v>
      </c>
      <c r="AB49" s="20">
        <f t="shared" si="24"/>
        <v>1498.3219119817979</v>
      </c>
      <c r="AC49" s="20">
        <f t="shared" si="12"/>
        <v>-2.2115426947634288E-2</v>
      </c>
      <c r="AD49" s="21">
        <f t="shared" si="2"/>
        <v>28420.000000000011</v>
      </c>
      <c r="AE49" s="20">
        <f t="shared" si="19"/>
        <v>35.384581748187394</v>
      </c>
      <c r="AF49" s="20">
        <f t="shared" si="22"/>
        <v>1636.2271353139799</v>
      </c>
    </row>
    <row r="50" spans="1:32" x14ac:dyDescent="0.25">
      <c r="A50">
        <v>0</v>
      </c>
      <c r="C50" s="16">
        <v>44109</v>
      </c>
      <c r="J50" s="17">
        <f t="shared" si="5"/>
        <v>1.8750000000000002</v>
      </c>
      <c r="K50">
        <f t="shared" si="0"/>
        <v>8.4375000000000006E-2</v>
      </c>
      <c r="L50">
        <v>22.22</v>
      </c>
      <c r="M50">
        <f t="shared" si="1"/>
        <v>4.4999999999999998E-2</v>
      </c>
      <c r="N50">
        <f t="shared" si="6"/>
        <v>3.9375000000000007E-2</v>
      </c>
      <c r="O50" s="28">
        <f t="shared" si="21"/>
        <v>26645.498767520367</v>
      </c>
      <c r="P50" s="29">
        <f t="shared" si="7"/>
        <v>-19.151869209788437</v>
      </c>
      <c r="Q50" s="29">
        <f t="shared" si="8"/>
        <v>-16.122227955874759</v>
      </c>
      <c r="R50" s="29">
        <f t="shared" si="13"/>
        <v>-31.746687449096875</v>
      </c>
      <c r="S50" s="29">
        <f t="shared" si="14"/>
        <v>-3.5274097165663196</v>
      </c>
      <c r="T50" s="29">
        <f t="shared" si="15"/>
        <v>-10.582229149698957</v>
      </c>
      <c r="U50" s="29">
        <f t="shared" si="16"/>
        <v>-21.164458299397918</v>
      </c>
      <c r="V50" s="20">
        <f t="shared" si="23"/>
        <v>240.10910798195238</v>
      </c>
      <c r="W50" s="20">
        <f t="shared" si="25"/>
        <v>-21.702067749378678</v>
      </c>
      <c r="X50" s="20">
        <f t="shared" si="9"/>
        <v>17.236682288809593</v>
      </c>
      <c r="Y50" s="20">
        <f t="shared" si="10"/>
        <v>14.510005160287283</v>
      </c>
      <c r="Z50" s="20">
        <f t="shared" si="11"/>
        <v>-10.840735049948204</v>
      </c>
      <c r="AA50" s="20">
        <f t="shared" si="18"/>
        <v>-14.368144766514524</v>
      </c>
      <c r="AB50" s="20">
        <f t="shared" si="24"/>
        <v>1534.3921244976914</v>
      </c>
      <c r="AC50" s="20">
        <f t="shared" si="12"/>
        <v>-2.2071268636944669E-2</v>
      </c>
      <c r="AD50" s="21">
        <f t="shared" si="2"/>
        <v>28420.000000000011</v>
      </c>
      <c r="AE50" s="20">
        <f t="shared" si="19"/>
        <v>35.274097165663193</v>
      </c>
      <c r="AF50" s="20">
        <f t="shared" si="22"/>
        <v>1671.501232479643</v>
      </c>
    </row>
    <row r="51" spans="1:32" x14ac:dyDescent="0.25">
      <c r="A51">
        <v>0</v>
      </c>
      <c r="C51" s="16">
        <v>44110</v>
      </c>
      <c r="J51" s="17">
        <f t="shared" si="5"/>
        <v>1.8750000000000002</v>
      </c>
      <c r="K51">
        <f t="shared" si="0"/>
        <v>8.4375000000000006E-2</v>
      </c>
      <c r="L51">
        <v>22.22</v>
      </c>
      <c r="M51">
        <f t="shared" si="1"/>
        <v>4.4999999999999998E-2</v>
      </c>
      <c r="N51">
        <f t="shared" si="6"/>
        <v>3.9375000000000007E-2</v>
      </c>
      <c r="O51" s="28">
        <f t="shared" si="21"/>
        <v>26610.334512685349</v>
      </c>
      <c r="P51" s="29">
        <f t="shared" si="7"/>
        <v>-19.063341742779869</v>
      </c>
      <c r="Q51" s="29">
        <f t="shared" si="8"/>
        <v>-16.100913092233938</v>
      </c>
      <c r="R51" s="29">
        <f t="shared" si="13"/>
        <v>-31.647829351512428</v>
      </c>
      <c r="S51" s="29">
        <f t="shared" si="14"/>
        <v>-3.5164254835013811</v>
      </c>
      <c r="T51" s="29">
        <f t="shared" si="15"/>
        <v>-10.549276450504141</v>
      </c>
      <c r="U51" s="29">
        <f t="shared" si="16"/>
        <v>-21.098552901008286</v>
      </c>
      <c r="V51" s="20">
        <f t="shared" si="23"/>
        <v>239.31764205715351</v>
      </c>
      <c r="W51" s="20">
        <f t="shared" si="25"/>
        <v>-21.634385417123468</v>
      </c>
      <c r="X51" s="20">
        <f t="shared" si="9"/>
        <v>17.157007568501882</v>
      </c>
      <c r="Y51" s="20">
        <f t="shared" si="10"/>
        <v>14.490821783010544</v>
      </c>
      <c r="Z51" s="20">
        <f t="shared" si="11"/>
        <v>-10.804909859187857</v>
      </c>
      <c r="AA51" s="20">
        <f t="shared" si="18"/>
        <v>-14.321335342689238</v>
      </c>
      <c r="AB51" s="20">
        <f t="shared" si="24"/>
        <v>1570.3478452575039</v>
      </c>
      <c r="AC51" s="20">
        <f t="shared" si="12"/>
        <v>-2.2012239167334059E-2</v>
      </c>
      <c r="AD51" s="21">
        <f t="shared" si="2"/>
        <v>28420.000000000007</v>
      </c>
      <c r="AE51" s="20">
        <f t="shared" si="19"/>
        <v>35.164254835013807</v>
      </c>
      <c r="AF51" s="20">
        <f t="shared" si="22"/>
        <v>1706.6654873146567</v>
      </c>
    </row>
    <row r="52" spans="1:32" x14ac:dyDescent="0.25">
      <c r="A52">
        <v>0</v>
      </c>
      <c r="C52" s="16">
        <v>44111</v>
      </c>
      <c r="J52" s="17">
        <f t="shared" si="5"/>
        <v>1.8750000000000002</v>
      </c>
      <c r="K52">
        <f t="shared" si="0"/>
        <v>8.4375000000000006E-2</v>
      </c>
      <c r="L52">
        <v>22.22</v>
      </c>
      <c r="M52">
        <f t="shared" si="1"/>
        <v>4.4999999999999998E-2</v>
      </c>
      <c r="N52">
        <f t="shared" si="6"/>
        <v>3.9375000000000007E-2</v>
      </c>
      <c r="O52" s="28">
        <f t="shared" si="21"/>
        <v>26575.279419479153</v>
      </c>
      <c r="P52" s="29">
        <f t="shared" si="7"/>
        <v>-18.97542860384825</v>
      </c>
      <c r="Q52" s="29">
        <f t="shared" si="8"/>
        <v>-16.07966460234859</v>
      </c>
      <c r="R52" s="29">
        <f t="shared" si="13"/>
        <v>-31.54958388557716</v>
      </c>
      <c r="S52" s="29">
        <f t="shared" si="14"/>
        <v>-3.5055093206196846</v>
      </c>
      <c r="T52" s="29">
        <f t="shared" si="15"/>
        <v>-10.516527961859053</v>
      </c>
      <c r="U52" s="29">
        <f t="shared" si="16"/>
        <v>-21.033055923718109</v>
      </c>
      <c r="V52" s="20">
        <f t="shared" si="23"/>
        <v>238.53124436354767</v>
      </c>
      <c r="W52" s="20">
        <f t="shared" si="25"/>
        <v>-21.5666876866111</v>
      </c>
      <c r="X52" s="20">
        <f t="shared" si="9"/>
        <v>17.077885743463426</v>
      </c>
      <c r="Y52" s="20">
        <f t="shared" si="10"/>
        <v>14.471698142113731</v>
      </c>
      <c r="Z52" s="20">
        <f t="shared" si="11"/>
        <v>-10.769293892571907</v>
      </c>
      <c r="AA52" s="20">
        <f t="shared" si="18"/>
        <v>-14.274803213191593</v>
      </c>
      <c r="AB52" s="20">
        <f t="shared" si="24"/>
        <v>1606.1893361573066</v>
      </c>
      <c r="AC52" s="20">
        <f t="shared" si="12"/>
        <v>-2.1940987215187641E-2</v>
      </c>
      <c r="AD52" s="21">
        <f t="shared" si="2"/>
        <v>28420.000000000007</v>
      </c>
      <c r="AE52" s="20">
        <f t="shared" si="19"/>
        <v>35.055093206196844</v>
      </c>
      <c r="AF52" s="20">
        <f t="shared" si="22"/>
        <v>1741.7205805208537</v>
      </c>
    </row>
    <row r="53" spans="1:32" x14ac:dyDescent="0.25">
      <c r="A53">
        <v>0</v>
      </c>
      <c r="C53" s="16">
        <v>44112</v>
      </c>
      <c r="J53" s="17">
        <f t="shared" si="5"/>
        <v>1.8750000000000002</v>
      </c>
      <c r="K53">
        <f t="shared" si="0"/>
        <v>8.4375000000000006E-2</v>
      </c>
      <c r="L53">
        <v>22.22</v>
      </c>
      <c r="M53">
        <f t="shared" si="1"/>
        <v>4.4999999999999998E-2</v>
      </c>
      <c r="N53">
        <f t="shared" si="6"/>
        <v>3.9375000000000007E-2</v>
      </c>
      <c r="O53" s="28">
        <f t="shared" si="21"/>
        <v>26540.33277717041</v>
      </c>
      <c r="P53" s="29">
        <f t="shared" si="7"/>
        <v>-18.888160233848946</v>
      </c>
      <c r="Q53" s="29">
        <f t="shared" si="8"/>
        <v>-16.058482074895167</v>
      </c>
      <c r="R53" s="29">
        <f t="shared" si="13"/>
        <v>-31.451978077869708</v>
      </c>
      <c r="S53" s="29">
        <f t="shared" si="14"/>
        <v>-3.4946642308744118</v>
      </c>
      <c r="T53" s="29">
        <f t="shared" si="15"/>
        <v>-10.483992692623234</v>
      </c>
      <c r="U53" s="29">
        <f t="shared" si="16"/>
        <v>-20.967985385246472</v>
      </c>
      <c r="V53" s="20">
        <f t="shared" si="23"/>
        <v>237.75024796148341</v>
      </c>
      <c r="W53" s="20">
        <f t="shared" si="25"/>
        <v>-21.499068483574327</v>
      </c>
      <c r="X53" s="20">
        <f t="shared" si="9"/>
        <v>16.999344210464052</v>
      </c>
      <c r="Y53" s="20">
        <f t="shared" si="10"/>
        <v>14.45263386740565</v>
      </c>
      <c r="Z53" s="20">
        <f t="shared" si="11"/>
        <v>-10.733905996359645</v>
      </c>
      <c r="AA53" s="20">
        <f t="shared" si="18"/>
        <v>-14.228570227234057</v>
      </c>
      <c r="AB53" s="20">
        <f t="shared" si="24"/>
        <v>1641.9169748681149</v>
      </c>
      <c r="AC53" s="20">
        <f t="shared" si="12"/>
        <v>-2.1859726258035429E-2</v>
      </c>
      <c r="AD53" s="21">
        <f t="shared" si="2"/>
        <v>28420.000000000011</v>
      </c>
      <c r="AE53" s="20">
        <f t="shared" si="19"/>
        <v>34.946642308744117</v>
      </c>
      <c r="AF53" s="20">
        <f t="shared" si="22"/>
        <v>1776.6672228295979</v>
      </c>
    </row>
    <row r="54" spans="1:32" x14ac:dyDescent="0.25">
      <c r="A54">
        <v>0</v>
      </c>
      <c r="C54" s="16">
        <v>44113</v>
      </c>
      <c r="J54" s="17">
        <f t="shared" si="5"/>
        <v>1.8750000000000002</v>
      </c>
      <c r="K54">
        <f t="shared" si="0"/>
        <v>8.4375000000000006E-2</v>
      </c>
      <c r="L54">
        <v>22.22</v>
      </c>
      <c r="M54">
        <f t="shared" si="1"/>
        <v>4.4999999999999998E-2</v>
      </c>
      <c r="N54">
        <f t="shared" si="6"/>
        <v>3.9375000000000007E-2</v>
      </c>
      <c r="O54" s="28">
        <f t="shared" si="21"/>
        <v>26505.493851977451</v>
      </c>
      <c r="P54" s="29">
        <f t="shared" si="7"/>
        <v>-18.80156011255594</v>
      </c>
      <c r="Q54" s="29">
        <f t="shared" si="8"/>
        <v>-16.037365080404363</v>
      </c>
      <c r="R54" s="29">
        <f t="shared" si="13"/>
        <v>-31.355032673664272</v>
      </c>
      <c r="S54" s="29">
        <f t="shared" si="14"/>
        <v>-3.4838925192960306</v>
      </c>
      <c r="T54" s="29">
        <f t="shared" si="15"/>
        <v>-10.451677557888091</v>
      </c>
      <c r="U54" s="29">
        <f t="shared" si="16"/>
        <v>-20.903355115776179</v>
      </c>
      <c r="V54" s="20">
        <f t="shared" si="23"/>
        <v>236.9749142894627</v>
      </c>
      <c r="W54" s="20">
        <f t="shared" si="25"/>
        <v>-21.431605187418235</v>
      </c>
      <c r="X54" s="20">
        <f t="shared" si="9"/>
        <v>16.921404101300347</v>
      </c>
      <c r="Y54" s="20">
        <f t="shared" si="10"/>
        <v>14.433628572363927</v>
      </c>
      <c r="Z54" s="20">
        <f t="shared" si="11"/>
        <v>-10.698761158266754</v>
      </c>
      <c r="AA54" s="20">
        <f t="shared" si="18"/>
        <v>-14.182653677562785</v>
      </c>
      <c r="AB54" s="20">
        <f t="shared" si="24"/>
        <v>1677.5312337330959</v>
      </c>
      <c r="AC54" s="20">
        <f t="shared" si="12"/>
        <v>-2.1770316068070252E-2</v>
      </c>
      <c r="AD54" s="21">
        <f t="shared" si="2"/>
        <v>28420.000000000007</v>
      </c>
      <c r="AE54" s="20">
        <f t="shared" si="19"/>
        <v>34.838925192960303</v>
      </c>
      <c r="AF54" s="20">
        <f t="shared" si="22"/>
        <v>1811.5061480225581</v>
      </c>
    </row>
    <row r="55" spans="1:32" x14ac:dyDescent="0.25">
      <c r="A55">
        <v>0</v>
      </c>
      <c r="C55" s="16">
        <v>44114</v>
      </c>
      <c r="J55" s="17">
        <f t="shared" si="5"/>
        <v>1.8750000000000002</v>
      </c>
      <c r="K55">
        <f t="shared" si="0"/>
        <v>8.4375000000000006E-2</v>
      </c>
      <c r="L55">
        <v>22.22</v>
      </c>
      <c r="M55">
        <f t="shared" si="1"/>
        <v>4.4999999999999998E-2</v>
      </c>
      <c r="N55">
        <f t="shared" si="6"/>
        <v>3.9375000000000007E-2</v>
      </c>
      <c r="O55" s="28">
        <f t="shared" si="21"/>
        <v>26470.761892876839</v>
      </c>
      <c r="P55" s="29">
        <f t="shared" si="7"/>
        <v>-18.715645925134464</v>
      </c>
      <c r="Q55" s="29">
        <f t="shared" si="8"/>
        <v>-16.016313175478402</v>
      </c>
      <c r="R55" s="29">
        <f t="shared" si="13"/>
        <v>-31.258763190551583</v>
      </c>
      <c r="S55" s="29">
        <f t="shared" si="14"/>
        <v>-3.4731959100612873</v>
      </c>
      <c r="T55" s="29">
        <f t="shared" si="15"/>
        <v>-10.41958773018386</v>
      </c>
      <c r="U55" s="29">
        <f t="shared" si="16"/>
        <v>-20.839175460367724</v>
      </c>
      <c r="V55" s="20">
        <f t="shared" si="23"/>
        <v>236.2054433840992</v>
      </c>
      <c r="W55" s="20">
        <f t="shared" si="25"/>
        <v>-21.364362952889309</v>
      </c>
      <c r="X55" s="20">
        <f t="shared" si="9"/>
        <v>16.844081332621016</v>
      </c>
      <c r="Y55" s="20">
        <f t="shared" si="10"/>
        <v>14.414681857930562</v>
      </c>
      <c r="Z55" s="20">
        <f t="shared" si="11"/>
        <v>-10.663871143025821</v>
      </c>
      <c r="AA55" s="20">
        <f t="shared" si="18"/>
        <v>-14.137067053087108</v>
      </c>
      <c r="AB55" s="20">
        <f t="shared" si="24"/>
        <v>1713.0326637390722</v>
      </c>
      <c r="AC55" s="20">
        <f t="shared" si="12"/>
        <v>-2.1674363687152101E-2</v>
      </c>
      <c r="AD55" s="21">
        <f t="shared" si="2"/>
        <v>28420.000000000011</v>
      </c>
      <c r="AE55" s="20">
        <f t="shared" si="19"/>
        <v>34.731959100612869</v>
      </c>
      <c r="AF55" s="20">
        <f t="shared" si="22"/>
        <v>1846.2381071231709</v>
      </c>
    </row>
    <row r="56" spans="1:32" x14ac:dyDescent="0.25">
      <c r="A56">
        <v>0</v>
      </c>
      <c r="C56" s="16">
        <v>44115</v>
      </c>
      <c r="J56" s="17">
        <f t="shared" si="5"/>
        <v>1.8750000000000002</v>
      </c>
      <c r="K56">
        <f t="shared" si="0"/>
        <v>8.4375000000000006E-2</v>
      </c>
      <c r="L56">
        <v>22.22</v>
      </c>
      <c r="M56">
        <f t="shared" si="1"/>
        <v>4.4999999999999998E-2</v>
      </c>
      <c r="N56">
        <f t="shared" si="6"/>
        <v>3.9375000000000007E-2</v>
      </c>
      <c r="O56" s="28">
        <f t="shared" si="21"/>
        <v>26436.136136559944</v>
      </c>
      <c r="P56" s="29">
        <f t="shared" si="7"/>
        <v>-18.630430410596006</v>
      </c>
      <c r="Q56" s="29">
        <f t="shared" si="8"/>
        <v>-15.995325906300927</v>
      </c>
      <c r="R56" s="29">
        <f t="shared" si="13"/>
        <v>-31.163180685207241</v>
      </c>
      <c r="S56" s="29">
        <f t="shared" si="14"/>
        <v>-3.4625756316896936</v>
      </c>
      <c r="T56" s="29">
        <f t="shared" si="15"/>
        <v>-10.387726895069079</v>
      </c>
      <c r="U56" s="29">
        <f t="shared" si="16"/>
        <v>-20.775453790138162</v>
      </c>
      <c r="V56" s="20">
        <f t="shared" si="23"/>
        <v>235.44198308938024</v>
      </c>
      <c r="W56" s="20">
        <f t="shared" si="25"/>
        <v>-21.29739602764176</v>
      </c>
      <c r="X56" s="20">
        <f t="shared" si="9"/>
        <v>16.767387369536404</v>
      </c>
      <c r="Y56" s="20">
        <f t="shared" si="10"/>
        <v>14.395793315670835</v>
      </c>
      <c r="Z56" s="20">
        <f t="shared" si="11"/>
        <v>-10.629244952284463</v>
      </c>
      <c r="AA56" s="20">
        <f t="shared" si="18"/>
        <v>-14.091820583974156</v>
      </c>
      <c r="AB56" s="20">
        <f t="shared" si="24"/>
        <v>1748.4218803506881</v>
      </c>
      <c r="AC56" s="20">
        <f t="shared" si="12"/>
        <v>-2.1573246537148861E-2</v>
      </c>
      <c r="AD56" s="21">
        <f t="shared" si="2"/>
        <v>28420.000000000011</v>
      </c>
      <c r="AE56" s="20">
        <f t="shared" si="19"/>
        <v>34.625756316896933</v>
      </c>
      <c r="AF56" s="20">
        <f t="shared" si="22"/>
        <v>1880.8638634400679</v>
      </c>
    </row>
    <row r="57" spans="1:32" x14ac:dyDescent="0.25">
      <c r="A57">
        <v>0</v>
      </c>
      <c r="C57" s="16">
        <v>44116</v>
      </c>
      <c r="J57" s="17">
        <f t="shared" si="5"/>
        <v>1.8750000000000002</v>
      </c>
      <c r="K57">
        <f t="shared" si="0"/>
        <v>8.4375000000000006E-2</v>
      </c>
      <c r="L57">
        <v>22.22</v>
      </c>
      <c r="M57">
        <f t="shared" si="1"/>
        <v>4.4999999999999998E-2</v>
      </c>
      <c r="N57">
        <f t="shared" si="6"/>
        <v>3.9375000000000007E-2</v>
      </c>
      <c r="O57" s="28">
        <f t="shared" si="21"/>
        <v>26401.615811625034</v>
      </c>
      <c r="P57" s="29">
        <f t="shared" si="7"/>
        <v>-18.545922123275936</v>
      </c>
      <c r="Q57" s="29">
        <f t="shared" si="8"/>
        <v>-15.974402811632091</v>
      </c>
      <c r="R57" s="29">
        <f t="shared" si="13"/>
        <v>-31.068292441417224</v>
      </c>
      <c r="S57" s="29">
        <f t="shared" si="14"/>
        <v>-3.4520324934908029</v>
      </c>
      <c r="T57" s="29">
        <f t="shared" si="15"/>
        <v>-10.356097480472407</v>
      </c>
      <c r="U57" s="29">
        <f t="shared" si="16"/>
        <v>-20.712194960944817</v>
      </c>
      <c r="V57" s="20">
        <f t="shared" si="23"/>
        <v>234.68463724286292</v>
      </c>
      <c r="W57" s="20">
        <f t="shared" si="25"/>
        <v>-21.230749048912436</v>
      </c>
      <c r="X57" s="20">
        <f t="shared" si="9"/>
        <v>16.691329910948344</v>
      </c>
      <c r="Y57" s="20">
        <f t="shared" si="10"/>
        <v>14.376962530468882</v>
      </c>
      <c r="Z57" s="20">
        <f t="shared" si="11"/>
        <v>-10.594889239022111</v>
      </c>
      <c r="AA57" s="20">
        <f t="shared" si="18"/>
        <v>-14.046921732512914</v>
      </c>
      <c r="AB57" s="20">
        <f t="shared" si="24"/>
        <v>1783.6995511321136</v>
      </c>
      <c r="AC57" s="20">
        <f t="shared" si="12"/>
        <v>-2.1468136352020276E-2</v>
      </c>
      <c r="AD57" s="21">
        <f t="shared" si="2"/>
        <v>28420.000000000011</v>
      </c>
      <c r="AE57" s="20">
        <f t="shared" si="19"/>
        <v>34.520324934908025</v>
      </c>
      <c r="AF57" s="20">
        <f t="shared" si="22"/>
        <v>1915.384188374976</v>
      </c>
    </row>
    <row r="58" spans="1:32" x14ac:dyDescent="0.25">
      <c r="A58">
        <v>0</v>
      </c>
      <c r="C58" s="16">
        <v>44117</v>
      </c>
      <c r="J58" s="17">
        <f t="shared" si="5"/>
        <v>1.8750000000000002</v>
      </c>
      <c r="K58">
        <f t="shared" si="0"/>
        <v>8.4375000000000006E-2</v>
      </c>
      <c r="L58">
        <v>22.22</v>
      </c>
      <c r="M58">
        <f t="shared" si="1"/>
        <v>4.4999999999999998E-2</v>
      </c>
      <c r="N58">
        <f t="shared" si="6"/>
        <v>3.9375000000000007E-2</v>
      </c>
      <c r="O58" s="28">
        <f t="shared" si="21"/>
        <v>26367.200142092453</v>
      </c>
      <c r="P58" s="29">
        <f t="shared" si="7"/>
        <v>-18.462126107237886</v>
      </c>
      <c r="Q58" s="29">
        <f t="shared" si="8"/>
        <v>-15.953543425341667</v>
      </c>
      <c r="R58" s="29">
        <f t="shared" si="13"/>
        <v>-30.974102579321602</v>
      </c>
      <c r="S58" s="29">
        <f t="shared" si="14"/>
        <v>-3.441566953257956</v>
      </c>
      <c r="T58" s="29">
        <f t="shared" si="15"/>
        <v>-10.324700859773866</v>
      </c>
      <c r="U58" s="29">
        <f t="shared" si="16"/>
        <v>-20.649401719547736</v>
      </c>
      <c r="V58" s="20">
        <f t="shared" si="23"/>
        <v>233.9334728468578</v>
      </c>
      <c r="W58" s="20">
        <f t="shared" si="25"/>
        <v>-21.164458299397918</v>
      </c>
      <c r="X58" s="20">
        <f t="shared" si="9"/>
        <v>16.615913496514096</v>
      </c>
      <c r="Y58" s="20">
        <f t="shared" si="10"/>
        <v>14.358189082807501</v>
      </c>
      <c r="Z58" s="20">
        <f t="shared" si="11"/>
        <v>-10.560808675928831</v>
      </c>
      <c r="AA58" s="20">
        <f t="shared" si="18"/>
        <v>-14.002375629186787</v>
      </c>
      <c r="AB58" s="20">
        <f t="shared" si="24"/>
        <v>1818.8663850606983</v>
      </c>
      <c r="AC58" s="20">
        <f t="shared" si="12"/>
        <v>-2.1360023410994411E-2</v>
      </c>
      <c r="AD58" s="21">
        <f t="shared" si="2"/>
        <v>28420.000000000007</v>
      </c>
      <c r="AE58" s="20">
        <f t="shared" si="19"/>
        <v>34.415669532579557</v>
      </c>
      <c r="AF58" s="20">
        <f t="shared" si="22"/>
        <v>1949.7998579075556</v>
      </c>
    </row>
    <row r="59" spans="1:32" x14ac:dyDescent="0.25">
      <c r="A59">
        <v>0</v>
      </c>
      <c r="C59" s="16">
        <v>44118</v>
      </c>
      <c r="J59" s="17">
        <f t="shared" si="5"/>
        <v>1.8750000000000002</v>
      </c>
      <c r="K59">
        <f t="shared" si="0"/>
        <v>8.4375000000000006E-2</v>
      </c>
      <c r="L59">
        <v>22.22</v>
      </c>
      <c r="M59">
        <f t="shared" si="1"/>
        <v>4.4999999999999998E-2</v>
      </c>
      <c r="N59">
        <f t="shared" si="6"/>
        <v>3.9375000000000007E-2</v>
      </c>
      <c r="O59" s="28">
        <f t="shared" si="21"/>
        <v>26332.888350328809</v>
      </c>
      <c r="P59" s="29">
        <f t="shared" si="7"/>
        <v>-18.379044485111855</v>
      </c>
      <c r="Q59" s="29">
        <f t="shared" si="8"/>
        <v>-15.932747278533167</v>
      </c>
      <c r="R59" s="29">
        <f t="shared" si="13"/>
        <v>-30.880612587280517</v>
      </c>
      <c r="S59" s="29">
        <f t="shared" si="14"/>
        <v>-3.4311791763645019</v>
      </c>
      <c r="T59" s="29">
        <f t="shared" si="15"/>
        <v>-10.293537529093506</v>
      </c>
      <c r="U59" s="29">
        <f t="shared" si="16"/>
        <v>-20.587075058187011</v>
      </c>
      <c r="V59" s="20">
        <f t="shared" si="23"/>
        <v>233.1885262550214</v>
      </c>
      <c r="W59" s="20">
        <f t="shared" si="25"/>
        <v>-21.098552901008286</v>
      </c>
      <c r="X59" s="20">
        <f t="shared" si="9"/>
        <v>16.54114003660067</v>
      </c>
      <c r="Y59" s="20">
        <f t="shared" si="10"/>
        <v>14.339472550679851</v>
      </c>
      <c r="Z59" s="20">
        <f t="shared" si="11"/>
        <v>-10.527006278108601</v>
      </c>
      <c r="AA59" s="20">
        <f t="shared" si="18"/>
        <v>-13.958185454473103</v>
      </c>
      <c r="AB59" s="20">
        <f t="shared" si="24"/>
        <v>1853.9231234161798</v>
      </c>
      <c r="AC59" s="20">
        <f t="shared" si="12"/>
        <v>-2.1249740471646475E-2</v>
      </c>
      <c r="AD59" s="21">
        <f t="shared" si="2"/>
        <v>28420.000000000007</v>
      </c>
      <c r="AE59" s="20">
        <f t="shared" si="19"/>
        <v>34.311791763645019</v>
      </c>
      <c r="AF59" s="20">
        <f t="shared" si="22"/>
        <v>1984.1116496712007</v>
      </c>
    </row>
    <row r="60" spans="1:32" x14ac:dyDescent="0.25">
      <c r="A60">
        <v>0</v>
      </c>
      <c r="C60" s="16">
        <v>44119</v>
      </c>
      <c r="J60" s="17">
        <f t="shared" si="5"/>
        <v>1.8750000000000002</v>
      </c>
      <c r="K60">
        <f t="shared" si="0"/>
        <v>8.4375000000000006E-2</v>
      </c>
      <c r="L60">
        <v>22.22</v>
      </c>
      <c r="M60">
        <f t="shared" si="1"/>
        <v>4.4999999999999998E-2</v>
      </c>
      <c r="N60">
        <f t="shared" si="6"/>
        <v>3.9375000000000007E-2</v>
      </c>
      <c r="O60" s="28">
        <f t="shared" si="21"/>
        <v>26298.67965946289</v>
      </c>
      <c r="P60" s="29">
        <f t="shared" si="7"/>
        <v>-18.29667696460853</v>
      </c>
      <c r="Q60" s="29">
        <f t="shared" si="8"/>
        <v>-15.912013901310795</v>
      </c>
      <c r="R60" s="29">
        <f t="shared" si="13"/>
        <v>-30.787821779327391</v>
      </c>
      <c r="S60" s="29">
        <f t="shared" si="14"/>
        <v>-3.4208690865919325</v>
      </c>
      <c r="T60" s="29">
        <f t="shared" si="15"/>
        <v>-10.262607259775796</v>
      </c>
      <c r="U60" s="29">
        <f t="shared" si="16"/>
        <v>-20.525214519551596</v>
      </c>
      <c r="V60" s="20">
        <f t="shared" si="23"/>
        <v>232.44980842915473</v>
      </c>
      <c r="W60" s="20">
        <f t="shared" si="25"/>
        <v>-21.033055923718109</v>
      </c>
      <c r="X60" s="20">
        <f t="shared" si="9"/>
        <v>16.467009268147677</v>
      </c>
      <c r="Y60" s="20">
        <f t="shared" si="10"/>
        <v>14.320812511179716</v>
      </c>
      <c r="Z60" s="20">
        <f t="shared" si="11"/>
        <v>-10.493483681475963</v>
      </c>
      <c r="AA60" s="20">
        <f t="shared" si="18"/>
        <v>-13.914352768067896</v>
      </c>
      <c r="AB60" s="20">
        <f t="shared" si="24"/>
        <v>1888.8705321079658</v>
      </c>
      <c r="AC60" s="20">
        <f t="shared" si="12"/>
        <v>-2.1137985719676542E-2</v>
      </c>
      <c r="AD60" s="21">
        <f t="shared" si="2"/>
        <v>28420.000000000011</v>
      </c>
      <c r="AE60" s="20">
        <f t="shared" si="19"/>
        <v>34.208690865919323</v>
      </c>
      <c r="AF60" s="20">
        <f t="shared" si="22"/>
        <v>2018.32034053712</v>
      </c>
    </row>
    <row r="61" spans="1:32" x14ac:dyDescent="0.25">
      <c r="A61">
        <v>0</v>
      </c>
      <c r="C61" s="16">
        <v>44120</v>
      </c>
      <c r="J61" s="17">
        <f t="shared" si="5"/>
        <v>1.8750000000000002</v>
      </c>
      <c r="K61">
        <f t="shared" si="0"/>
        <v>8.4375000000000006E-2</v>
      </c>
      <c r="L61">
        <v>22.22</v>
      </c>
      <c r="M61">
        <f t="shared" si="1"/>
        <v>4.4999999999999998E-2</v>
      </c>
      <c r="N61">
        <f t="shared" si="6"/>
        <v>3.9375000000000007E-2</v>
      </c>
      <c r="O61" s="28">
        <f t="shared" si="21"/>
        <v>26264.573295370828</v>
      </c>
      <c r="P61" s="29">
        <f t="shared" si="7"/>
        <v>-18.215021267823893</v>
      </c>
      <c r="Q61" s="29">
        <f t="shared" si="8"/>
        <v>-15.89134282423932</v>
      </c>
      <c r="R61" s="29">
        <f t="shared" si="13"/>
        <v>-30.695727682856894</v>
      </c>
      <c r="S61" s="29">
        <f t="shared" si="14"/>
        <v>-3.4106364092063219</v>
      </c>
      <c r="T61" s="29">
        <f t="shared" si="15"/>
        <v>-10.231909227618965</v>
      </c>
      <c r="U61" s="29">
        <f t="shared" si="16"/>
        <v>-20.463818455237927</v>
      </c>
      <c r="V61" s="20">
        <f t="shared" si="23"/>
        <v>231.71730934745318</v>
      </c>
      <c r="W61" s="20">
        <f t="shared" si="25"/>
        <v>-20.967985385246472</v>
      </c>
      <c r="X61" s="20">
        <f t="shared" si="9"/>
        <v>16.393519141041505</v>
      </c>
      <c r="Y61" s="20">
        <f t="shared" si="10"/>
        <v>14.302208541815389</v>
      </c>
      <c r="Z61" s="20">
        <f t="shared" si="11"/>
        <v>-10.460241379311963</v>
      </c>
      <c r="AA61" s="20">
        <f t="shared" si="18"/>
        <v>-13.870877788518285</v>
      </c>
      <c r="AB61" s="20">
        <f t="shared" si="24"/>
        <v>1923.7093952817306</v>
      </c>
      <c r="AC61" s="20">
        <f t="shared" si="12"/>
        <v>-2.1025343968546918E-2</v>
      </c>
      <c r="AD61" s="21">
        <f t="shared" si="2"/>
        <v>28420.000000000011</v>
      </c>
      <c r="AE61" s="20">
        <f t="shared" si="19"/>
        <v>34.106364092063217</v>
      </c>
      <c r="AF61" s="20">
        <f t="shared" si="22"/>
        <v>2052.4267046291834</v>
      </c>
    </row>
    <row r="62" spans="1:32" x14ac:dyDescent="0.25">
      <c r="A62">
        <v>0</v>
      </c>
      <c r="C62" s="16">
        <v>44121</v>
      </c>
      <c r="J62" s="17">
        <f t="shared" si="5"/>
        <v>1.8750000000000002</v>
      </c>
      <c r="K62">
        <f t="shared" si="0"/>
        <v>8.4375000000000006E-2</v>
      </c>
      <c r="L62">
        <v>22.22</v>
      </c>
      <c r="M62">
        <f t="shared" si="1"/>
        <v>4.4999999999999998E-2</v>
      </c>
      <c r="N62">
        <f t="shared" si="6"/>
        <v>3.9375000000000007E-2</v>
      </c>
      <c r="O62" s="28">
        <f t="shared" si="21"/>
        <v>26230.568488300825</v>
      </c>
      <c r="P62" s="29">
        <f t="shared" si="7"/>
        <v>-18.134073490458704</v>
      </c>
      <c r="Q62" s="29">
        <f t="shared" si="8"/>
        <v>-15.870733579543638</v>
      </c>
      <c r="R62" s="29">
        <f t="shared" si="13"/>
        <v>-30.604326363002109</v>
      </c>
      <c r="S62" s="29">
        <f t="shared" si="14"/>
        <v>-3.4004807070002343</v>
      </c>
      <c r="T62" s="29">
        <f t="shared" si="15"/>
        <v>-10.201442121000703</v>
      </c>
      <c r="U62" s="29">
        <f t="shared" si="16"/>
        <v>-20.402884242001406</v>
      </c>
      <c r="V62" s="20">
        <f t="shared" si="23"/>
        <v>230.9910016740437</v>
      </c>
      <c r="W62" s="20">
        <f t="shared" si="25"/>
        <v>-20.903355115776179</v>
      </c>
      <c r="X62" s="20">
        <f t="shared" si="9"/>
        <v>16.320666141412833</v>
      </c>
      <c r="Y62" s="20">
        <f t="shared" si="10"/>
        <v>14.283660221589274</v>
      </c>
      <c r="Z62" s="20">
        <f t="shared" si="11"/>
        <v>-10.427278920635393</v>
      </c>
      <c r="AA62" s="20">
        <f t="shared" si="18"/>
        <v>-13.827759627635627</v>
      </c>
      <c r="AB62" s="20">
        <f t="shared" si="24"/>
        <v>1958.4405100251424</v>
      </c>
      <c r="AC62" s="20">
        <f t="shared" si="12"/>
        <v>-2.091230525640568E-2</v>
      </c>
      <c r="AD62" s="21">
        <f t="shared" si="2"/>
        <v>28420.000000000011</v>
      </c>
      <c r="AE62" s="20">
        <f t="shared" si="19"/>
        <v>34.004807070002343</v>
      </c>
      <c r="AF62" s="20">
        <f t="shared" si="22"/>
        <v>2086.4315116991856</v>
      </c>
    </row>
    <row r="63" spans="1:32" x14ac:dyDescent="0.25">
      <c r="A63">
        <v>0</v>
      </c>
      <c r="C63" s="16">
        <v>44122</v>
      </c>
      <c r="J63" s="17">
        <f t="shared" si="5"/>
        <v>1.8750000000000002</v>
      </c>
      <c r="K63">
        <f t="shared" si="0"/>
        <v>8.4375000000000006E-2</v>
      </c>
      <c r="L63">
        <v>22.22</v>
      </c>
      <c r="M63">
        <f t="shared" si="1"/>
        <v>4.4999999999999998E-2</v>
      </c>
      <c r="N63">
        <f t="shared" si="6"/>
        <v>3.9375000000000007E-2</v>
      </c>
      <c r="O63" s="28">
        <f t="shared" si="21"/>
        <v>26196.664474198504</v>
      </c>
      <c r="P63" s="29">
        <f t="shared" si="7"/>
        <v>-18.053828400231065</v>
      </c>
      <c r="Q63" s="29">
        <f t="shared" si="8"/>
        <v>-15.850185702090517</v>
      </c>
      <c r="R63" s="29">
        <f t="shared" si="13"/>
        <v>-30.513612692089424</v>
      </c>
      <c r="S63" s="29">
        <f t="shared" si="14"/>
        <v>-3.3904014102321582</v>
      </c>
      <c r="T63" s="29">
        <f t="shared" si="15"/>
        <v>-10.171204230696475</v>
      </c>
      <c r="U63" s="29">
        <f t="shared" si="16"/>
        <v>-20.342408461392949</v>
      </c>
      <c r="V63" s="20">
        <f t="shared" si="23"/>
        <v>230.27084383043342</v>
      </c>
      <c r="W63" s="20">
        <f t="shared" si="25"/>
        <v>-20.839175460367724</v>
      </c>
      <c r="X63" s="20">
        <f t="shared" si="9"/>
        <v>16.248445560207958</v>
      </c>
      <c r="Y63" s="20">
        <f t="shared" si="10"/>
        <v>14.265167131881466</v>
      </c>
      <c r="Z63" s="20">
        <f t="shared" si="11"/>
        <v>-10.394595075331965</v>
      </c>
      <c r="AA63" s="20">
        <f t="shared" si="18"/>
        <v>-13.784996485564124</v>
      </c>
      <c r="AB63" s="20">
        <f t="shared" si="24"/>
        <v>1993.0646819710744</v>
      </c>
      <c r="AC63" s="20">
        <f t="shared" si="12"/>
        <v>-2.0799279900032185E-2</v>
      </c>
      <c r="AD63" s="21">
        <f t="shared" si="2"/>
        <v>28420.000000000011</v>
      </c>
      <c r="AE63" s="20">
        <f t="shared" si="19"/>
        <v>33.904014102321582</v>
      </c>
      <c r="AF63" s="20">
        <f t="shared" si="22"/>
        <v>2120.3355258015072</v>
      </c>
    </row>
    <row r="64" spans="1:32" x14ac:dyDescent="0.25">
      <c r="A64">
        <v>0</v>
      </c>
      <c r="C64" s="16">
        <v>44123</v>
      </c>
      <c r="J64" s="17">
        <f t="shared" si="5"/>
        <v>1.8750000000000002</v>
      </c>
      <c r="K64">
        <f t="shared" si="0"/>
        <v>8.4375000000000006E-2</v>
      </c>
      <c r="L64">
        <v>22.22</v>
      </c>
      <c r="M64">
        <f t="shared" si="1"/>
        <v>4.4999999999999998E-2</v>
      </c>
      <c r="N64">
        <f t="shared" si="6"/>
        <v>3.9375000000000007E-2</v>
      </c>
      <c r="O64" s="28">
        <f t="shared" si="21"/>
        <v>26162.860495782254</v>
      </c>
      <c r="P64" s="29">
        <f t="shared" si="7"/>
        <v>-17.97427968605912</v>
      </c>
      <c r="Q64" s="29">
        <f t="shared" si="8"/>
        <v>-15.829698730189477</v>
      </c>
      <c r="R64" s="29">
        <f t="shared" si="13"/>
        <v>-30.423580574623738</v>
      </c>
      <c r="S64" s="29">
        <f t="shared" si="14"/>
        <v>-3.3803978416248599</v>
      </c>
      <c r="T64" s="29">
        <f t="shared" si="15"/>
        <v>-10.141193524874579</v>
      </c>
      <c r="U64" s="29">
        <f t="shared" si="16"/>
        <v>-20.282387049749161</v>
      </c>
      <c r="V64" s="20">
        <f t="shared" si="23"/>
        <v>229.55678264254948</v>
      </c>
      <c r="W64" s="20">
        <f t="shared" si="25"/>
        <v>-20.775453790138162</v>
      </c>
      <c r="X64" s="20">
        <f t="shared" si="9"/>
        <v>16.176851717453207</v>
      </c>
      <c r="Y64" s="20">
        <f t="shared" si="10"/>
        <v>14.246728857170529</v>
      </c>
      <c r="Z64" s="20">
        <f t="shared" si="11"/>
        <v>-10.362187972369503</v>
      </c>
      <c r="AA64" s="20">
        <f t="shared" si="18"/>
        <v>-13.742585813994364</v>
      </c>
      <c r="AB64" s="20">
        <f t="shared" si="24"/>
        <v>2027.5827215752072</v>
      </c>
      <c r="AC64" s="20">
        <f t="shared" si="12"/>
        <v>-2.0686608975280522E-2</v>
      </c>
      <c r="AD64" s="21">
        <f t="shared" si="2"/>
        <v>28420.000000000011</v>
      </c>
      <c r="AE64" s="20">
        <f t="shared" si="19"/>
        <v>33.803978416248597</v>
      </c>
      <c r="AF64" s="20">
        <f t="shared" si="22"/>
        <v>2154.139504217756</v>
      </c>
    </row>
    <row r="65" spans="1:32" x14ac:dyDescent="0.25">
      <c r="A65">
        <v>0</v>
      </c>
      <c r="C65" s="16">
        <v>44124</v>
      </c>
      <c r="J65" s="17">
        <f t="shared" si="5"/>
        <v>1.8750000000000002</v>
      </c>
      <c r="K65">
        <f t="shared" si="0"/>
        <v>8.4375000000000006E-2</v>
      </c>
      <c r="L65">
        <v>22.22</v>
      </c>
      <c r="M65">
        <f t="shared" si="1"/>
        <v>4.4999999999999998E-2</v>
      </c>
      <c r="N65">
        <f t="shared" si="6"/>
        <v>3.9375000000000007E-2</v>
      </c>
      <c r="O65" s="28">
        <f t="shared" si="21"/>
        <v>26129.155803403974</v>
      </c>
      <c r="P65" s="29">
        <f t="shared" si="7"/>
        <v>-17.895420172038445</v>
      </c>
      <c r="Q65" s="29">
        <f t="shared" si="8"/>
        <v>-15.809272206242579</v>
      </c>
      <c r="R65" s="29">
        <f t="shared" si="13"/>
        <v>-30.334223140452924</v>
      </c>
      <c r="S65" s="29">
        <f t="shared" si="14"/>
        <v>-3.3704692378281025</v>
      </c>
      <c r="T65" s="29">
        <f t="shared" si="15"/>
        <v>-10.111407713484306</v>
      </c>
      <c r="U65" s="29">
        <f t="shared" si="16"/>
        <v>-20.222815426968616</v>
      </c>
      <c r="V65" s="20">
        <f t="shared" si="23"/>
        <v>228.84875560314285</v>
      </c>
      <c r="W65" s="20">
        <f t="shared" si="25"/>
        <v>-20.712194960944817</v>
      </c>
      <c r="X65" s="20">
        <f t="shared" si="9"/>
        <v>16.105878154834603</v>
      </c>
      <c r="Y65" s="20">
        <f t="shared" si="10"/>
        <v>14.228344985618321</v>
      </c>
      <c r="Z65" s="20">
        <f t="shared" si="11"/>
        <v>-10.330055218914726</v>
      </c>
      <c r="AA65" s="20">
        <f t="shared" si="18"/>
        <v>-13.700524456742828</v>
      </c>
      <c r="AB65" s="20">
        <f t="shared" si="24"/>
        <v>2061.9954409928951</v>
      </c>
      <c r="AC65" s="20">
        <f t="shared" si="12"/>
        <v>-2.0574573918814159E-2</v>
      </c>
      <c r="AD65" s="21">
        <f t="shared" si="2"/>
        <v>28420.000000000011</v>
      </c>
      <c r="AE65" s="20">
        <f t="shared" si="19"/>
        <v>33.704692378281024</v>
      </c>
      <c r="AF65" s="20">
        <f t="shared" si="22"/>
        <v>2187.8441965960369</v>
      </c>
    </row>
    <row r="66" spans="1:32" x14ac:dyDescent="0.25">
      <c r="A66">
        <v>0</v>
      </c>
      <c r="C66" s="16">
        <v>44125</v>
      </c>
      <c r="J66" s="17">
        <f t="shared" si="5"/>
        <v>1.8750000000000002</v>
      </c>
      <c r="K66">
        <f t="shared" ref="K66:K129" si="26">IF(A66=0,$AM$2,IF(A66=1,$AM$3,IF(A66=2,$AM$4,IF(A66=3,$AM$5,IF(A66=4,$AM$6,IF(A66=5,$AM$7,IF(A66=6,$AM$8,IF(A66=7,$AM$9,IF(A66=8,$AM$10,"")))))))))</f>
        <v>8.4375000000000006E-2</v>
      </c>
      <c r="L66">
        <v>22.22</v>
      </c>
      <c r="M66">
        <f t="shared" ref="M66:M129" si="27">$AI$7</f>
        <v>4.4999999999999998E-2</v>
      </c>
      <c r="N66">
        <f t="shared" si="6"/>
        <v>3.9375000000000007E-2</v>
      </c>
      <c r="O66" s="28">
        <f t="shared" si="21"/>
        <v>26095.549655727049</v>
      </c>
      <c r="P66" s="29">
        <f t="shared" si="7"/>
        <v>-17.817241999657917</v>
      </c>
      <c r="Q66" s="29">
        <f t="shared" si="8"/>
        <v>-15.788905677264534</v>
      </c>
      <c r="R66" s="29">
        <f t="shared" si="13"/>
        <v>-30.245532909230203</v>
      </c>
      <c r="S66" s="29">
        <f t="shared" si="14"/>
        <v>-3.3606147676922449</v>
      </c>
      <c r="T66" s="29">
        <f t="shared" si="15"/>
        <v>-10.081844303076734</v>
      </c>
      <c r="U66" s="29">
        <f t="shared" si="16"/>
        <v>-20.163688606153471</v>
      </c>
      <c r="V66" s="20">
        <f t="shared" si="23"/>
        <v>228.14669279068389</v>
      </c>
      <c r="W66" s="20">
        <f t="shared" si="25"/>
        <v>-20.649401719547736</v>
      </c>
      <c r="X66" s="20">
        <f t="shared" si="9"/>
        <v>16.035517799692126</v>
      </c>
      <c r="Y66" s="20">
        <f t="shared" si="10"/>
        <v>14.21001510953808</v>
      </c>
      <c r="Z66" s="20">
        <f t="shared" si="11"/>
        <v>-10.298194002141427</v>
      </c>
      <c r="AA66" s="20">
        <f t="shared" si="18"/>
        <v>-13.658808769833673</v>
      </c>
      <c r="AB66" s="20">
        <f t="shared" si="24"/>
        <v>2096.3036514822766</v>
      </c>
      <c r="AC66" s="20">
        <f t="shared" si="12"/>
        <v>-2.046340518623822E-2</v>
      </c>
      <c r="AD66" s="21">
        <f t="shared" ref="AD66:AD129" si="28">O66+V66+AB66</f>
        <v>28420.000000000011</v>
      </c>
      <c r="AE66" s="20">
        <f t="shared" si="19"/>
        <v>33.606147676922447</v>
      </c>
      <c r="AF66" s="20">
        <f t="shared" si="22"/>
        <v>2221.4503442729592</v>
      </c>
    </row>
    <row r="67" spans="1:32" x14ac:dyDescent="0.25">
      <c r="A67">
        <v>0</v>
      </c>
      <c r="C67" s="16">
        <v>44126</v>
      </c>
      <c r="J67" s="17">
        <f t="shared" ref="J67:J130" si="29">K67/M67</f>
        <v>1.8750000000000002</v>
      </c>
      <c r="K67">
        <f t="shared" si="26"/>
        <v>8.4375000000000006E-2</v>
      </c>
      <c r="L67">
        <v>22.22</v>
      </c>
      <c r="M67">
        <f t="shared" si="27"/>
        <v>4.4999999999999998E-2</v>
      </c>
      <c r="N67">
        <f t="shared" ref="N67:N130" si="30">K67-M67</f>
        <v>3.9375000000000007E-2</v>
      </c>
      <c r="O67" s="28">
        <f t="shared" si="21"/>
        <v>26062.041320249991</v>
      </c>
      <c r="P67" s="29">
        <f t="shared" ref="P67:P130" si="31">-((O66/$AI$2)*(K67*V66))</f>
        <v>-17.73973678176408</v>
      </c>
      <c r="Q67" s="29">
        <f t="shared" ref="Q67:Q130" si="32">-(O66/$AI$2)*($AI$26*$AI$25)</f>
        <v>-15.768598695292384</v>
      </c>
      <c r="R67" s="29">
        <f t="shared" si="13"/>
        <v>-30.157501929350818</v>
      </c>
      <c r="S67" s="29">
        <f t="shared" si="14"/>
        <v>-3.3508335477056463</v>
      </c>
      <c r="T67" s="29">
        <f t="shared" si="15"/>
        <v>-10.052500643116938</v>
      </c>
      <c r="U67" s="29">
        <f t="shared" si="16"/>
        <v>-20.105001286233879</v>
      </c>
      <c r="V67" s="20">
        <f t="shared" si="23"/>
        <v>227.45051848626696</v>
      </c>
      <c r="W67" s="20">
        <f t="shared" si="25"/>
        <v>-20.587075058187011</v>
      </c>
      <c r="X67" s="20">
        <f t="shared" ref="X67:X130" si="33">0.9*((O66/$AI$2)*(K67*V66))</f>
        <v>15.965763103587673</v>
      </c>
      <c r="Y67" s="20">
        <f t="shared" ref="Y67:Y130" si="34">0.9*(-Q67)</f>
        <v>14.191738825763146</v>
      </c>
      <c r="Z67" s="20">
        <f t="shared" ref="Z67:Z130" si="35">-(V66*M67)</f>
        <v>-10.266601175580774</v>
      </c>
      <c r="AA67" s="20">
        <f t="shared" si="18"/>
        <v>-13.61743472328642</v>
      </c>
      <c r="AB67" s="20">
        <f t="shared" si="24"/>
        <v>2130.5081612637505</v>
      </c>
      <c r="AC67" s="20">
        <f t="shared" ref="AC67:AC130" si="36">(V67-V66)/(AB67-AB66)</f>
        <v>-2.0353289927692367E-2</v>
      </c>
      <c r="AD67" s="21">
        <f t="shared" si="28"/>
        <v>28420.000000000011</v>
      </c>
      <c r="AE67" s="20">
        <f t="shared" si="19"/>
        <v>33.508335477056463</v>
      </c>
      <c r="AF67" s="20">
        <f t="shared" si="22"/>
        <v>2254.9586797500156</v>
      </c>
    </row>
    <row r="68" spans="1:32" x14ac:dyDescent="0.25">
      <c r="A68">
        <v>0</v>
      </c>
      <c r="C68" s="16">
        <v>44127</v>
      </c>
      <c r="J68" s="17">
        <f t="shared" si="29"/>
        <v>1.8750000000000002</v>
      </c>
      <c r="K68">
        <f t="shared" si="26"/>
        <v>8.4375000000000006E-2</v>
      </c>
      <c r="L68">
        <v>22.22</v>
      </c>
      <c r="M68">
        <f t="shared" si="27"/>
        <v>4.4999999999999998E-2</v>
      </c>
      <c r="N68">
        <f t="shared" si="30"/>
        <v>3.9375000000000007E-2</v>
      </c>
      <c r="O68" s="28">
        <f t="shared" si="21"/>
        <v>26028.630073700515</v>
      </c>
      <c r="P68" s="29">
        <f t="shared" si="31"/>
        <v>-17.662895731775205</v>
      </c>
      <c r="Q68" s="29">
        <f t="shared" si="32"/>
        <v>-15.748350817701924</v>
      </c>
      <c r="R68" s="29">
        <f t="shared" ref="R68:R131" si="37">(Q68+P68)*0.9</f>
        <v>-30.070121894529414</v>
      </c>
      <c r="S68" s="29">
        <f t="shared" ref="S68:S131" si="38">(Q68+P68)*0.1</f>
        <v>-3.3411246549477127</v>
      </c>
      <c r="T68" s="29">
        <f t="shared" ref="T68:T131" si="39">SUM(R68:S68)*0.3</f>
        <v>-10.023373964843138</v>
      </c>
      <c r="U68" s="29">
        <f t="shared" ref="U68:U131" si="40">R68-T68</f>
        <v>-20.046747929686276</v>
      </c>
      <c r="V68" s="20">
        <f t="shared" si="23"/>
        <v>226.76015252936276</v>
      </c>
      <c r="W68" s="20">
        <f t="shared" si="25"/>
        <v>-20.525214519551596</v>
      </c>
      <c r="X68" s="20">
        <f t="shared" si="33"/>
        <v>15.896606158597685</v>
      </c>
      <c r="Y68" s="20">
        <f t="shared" si="34"/>
        <v>14.173515735931732</v>
      </c>
      <c r="Z68" s="20">
        <f t="shared" si="35"/>
        <v>-10.235273331882013</v>
      </c>
      <c r="AA68" s="20">
        <f t="shared" ref="AA68:AA131" si="41">-(V67*M68)+S68</f>
        <v>-13.576397986829726</v>
      </c>
      <c r="AB68" s="20">
        <f t="shared" si="24"/>
        <v>2164.6097737701321</v>
      </c>
      <c r="AC68" s="20">
        <f t="shared" si="36"/>
        <v>-2.0244378671976614E-2</v>
      </c>
      <c r="AD68" s="21">
        <f t="shared" si="28"/>
        <v>28420.000000000007</v>
      </c>
      <c r="AE68" s="20">
        <f t="shared" ref="AE68:AE131" si="42">-SUM(S68:U68)</f>
        <v>33.411246549477127</v>
      </c>
      <c r="AF68" s="20">
        <f t="shared" si="22"/>
        <v>2288.3699262994928</v>
      </c>
    </row>
    <row r="69" spans="1:32" x14ac:dyDescent="0.25">
      <c r="A69">
        <v>0</v>
      </c>
      <c r="C69" s="16">
        <v>44128</v>
      </c>
      <c r="J69" s="17">
        <f t="shared" si="29"/>
        <v>1.8750000000000002</v>
      </c>
      <c r="K69">
        <f t="shared" si="26"/>
        <v>8.4375000000000006E-2</v>
      </c>
      <c r="L69">
        <v>22.22</v>
      </c>
      <c r="M69">
        <f t="shared" si="27"/>
        <v>4.4999999999999998E-2</v>
      </c>
      <c r="N69">
        <f t="shared" si="30"/>
        <v>3.9375000000000007E-2</v>
      </c>
      <c r="O69" s="28">
        <f t="shared" ref="O69:O132" si="43">O68+P69+Q69</f>
        <v>25995.315202321515</v>
      </c>
      <c r="P69" s="29">
        <f t="shared" si="31"/>
        <v>-17.586709771554251</v>
      </c>
      <c r="Q69" s="29">
        <f t="shared" si="32"/>
        <v>-15.728161607445816</v>
      </c>
      <c r="R69" s="29">
        <f t="shared" si="37"/>
        <v>-29.983384241100062</v>
      </c>
      <c r="S69" s="29">
        <f t="shared" si="38"/>
        <v>-3.3314871379000071</v>
      </c>
      <c r="T69" s="29">
        <f t="shared" si="39"/>
        <v>-9.9944614137000194</v>
      </c>
      <c r="U69" s="29">
        <f t="shared" si="40"/>
        <v>-19.988922827400042</v>
      </c>
      <c r="V69" s="20">
        <f t="shared" si="23"/>
        <v>226.07551145140354</v>
      </c>
      <c r="W69" s="20">
        <f t="shared" si="25"/>
        <v>-20.463818455237927</v>
      </c>
      <c r="X69" s="20">
        <f t="shared" si="33"/>
        <v>15.828038794398825</v>
      </c>
      <c r="Y69" s="20">
        <f t="shared" si="34"/>
        <v>14.155345446701235</v>
      </c>
      <c r="Z69" s="20">
        <f t="shared" si="35"/>
        <v>-10.204206863821323</v>
      </c>
      <c r="AA69" s="20">
        <f t="shared" si="41"/>
        <v>-13.53569400172133</v>
      </c>
      <c r="AB69" s="20">
        <f t="shared" si="24"/>
        <v>2198.6092862270907</v>
      </c>
      <c r="AC69" s="20">
        <f t="shared" si="36"/>
        <v>-2.0136791044457709E-2</v>
      </c>
      <c r="AD69" s="21">
        <f t="shared" si="28"/>
        <v>28420.000000000007</v>
      </c>
      <c r="AE69" s="20">
        <f t="shared" si="42"/>
        <v>33.314871379000067</v>
      </c>
      <c r="AF69" s="20">
        <f t="shared" si="22"/>
        <v>2321.6847976784929</v>
      </c>
    </row>
    <row r="70" spans="1:32" x14ac:dyDescent="0.25">
      <c r="A70">
        <v>0</v>
      </c>
      <c r="C70" s="16">
        <v>44129</v>
      </c>
      <c r="J70" s="17">
        <f t="shared" si="29"/>
        <v>1.8750000000000002</v>
      </c>
      <c r="K70">
        <f t="shared" si="26"/>
        <v>8.4375000000000006E-2</v>
      </c>
      <c r="L70">
        <v>22.22</v>
      </c>
      <c r="M70">
        <f t="shared" si="27"/>
        <v>4.4999999999999998E-2</v>
      </c>
      <c r="N70">
        <f t="shared" si="30"/>
        <v>3.9375000000000007E-2</v>
      </c>
      <c r="O70" s="28">
        <f t="shared" si="43"/>
        <v>25962.096002067119</v>
      </c>
      <c r="P70" s="29">
        <f t="shared" si="31"/>
        <v>-17.511169621168669</v>
      </c>
      <c r="Q70" s="29">
        <f t="shared" si="32"/>
        <v>-15.708030633226411</v>
      </c>
      <c r="R70" s="29">
        <f t="shared" si="37"/>
        <v>-29.897280228955569</v>
      </c>
      <c r="S70" s="29">
        <f t="shared" si="38"/>
        <v>-3.3219200254395078</v>
      </c>
      <c r="T70" s="29">
        <f t="shared" si="39"/>
        <v>-9.9657600763185226</v>
      </c>
      <c r="U70" s="29">
        <f t="shared" si="40"/>
        <v>-19.931520152637049</v>
      </c>
      <c r="V70" s="20">
        <f t="shared" si="23"/>
        <v>225.39650942304456</v>
      </c>
      <c r="W70" s="20">
        <f t="shared" si="25"/>
        <v>-20.402884242001406</v>
      </c>
      <c r="X70" s="20">
        <f t="shared" si="33"/>
        <v>15.760052659051803</v>
      </c>
      <c r="Y70" s="20">
        <f t="shared" si="34"/>
        <v>14.13722756990377</v>
      </c>
      <c r="Z70" s="20">
        <f t="shared" si="35"/>
        <v>-10.173398015313159</v>
      </c>
      <c r="AA70" s="20">
        <f t="shared" si="41"/>
        <v>-13.495318040752668</v>
      </c>
      <c r="AB70" s="20">
        <f t="shared" si="24"/>
        <v>2232.5074885098447</v>
      </c>
      <c r="AC70" s="20">
        <f t="shared" si="36"/>
        <v>-2.0030620582626803E-2</v>
      </c>
      <c r="AD70" s="21">
        <f t="shared" si="28"/>
        <v>28420.000000000007</v>
      </c>
      <c r="AE70" s="20">
        <f t="shared" si="42"/>
        <v>33.219200254395076</v>
      </c>
      <c r="AF70" s="20">
        <f t="shared" ref="AF70:AF133" si="44">AE70+AF69</f>
        <v>2354.9039979328882</v>
      </c>
    </row>
    <row r="71" spans="1:32" x14ac:dyDescent="0.25">
      <c r="A71">
        <v>0</v>
      </c>
      <c r="C71" s="16">
        <v>44130</v>
      </c>
      <c r="J71" s="17">
        <f t="shared" si="29"/>
        <v>1.8750000000000002</v>
      </c>
      <c r="K71">
        <f t="shared" si="26"/>
        <v>8.4375000000000006E-2</v>
      </c>
      <c r="L71">
        <v>22.22</v>
      </c>
      <c r="M71">
        <f t="shared" si="27"/>
        <v>4.4999999999999998E-2</v>
      </c>
      <c r="N71">
        <f t="shared" si="30"/>
        <v>3.9375000000000007E-2</v>
      </c>
      <c r="O71" s="28">
        <f t="shared" si="43"/>
        <v>25928.971778724019</v>
      </c>
      <c r="P71" s="29">
        <f t="shared" si="31"/>
        <v>-17.436265873486064</v>
      </c>
      <c r="Q71" s="29">
        <f t="shared" si="32"/>
        <v>-15.687957469614194</v>
      </c>
      <c r="R71" s="29">
        <f t="shared" si="37"/>
        <v>-29.81180100879023</v>
      </c>
      <c r="S71" s="29">
        <f t="shared" si="38"/>
        <v>-3.3124223343100256</v>
      </c>
      <c r="T71" s="29">
        <f t="shared" si="39"/>
        <v>-9.937267002930076</v>
      </c>
      <c r="U71" s="29">
        <f t="shared" si="40"/>
        <v>-19.874534005860156</v>
      </c>
      <c r="V71" s="20">
        <f t="shared" si="23"/>
        <v>224.72305904640484</v>
      </c>
      <c r="W71" s="20">
        <f t="shared" si="25"/>
        <v>-20.342408461392949</v>
      </c>
      <c r="X71" s="20">
        <f t="shared" si="33"/>
        <v>15.692639286137458</v>
      </c>
      <c r="Y71" s="20">
        <f t="shared" si="34"/>
        <v>14.119161722652775</v>
      </c>
      <c r="Z71" s="20">
        <f t="shared" si="35"/>
        <v>-10.142842924037005</v>
      </c>
      <c r="AA71" s="20">
        <f t="shared" si="41"/>
        <v>-13.45526525834703</v>
      </c>
      <c r="AB71" s="20">
        <f t="shared" si="24"/>
        <v>2266.3051622295848</v>
      </c>
      <c r="AC71" s="20">
        <f t="shared" si="36"/>
        <v>-1.9925938756145289E-2</v>
      </c>
      <c r="AD71" s="21">
        <f t="shared" si="28"/>
        <v>28420.000000000011</v>
      </c>
      <c r="AE71" s="20">
        <f t="shared" si="42"/>
        <v>33.124223343100255</v>
      </c>
      <c r="AF71" s="20">
        <f t="shared" si="44"/>
        <v>2388.0282212759885</v>
      </c>
    </row>
    <row r="72" spans="1:32" x14ac:dyDescent="0.25">
      <c r="A72">
        <v>0</v>
      </c>
      <c r="C72" s="16">
        <v>44131</v>
      </c>
      <c r="J72" s="17">
        <f t="shared" si="29"/>
        <v>1.8750000000000002</v>
      </c>
      <c r="K72">
        <f t="shared" si="26"/>
        <v>8.4375000000000006E-2</v>
      </c>
      <c r="L72">
        <v>22.22</v>
      </c>
      <c r="M72">
        <f t="shared" si="27"/>
        <v>4.4999999999999998E-2</v>
      </c>
      <c r="N72">
        <f t="shared" si="30"/>
        <v>3.9375000000000007E-2</v>
      </c>
      <c r="O72" s="28">
        <f t="shared" si="43"/>
        <v>25895.941847970727</v>
      </c>
      <c r="P72" s="29">
        <f t="shared" si="31"/>
        <v>-17.361989056171492</v>
      </c>
      <c r="Q72" s="29">
        <f t="shared" si="32"/>
        <v>-15.667941697121126</v>
      </c>
      <c r="R72" s="29">
        <f t="shared" si="37"/>
        <v>-29.726937677963356</v>
      </c>
      <c r="S72" s="29">
        <f t="shared" si="38"/>
        <v>-3.3029930753292618</v>
      </c>
      <c r="T72" s="29">
        <f t="shared" si="39"/>
        <v>-9.9089792259877854</v>
      </c>
      <c r="U72" s="29">
        <f t="shared" si="40"/>
        <v>-19.817958451975571</v>
      </c>
      <c r="V72" s="20">
        <f t="shared" ref="V72:V135" si="45">V71-R72-(V71*M72)+W72</f>
        <v>224.05507201753082</v>
      </c>
      <c r="W72" s="20">
        <f t="shared" si="25"/>
        <v>-20.282387049749161</v>
      </c>
      <c r="X72" s="20">
        <f t="shared" si="33"/>
        <v>15.625790150554343</v>
      </c>
      <c r="Y72" s="20">
        <f t="shared" si="34"/>
        <v>14.101147527409013</v>
      </c>
      <c r="Z72" s="20">
        <f t="shared" si="35"/>
        <v>-10.112537657088218</v>
      </c>
      <c r="AA72" s="20">
        <f t="shared" si="41"/>
        <v>-13.41553073241748</v>
      </c>
      <c r="AB72" s="20">
        <f t="shared" ref="AB72:AB135" si="46">AB71+(V71*M72)-S72-W72</f>
        <v>2300.0030800117511</v>
      </c>
      <c r="AC72" s="20">
        <f t="shared" si="36"/>
        <v>-1.9822798345942218E-2</v>
      </c>
      <c r="AD72" s="21">
        <f t="shared" si="28"/>
        <v>28420.000000000007</v>
      </c>
      <c r="AE72" s="20">
        <f t="shared" si="42"/>
        <v>33.029930753292618</v>
      </c>
      <c r="AF72" s="20">
        <f t="shared" si="44"/>
        <v>2421.0581520292812</v>
      </c>
    </row>
    <row r="73" spans="1:32" x14ac:dyDescent="0.25">
      <c r="A73">
        <v>0</v>
      </c>
      <c r="C73" s="16">
        <v>44132</v>
      </c>
      <c r="J73" s="17">
        <f t="shared" si="29"/>
        <v>1.8750000000000002</v>
      </c>
      <c r="K73">
        <f t="shared" si="26"/>
        <v>8.4375000000000006E-2</v>
      </c>
      <c r="L73">
        <v>22.22</v>
      </c>
      <c r="M73">
        <f t="shared" si="27"/>
        <v>4.4999999999999998E-2</v>
      </c>
      <c r="N73">
        <f t="shared" si="30"/>
        <v>3.9375000000000007E-2</v>
      </c>
      <c r="O73" s="28">
        <f t="shared" si="43"/>
        <v>25863.005535385335</v>
      </c>
      <c r="P73" s="29">
        <f t="shared" si="31"/>
        <v>-17.288329683156267</v>
      </c>
      <c r="Q73" s="29">
        <f t="shared" si="32"/>
        <v>-15.647982902236434</v>
      </c>
      <c r="R73" s="29">
        <f t="shared" si="37"/>
        <v>-29.642681326853431</v>
      </c>
      <c r="S73" s="29">
        <f t="shared" si="38"/>
        <v>-3.29363125853927</v>
      </c>
      <c r="T73" s="29">
        <f t="shared" si="39"/>
        <v>-9.8808937756178086</v>
      </c>
      <c r="U73" s="29">
        <f t="shared" si="40"/>
        <v>-19.761787551235621</v>
      </c>
      <c r="V73" s="20">
        <f t="shared" si="45"/>
        <v>223.39245967662674</v>
      </c>
      <c r="W73" s="20">
        <f t="shared" si="25"/>
        <v>-20.222815426968616</v>
      </c>
      <c r="X73" s="20">
        <f t="shared" si="33"/>
        <v>15.559496714840641</v>
      </c>
      <c r="Y73" s="20">
        <f t="shared" si="34"/>
        <v>14.08318461201279</v>
      </c>
      <c r="Z73" s="20">
        <f t="shared" si="35"/>
        <v>-10.082478240788886</v>
      </c>
      <c r="AA73" s="20">
        <f t="shared" si="41"/>
        <v>-13.376109499328155</v>
      </c>
      <c r="AB73" s="20">
        <f t="shared" si="46"/>
        <v>2333.6020049380481</v>
      </c>
      <c r="AC73" s="20">
        <f t="shared" si="36"/>
        <v>-1.9721236389485346E-2</v>
      </c>
      <c r="AD73" s="21">
        <f t="shared" si="28"/>
        <v>28420.000000000011</v>
      </c>
      <c r="AE73" s="20">
        <f t="shared" si="42"/>
        <v>32.936312585392699</v>
      </c>
      <c r="AF73" s="20">
        <f t="shared" si="44"/>
        <v>2453.9944646146741</v>
      </c>
    </row>
    <row r="74" spans="1:32" x14ac:dyDescent="0.25">
      <c r="A74">
        <v>0</v>
      </c>
      <c r="C74" s="16">
        <v>44133</v>
      </c>
      <c r="J74" s="17">
        <f t="shared" si="29"/>
        <v>1.8750000000000002</v>
      </c>
      <c r="K74">
        <f t="shared" si="26"/>
        <v>8.4375000000000006E-2</v>
      </c>
      <c r="L74">
        <v>22.22</v>
      </c>
      <c r="M74">
        <f t="shared" si="27"/>
        <v>4.4999999999999998E-2</v>
      </c>
      <c r="N74">
        <f t="shared" si="30"/>
        <v>3.9375000000000007E-2</v>
      </c>
      <c r="O74" s="28">
        <f t="shared" si="43"/>
        <v>25830.162176410871</v>
      </c>
      <c r="P74" s="29">
        <f t="shared" si="31"/>
        <v>-17.215278297032089</v>
      </c>
      <c r="Q74" s="29">
        <f t="shared" si="32"/>
        <v>-15.628080677431301</v>
      </c>
      <c r="R74" s="29">
        <f t="shared" si="37"/>
        <v>-29.559023077017052</v>
      </c>
      <c r="S74" s="29">
        <f t="shared" si="38"/>
        <v>-3.2843358974463395</v>
      </c>
      <c r="T74" s="29">
        <f t="shared" si="39"/>
        <v>-9.853007692339018</v>
      </c>
      <c r="U74" s="29">
        <f t="shared" si="40"/>
        <v>-19.706015384678032</v>
      </c>
      <c r="V74" s="20">
        <f t="shared" si="45"/>
        <v>222.73513346204214</v>
      </c>
      <c r="W74" s="20">
        <f t="shared" si="25"/>
        <v>-20.163688606153471</v>
      </c>
      <c r="X74" s="20">
        <f t="shared" si="33"/>
        <v>15.49375046732888</v>
      </c>
      <c r="Y74" s="20">
        <f t="shared" si="34"/>
        <v>14.06527260968817</v>
      </c>
      <c r="Z74" s="20">
        <f t="shared" si="35"/>
        <v>-10.052660685448203</v>
      </c>
      <c r="AA74" s="20">
        <f t="shared" si="41"/>
        <v>-13.336996582894542</v>
      </c>
      <c r="AB74" s="20">
        <f t="shared" si="46"/>
        <v>2367.1026901270961</v>
      </c>
      <c r="AC74" s="20">
        <f t="shared" si="36"/>
        <v>-1.9621276725393436E-2</v>
      </c>
      <c r="AD74" s="21">
        <f t="shared" si="28"/>
        <v>28420.000000000011</v>
      </c>
      <c r="AE74" s="20">
        <f t="shared" si="42"/>
        <v>32.843358974463392</v>
      </c>
      <c r="AF74" s="20">
        <f t="shared" si="44"/>
        <v>2486.8378235891373</v>
      </c>
    </row>
    <row r="75" spans="1:32" x14ac:dyDescent="0.25">
      <c r="A75">
        <v>0</v>
      </c>
      <c r="C75" s="16">
        <v>44134</v>
      </c>
      <c r="J75" s="17">
        <f t="shared" si="29"/>
        <v>1.8750000000000002</v>
      </c>
      <c r="K75">
        <f t="shared" si="26"/>
        <v>8.4375000000000006E-2</v>
      </c>
      <c r="L75">
        <v>22.22</v>
      </c>
      <c r="M75">
        <f t="shared" si="27"/>
        <v>4.4999999999999998E-2</v>
      </c>
      <c r="N75">
        <f t="shared" si="30"/>
        <v>3.9375000000000007E-2</v>
      </c>
      <c r="O75" s="28">
        <f t="shared" si="43"/>
        <v>25797.411116286046</v>
      </c>
      <c r="P75" s="29">
        <f t="shared" si="31"/>
        <v>-17.142825503688691</v>
      </c>
      <c r="Q75" s="29">
        <f t="shared" si="32"/>
        <v>-15.608234621137941</v>
      </c>
      <c r="R75" s="29">
        <f t="shared" si="37"/>
        <v>-29.475954112343967</v>
      </c>
      <c r="S75" s="29">
        <f t="shared" si="38"/>
        <v>-3.275106012482663</v>
      </c>
      <c r="T75" s="29">
        <f t="shared" si="39"/>
        <v>-9.8253180374479889</v>
      </c>
      <c r="U75" s="29">
        <f t="shared" si="40"/>
        <v>-19.650636074895978</v>
      </c>
      <c r="V75" s="20">
        <f t="shared" si="45"/>
        <v>222.08300528236032</v>
      </c>
      <c r="W75" s="20">
        <f t="shared" si="25"/>
        <v>-20.105001286233879</v>
      </c>
      <c r="X75" s="20">
        <f t="shared" si="33"/>
        <v>15.428542953319822</v>
      </c>
      <c r="Y75" s="20">
        <f t="shared" si="34"/>
        <v>14.047411159024147</v>
      </c>
      <c r="Z75" s="20">
        <f t="shared" si="35"/>
        <v>-10.023081005791896</v>
      </c>
      <c r="AA75" s="20">
        <f t="shared" si="41"/>
        <v>-13.298187018274559</v>
      </c>
      <c r="AB75" s="20">
        <f t="shared" si="46"/>
        <v>2400.5058784316047</v>
      </c>
      <c r="AC75" s="20">
        <f t="shared" si="36"/>
        <v>-1.9522932174525484E-2</v>
      </c>
      <c r="AD75" s="21">
        <f t="shared" si="28"/>
        <v>28420.000000000015</v>
      </c>
      <c r="AE75" s="20">
        <f t="shared" si="42"/>
        <v>32.75106012482663</v>
      </c>
      <c r="AF75" s="20">
        <f t="shared" si="44"/>
        <v>2519.5888837139642</v>
      </c>
    </row>
    <row r="76" spans="1:32" x14ac:dyDescent="0.25">
      <c r="A76">
        <v>0</v>
      </c>
      <c r="C76" s="16">
        <v>44135</v>
      </c>
      <c r="J76" s="17">
        <f t="shared" si="29"/>
        <v>1.8750000000000002</v>
      </c>
      <c r="K76">
        <f t="shared" si="26"/>
        <v>8.4375000000000006E-2</v>
      </c>
      <c r="L76">
        <v>22.22</v>
      </c>
      <c r="M76">
        <f t="shared" si="27"/>
        <v>4.4999999999999998E-2</v>
      </c>
      <c r="N76">
        <f t="shared" si="30"/>
        <v>3.9375000000000007E-2</v>
      </c>
      <c r="O76" s="28">
        <f t="shared" si="43"/>
        <v>25764.751709947966</v>
      </c>
      <c r="P76" s="29">
        <f t="shared" si="31"/>
        <v>-17.070962000372251</v>
      </c>
      <c r="Q76" s="29">
        <f t="shared" si="32"/>
        <v>-15.588444337707738</v>
      </c>
      <c r="R76" s="29">
        <f t="shared" si="37"/>
        <v>-29.393465704271993</v>
      </c>
      <c r="S76" s="29">
        <f t="shared" si="38"/>
        <v>-3.265940633807999</v>
      </c>
      <c r="T76" s="29">
        <f t="shared" si="39"/>
        <v>-9.7978219014239958</v>
      </c>
      <c r="U76" s="29">
        <f t="shared" si="40"/>
        <v>-19.595643802847995</v>
      </c>
      <c r="V76" s="20">
        <f t="shared" si="45"/>
        <v>221.43598781923981</v>
      </c>
      <c r="W76" s="20">
        <f t="shared" ref="W76:W139" si="47">U68</f>
        <v>-20.046747929686276</v>
      </c>
      <c r="X76" s="20">
        <f t="shared" si="33"/>
        <v>15.363865800335027</v>
      </c>
      <c r="Y76" s="20">
        <f t="shared" si="34"/>
        <v>14.029599903936965</v>
      </c>
      <c r="Z76" s="20">
        <f t="shared" si="35"/>
        <v>-9.9937352377062147</v>
      </c>
      <c r="AA76" s="20">
        <f t="shared" si="41"/>
        <v>-13.259675871514213</v>
      </c>
      <c r="AB76" s="20">
        <f t="shared" si="46"/>
        <v>2433.812302232805</v>
      </c>
      <c r="AC76" s="20">
        <f t="shared" si="36"/>
        <v>-1.9426206397373382E-2</v>
      </c>
      <c r="AD76" s="21">
        <f t="shared" si="28"/>
        <v>28420.000000000011</v>
      </c>
      <c r="AE76" s="20">
        <f t="shared" si="42"/>
        <v>32.659406338079989</v>
      </c>
      <c r="AF76" s="20">
        <f t="shared" si="44"/>
        <v>2552.248290052044</v>
      </c>
    </row>
    <row r="77" spans="1:32" x14ac:dyDescent="0.25">
      <c r="A77">
        <v>0</v>
      </c>
      <c r="C77" s="16">
        <v>44136</v>
      </c>
      <c r="J77" s="17">
        <f t="shared" si="29"/>
        <v>1.8750000000000002</v>
      </c>
      <c r="K77">
        <f t="shared" si="26"/>
        <v>8.4375000000000006E-2</v>
      </c>
      <c r="L77">
        <v>22.22</v>
      </c>
      <c r="M77">
        <f t="shared" si="27"/>
        <v>4.4999999999999998E-2</v>
      </c>
      <c r="N77">
        <f t="shared" si="30"/>
        <v>3.9375000000000007E-2</v>
      </c>
      <c r="O77" s="28">
        <f t="shared" si="43"/>
        <v>25732.183321912413</v>
      </c>
      <c r="P77" s="29">
        <f t="shared" si="31"/>
        <v>-16.999678598198958</v>
      </c>
      <c r="Q77" s="29">
        <f t="shared" si="32"/>
        <v>-15.568709437352473</v>
      </c>
      <c r="R77" s="29">
        <f t="shared" si="37"/>
        <v>-29.311549231996288</v>
      </c>
      <c r="S77" s="29">
        <f t="shared" si="38"/>
        <v>-3.256838803555143</v>
      </c>
      <c r="T77" s="29">
        <f t="shared" si="39"/>
        <v>-9.7705164106654276</v>
      </c>
      <c r="U77" s="29">
        <f t="shared" si="40"/>
        <v>-19.541032821330859</v>
      </c>
      <c r="V77" s="20">
        <f t="shared" si="45"/>
        <v>220.79399477197026</v>
      </c>
      <c r="W77" s="20">
        <f t="shared" si="47"/>
        <v>-19.988922827400042</v>
      </c>
      <c r="X77" s="20">
        <f t="shared" si="33"/>
        <v>15.299710738379062</v>
      </c>
      <c r="Y77" s="20">
        <f t="shared" si="34"/>
        <v>14.011838493617226</v>
      </c>
      <c r="Z77" s="20">
        <f t="shared" si="35"/>
        <v>-9.9646194518657918</v>
      </c>
      <c r="AA77" s="20">
        <f t="shared" si="41"/>
        <v>-13.221458255420934</v>
      </c>
      <c r="AB77" s="20">
        <f t="shared" si="46"/>
        <v>2467.0226833156262</v>
      </c>
      <c r="AC77" s="20">
        <f t="shared" si="36"/>
        <v>-1.9331095468869415E-2</v>
      </c>
      <c r="AD77" s="21">
        <f t="shared" si="28"/>
        <v>28420.000000000011</v>
      </c>
      <c r="AE77" s="20">
        <f t="shared" si="42"/>
        <v>32.568388035551429</v>
      </c>
      <c r="AF77" s="20">
        <f t="shared" si="44"/>
        <v>2584.8166780875954</v>
      </c>
    </row>
    <row r="78" spans="1:32" x14ac:dyDescent="0.25">
      <c r="A78">
        <v>0</v>
      </c>
      <c r="C78" s="16">
        <v>44137</v>
      </c>
      <c r="J78" s="17">
        <f t="shared" si="29"/>
        <v>1.8750000000000002</v>
      </c>
      <c r="K78">
        <f t="shared" si="26"/>
        <v>8.4375000000000006E-2</v>
      </c>
      <c r="L78">
        <v>22.22</v>
      </c>
      <c r="M78">
        <f t="shared" si="27"/>
        <v>4.4999999999999998E-2</v>
      </c>
      <c r="N78">
        <f t="shared" si="30"/>
        <v>3.9375000000000007E-2</v>
      </c>
      <c r="O78" s="28">
        <f t="shared" si="43"/>
        <v>25699.705326136322</v>
      </c>
      <c r="P78" s="29">
        <f t="shared" si="31"/>
        <v>-16.928966240017282</v>
      </c>
      <c r="Q78" s="29">
        <f t="shared" si="32"/>
        <v>-15.549029536071968</v>
      </c>
      <c r="R78" s="29">
        <f t="shared" si="37"/>
        <v>-29.230196198480328</v>
      </c>
      <c r="S78" s="29">
        <f t="shared" si="38"/>
        <v>-3.2477995776089252</v>
      </c>
      <c r="T78" s="29">
        <f t="shared" si="39"/>
        <v>-9.7433987328267744</v>
      </c>
      <c r="U78" s="29">
        <f t="shared" si="40"/>
        <v>-19.486797465653552</v>
      </c>
      <c r="V78" s="20">
        <f t="shared" si="45"/>
        <v>220.15694105307489</v>
      </c>
      <c r="W78" s="20">
        <f t="shared" si="47"/>
        <v>-19.931520152637049</v>
      </c>
      <c r="X78" s="20">
        <f t="shared" si="33"/>
        <v>15.236069616015554</v>
      </c>
      <c r="Y78" s="20">
        <f t="shared" si="34"/>
        <v>13.994126582464771</v>
      </c>
      <c r="Z78" s="20">
        <f t="shared" si="35"/>
        <v>-9.935729764738662</v>
      </c>
      <c r="AA78" s="20">
        <f t="shared" si="41"/>
        <v>-13.183529342347587</v>
      </c>
      <c r="AB78" s="20">
        <f t="shared" si="46"/>
        <v>2500.1377328106109</v>
      </c>
      <c r="AC78" s="20">
        <f t="shared" si="36"/>
        <v>-1.923758921126947E-2</v>
      </c>
      <c r="AD78" s="21">
        <f t="shared" si="28"/>
        <v>28420.000000000007</v>
      </c>
      <c r="AE78" s="20">
        <f t="shared" si="42"/>
        <v>32.477995776089251</v>
      </c>
      <c r="AF78" s="20">
        <f t="shared" si="44"/>
        <v>2617.2946738636847</v>
      </c>
    </row>
    <row r="79" spans="1:32" x14ac:dyDescent="0.25">
      <c r="A79">
        <v>0</v>
      </c>
      <c r="C79" s="16">
        <v>44138</v>
      </c>
      <c r="J79" s="17">
        <f t="shared" si="29"/>
        <v>1.8750000000000002</v>
      </c>
      <c r="K79">
        <f t="shared" si="26"/>
        <v>8.4375000000000006E-2</v>
      </c>
      <c r="L79">
        <v>22.22</v>
      </c>
      <c r="M79">
        <f t="shared" si="27"/>
        <v>4.4999999999999998E-2</v>
      </c>
      <c r="N79">
        <f t="shared" si="30"/>
        <v>3.9375000000000007E-2</v>
      </c>
      <c r="O79" s="28">
        <f t="shared" si="43"/>
        <v>25667.317105866372</v>
      </c>
      <c r="P79" s="29">
        <f t="shared" si="31"/>
        <v>-16.858816014377947</v>
      </c>
      <c r="Q79" s="29">
        <f t="shared" si="32"/>
        <v>-15.529404255571</v>
      </c>
      <c r="R79" s="29">
        <f t="shared" si="37"/>
        <v>-29.149398242954053</v>
      </c>
      <c r="S79" s="29">
        <f t="shared" si="38"/>
        <v>-3.2388220269948946</v>
      </c>
      <c r="T79" s="29">
        <f t="shared" si="39"/>
        <v>-9.7164660809846826</v>
      </c>
      <c r="U79" s="29">
        <f t="shared" si="40"/>
        <v>-19.432932161969369</v>
      </c>
      <c r="V79" s="20">
        <f t="shared" si="45"/>
        <v>219.52474294278039</v>
      </c>
      <c r="W79" s="20">
        <f t="shared" si="47"/>
        <v>-19.874534005860156</v>
      </c>
      <c r="X79" s="20">
        <f t="shared" si="33"/>
        <v>15.172934412940153</v>
      </c>
      <c r="Y79" s="20">
        <f t="shared" si="34"/>
        <v>13.9764638300139</v>
      </c>
      <c r="Z79" s="20">
        <f t="shared" si="35"/>
        <v>-9.9070623473883703</v>
      </c>
      <c r="AA79" s="20">
        <f t="shared" si="41"/>
        <v>-13.145884374383265</v>
      </c>
      <c r="AB79" s="20">
        <f t="shared" si="46"/>
        <v>2533.1581511908548</v>
      </c>
      <c r="AC79" s="20">
        <f t="shared" si="36"/>
        <v>-1.914567232354452E-2</v>
      </c>
      <c r="AD79" s="21">
        <f t="shared" si="28"/>
        <v>28420.000000000007</v>
      </c>
      <c r="AE79" s="20">
        <f t="shared" si="42"/>
        <v>32.388220269948945</v>
      </c>
      <c r="AF79" s="20">
        <f t="shared" si="44"/>
        <v>2649.6828941336335</v>
      </c>
    </row>
    <row r="80" spans="1:32" x14ac:dyDescent="0.25">
      <c r="A80">
        <v>0</v>
      </c>
      <c r="C80" s="16">
        <v>44139</v>
      </c>
      <c r="J80" s="17">
        <f t="shared" si="29"/>
        <v>1.8750000000000002</v>
      </c>
      <c r="K80">
        <f t="shared" si="26"/>
        <v>8.4375000000000006E-2</v>
      </c>
      <c r="L80">
        <v>22.22</v>
      </c>
      <c r="M80">
        <f t="shared" si="27"/>
        <v>4.4999999999999998E-2</v>
      </c>
      <c r="N80">
        <f t="shared" si="30"/>
        <v>3.9375000000000007E-2</v>
      </c>
      <c r="O80" s="28">
        <f t="shared" si="43"/>
        <v>25635.018053476957</v>
      </c>
      <c r="P80" s="29">
        <f t="shared" si="31"/>
        <v>-16.789219166246856</v>
      </c>
      <c r="Q80" s="29">
        <f t="shared" si="32"/>
        <v>-15.509833223167798</v>
      </c>
      <c r="R80" s="29">
        <f t="shared" si="37"/>
        <v>-29.069147150473189</v>
      </c>
      <c r="S80" s="29">
        <f t="shared" si="38"/>
        <v>-3.2299052389414658</v>
      </c>
      <c r="T80" s="29">
        <f t="shared" si="39"/>
        <v>-9.6897157168243968</v>
      </c>
      <c r="U80" s="29">
        <f t="shared" si="40"/>
        <v>-19.37943143364879</v>
      </c>
      <c r="V80" s="20">
        <f t="shared" si="45"/>
        <v>218.89731820885288</v>
      </c>
      <c r="W80" s="20">
        <f t="shared" si="47"/>
        <v>-19.817958451975571</v>
      </c>
      <c r="X80" s="20">
        <f t="shared" si="33"/>
        <v>15.110297249622171</v>
      </c>
      <c r="Y80" s="20">
        <f t="shared" si="34"/>
        <v>13.958849900851018</v>
      </c>
      <c r="Z80" s="20">
        <f t="shared" si="35"/>
        <v>-9.8786134324251176</v>
      </c>
      <c r="AA80" s="20">
        <f t="shared" si="41"/>
        <v>-13.108518671366584</v>
      </c>
      <c r="AB80" s="20">
        <f t="shared" si="46"/>
        <v>2566.0846283141973</v>
      </c>
      <c r="AC80" s="20">
        <f t="shared" si="36"/>
        <v>-1.9055325341280249E-2</v>
      </c>
      <c r="AD80" s="21">
        <f t="shared" si="28"/>
        <v>28420.000000000007</v>
      </c>
      <c r="AE80" s="20">
        <f t="shared" si="42"/>
        <v>32.299052389414655</v>
      </c>
      <c r="AF80" s="20">
        <f t="shared" si="44"/>
        <v>2681.981946523048</v>
      </c>
    </row>
    <row r="81" spans="1:32" x14ac:dyDescent="0.25">
      <c r="A81">
        <v>0</v>
      </c>
      <c r="C81" s="16">
        <v>44140</v>
      </c>
      <c r="J81" s="17">
        <f t="shared" si="29"/>
        <v>1.8750000000000002</v>
      </c>
      <c r="K81">
        <f t="shared" si="26"/>
        <v>8.4375000000000006E-2</v>
      </c>
      <c r="L81">
        <v>22.22</v>
      </c>
      <c r="M81">
        <f t="shared" si="27"/>
        <v>4.4999999999999998E-2</v>
      </c>
      <c r="N81">
        <f t="shared" si="30"/>
        <v>3.9375000000000007E-2</v>
      </c>
      <c r="O81" s="28">
        <f t="shared" si="43"/>
        <v>25602.807570300272</v>
      </c>
      <c r="P81" s="29">
        <f t="shared" si="31"/>
        <v>-16.720167104988182</v>
      </c>
      <c r="Q81" s="29">
        <f t="shared" si="32"/>
        <v>-15.490316071696144</v>
      </c>
      <c r="R81" s="29">
        <f t="shared" si="37"/>
        <v>-28.989434859015894</v>
      </c>
      <c r="S81" s="29">
        <f t="shared" si="38"/>
        <v>-3.221048317668433</v>
      </c>
      <c r="T81" s="29">
        <f t="shared" si="39"/>
        <v>-9.6631449530052986</v>
      </c>
      <c r="U81" s="29">
        <f t="shared" si="40"/>
        <v>-19.326289906010594</v>
      </c>
      <c r="V81" s="20">
        <f t="shared" si="45"/>
        <v>218.27458619723478</v>
      </c>
      <c r="W81" s="20">
        <f t="shared" si="47"/>
        <v>-19.761787551235621</v>
      </c>
      <c r="X81" s="20">
        <f t="shared" si="33"/>
        <v>15.048150394489364</v>
      </c>
      <c r="Y81" s="20">
        <f t="shared" si="34"/>
        <v>13.941284464526531</v>
      </c>
      <c r="Z81" s="20">
        <f t="shared" si="35"/>
        <v>-9.85037931939838</v>
      </c>
      <c r="AA81" s="20">
        <f t="shared" si="41"/>
        <v>-13.071427637066813</v>
      </c>
      <c r="AB81" s="20">
        <f t="shared" si="46"/>
        <v>2598.9178435025001</v>
      </c>
      <c r="AC81" s="20">
        <f t="shared" si="36"/>
        <v>-1.8966525454380503E-2</v>
      </c>
      <c r="AD81" s="21">
        <f t="shared" si="28"/>
        <v>28420.000000000007</v>
      </c>
      <c r="AE81" s="20">
        <f t="shared" si="42"/>
        <v>32.210483176684328</v>
      </c>
      <c r="AF81" s="20">
        <f t="shared" si="44"/>
        <v>2714.1924296997322</v>
      </c>
    </row>
    <row r="82" spans="1:32" x14ac:dyDescent="0.25">
      <c r="A82">
        <v>0</v>
      </c>
      <c r="C82" s="16">
        <v>44141</v>
      </c>
      <c r="J82" s="17">
        <f t="shared" si="29"/>
        <v>1.8750000000000002</v>
      </c>
      <c r="K82">
        <f t="shared" si="26"/>
        <v>8.4375000000000006E-2</v>
      </c>
      <c r="L82">
        <v>22.22</v>
      </c>
      <c r="M82">
        <f t="shared" si="27"/>
        <v>4.4999999999999998E-2</v>
      </c>
      <c r="N82">
        <f t="shared" si="30"/>
        <v>3.9375000000000007E-2</v>
      </c>
      <c r="O82" s="28">
        <f t="shared" si="43"/>
        <v>25570.685066450813</v>
      </c>
      <c r="P82" s="29">
        <f t="shared" si="31"/>
        <v>-16.651651410058168</v>
      </c>
      <c r="Q82" s="29">
        <f t="shared" si="32"/>
        <v>-15.470852439402691</v>
      </c>
      <c r="R82" s="29">
        <f t="shared" si="37"/>
        <v>-28.910253464514771</v>
      </c>
      <c r="S82" s="29">
        <f t="shared" si="38"/>
        <v>-3.2122503849460857</v>
      </c>
      <c r="T82" s="29">
        <f t="shared" si="39"/>
        <v>-9.6367511548382563</v>
      </c>
      <c r="U82" s="29">
        <f t="shared" si="40"/>
        <v>-19.273502309676516</v>
      </c>
      <c r="V82" s="20">
        <f t="shared" si="45"/>
        <v>217.65646789819596</v>
      </c>
      <c r="W82" s="20">
        <f t="shared" si="47"/>
        <v>-19.706015384678032</v>
      </c>
      <c r="X82" s="20">
        <f t="shared" si="33"/>
        <v>14.986486269052351</v>
      </c>
      <c r="Y82" s="20">
        <f t="shared" si="34"/>
        <v>13.923767195462423</v>
      </c>
      <c r="Z82" s="20">
        <f t="shared" si="35"/>
        <v>-9.8223563788755648</v>
      </c>
      <c r="AA82" s="20">
        <f t="shared" si="41"/>
        <v>-13.03460676382165</v>
      </c>
      <c r="AB82" s="20">
        <f t="shared" si="46"/>
        <v>2631.6584656509995</v>
      </c>
      <c r="AC82" s="20">
        <f t="shared" si="36"/>
        <v>-1.8879247200473778E-2</v>
      </c>
      <c r="AD82" s="21">
        <f t="shared" si="28"/>
        <v>28420.000000000007</v>
      </c>
      <c r="AE82" s="20">
        <f t="shared" si="42"/>
        <v>32.122503849460855</v>
      </c>
      <c r="AF82" s="20">
        <f t="shared" si="44"/>
        <v>2746.314933549193</v>
      </c>
    </row>
    <row r="83" spans="1:32" x14ac:dyDescent="0.25">
      <c r="A83">
        <v>0</v>
      </c>
      <c r="C83" s="16">
        <v>44142</v>
      </c>
      <c r="J83" s="17">
        <f t="shared" si="29"/>
        <v>1.8750000000000002</v>
      </c>
      <c r="K83">
        <f t="shared" si="26"/>
        <v>8.4375000000000006E-2</v>
      </c>
      <c r="L83">
        <v>22.22</v>
      </c>
      <c r="M83">
        <f t="shared" si="27"/>
        <v>4.4999999999999998E-2</v>
      </c>
      <c r="N83">
        <f t="shared" si="30"/>
        <v>3.9375000000000007E-2</v>
      </c>
      <c r="O83" s="28">
        <f t="shared" si="43"/>
        <v>25538.64996064618</v>
      </c>
      <c r="P83" s="29">
        <f t="shared" si="31"/>
        <v>-16.583663834790322</v>
      </c>
      <c r="Q83" s="29">
        <f t="shared" si="32"/>
        <v>-15.451441969840923</v>
      </c>
      <c r="R83" s="29">
        <f t="shared" si="37"/>
        <v>-28.831595224168119</v>
      </c>
      <c r="S83" s="29">
        <f t="shared" si="38"/>
        <v>-3.2035105804631243</v>
      </c>
      <c r="T83" s="29">
        <f t="shared" si="39"/>
        <v>-9.6105317413893729</v>
      </c>
      <c r="U83" s="29">
        <f t="shared" si="40"/>
        <v>-19.221063482778746</v>
      </c>
      <c r="V83" s="20">
        <f t="shared" si="45"/>
        <v>217.04288599204929</v>
      </c>
      <c r="W83" s="20">
        <f t="shared" si="47"/>
        <v>-19.650636074895978</v>
      </c>
      <c r="X83" s="20">
        <f t="shared" si="33"/>
        <v>14.925297451311289</v>
      </c>
      <c r="Y83" s="20">
        <f t="shared" si="34"/>
        <v>13.906297772856831</v>
      </c>
      <c r="Z83" s="20">
        <f t="shared" si="35"/>
        <v>-9.7945410554188168</v>
      </c>
      <c r="AA83" s="20">
        <f t="shared" si="41"/>
        <v>-12.998051635881941</v>
      </c>
      <c r="AB83" s="20">
        <f t="shared" si="46"/>
        <v>2664.3071533617772</v>
      </c>
      <c r="AC83" s="20">
        <f t="shared" si="36"/>
        <v>-1.8793463050709773E-2</v>
      </c>
      <c r="AD83" s="21">
        <f t="shared" si="28"/>
        <v>28420.000000000007</v>
      </c>
      <c r="AE83" s="20">
        <f t="shared" si="42"/>
        <v>32.035105804631243</v>
      </c>
      <c r="AF83" s="20">
        <f t="shared" si="44"/>
        <v>2778.3500393538243</v>
      </c>
    </row>
    <row r="84" spans="1:32" x14ac:dyDescent="0.25">
      <c r="A84">
        <v>0</v>
      </c>
      <c r="C84" s="16">
        <v>44143</v>
      </c>
      <c r="J84" s="17">
        <f t="shared" si="29"/>
        <v>1.8750000000000002</v>
      </c>
      <c r="K84">
        <f t="shared" si="26"/>
        <v>8.4375000000000006E-2</v>
      </c>
      <c r="L84">
        <v>22.22</v>
      </c>
      <c r="M84">
        <f t="shared" si="27"/>
        <v>4.4999999999999998E-2</v>
      </c>
      <c r="N84">
        <f t="shared" si="30"/>
        <v>3.9375000000000007E-2</v>
      </c>
      <c r="O84" s="28">
        <f t="shared" si="43"/>
        <v>25506.701680025817</v>
      </c>
      <c r="P84" s="29">
        <f t="shared" si="31"/>
        <v>-16.516196308598122</v>
      </c>
      <c r="Q84" s="29">
        <f t="shared" si="32"/>
        <v>-15.432084311762868</v>
      </c>
      <c r="R84" s="29">
        <f t="shared" si="37"/>
        <v>-28.753452558324891</v>
      </c>
      <c r="S84" s="29">
        <f t="shared" si="38"/>
        <v>-3.1948280620360991</v>
      </c>
      <c r="T84" s="29">
        <f t="shared" si="39"/>
        <v>-9.5844841861082966</v>
      </c>
      <c r="U84" s="29">
        <f t="shared" si="40"/>
        <v>-19.168968372216597</v>
      </c>
      <c r="V84" s="20">
        <f t="shared" si="45"/>
        <v>216.43376487788396</v>
      </c>
      <c r="W84" s="20">
        <f t="shared" si="47"/>
        <v>-19.595643802847995</v>
      </c>
      <c r="X84" s="20">
        <f t="shared" si="33"/>
        <v>14.864576677738309</v>
      </c>
      <c r="Y84" s="20">
        <f t="shared" si="34"/>
        <v>13.888875880586582</v>
      </c>
      <c r="Z84" s="20">
        <f t="shared" si="35"/>
        <v>-9.7669298696422171</v>
      </c>
      <c r="AA84" s="20">
        <f t="shared" si="41"/>
        <v>-12.961757931678317</v>
      </c>
      <c r="AB84" s="20">
        <f t="shared" si="46"/>
        <v>2696.8645550963038</v>
      </c>
      <c r="AC84" s="20">
        <f t="shared" si="36"/>
        <v>-1.8709143903193302E-2</v>
      </c>
      <c r="AD84" s="21">
        <f t="shared" si="28"/>
        <v>28420.000000000007</v>
      </c>
      <c r="AE84" s="20">
        <f t="shared" si="42"/>
        <v>31.948280620360993</v>
      </c>
      <c r="AF84" s="20">
        <f t="shared" si="44"/>
        <v>2810.2983199741852</v>
      </c>
    </row>
    <row r="85" spans="1:32" x14ac:dyDescent="0.25">
      <c r="A85">
        <v>0</v>
      </c>
      <c r="C85" s="16">
        <v>44144</v>
      </c>
      <c r="J85" s="17">
        <f t="shared" si="29"/>
        <v>1.8750000000000002</v>
      </c>
      <c r="K85">
        <f t="shared" si="26"/>
        <v>8.4375000000000006E-2</v>
      </c>
      <c r="L85">
        <v>22.22</v>
      </c>
      <c r="M85">
        <f t="shared" si="27"/>
        <v>4.4999999999999998E-2</v>
      </c>
      <c r="N85">
        <f t="shared" si="30"/>
        <v>3.9375000000000007E-2</v>
      </c>
      <c r="O85" s="28">
        <f t="shared" si="43"/>
        <v>25474.839659968933</v>
      </c>
      <c r="P85" s="29">
        <f t="shared" si="31"/>
        <v>-16.449240937872563</v>
      </c>
      <c r="Q85" s="29">
        <f t="shared" si="32"/>
        <v>-15.412779119009569</v>
      </c>
      <c r="R85" s="29">
        <f t="shared" si="37"/>
        <v>-28.675818051193918</v>
      </c>
      <c r="S85" s="29">
        <f t="shared" si="38"/>
        <v>-3.1862020056882132</v>
      </c>
      <c r="T85" s="29">
        <f t="shared" si="39"/>
        <v>-9.5586060170646387</v>
      </c>
      <c r="U85" s="29">
        <f t="shared" si="40"/>
        <v>-19.117212034129281</v>
      </c>
      <c r="V85" s="20">
        <f t="shared" si="45"/>
        <v>215.82903068824226</v>
      </c>
      <c r="W85" s="20">
        <f t="shared" si="47"/>
        <v>-19.541032821330859</v>
      </c>
      <c r="X85" s="20">
        <f t="shared" si="33"/>
        <v>14.804316844085307</v>
      </c>
      <c r="Y85" s="20">
        <f t="shared" si="34"/>
        <v>13.871501207108611</v>
      </c>
      <c r="Z85" s="20">
        <f t="shared" si="35"/>
        <v>-9.7395194195047772</v>
      </c>
      <c r="AA85" s="20">
        <f t="shared" si="41"/>
        <v>-12.925721425192989</v>
      </c>
      <c r="AB85" s="20">
        <f t="shared" si="46"/>
        <v>2729.3313093428274</v>
      </c>
      <c r="AC85" s="20">
        <f t="shared" si="36"/>
        <v>-1.8626259497635387E-2</v>
      </c>
      <c r="AD85" s="21">
        <f t="shared" si="28"/>
        <v>28420</v>
      </c>
      <c r="AE85" s="20">
        <f t="shared" si="42"/>
        <v>31.862020056882134</v>
      </c>
      <c r="AF85" s="20">
        <f t="shared" si="44"/>
        <v>2842.1603400310673</v>
      </c>
    </row>
    <row r="86" spans="1:32" x14ac:dyDescent="0.25">
      <c r="A86">
        <v>0</v>
      </c>
      <c r="C86" s="16">
        <v>44145</v>
      </c>
      <c r="J86" s="17">
        <f t="shared" si="29"/>
        <v>1.8750000000000002</v>
      </c>
      <c r="K86">
        <f t="shared" si="26"/>
        <v>8.4375000000000006E-2</v>
      </c>
      <c r="L86">
        <v>22.22</v>
      </c>
      <c r="M86">
        <f t="shared" si="27"/>
        <v>4.4999999999999998E-2</v>
      </c>
      <c r="N86">
        <f t="shared" si="30"/>
        <v>3.9375000000000007E-2</v>
      </c>
      <c r="O86" s="28">
        <f t="shared" si="43"/>
        <v>25443.063343912723</v>
      </c>
      <c r="P86" s="29">
        <f t="shared" si="31"/>
        <v>-16.382790005808804</v>
      </c>
      <c r="Q86" s="29">
        <f t="shared" si="32"/>
        <v>-15.393526050401064</v>
      </c>
      <c r="R86" s="29">
        <f t="shared" si="37"/>
        <v>-28.59868445058888</v>
      </c>
      <c r="S86" s="29">
        <f t="shared" si="38"/>
        <v>-3.177631605620987</v>
      </c>
      <c r="T86" s="29">
        <f t="shared" si="39"/>
        <v>-9.5328948168629601</v>
      </c>
      <c r="U86" s="29">
        <f t="shared" si="40"/>
        <v>-19.06578963372592</v>
      </c>
      <c r="V86" s="20">
        <f t="shared" si="45"/>
        <v>215.22861129220669</v>
      </c>
      <c r="W86" s="20">
        <f t="shared" si="47"/>
        <v>-19.486797465653552</v>
      </c>
      <c r="X86" s="20">
        <f t="shared" si="33"/>
        <v>14.744511005227924</v>
      </c>
      <c r="Y86" s="20">
        <f t="shared" si="34"/>
        <v>13.854173445360958</v>
      </c>
      <c r="Z86" s="20">
        <f t="shared" si="35"/>
        <v>-9.7123063809709009</v>
      </c>
      <c r="AA86" s="20">
        <f t="shared" si="41"/>
        <v>-12.889937986591889</v>
      </c>
      <c r="AB86" s="20">
        <f t="shared" si="46"/>
        <v>2761.708044795073</v>
      </c>
      <c r="AC86" s="20">
        <f t="shared" si="36"/>
        <v>-1.8544778763169522E-2</v>
      </c>
      <c r="AD86" s="21">
        <f t="shared" si="28"/>
        <v>28420.000000000004</v>
      </c>
      <c r="AE86" s="20">
        <f t="shared" si="42"/>
        <v>31.776316056209868</v>
      </c>
      <c r="AF86" s="20">
        <f t="shared" si="44"/>
        <v>2873.9366560872772</v>
      </c>
    </row>
    <row r="87" spans="1:32" x14ac:dyDescent="0.25">
      <c r="A87">
        <v>0</v>
      </c>
      <c r="C87" s="16">
        <v>44146</v>
      </c>
      <c r="J87" s="17">
        <f t="shared" si="29"/>
        <v>1.8750000000000002</v>
      </c>
      <c r="K87">
        <f t="shared" si="26"/>
        <v>8.4375000000000006E-2</v>
      </c>
      <c r="L87">
        <v>22.22</v>
      </c>
      <c r="M87">
        <f t="shared" si="27"/>
        <v>4.4999999999999998E-2</v>
      </c>
      <c r="N87">
        <f t="shared" si="30"/>
        <v>3.9375000000000007E-2</v>
      </c>
      <c r="O87" s="28">
        <f t="shared" si="43"/>
        <v>25411.372183171738</v>
      </c>
      <c r="P87" s="29">
        <f t="shared" si="31"/>
        <v>-16.31683597135881</v>
      </c>
      <c r="Q87" s="29">
        <f t="shared" si="32"/>
        <v>-15.374324769626538</v>
      </c>
      <c r="R87" s="29">
        <f t="shared" si="37"/>
        <v>-28.522044666886814</v>
      </c>
      <c r="S87" s="29">
        <f t="shared" si="38"/>
        <v>-3.1691160740985347</v>
      </c>
      <c r="T87" s="29">
        <f t="shared" si="39"/>
        <v>-9.5073482222956045</v>
      </c>
      <c r="U87" s="29">
        <f t="shared" si="40"/>
        <v>-19.014696444591209</v>
      </c>
      <c r="V87" s="20">
        <f t="shared" si="45"/>
        <v>214.63243628897484</v>
      </c>
      <c r="W87" s="20">
        <f t="shared" si="47"/>
        <v>-19.432932161969369</v>
      </c>
      <c r="X87" s="20">
        <f t="shared" si="33"/>
        <v>14.685152374222929</v>
      </c>
      <c r="Y87" s="20">
        <f t="shared" si="34"/>
        <v>13.836892292663885</v>
      </c>
      <c r="Z87" s="20">
        <f t="shared" si="35"/>
        <v>-9.6852875081493011</v>
      </c>
      <c r="AA87" s="20">
        <f t="shared" si="41"/>
        <v>-12.854403582247835</v>
      </c>
      <c r="AB87" s="20">
        <f t="shared" si="46"/>
        <v>2793.9953805392902</v>
      </c>
      <c r="AC87" s="20">
        <f t="shared" si="36"/>
        <v>-1.8464670109506521E-2</v>
      </c>
      <c r="AD87" s="21">
        <f t="shared" si="28"/>
        <v>28420.000000000004</v>
      </c>
      <c r="AE87" s="20">
        <f t="shared" si="42"/>
        <v>31.691160740985346</v>
      </c>
      <c r="AF87" s="20">
        <f t="shared" si="44"/>
        <v>2905.6278168282624</v>
      </c>
    </row>
    <row r="88" spans="1:32" x14ac:dyDescent="0.25">
      <c r="A88">
        <v>0</v>
      </c>
      <c r="C88" s="16">
        <v>44147</v>
      </c>
      <c r="J88" s="17">
        <f t="shared" si="29"/>
        <v>1.8750000000000002</v>
      </c>
      <c r="K88">
        <f t="shared" si="26"/>
        <v>8.4375000000000006E-2</v>
      </c>
      <c r="L88">
        <v>22.22</v>
      </c>
      <c r="M88">
        <f t="shared" si="27"/>
        <v>4.4999999999999998E-2</v>
      </c>
      <c r="N88">
        <f t="shared" si="30"/>
        <v>3.9375000000000007E-2</v>
      </c>
      <c r="O88" s="28">
        <f t="shared" si="43"/>
        <v>25379.765636759126</v>
      </c>
      <c r="P88" s="29">
        <f t="shared" si="31"/>
        <v>-16.251371467475476</v>
      </c>
      <c r="Q88" s="29">
        <f t="shared" si="32"/>
        <v>-15.355174945135184</v>
      </c>
      <c r="R88" s="29">
        <f t="shared" si="37"/>
        <v>-28.445891771349597</v>
      </c>
      <c r="S88" s="29">
        <f t="shared" si="38"/>
        <v>-3.1606546412610665</v>
      </c>
      <c r="T88" s="29">
        <f t="shared" si="39"/>
        <v>-9.4819639237831979</v>
      </c>
      <c r="U88" s="29">
        <f t="shared" si="40"/>
        <v>-18.963927847566399</v>
      </c>
      <c r="V88" s="20">
        <f t="shared" si="45"/>
        <v>214.04043699367179</v>
      </c>
      <c r="W88" s="20">
        <f t="shared" si="47"/>
        <v>-19.37943143364879</v>
      </c>
      <c r="X88" s="20">
        <f t="shared" si="33"/>
        <v>14.626234320727928</v>
      </c>
      <c r="Y88" s="20">
        <f t="shared" si="34"/>
        <v>13.819657450621666</v>
      </c>
      <c r="Z88" s="20">
        <f t="shared" si="35"/>
        <v>-9.6584596330038668</v>
      </c>
      <c r="AA88" s="20">
        <f t="shared" si="41"/>
        <v>-12.819114274264933</v>
      </c>
      <c r="AB88" s="20">
        <f t="shared" si="46"/>
        <v>2826.1939262472038</v>
      </c>
      <c r="AC88" s="20">
        <f t="shared" si="36"/>
        <v>-1.8385901670011019E-2</v>
      </c>
      <c r="AD88" s="21">
        <f t="shared" si="28"/>
        <v>28420.000000000004</v>
      </c>
      <c r="AE88" s="20">
        <f t="shared" si="42"/>
        <v>31.606546412610662</v>
      </c>
      <c r="AF88" s="20">
        <f t="shared" si="44"/>
        <v>2937.2343632408729</v>
      </c>
    </row>
    <row r="89" spans="1:32" x14ac:dyDescent="0.25">
      <c r="A89">
        <v>0</v>
      </c>
      <c r="C89" s="16">
        <v>44148</v>
      </c>
      <c r="J89" s="17">
        <f t="shared" si="29"/>
        <v>1.8750000000000002</v>
      </c>
      <c r="K89">
        <f t="shared" si="26"/>
        <v>8.4375000000000006E-2</v>
      </c>
      <c r="L89">
        <v>22.22</v>
      </c>
      <c r="M89">
        <f t="shared" si="27"/>
        <v>4.4999999999999998E-2</v>
      </c>
      <c r="N89">
        <f t="shared" si="30"/>
        <v>3.9375000000000007E-2</v>
      </c>
      <c r="O89" s="28">
        <f t="shared" si="43"/>
        <v>25348.243171210313</v>
      </c>
      <c r="P89" s="29">
        <f t="shared" si="31"/>
        <v>-16.186389298786978</v>
      </c>
      <c r="Q89" s="29">
        <f t="shared" si="32"/>
        <v>-15.336076250028173</v>
      </c>
      <c r="R89" s="29">
        <f t="shared" si="37"/>
        <v>-28.370218993933634</v>
      </c>
      <c r="S89" s="29">
        <f t="shared" si="38"/>
        <v>-3.1522465548815148</v>
      </c>
      <c r="T89" s="29">
        <f t="shared" si="39"/>
        <v>-9.4567396646445445</v>
      </c>
      <c r="U89" s="29">
        <f t="shared" si="40"/>
        <v>-18.913479329289089</v>
      </c>
      <c r="V89" s="20">
        <f t="shared" si="45"/>
        <v>213.45254641687958</v>
      </c>
      <c r="W89" s="20">
        <f t="shared" si="47"/>
        <v>-19.326289906010594</v>
      </c>
      <c r="X89" s="20">
        <f t="shared" si="33"/>
        <v>14.56775036890828</v>
      </c>
      <c r="Y89" s="20">
        <f t="shared" si="34"/>
        <v>13.802468625025355</v>
      </c>
      <c r="Z89" s="20">
        <f t="shared" si="35"/>
        <v>-9.6318196647152305</v>
      </c>
      <c r="AA89" s="20">
        <f t="shared" si="41"/>
        <v>-12.784066219596745</v>
      </c>
      <c r="AB89" s="20">
        <f t="shared" si="46"/>
        <v>2858.304282372811</v>
      </c>
      <c r="AC89" s="20">
        <f t="shared" si="36"/>
        <v>-1.8308441503810533E-2</v>
      </c>
      <c r="AD89" s="21">
        <f t="shared" si="28"/>
        <v>28420.000000000004</v>
      </c>
      <c r="AE89" s="20">
        <f t="shared" si="42"/>
        <v>31.522465548815148</v>
      </c>
      <c r="AF89" s="20">
        <f t="shared" si="44"/>
        <v>2968.7568287896879</v>
      </c>
    </row>
    <row r="90" spans="1:32" x14ac:dyDescent="0.25">
      <c r="A90">
        <v>0</v>
      </c>
      <c r="C90" s="16">
        <v>44149</v>
      </c>
      <c r="J90" s="17">
        <f t="shared" si="29"/>
        <v>1.8750000000000002</v>
      </c>
      <c r="K90">
        <f t="shared" si="26"/>
        <v>8.4375000000000006E-2</v>
      </c>
      <c r="L90">
        <v>22.22</v>
      </c>
      <c r="M90">
        <f t="shared" si="27"/>
        <v>4.4999999999999998E-2</v>
      </c>
      <c r="N90">
        <f t="shared" si="30"/>
        <v>3.9375000000000007E-2</v>
      </c>
      <c r="O90" s="28">
        <f t="shared" si="43"/>
        <v>25316.804260409543</v>
      </c>
      <c r="P90" s="29">
        <f t="shared" si="31"/>
        <v>-16.121882438818361</v>
      </c>
      <c r="Q90" s="29">
        <f t="shared" si="32"/>
        <v>-15.317028361952119</v>
      </c>
      <c r="R90" s="29">
        <f t="shared" si="37"/>
        <v>-28.295019720693432</v>
      </c>
      <c r="S90" s="29">
        <f t="shared" si="38"/>
        <v>-3.1438910800770481</v>
      </c>
      <c r="T90" s="29">
        <f t="shared" si="39"/>
        <v>-9.4316732402311434</v>
      </c>
      <c r="U90" s="29">
        <f t="shared" si="40"/>
        <v>-18.86334648046229</v>
      </c>
      <c r="V90" s="20">
        <f t="shared" si="45"/>
        <v>212.8686992391369</v>
      </c>
      <c r="W90" s="20">
        <f t="shared" si="47"/>
        <v>-19.273502309676516</v>
      </c>
      <c r="X90" s="20">
        <f t="shared" si="33"/>
        <v>14.509694194936525</v>
      </c>
      <c r="Y90" s="20">
        <f t="shared" si="34"/>
        <v>13.785325525756907</v>
      </c>
      <c r="Z90" s="20">
        <f t="shared" si="35"/>
        <v>-9.6053645887595813</v>
      </c>
      <c r="AA90" s="20">
        <f t="shared" si="41"/>
        <v>-12.749255668836629</v>
      </c>
      <c r="AB90" s="20">
        <f t="shared" si="46"/>
        <v>2890.3270403513243</v>
      </c>
      <c r="AC90" s="20">
        <f t="shared" si="36"/>
        <v>-1.8232257762883355E-2</v>
      </c>
      <c r="AD90" s="21">
        <f t="shared" si="28"/>
        <v>28420.000000000004</v>
      </c>
      <c r="AE90" s="20">
        <f t="shared" si="42"/>
        <v>31.438910800770483</v>
      </c>
      <c r="AF90" s="20">
        <f t="shared" si="44"/>
        <v>3000.1957395904583</v>
      </c>
    </row>
    <row r="91" spans="1:32" x14ac:dyDescent="0.25">
      <c r="A91">
        <v>0</v>
      </c>
      <c r="C91" s="16">
        <v>44150</v>
      </c>
      <c r="J91" s="17">
        <f t="shared" si="29"/>
        <v>1.8750000000000002</v>
      </c>
      <c r="K91">
        <f t="shared" si="26"/>
        <v>8.4375000000000006E-2</v>
      </c>
      <c r="L91">
        <v>22.22</v>
      </c>
      <c r="M91">
        <f t="shared" si="27"/>
        <v>4.4999999999999998E-2</v>
      </c>
      <c r="N91">
        <f t="shared" si="30"/>
        <v>3.9375000000000007E-2</v>
      </c>
      <c r="O91" s="28">
        <f t="shared" si="43"/>
        <v>25285.448385419691</v>
      </c>
      <c r="P91" s="29">
        <f t="shared" si="31"/>
        <v>-16.057844026858966</v>
      </c>
      <c r="Q91" s="29">
        <f t="shared" si="32"/>
        <v>-15.298030962994259</v>
      </c>
      <c r="R91" s="29">
        <f t="shared" si="37"/>
        <v>-28.220287490867904</v>
      </c>
      <c r="S91" s="29">
        <f t="shared" si="38"/>
        <v>-3.135587498985323</v>
      </c>
      <c r="T91" s="29">
        <f t="shared" si="39"/>
        <v>-9.4067624969559684</v>
      </c>
      <c r="U91" s="29">
        <f t="shared" si="40"/>
        <v>-18.813524993911933</v>
      </c>
      <c r="V91" s="20">
        <f t="shared" si="45"/>
        <v>212.28883178146492</v>
      </c>
      <c r="W91" s="20">
        <f t="shared" si="47"/>
        <v>-19.221063482778746</v>
      </c>
      <c r="X91" s="20">
        <f t="shared" si="33"/>
        <v>14.452059624173069</v>
      </c>
      <c r="Y91" s="20">
        <f t="shared" si="34"/>
        <v>13.768227866694833</v>
      </c>
      <c r="Z91" s="20">
        <f t="shared" si="35"/>
        <v>-9.5790914657611594</v>
      </c>
      <c r="AA91" s="20">
        <f t="shared" si="41"/>
        <v>-12.714678964746483</v>
      </c>
      <c r="AB91" s="20">
        <f t="shared" si="46"/>
        <v>2922.2627827988495</v>
      </c>
      <c r="AC91" s="20">
        <f t="shared" si="36"/>
        <v>-1.8157318829358129E-2</v>
      </c>
      <c r="AD91" s="21">
        <f t="shared" si="28"/>
        <v>28420.000000000007</v>
      </c>
      <c r="AE91" s="20">
        <f t="shared" si="42"/>
        <v>31.355874989853227</v>
      </c>
      <c r="AF91" s="20">
        <f t="shared" si="44"/>
        <v>3031.5516145803117</v>
      </c>
    </row>
    <row r="92" spans="1:32" x14ac:dyDescent="0.25">
      <c r="A92">
        <v>0</v>
      </c>
      <c r="C92" s="16">
        <v>44151</v>
      </c>
      <c r="J92" s="17">
        <f t="shared" si="29"/>
        <v>1.8750000000000002</v>
      </c>
      <c r="K92">
        <f t="shared" si="26"/>
        <v>8.4375000000000006E-2</v>
      </c>
      <c r="L92">
        <v>22.22</v>
      </c>
      <c r="M92">
        <f t="shared" si="27"/>
        <v>4.4999999999999998E-2</v>
      </c>
      <c r="N92">
        <f t="shared" si="30"/>
        <v>3.9375000000000007E-2</v>
      </c>
      <c r="O92" s="28">
        <f t="shared" si="43"/>
        <v>25254.175034315551</v>
      </c>
      <c r="P92" s="29">
        <f t="shared" si="31"/>
        <v>-15.994267364558437</v>
      </c>
      <c r="Q92" s="29">
        <f t="shared" si="32"/>
        <v>-15.279083739579628</v>
      </c>
      <c r="R92" s="29">
        <f t="shared" si="37"/>
        <v>-28.146015993724259</v>
      </c>
      <c r="S92" s="29">
        <f t="shared" si="38"/>
        <v>-3.1273351104138065</v>
      </c>
      <c r="T92" s="29">
        <f t="shared" si="39"/>
        <v>-9.3820053312414196</v>
      </c>
      <c r="U92" s="29">
        <f t="shared" si="40"/>
        <v>-18.764010662482839</v>
      </c>
      <c r="V92" s="20">
        <f t="shared" si="45"/>
        <v>211.71288197280666</v>
      </c>
      <c r="W92" s="20">
        <f t="shared" si="47"/>
        <v>-19.168968372216597</v>
      </c>
      <c r="X92" s="20">
        <f t="shared" si="33"/>
        <v>14.394840628102594</v>
      </c>
      <c r="Y92" s="20">
        <f t="shared" si="34"/>
        <v>13.751175365621664</v>
      </c>
      <c r="Z92" s="20">
        <f t="shared" si="35"/>
        <v>-9.552997430165922</v>
      </c>
      <c r="AA92" s="20">
        <f t="shared" si="41"/>
        <v>-12.680332540579728</v>
      </c>
      <c r="AB92" s="20">
        <f t="shared" si="46"/>
        <v>2954.1120837116455</v>
      </c>
      <c r="AC92" s="20">
        <f t="shared" si="36"/>
        <v>-1.8083593427536338E-2</v>
      </c>
      <c r="AD92" s="21">
        <f t="shared" si="28"/>
        <v>28420.000000000004</v>
      </c>
      <c r="AE92" s="20">
        <f t="shared" si="42"/>
        <v>31.273351104138065</v>
      </c>
      <c r="AF92" s="20">
        <f t="shared" si="44"/>
        <v>3062.8249656844496</v>
      </c>
    </row>
    <row r="93" spans="1:32" x14ac:dyDescent="0.25">
      <c r="A93">
        <v>0</v>
      </c>
      <c r="C93" s="16">
        <v>44152</v>
      </c>
      <c r="J93" s="17">
        <f t="shared" si="29"/>
        <v>1.8750000000000002</v>
      </c>
      <c r="K93">
        <f t="shared" si="26"/>
        <v>8.4375000000000006E-2</v>
      </c>
      <c r="L93">
        <v>22.22</v>
      </c>
      <c r="M93">
        <f t="shared" si="27"/>
        <v>4.4999999999999998E-2</v>
      </c>
      <c r="N93">
        <f t="shared" si="30"/>
        <v>3.9375000000000007E-2</v>
      </c>
      <c r="O93" s="28">
        <f t="shared" si="43"/>
        <v>25222.983702020862</v>
      </c>
      <c r="P93" s="29">
        <f t="shared" si="31"/>
        <v>-15.931145912320506</v>
      </c>
      <c r="Q93" s="29">
        <f t="shared" si="32"/>
        <v>-15.260186382370295</v>
      </c>
      <c r="R93" s="29">
        <f t="shared" si="37"/>
        <v>-28.072199065221724</v>
      </c>
      <c r="S93" s="29">
        <f t="shared" si="38"/>
        <v>-3.1191332294690803</v>
      </c>
      <c r="T93" s="29">
        <f t="shared" si="39"/>
        <v>-9.3573996884072415</v>
      </c>
      <c r="U93" s="29">
        <f t="shared" si="40"/>
        <v>-18.714799376814483</v>
      </c>
      <c r="V93" s="20">
        <f t="shared" si="45"/>
        <v>211.14078931512279</v>
      </c>
      <c r="W93" s="20">
        <f t="shared" si="47"/>
        <v>-19.117212034129281</v>
      </c>
      <c r="X93" s="20">
        <f t="shared" si="33"/>
        <v>14.338031321088456</v>
      </c>
      <c r="Y93" s="20">
        <f t="shared" si="34"/>
        <v>13.734167744133265</v>
      </c>
      <c r="Z93" s="20">
        <f t="shared" si="35"/>
        <v>-9.5270796887762987</v>
      </c>
      <c r="AA93" s="20">
        <f t="shared" si="41"/>
        <v>-12.646212918245379</v>
      </c>
      <c r="AB93" s="20">
        <f t="shared" si="46"/>
        <v>2985.8755086640203</v>
      </c>
      <c r="AC93" s="20">
        <f t="shared" si="36"/>
        <v>-1.8011050714513522E-2</v>
      </c>
      <c r="AD93" s="21">
        <f t="shared" si="28"/>
        <v>28420.000000000004</v>
      </c>
      <c r="AE93" s="20">
        <f t="shared" si="42"/>
        <v>31.191332294690802</v>
      </c>
      <c r="AF93" s="20">
        <f t="shared" si="44"/>
        <v>3094.0162979791403</v>
      </c>
    </row>
    <row r="94" spans="1:32" x14ac:dyDescent="0.25">
      <c r="A94">
        <v>0</v>
      </c>
      <c r="C94" s="16">
        <v>44153</v>
      </c>
      <c r="J94" s="17">
        <f t="shared" si="29"/>
        <v>1.8750000000000002</v>
      </c>
      <c r="K94">
        <f t="shared" si="26"/>
        <v>8.4375000000000006E-2</v>
      </c>
      <c r="L94">
        <v>22.22</v>
      </c>
      <c r="M94">
        <f t="shared" si="27"/>
        <v>4.4999999999999998E-2</v>
      </c>
      <c r="N94">
        <f t="shared" si="30"/>
        <v>3.9375000000000007E-2</v>
      </c>
      <c r="O94" s="28">
        <f t="shared" si="43"/>
        <v>25191.873890149145</v>
      </c>
      <c r="P94" s="29">
        <f t="shared" si="31"/>
        <v>-15.86847328555212</v>
      </c>
      <c r="Q94" s="29">
        <f t="shared" si="32"/>
        <v>-15.24133858616691</v>
      </c>
      <c r="R94" s="29">
        <f t="shared" si="37"/>
        <v>-27.99883068454713</v>
      </c>
      <c r="S94" s="29">
        <f t="shared" si="38"/>
        <v>-3.1109811871719035</v>
      </c>
      <c r="T94" s="29">
        <f t="shared" si="39"/>
        <v>-9.3329435615157088</v>
      </c>
      <c r="U94" s="29">
        <f t="shared" si="40"/>
        <v>-18.665887123031421</v>
      </c>
      <c r="V94" s="20">
        <f t="shared" si="45"/>
        <v>210.57249484676348</v>
      </c>
      <c r="W94" s="20">
        <f t="shared" si="47"/>
        <v>-19.06578963372592</v>
      </c>
      <c r="X94" s="20">
        <f t="shared" si="33"/>
        <v>14.281625956996908</v>
      </c>
      <c r="Y94" s="20">
        <f t="shared" si="34"/>
        <v>13.717204727550218</v>
      </c>
      <c r="Z94" s="20">
        <f t="shared" si="35"/>
        <v>-9.5013355191805253</v>
      </c>
      <c r="AA94" s="20">
        <f t="shared" si="41"/>
        <v>-12.612316706352429</v>
      </c>
      <c r="AB94" s="20">
        <f t="shared" si="46"/>
        <v>3017.5536150040989</v>
      </c>
      <c r="AC94" s="20">
        <f t="shared" si="36"/>
        <v>-1.79396603527502E-2</v>
      </c>
      <c r="AD94" s="21">
        <f t="shared" si="28"/>
        <v>28420.000000000007</v>
      </c>
      <c r="AE94" s="20">
        <f t="shared" si="42"/>
        <v>31.109811871719032</v>
      </c>
      <c r="AF94" s="20">
        <f t="shared" si="44"/>
        <v>3125.1261098508594</v>
      </c>
    </row>
    <row r="95" spans="1:32" x14ac:dyDescent="0.25">
      <c r="A95">
        <v>0</v>
      </c>
      <c r="C95" s="16">
        <v>44154</v>
      </c>
      <c r="J95" s="17">
        <f t="shared" si="29"/>
        <v>1.8750000000000002</v>
      </c>
      <c r="K95">
        <f t="shared" si="26"/>
        <v>8.4375000000000006E-2</v>
      </c>
      <c r="L95">
        <v>22.22</v>
      </c>
      <c r="M95">
        <f t="shared" si="27"/>
        <v>4.4999999999999998E-2</v>
      </c>
      <c r="N95">
        <f t="shared" si="30"/>
        <v>3.9375000000000007E-2</v>
      </c>
      <c r="O95" s="28">
        <f t="shared" si="43"/>
        <v>25160.845106848516</v>
      </c>
      <c r="P95" s="29">
        <f t="shared" si="31"/>
        <v>-15.806243250815671</v>
      </c>
      <c r="Q95" s="29">
        <f t="shared" si="32"/>
        <v>-15.222540049812512</v>
      </c>
      <c r="R95" s="29">
        <f t="shared" si="37"/>
        <v>-27.925904970565366</v>
      </c>
      <c r="S95" s="29">
        <f t="shared" si="38"/>
        <v>-3.1028783300628184</v>
      </c>
      <c r="T95" s="29">
        <f t="shared" si="39"/>
        <v>-9.3086349901884553</v>
      </c>
      <c r="U95" s="29">
        <f t="shared" si="40"/>
        <v>-18.617269980376911</v>
      </c>
      <c r="V95" s="20">
        <f t="shared" si="45"/>
        <v>210.00794110463329</v>
      </c>
      <c r="W95" s="20">
        <f t="shared" si="47"/>
        <v>-19.014696444591209</v>
      </c>
      <c r="X95" s="20">
        <f t="shared" si="33"/>
        <v>14.225618925734103</v>
      </c>
      <c r="Y95" s="20">
        <f t="shared" si="34"/>
        <v>13.700286044831261</v>
      </c>
      <c r="Z95" s="20">
        <f t="shared" si="35"/>
        <v>-9.4757622681043561</v>
      </c>
      <c r="AA95" s="20">
        <f t="shared" si="41"/>
        <v>-12.578640598167175</v>
      </c>
      <c r="AB95" s="20">
        <f t="shared" si="46"/>
        <v>3049.1469520468572</v>
      </c>
      <c r="AC95" s="20">
        <f t="shared" si="36"/>
        <v>-1.7869392567367019E-2</v>
      </c>
      <c r="AD95" s="21">
        <f t="shared" si="28"/>
        <v>28420.000000000004</v>
      </c>
      <c r="AE95" s="20">
        <f t="shared" si="42"/>
        <v>31.028783300628184</v>
      </c>
      <c r="AF95" s="20">
        <f t="shared" si="44"/>
        <v>3156.1548931514876</v>
      </c>
    </row>
    <row r="96" spans="1:32" x14ac:dyDescent="0.25">
      <c r="A96">
        <v>0</v>
      </c>
      <c r="C96" s="16">
        <v>44155</v>
      </c>
      <c r="J96" s="17">
        <f t="shared" si="29"/>
        <v>1.8750000000000002</v>
      </c>
      <c r="K96">
        <f t="shared" si="26"/>
        <v>8.4375000000000006E-2</v>
      </c>
      <c r="L96">
        <v>22.22</v>
      </c>
      <c r="M96">
        <f t="shared" si="27"/>
        <v>4.4999999999999998E-2</v>
      </c>
      <c r="N96">
        <f t="shared" si="30"/>
        <v>3.9375000000000007E-2</v>
      </c>
      <c r="O96" s="28">
        <f t="shared" si="43"/>
        <v>25129.896866650495</v>
      </c>
      <c r="P96" s="29">
        <f t="shared" si="31"/>
        <v>-15.744449721923868</v>
      </c>
      <c r="Q96" s="29">
        <f t="shared" si="32"/>
        <v>-15.203790476098765</v>
      </c>
      <c r="R96" s="29">
        <f t="shared" si="37"/>
        <v>-27.853416178220368</v>
      </c>
      <c r="S96" s="29">
        <f t="shared" si="38"/>
        <v>-3.0948240198022634</v>
      </c>
      <c r="T96" s="29">
        <f t="shared" si="39"/>
        <v>-9.2844720594067898</v>
      </c>
      <c r="U96" s="29">
        <f t="shared" si="40"/>
        <v>-18.568944118813576</v>
      </c>
      <c r="V96" s="20">
        <f t="shared" si="45"/>
        <v>209.44707208557875</v>
      </c>
      <c r="W96" s="20">
        <f t="shared" si="47"/>
        <v>-18.963927847566399</v>
      </c>
      <c r="X96" s="20">
        <f t="shared" si="33"/>
        <v>14.170004749731481</v>
      </c>
      <c r="Y96" s="20">
        <f t="shared" si="34"/>
        <v>13.683411428488888</v>
      </c>
      <c r="Z96" s="20">
        <f t="shared" si="35"/>
        <v>-9.4503573497084972</v>
      </c>
      <c r="AA96" s="20">
        <f t="shared" si="41"/>
        <v>-12.545181369510761</v>
      </c>
      <c r="AB96" s="20">
        <f t="shared" si="46"/>
        <v>3080.6560612639346</v>
      </c>
      <c r="AC96" s="20">
        <f t="shared" si="36"/>
        <v>-1.780021819057186E-2</v>
      </c>
      <c r="AD96" s="21">
        <f t="shared" si="28"/>
        <v>28420.000000000007</v>
      </c>
      <c r="AE96" s="20">
        <f t="shared" si="42"/>
        <v>30.948240198022631</v>
      </c>
      <c r="AF96" s="20">
        <f t="shared" si="44"/>
        <v>3187.1031333495102</v>
      </c>
    </row>
    <row r="97" spans="1:32" x14ac:dyDescent="0.25">
      <c r="A97">
        <v>0</v>
      </c>
      <c r="C97" s="16">
        <v>44156</v>
      </c>
      <c r="J97" s="17">
        <f t="shared" si="29"/>
        <v>1.8750000000000002</v>
      </c>
      <c r="K97">
        <f t="shared" si="26"/>
        <v>8.4375000000000006E-2</v>
      </c>
      <c r="L97">
        <v>22.22</v>
      </c>
      <c r="M97">
        <f t="shared" si="27"/>
        <v>4.4999999999999998E-2</v>
      </c>
      <c r="N97">
        <f t="shared" si="30"/>
        <v>3.9375000000000007E-2</v>
      </c>
      <c r="O97" s="28">
        <f t="shared" si="43"/>
        <v>25099.028690322812</v>
      </c>
      <c r="P97" s="29">
        <f t="shared" si="31"/>
        <v>-15.683086756009827</v>
      </c>
      <c r="Q97" s="29">
        <f t="shared" si="32"/>
        <v>-15.185089571674588</v>
      </c>
      <c r="R97" s="29">
        <f t="shared" si="37"/>
        <v>-27.781358694915976</v>
      </c>
      <c r="S97" s="29">
        <f t="shared" si="38"/>
        <v>-3.086817632768442</v>
      </c>
      <c r="T97" s="29">
        <f t="shared" si="39"/>
        <v>-9.2604528983053243</v>
      </c>
      <c r="U97" s="29">
        <f t="shared" si="40"/>
        <v>-18.520905796610652</v>
      </c>
      <c r="V97" s="20">
        <f t="shared" si="45"/>
        <v>208.8898332073546</v>
      </c>
      <c r="W97" s="20">
        <f t="shared" si="47"/>
        <v>-18.913479329289089</v>
      </c>
      <c r="X97" s="20">
        <f t="shared" si="33"/>
        <v>14.114778080408843</v>
      </c>
      <c r="Y97" s="20">
        <f t="shared" si="34"/>
        <v>13.666580614507129</v>
      </c>
      <c r="Z97" s="20">
        <f t="shared" si="35"/>
        <v>-9.4251182438510437</v>
      </c>
      <c r="AA97" s="20">
        <f t="shared" si="41"/>
        <v>-12.511935876619486</v>
      </c>
      <c r="AB97" s="20">
        <f t="shared" si="46"/>
        <v>3112.0814764698434</v>
      </c>
      <c r="AC97" s="20">
        <f t="shared" si="36"/>
        <v>-1.7732108695237805E-2</v>
      </c>
      <c r="AD97" s="21">
        <f t="shared" si="28"/>
        <v>28420.000000000011</v>
      </c>
      <c r="AE97" s="20">
        <f t="shared" si="42"/>
        <v>30.868176327684417</v>
      </c>
      <c r="AF97" s="20">
        <f t="shared" si="44"/>
        <v>3217.9713096771948</v>
      </c>
    </row>
    <row r="98" spans="1:32" x14ac:dyDescent="0.25">
      <c r="A98">
        <v>0</v>
      </c>
      <c r="C98" s="16">
        <v>44157</v>
      </c>
      <c r="J98" s="17">
        <f t="shared" si="29"/>
        <v>1.8750000000000002</v>
      </c>
      <c r="K98">
        <f t="shared" si="26"/>
        <v>8.4375000000000006E-2</v>
      </c>
      <c r="L98">
        <v>22.22</v>
      </c>
      <c r="M98">
        <f t="shared" si="27"/>
        <v>4.4999999999999998E-2</v>
      </c>
      <c r="N98">
        <f t="shared" si="30"/>
        <v>3.9375000000000007E-2</v>
      </c>
      <c r="O98" s="28">
        <f t="shared" si="43"/>
        <v>25068.240104726254</v>
      </c>
      <c r="P98" s="29">
        <f t="shared" si="31"/>
        <v>-15.622148549599155</v>
      </c>
      <c r="Q98" s="29">
        <f t="shared" si="32"/>
        <v>-15.166437046957219</v>
      </c>
      <c r="R98" s="29">
        <f t="shared" si="37"/>
        <v>-27.709727036900738</v>
      </c>
      <c r="S98" s="29">
        <f t="shared" si="38"/>
        <v>-3.0788585596556377</v>
      </c>
      <c r="T98" s="29">
        <f t="shared" si="39"/>
        <v>-9.2365756789669113</v>
      </c>
      <c r="U98" s="29">
        <f t="shared" si="40"/>
        <v>-18.473151357933826</v>
      </c>
      <c r="V98" s="20">
        <f t="shared" si="45"/>
        <v>208.33617126946208</v>
      </c>
      <c r="W98" s="20">
        <f t="shared" si="47"/>
        <v>-18.86334648046229</v>
      </c>
      <c r="X98" s="20">
        <f t="shared" si="33"/>
        <v>14.059933694639239</v>
      </c>
      <c r="Y98" s="20">
        <f t="shared" si="34"/>
        <v>13.649793342261496</v>
      </c>
      <c r="Z98" s="20">
        <f t="shared" si="35"/>
        <v>-9.4000424943309557</v>
      </c>
      <c r="AA98" s="20">
        <f t="shared" si="41"/>
        <v>-12.478901053986593</v>
      </c>
      <c r="AB98" s="20">
        <f t="shared" si="46"/>
        <v>3143.4237240042926</v>
      </c>
      <c r="AC98" s="20">
        <f t="shared" si="36"/>
        <v>-1.7665036219370309E-2</v>
      </c>
      <c r="AD98" s="21">
        <f t="shared" si="28"/>
        <v>28420.000000000007</v>
      </c>
      <c r="AE98" s="20">
        <f t="shared" si="42"/>
        <v>30.788585596556374</v>
      </c>
      <c r="AF98" s="20">
        <f t="shared" si="44"/>
        <v>3248.7598952737512</v>
      </c>
    </row>
    <row r="99" spans="1:32" x14ac:dyDescent="0.25">
      <c r="A99">
        <v>0</v>
      </c>
      <c r="C99" s="16">
        <v>44158</v>
      </c>
      <c r="J99" s="17">
        <f t="shared" si="29"/>
        <v>1.8750000000000002</v>
      </c>
      <c r="K99">
        <f t="shared" si="26"/>
        <v>8.4375000000000006E-2</v>
      </c>
      <c r="L99">
        <v>22.22</v>
      </c>
      <c r="M99">
        <f t="shared" si="27"/>
        <v>4.4999999999999998E-2</v>
      </c>
      <c r="N99">
        <f t="shared" si="30"/>
        <v>3.9375000000000007E-2</v>
      </c>
      <c r="O99" s="28">
        <f t="shared" si="43"/>
        <v>25037.530642675501</v>
      </c>
      <c r="P99" s="29">
        <f t="shared" si="31"/>
        <v>-15.561629434705816</v>
      </c>
      <c r="Q99" s="29">
        <f t="shared" si="32"/>
        <v>-15.147832616045713</v>
      </c>
      <c r="R99" s="29">
        <f t="shared" si="37"/>
        <v>-27.638515845676377</v>
      </c>
      <c r="S99" s="29">
        <f t="shared" si="38"/>
        <v>-3.070946205075153</v>
      </c>
      <c r="T99" s="29">
        <f t="shared" si="39"/>
        <v>-9.2128386152254578</v>
      </c>
      <c r="U99" s="29">
        <f t="shared" si="40"/>
        <v>-18.425677230450919</v>
      </c>
      <c r="V99" s="20">
        <f t="shared" si="45"/>
        <v>207.78603441410075</v>
      </c>
      <c r="W99" s="20">
        <f t="shared" si="47"/>
        <v>-18.813524993911933</v>
      </c>
      <c r="X99" s="20">
        <f t="shared" si="33"/>
        <v>14.005466491235234</v>
      </c>
      <c r="Y99" s="20">
        <f t="shared" si="34"/>
        <v>13.633049354441143</v>
      </c>
      <c r="Z99" s="20">
        <f t="shared" si="35"/>
        <v>-9.3751277071257935</v>
      </c>
      <c r="AA99" s="20">
        <f t="shared" si="41"/>
        <v>-12.446073912200946</v>
      </c>
      <c r="AB99" s="20">
        <f t="shared" si="46"/>
        <v>3174.6833229104054</v>
      </c>
      <c r="AC99" s="20">
        <f t="shared" si="36"/>
        <v>-1.7598973582919217E-2</v>
      </c>
      <c r="AD99" s="21">
        <f t="shared" si="28"/>
        <v>28420.000000000007</v>
      </c>
      <c r="AE99" s="20">
        <f t="shared" si="42"/>
        <v>30.709462050751529</v>
      </c>
      <c r="AF99" s="20">
        <f t="shared" si="44"/>
        <v>3279.4693573245027</v>
      </c>
    </row>
    <row r="100" spans="1:32" x14ac:dyDescent="0.25">
      <c r="A100">
        <v>0</v>
      </c>
      <c r="C100" s="16">
        <v>44159</v>
      </c>
      <c r="J100" s="17">
        <f>K100/M100</f>
        <v>1.8750000000000002</v>
      </c>
      <c r="K100">
        <f t="shared" si="26"/>
        <v>8.4375000000000006E-2</v>
      </c>
      <c r="L100">
        <v>22.22</v>
      </c>
      <c r="M100">
        <f t="shared" si="27"/>
        <v>4.4999999999999998E-2</v>
      </c>
      <c r="N100">
        <f t="shared" si="30"/>
        <v>3.9375000000000007E-2</v>
      </c>
      <c r="O100" s="28">
        <f t="shared" si="43"/>
        <v>25006.899842803894</v>
      </c>
      <c r="P100" s="29">
        <f t="shared" si="31"/>
        <v>-15.501523874969429</v>
      </c>
      <c r="Q100" s="29">
        <f t="shared" si="32"/>
        <v>-15.12927599663684</v>
      </c>
      <c r="R100" s="29">
        <f t="shared" si="37"/>
        <v>-27.567719884445644</v>
      </c>
      <c r="S100" s="29">
        <f t="shared" si="38"/>
        <v>-3.0630799871606271</v>
      </c>
      <c r="T100" s="29">
        <f t="shared" si="39"/>
        <v>-9.1892399614818814</v>
      </c>
      <c r="U100" s="29">
        <f t="shared" si="40"/>
        <v>-18.378479922963763</v>
      </c>
      <c r="V100" s="20">
        <f t="shared" si="45"/>
        <v>207.23937208742902</v>
      </c>
      <c r="W100" s="20">
        <f t="shared" si="47"/>
        <v>-18.764010662482839</v>
      </c>
      <c r="X100" s="20">
        <f t="shared" si="33"/>
        <v>13.951371487472487</v>
      </c>
      <c r="Y100" s="20">
        <f t="shared" si="34"/>
        <v>13.616348396973157</v>
      </c>
      <c r="Z100" s="20">
        <f t="shared" si="35"/>
        <v>-9.3503715486345342</v>
      </c>
      <c r="AA100" s="20">
        <f t="shared" si="41"/>
        <v>-12.413451535795161</v>
      </c>
      <c r="AB100" s="20">
        <f t="shared" si="46"/>
        <v>3205.8607851086831</v>
      </c>
      <c r="AC100" s="20">
        <f t="shared" si="36"/>
        <v>-1.7533894298232371E-2</v>
      </c>
      <c r="AD100" s="21">
        <f t="shared" si="28"/>
        <v>28420.000000000004</v>
      </c>
      <c r="AE100" s="20">
        <f t="shared" si="42"/>
        <v>30.630799871606271</v>
      </c>
      <c r="AF100" s="20">
        <f t="shared" si="44"/>
        <v>3310.1001571961087</v>
      </c>
    </row>
    <row r="101" spans="1:32" x14ac:dyDescent="0.25">
      <c r="A101">
        <v>0</v>
      </c>
      <c r="C101" s="16">
        <v>44160</v>
      </c>
      <c r="J101" s="17">
        <f>K101/M101</f>
        <v>1.8750000000000002</v>
      </c>
      <c r="K101">
        <f t="shared" si="26"/>
        <v>8.4375000000000006E-2</v>
      </c>
      <c r="L101">
        <v>22.22</v>
      </c>
      <c r="M101">
        <f t="shared" si="27"/>
        <v>4.4999999999999998E-2</v>
      </c>
      <c r="N101">
        <f t="shared" si="30"/>
        <v>3.9375000000000007E-2</v>
      </c>
      <c r="O101" s="28">
        <f t="shared" si="43"/>
        <v>24976.347249432103</v>
      </c>
      <c r="P101" s="29">
        <f t="shared" si="31"/>
        <v>-15.441826461848171</v>
      </c>
      <c r="Q101" s="29">
        <f t="shared" si="32"/>
        <v>-15.110766909943388</v>
      </c>
      <c r="R101" s="29">
        <f t="shared" si="37"/>
        <v>-27.497334034612404</v>
      </c>
      <c r="S101" s="29">
        <f t="shared" si="38"/>
        <v>-3.0552593371791561</v>
      </c>
      <c r="T101" s="29">
        <f t="shared" si="39"/>
        <v>-9.1657780115374674</v>
      </c>
      <c r="U101" s="29">
        <f t="shared" si="40"/>
        <v>-18.331556023074938</v>
      </c>
      <c r="V101" s="20">
        <f t="shared" si="45"/>
        <v>206.69613500129265</v>
      </c>
      <c r="W101" s="20">
        <f t="shared" si="47"/>
        <v>-18.714799376814483</v>
      </c>
      <c r="X101" s="20">
        <f t="shared" si="33"/>
        <v>13.897643815663354</v>
      </c>
      <c r="Y101" s="20">
        <f t="shared" si="34"/>
        <v>13.59969021894905</v>
      </c>
      <c r="Z101" s="20">
        <f t="shared" si="35"/>
        <v>-9.3257717439343057</v>
      </c>
      <c r="AA101" s="20">
        <f t="shared" si="41"/>
        <v>-12.381031081113463</v>
      </c>
      <c r="AB101" s="20">
        <f t="shared" si="46"/>
        <v>3236.9566155666107</v>
      </c>
      <c r="AC101" s="20">
        <f t="shared" si="36"/>
        <v>-1.7469772575180696E-2</v>
      </c>
      <c r="AD101" s="21">
        <f t="shared" si="28"/>
        <v>28420.000000000007</v>
      </c>
      <c r="AE101" s="20">
        <f t="shared" si="42"/>
        <v>30.552593371791563</v>
      </c>
      <c r="AF101" s="20">
        <f t="shared" si="44"/>
        <v>3340.6527505679005</v>
      </c>
    </row>
    <row r="102" spans="1:32" x14ac:dyDescent="0.25">
      <c r="A102">
        <v>0</v>
      </c>
      <c r="C102" s="16">
        <v>44161</v>
      </c>
      <c r="J102" s="17">
        <f t="shared" si="29"/>
        <v>1.8750000000000002</v>
      </c>
      <c r="K102">
        <f t="shared" si="26"/>
        <v>8.4375000000000006E-2</v>
      </c>
      <c r="L102">
        <v>22.22</v>
      </c>
      <c r="M102">
        <f t="shared" si="27"/>
        <v>4.4999999999999998E-2</v>
      </c>
      <c r="N102">
        <f t="shared" si="30"/>
        <v>3.9375000000000007E-2</v>
      </c>
      <c r="O102" s="28">
        <f t="shared" si="43"/>
        <v>24945.872412440607</v>
      </c>
      <c r="P102" s="29">
        <f t="shared" si="31"/>
        <v>-15.382531910878416</v>
      </c>
      <c r="Q102" s="29">
        <f t="shared" si="32"/>
        <v>-15.09230508061478</v>
      </c>
      <c r="R102" s="29">
        <f t="shared" si="37"/>
        <v>-27.427353292343881</v>
      </c>
      <c r="S102" s="29">
        <f t="shared" si="38"/>
        <v>-3.0474836991493199</v>
      </c>
      <c r="T102" s="29">
        <f t="shared" si="39"/>
        <v>-9.1424510974479603</v>
      </c>
      <c r="U102" s="29">
        <f t="shared" si="40"/>
        <v>-18.284902194895921</v>
      </c>
      <c r="V102" s="20">
        <f t="shared" si="45"/>
        <v>206.15627509554693</v>
      </c>
      <c r="W102" s="20">
        <f t="shared" si="47"/>
        <v>-18.665887123031421</v>
      </c>
      <c r="X102" s="20">
        <f t="shared" si="33"/>
        <v>13.844278719790575</v>
      </c>
      <c r="Y102" s="20">
        <f t="shared" si="34"/>
        <v>13.583074572553302</v>
      </c>
      <c r="Z102" s="20">
        <f t="shared" si="35"/>
        <v>-9.301326075058169</v>
      </c>
      <c r="AA102" s="20">
        <f t="shared" si="41"/>
        <v>-12.348809774207488</v>
      </c>
      <c r="AB102" s="20">
        <f t="shared" si="46"/>
        <v>3267.9713124638497</v>
      </c>
      <c r="AC102" s="20">
        <f t="shared" si="36"/>
        <v>-1.7406583321914536E-2</v>
      </c>
      <c r="AD102" s="21">
        <f t="shared" si="28"/>
        <v>28420.000000000004</v>
      </c>
      <c r="AE102" s="20">
        <f t="shared" si="42"/>
        <v>30.474836991493198</v>
      </c>
      <c r="AF102" s="20">
        <f t="shared" si="44"/>
        <v>3371.1275875593938</v>
      </c>
    </row>
    <row r="103" spans="1:32" x14ac:dyDescent="0.25">
      <c r="A103">
        <v>0</v>
      </c>
      <c r="C103" s="16">
        <v>44162</v>
      </c>
      <c r="J103" s="17">
        <f>K103/M103</f>
        <v>1.8750000000000002</v>
      </c>
      <c r="K103">
        <f t="shared" si="26"/>
        <v>8.4375000000000006E-2</v>
      </c>
      <c r="L103">
        <v>22.22</v>
      </c>
      <c r="M103">
        <f t="shared" si="27"/>
        <v>4.4999999999999998E-2</v>
      </c>
      <c r="N103">
        <f t="shared" si="30"/>
        <v>3.9375000000000007E-2</v>
      </c>
      <c r="O103" s="28">
        <f t="shared" si="43"/>
        <v>24915.474887145938</v>
      </c>
      <c r="P103" s="29">
        <f t="shared" si="31"/>
        <v>-15.323635058009881</v>
      </c>
      <c r="Q103" s="29">
        <f t="shared" si="32"/>
        <v>-15.073890236660041</v>
      </c>
      <c r="R103" s="29">
        <f t="shared" si="37"/>
        <v>-27.357772765202931</v>
      </c>
      <c r="S103" s="29">
        <f t="shared" si="38"/>
        <v>-3.0397525294669925</v>
      </c>
      <c r="T103" s="29">
        <f t="shared" si="39"/>
        <v>-9.119257588400977</v>
      </c>
      <c r="U103" s="29">
        <f t="shared" si="40"/>
        <v>-18.238515176801954</v>
      </c>
      <c r="V103" s="20">
        <f t="shared" si="45"/>
        <v>205.61974550107334</v>
      </c>
      <c r="W103" s="20">
        <f t="shared" si="47"/>
        <v>-18.617269980376911</v>
      </c>
      <c r="X103" s="20">
        <f t="shared" si="33"/>
        <v>13.791271552208894</v>
      </c>
      <c r="Y103" s="20">
        <f t="shared" si="34"/>
        <v>13.566501212994037</v>
      </c>
      <c r="Z103" s="20">
        <f t="shared" si="35"/>
        <v>-9.2770323792996123</v>
      </c>
      <c r="AA103" s="20">
        <f t="shared" si="41"/>
        <v>-12.316784908766605</v>
      </c>
      <c r="AB103" s="20">
        <f t="shared" si="46"/>
        <v>3298.9053673529934</v>
      </c>
      <c r="AC103" s="20">
        <f t="shared" si="36"/>
        <v>-1.7344302141969987E-2</v>
      </c>
      <c r="AD103" s="21">
        <f t="shared" si="28"/>
        <v>28420.000000000004</v>
      </c>
      <c r="AE103" s="20">
        <f t="shared" si="42"/>
        <v>30.397525294669926</v>
      </c>
      <c r="AF103" s="20">
        <f t="shared" si="44"/>
        <v>3401.5251128540635</v>
      </c>
    </row>
    <row r="104" spans="1:32" x14ac:dyDescent="0.25">
      <c r="A104">
        <v>0</v>
      </c>
      <c r="C104" s="16">
        <v>44163</v>
      </c>
      <c r="J104" s="17">
        <f t="shared" si="29"/>
        <v>1.8750000000000002</v>
      </c>
      <c r="K104">
        <f t="shared" si="26"/>
        <v>8.4375000000000006E-2</v>
      </c>
      <c r="L104">
        <v>22.22</v>
      </c>
      <c r="M104">
        <f t="shared" si="27"/>
        <v>4.4999999999999998E-2</v>
      </c>
      <c r="N104">
        <f t="shared" si="30"/>
        <v>3.9375000000000007E-2</v>
      </c>
      <c r="O104" s="28">
        <f t="shared" si="43"/>
        <v>24885.15423418054</v>
      </c>
      <c r="P104" s="29">
        <f t="shared" si="31"/>
        <v>-15.26513085602288</v>
      </c>
      <c r="Q104" s="29">
        <f t="shared" si="32"/>
        <v>-15.055522109373001</v>
      </c>
      <c r="R104" s="29">
        <f t="shared" si="37"/>
        <v>-27.288587668856291</v>
      </c>
      <c r="S104" s="29">
        <f t="shared" si="38"/>
        <v>-3.0320652965395882</v>
      </c>
      <c r="T104" s="29">
        <f t="shared" si="39"/>
        <v>-9.0961958896187642</v>
      </c>
      <c r="U104" s="29">
        <f t="shared" si="40"/>
        <v>-18.192391779237525</v>
      </c>
      <c r="V104" s="20">
        <f t="shared" si="45"/>
        <v>205.08650050356772</v>
      </c>
      <c r="W104" s="20">
        <f t="shared" si="47"/>
        <v>-18.568944118813576</v>
      </c>
      <c r="X104" s="20">
        <f t="shared" si="33"/>
        <v>13.738617770420593</v>
      </c>
      <c r="Y104" s="20">
        <f t="shared" si="34"/>
        <v>13.549969898435702</v>
      </c>
      <c r="Z104" s="20">
        <f t="shared" si="35"/>
        <v>-9.2528885475483005</v>
      </c>
      <c r="AA104" s="20">
        <f t="shared" si="41"/>
        <v>-12.284953844087889</v>
      </c>
      <c r="AB104" s="20">
        <f t="shared" si="46"/>
        <v>3329.7592653158949</v>
      </c>
      <c r="AC104" s="20">
        <f t="shared" si="36"/>
        <v>-1.7282905328421978E-2</v>
      </c>
      <c r="AD104" s="21">
        <f t="shared" si="28"/>
        <v>28420</v>
      </c>
      <c r="AE104" s="20">
        <f t="shared" si="42"/>
        <v>30.32065296539588</v>
      </c>
      <c r="AF104" s="20">
        <f t="shared" si="44"/>
        <v>3431.8457658194593</v>
      </c>
    </row>
    <row r="105" spans="1:32" x14ac:dyDescent="0.25">
      <c r="A105">
        <v>0</v>
      </c>
      <c r="C105" s="16">
        <v>44164</v>
      </c>
      <c r="J105" s="17">
        <f t="shared" si="29"/>
        <v>1.8750000000000002</v>
      </c>
      <c r="K105">
        <f t="shared" si="26"/>
        <v>8.4375000000000006E-2</v>
      </c>
      <c r="L105">
        <v>22.22</v>
      </c>
      <c r="M105">
        <f t="shared" si="27"/>
        <v>4.4999999999999998E-2</v>
      </c>
      <c r="N105">
        <f t="shared" si="30"/>
        <v>3.9375000000000007E-2</v>
      </c>
      <c r="O105" s="28">
        <f t="shared" si="43"/>
        <v>24854.910019376246</v>
      </c>
      <c r="P105" s="29">
        <f t="shared" si="31"/>
        <v>-15.207014371032633</v>
      </c>
      <c r="Q105" s="29">
        <f t="shared" si="32"/>
        <v>-15.037200433259709</v>
      </c>
      <c r="R105" s="29">
        <f t="shared" si="37"/>
        <v>-27.219793323863108</v>
      </c>
      <c r="S105" s="29">
        <f t="shared" si="38"/>
        <v>-3.0244214804292344</v>
      </c>
      <c r="T105" s="29">
        <f t="shared" si="39"/>
        <v>-9.0732644412877015</v>
      </c>
      <c r="U105" s="29">
        <f t="shared" si="40"/>
        <v>-18.146528882575407</v>
      </c>
      <c r="V105" s="20">
        <f t="shared" si="45"/>
        <v>204.55649550815963</v>
      </c>
      <c r="W105" s="20">
        <f t="shared" si="47"/>
        <v>-18.520905796610652</v>
      </c>
      <c r="X105" s="20">
        <f t="shared" si="33"/>
        <v>13.68631293392937</v>
      </c>
      <c r="Y105" s="20">
        <f t="shared" si="34"/>
        <v>13.533480389933739</v>
      </c>
      <c r="Z105" s="20">
        <f t="shared" si="35"/>
        <v>-9.2288925226605478</v>
      </c>
      <c r="AA105" s="20">
        <f t="shared" si="41"/>
        <v>-12.253314003089782</v>
      </c>
      <c r="AB105" s="20">
        <f t="shared" si="46"/>
        <v>3360.5334851155958</v>
      </c>
      <c r="AC105" s="20">
        <f t="shared" si="36"/>
        <v>-1.7222369855603742E-2</v>
      </c>
      <c r="AD105" s="21">
        <f t="shared" si="28"/>
        <v>28420.000000000004</v>
      </c>
      <c r="AE105" s="20">
        <f t="shared" si="42"/>
        <v>30.244214804292341</v>
      </c>
      <c r="AF105" s="20">
        <f t="shared" si="44"/>
        <v>3462.0899806237517</v>
      </c>
    </row>
    <row r="106" spans="1:32" x14ac:dyDescent="0.25">
      <c r="A106">
        <v>0</v>
      </c>
      <c r="C106" s="16">
        <v>44165</v>
      </c>
      <c r="J106" s="17">
        <f t="shared" si="29"/>
        <v>1.8750000000000002</v>
      </c>
      <c r="K106">
        <f t="shared" si="26"/>
        <v>8.4375000000000006E-2</v>
      </c>
      <c r="L106">
        <v>22.22</v>
      </c>
      <c r="M106">
        <f t="shared" si="27"/>
        <v>4.4999999999999998E-2</v>
      </c>
      <c r="N106">
        <f t="shared" si="30"/>
        <v>3.9375000000000007E-2</v>
      </c>
      <c r="O106" s="28">
        <f t="shared" si="43"/>
        <v>24824.741813651191</v>
      </c>
      <c r="P106" s="29">
        <f t="shared" si="31"/>
        <v>-15.149280779084199</v>
      </c>
      <c r="Q106" s="29">
        <f t="shared" si="32"/>
        <v>-15.01892494596801</v>
      </c>
      <c r="R106" s="29">
        <f t="shared" si="37"/>
        <v>-27.15138515254699</v>
      </c>
      <c r="S106" s="29">
        <f t="shared" si="38"/>
        <v>-3.0168205725052211</v>
      </c>
      <c r="T106" s="29">
        <f t="shared" si="39"/>
        <v>-9.0504617175156632</v>
      </c>
      <c r="U106" s="29">
        <f t="shared" si="40"/>
        <v>-18.100923435031326</v>
      </c>
      <c r="V106" s="20">
        <f t="shared" si="45"/>
        <v>204.02968700490561</v>
      </c>
      <c r="W106" s="20">
        <f t="shared" si="47"/>
        <v>-18.473151357933826</v>
      </c>
      <c r="X106" s="20">
        <f t="shared" si="33"/>
        <v>13.634352701175779</v>
      </c>
      <c r="Y106" s="20">
        <f t="shared" si="34"/>
        <v>13.517032451371209</v>
      </c>
      <c r="Z106" s="20">
        <f t="shared" si="35"/>
        <v>-9.2050422978671822</v>
      </c>
      <c r="AA106" s="20">
        <f t="shared" si="41"/>
        <v>-12.221862870372403</v>
      </c>
      <c r="AB106" s="20">
        <f t="shared" si="46"/>
        <v>3391.2284993439021</v>
      </c>
      <c r="AC106" s="20">
        <f t="shared" si="36"/>
        <v>-1.7162673368895393E-2</v>
      </c>
      <c r="AD106" s="21">
        <f t="shared" si="28"/>
        <v>28420</v>
      </c>
      <c r="AE106" s="20">
        <f t="shared" si="42"/>
        <v>30.168205725052211</v>
      </c>
      <c r="AF106" s="20">
        <f t="shared" si="44"/>
        <v>3492.258186348804</v>
      </c>
    </row>
    <row r="107" spans="1:32" x14ac:dyDescent="0.25">
      <c r="A107">
        <v>0</v>
      </c>
      <c r="C107" s="16">
        <v>44166</v>
      </c>
      <c r="J107" s="17">
        <f t="shared" si="29"/>
        <v>1.8750000000000002</v>
      </c>
      <c r="K107">
        <f t="shared" si="26"/>
        <v>8.4375000000000006E-2</v>
      </c>
      <c r="L107">
        <v>22.22</v>
      </c>
      <c r="M107">
        <f t="shared" si="27"/>
        <v>4.4999999999999998E-2</v>
      </c>
      <c r="N107">
        <f t="shared" si="30"/>
        <v>3.9375000000000007E-2</v>
      </c>
      <c r="O107" s="28">
        <f t="shared" si="43"/>
        <v>24794.649192900131</v>
      </c>
      <c r="P107" s="29">
        <f t="shared" si="31"/>
        <v>-15.091925362840215</v>
      </c>
      <c r="Q107" s="29">
        <f t="shared" si="32"/>
        <v>-15.000695388219224</v>
      </c>
      <c r="R107" s="29">
        <f t="shared" si="37"/>
        <v>-27.083358675953495</v>
      </c>
      <c r="S107" s="29">
        <f t="shared" si="38"/>
        <v>-3.0092620751059442</v>
      </c>
      <c r="T107" s="29">
        <f t="shared" si="39"/>
        <v>-9.0277862253178309</v>
      </c>
      <c r="U107" s="29">
        <f t="shared" si="40"/>
        <v>-18.055572450635665</v>
      </c>
      <c r="V107" s="20">
        <f t="shared" si="45"/>
        <v>203.50603253518742</v>
      </c>
      <c r="W107" s="20">
        <f t="shared" si="47"/>
        <v>-18.425677230450919</v>
      </c>
      <c r="X107" s="20">
        <f t="shared" si="33"/>
        <v>13.582732826556194</v>
      </c>
      <c r="Y107" s="20">
        <f t="shared" si="34"/>
        <v>13.500625849397302</v>
      </c>
      <c r="Z107" s="20">
        <f t="shared" si="35"/>
        <v>-9.1813359152207514</v>
      </c>
      <c r="AA107" s="20">
        <f t="shared" si="41"/>
        <v>-12.190597990326696</v>
      </c>
      <c r="AB107" s="20">
        <f t="shared" si="46"/>
        <v>3421.8447745646799</v>
      </c>
      <c r="AC107" s="20">
        <f t="shared" si="36"/>
        <v>-1.7103794172937632E-2</v>
      </c>
      <c r="AD107" s="21">
        <f t="shared" si="28"/>
        <v>28420</v>
      </c>
      <c r="AE107" s="20">
        <f t="shared" si="42"/>
        <v>30.092620751059442</v>
      </c>
      <c r="AF107" s="20">
        <f t="shared" si="44"/>
        <v>3522.3508070998632</v>
      </c>
    </row>
    <row r="108" spans="1:32" x14ac:dyDescent="0.25">
      <c r="A108">
        <v>0</v>
      </c>
      <c r="C108" s="16">
        <v>44167</v>
      </c>
      <c r="J108" s="17">
        <f t="shared" si="29"/>
        <v>1.8750000000000002</v>
      </c>
      <c r="K108">
        <f t="shared" si="26"/>
        <v>8.4375000000000006E-2</v>
      </c>
      <c r="L108">
        <v>22.22</v>
      </c>
      <c r="M108">
        <f t="shared" si="27"/>
        <v>4.4999999999999998E-2</v>
      </c>
      <c r="N108">
        <f t="shared" si="30"/>
        <v>3.9375000000000007E-2</v>
      </c>
      <c r="O108" s="28">
        <f t="shared" si="43"/>
        <v>24764.631737888027</v>
      </c>
      <c r="P108" s="29">
        <f t="shared" si="31"/>
        <v>-15.03494350836292</v>
      </c>
      <c r="Q108" s="29">
        <f t="shared" si="32"/>
        <v>-14.982511503741858</v>
      </c>
      <c r="R108" s="29">
        <f t="shared" si="37"/>
        <v>-27.0157095108943</v>
      </c>
      <c r="S108" s="29">
        <f t="shared" si="38"/>
        <v>-3.0017455012104777</v>
      </c>
      <c r="T108" s="29">
        <f t="shared" si="39"/>
        <v>-9.0052365036314335</v>
      </c>
      <c r="U108" s="29">
        <f t="shared" si="40"/>
        <v>-18.010473007262867</v>
      </c>
      <c r="V108" s="20">
        <f t="shared" si="45"/>
        <v>202.98549065903455</v>
      </c>
      <c r="W108" s="20">
        <f t="shared" si="47"/>
        <v>-18.378479922963763</v>
      </c>
      <c r="X108" s="20">
        <f t="shared" si="33"/>
        <v>13.531449157526628</v>
      </c>
      <c r="Y108" s="20">
        <f t="shared" si="34"/>
        <v>13.484260353367672</v>
      </c>
      <c r="Z108" s="20">
        <f t="shared" si="35"/>
        <v>-9.1577714640834333</v>
      </c>
      <c r="AA108" s="20">
        <f t="shared" si="41"/>
        <v>-12.159516965293911</v>
      </c>
      <c r="AB108" s="20">
        <f t="shared" si="46"/>
        <v>3452.3827714529375</v>
      </c>
      <c r="AC108" s="20">
        <f t="shared" si="36"/>
        <v>-1.7045711218636614E-2</v>
      </c>
      <c r="AD108" s="21">
        <f t="shared" si="28"/>
        <v>28419.999999999996</v>
      </c>
      <c r="AE108" s="20">
        <f t="shared" si="42"/>
        <v>30.017455012104776</v>
      </c>
      <c r="AF108" s="20">
        <f t="shared" si="44"/>
        <v>3552.3682621119679</v>
      </c>
    </row>
    <row r="109" spans="1:32" x14ac:dyDescent="0.25">
      <c r="A109">
        <v>0</v>
      </c>
      <c r="C109" s="16">
        <v>44168</v>
      </c>
      <c r="J109" s="17">
        <f t="shared" si="29"/>
        <v>1.8750000000000002</v>
      </c>
      <c r="K109">
        <f t="shared" si="26"/>
        <v>8.4375000000000006E-2</v>
      </c>
      <c r="L109">
        <v>22.22</v>
      </c>
      <c r="M109">
        <f t="shared" si="27"/>
        <v>4.4999999999999998E-2</v>
      </c>
      <c r="N109">
        <f t="shared" si="30"/>
        <v>3.9375000000000007E-2</v>
      </c>
      <c r="O109" s="28">
        <f t="shared" si="43"/>
        <v>24734.689034146828</v>
      </c>
      <c r="P109" s="29">
        <f t="shared" si="31"/>
        <v>-14.978330701990911</v>
      </c>
      <c r="Q109" s="29">
        <f t="shared" si="32"/>
        <v>-14.964373039207313</v>
      </c>
      <c r="R109" s="29">
        <f t="shared" si="37"/>
        <v>-26.948433367078401</v>
      </c>
      <c r="S109" s="29">
        <f t="shared" si="38"/>
        <v>-2.9942703741198224</v>
      </c>
      <c r="T109" s="29">
        <f t="shared" si="39"/>
        <v>-8.9828111223594664</v>
      </c>
      <c r="U109" s="29">
        <f t="shared" si="40"/>
        <v>-17.965622244718936</v>
      </c>
      <c r="V109" s="20">
        <f t="shared" si="45"/>
        <v>202.46802092338146</v>
      </c>
      <c r="W109" s="20">
        <f t="shared" si="47"/>
        <v>-18.331556023074938</v>
      </c>
      <c r="X109" s="20">
        <f t="shared" si="33"/>
        <v>13.48049763179182</v>
      </c>
      <c r="Y109" s="20">
        <f t="shared" si="34"/>
        <v>13.467935735286582</v>
      </c>
      <c r="Z109" s="20">
        <f t="shared" si="35"/>
        <v>-9.1343470796565551</v>
      </c>
      <c r="AA109" s="20">
        <f t="shared" si="41"/>
        <v>-12.128617453776378</v>
      </c>
      <c r="AB109" s="20">
        <f t="shared" si="46"/>
        <v>3482.8429449297887</v>
      </c>
      <c r="AC109" s="20">
        <f t="shared" si="36"/>
        <v>-1.6988404089239854E-2</v>
      </c>
      <c r="AD109" s="21">
        <f t="shared" si="28"/>
        <v>28419.999999999996</v>
      </c>
      <c r="AE109" s="20">
        <f t="shared" si="42"/>
        <v>29.942703741198226</v>
      </c>
      <c r="AF109" s="20">
        <f t="shared" si="44"/>
        <v>3582.3109658531662</v>
      </c>
    </row>
    <row r="110" spans="1:32" x14ac:dyDescent="0.25">
      <c r="A110">
        <v>0</v>
      </c>
      <c r="C110" s="16">
        <v>44169</v>
      </c>
      <c r="J110" s="17">
        <f t="shared" si="29"/>
        <v>1.8750000000000002</v>
      </c>
      <c r="K110">
        <f t="shared" si="26"/>
        <v>8.4375000000000006E-2</v>
      </c>
      <c r="L110">
        <v>22.22</v>
      </c>
      <c r="M110">
        <f t="shared" si="27"/>
        <v>4.4999999999999998E-2</v>
      </c>
      <c r="N110">
        <f t="shared" si="30"/>
        <v>3.9375000000000007E-2</v>
      </c>
      <c r="O110" s="28">
        <f t="shared" si="43"/>
        <v>24704.82067187535</v>
      </c>
      <c r="P110" s="29">
        <f t="shared" si="31"/>
        <v>-14.922082527310485</v>
      </c>
      <c r="Q110" s="29">
        <f t="shared" si="32"/>
        <v>-14.946279744167507</v>
      </c>
      <c r="R110" s="29">
        <f t="shared" si="37"/>
        <v>-26.881526044330194</v>
      </c>
      <c r="S110" s="29">
        <f t="shared" si="38"/>
        <v>-2.9868362271477995</v>
      </c>
      <c r="T110" s="29">
        <f t="shared" si="39"/>
        <v>-8.9605086814433967</v>
      </c>
      <c r="U110" s="29">
        <f t="shared" si="40"/>
        <v>-17.921017362886797</v>
      </c>
      <c r="V110" s="20">
        <f t="shared" si="45"/>
        <v>201.95358383126359</v>
      </c>
      <c r="W110" s="20">
        <f t="shared" si="47"/>
        <v>-18.284902194895921</v>
      </c>
      <c r="X110" s="20">
        <f t="shared" si="33"/>
        <v>13.429874274579436</v>
      </c>
      <c r="Y110" s="20">
        <f t="shared" si="34"/>
        <v>13.451651769750756</v>
      </c>
      <c r="Z110" s="20">
        <f t="shared" si="35"/>
        <v>-9.1110609415521662</v>
      </c>
      <c r="AA110" s="20">
        <f t="shared" si="41"/>
        <v>-12.097897168699966</v>
      </c>
      <c r="AB110" s="20">
        <f t="shared" si="46"/>
        <v>3513.2257442933847</v>
      </c>
      <c r="AC110" s="20">
        <f t="shared" si="36"/>
        <v>-1.6931852985681804E-2</v>
      </c>
      <c r="AD110" s="21">
        <f t="shared" si="28"/>
        <v>28419.999999999996</v>
      </c>
      <c r="AE110" s="20">
        <f t="shared" si="42"/>
        <v>29.868362271477991</v>
      </c>
      <c r="AF110" s="20">
        <f t="shared" si="44"/>
        <v>3612.1793281246441</v>
      </c>
    </row>
    <row r="111" spans="1:32" x14ac:dyDescent="0.25">
      <c r="A111">
        <v>0</v>
      </c>
      <c r="C111" s="16">
        <v>44170</v>
      </c>
      <c r="J111" s="63">
        <f t="shared" si="29"/>
        <v>1.8750000000000002</v>
      </c>
      <c r="K111" s="64">
        <f t="shared" si="26"/>
        <v>8.4375000000000006E-2</v>
      </c>
      <c r="L111">
        <v>22.22</v>
      </c>
      <c r="M111">
        <f t="shared" si="27"/>
        <v>4.4999999999999998E-2</v>
      </c>
      <c r="N111">
        <f t="shared" si="30"/>
        <v>3.9375000000000007E-2</v>
      </c>
      <c r="O111" s="28">
        <f t="shared" si="43"/>
        <v>24675.026245842135</v>
      </c>
      <c r="P111" s="29">
        <f t="shared" si="31"/>
        <v>-14.866194662220977</v>
      </c>
      <c r="Q111" s="29">
        <f t="shared" si="32"/>
        <v>-14.928231370994375</v>
      </c>
      <c r="R111" s="29">
        <f t="shared" si="37"/>
        <v>-26.814983429893818</v>
      </c>
      <c r="S111" s="29">
        <f t="shared" si="38"/>
        <v>-2.9794426033215355</v>
      </c>
      <c r="T111" s="29">
        <f t="shared" si="39"/>
        <v>-8.9383278099646049</v>
      </c>
      <c r="U111" s="29">
        <f t="shared" si="40"/>
        <v>-17.876655619929213</v>
      </c>
      <c r="V111" s="20">
        <f t="shared" si="45"/>
        <v>201.4421408119486</v>
      </c>
      <c r="W111" s="20">
        <f t="shared" si="47"/>
        <v>-18.238515176801954</v>
      </c>
      <c r="X111" s="20">
        <f t="shared" si="33"/>
        <v>13.37957519599888</v>
      </c>
      <c r="Y111" s="20">
        <f t="shared" si="34"/>
        <v>13.435408233894938</v>
      </c>
      <c r="Z111" s="20">
        <f t="shared" si="35"/>
        <v>-9.0879112724068616</v>
      </c>
      <c r="AA111" s="20">
        <f t="shared" si="41"/>
        <v>-12.067353875728397</v>
      </c>
      <c r="AB111" s="20">
        <f t="shared" si="46"/>
        <v>3543.531613345915</v>
      </c>
      <c r="AC111" s="20">
        <f t="shared" si="36"/>
        <v>-1.6876038711461351E-2</v>
      </c>
      <c r="AD111" s="21">
        <f t="shared" si="28"/>
        <v>28420</v>
      </c>
      <c r="AE111" s="20">
        <f t="shared" si="42"/>
        <v>29.794426033215352</v>
      </c>
      <c r="AF111" s="20">
        <f t="shared" si="44"/>
        <v>3641.9737541578593</v>
      </c>
    </row>
    <row r="112" spans="1:32" x14ac:dyDescent="0.25">
      <c r="A112">
        <v>0</v>
      </c>
      <c r="C112" s="16">
        <v>44171</v>
      </c>
      <c r="J112" s="63">
        <f t="shared" si="29"/>
        <v>1.8750000000000002</v>
      </c>
      <c r="K112" s="64">
        <f t="shared" si="26"/>
        <v>8.4375000000000006E-2</v>
      </c>
      <c r="L112">
        <v>22.22</v>
      </c>
      <c r="M112">
        <f t="shared" si="27"/>
        <v>4.4999999999999998E-2</v>
      </c>
      <c r="N112">
        <f t="shared" si="30"/>
        <v>3.9375000000000007E-2</v>
      </c>
      <c r="O112" s="28">
        <f t="shared" si="43"/>
        <v>24645.305355291221</v>
      </c>
      <c r="P112" s="29">
        <f t="shared" si="31"/>
        <v>-14.810662876092916</v>
      </c>
      <c r="Q112" s="29">
        <f t="shared" si="32"/>
        <v>-14.910227674821176</v>
      </c>
      <c r="R112" s="29">
        <f t="shared" si="37"/>
        <v>-26.748801495822683</v>
      </c>
      <c r="S112" s="29">
        <f t="shared" si="38"/>
        <v>-2.9720890550914092</v>
      </c>
      <c r="T112" s="29">
        <f t="shared" si="39"/>
        <v>-8.9162671652742276</v>
      </c>
      <c r="U112" s="29">
        <f t="shared" si="40"/>
        <v>-17.832534330548455</v>
      </c>
      <c r="V112" s="20">
        <f t="shared" si="45"/>
        <v>200.93365419199608</v>
      </c>
      <c r="W112" s="20">
        <f t="shared" si="47"/>
        <v>-18.192391779237525</v>
      </c>
      <c r="X112" s="20">
        <f t="shared" si="33"/>
        <v>13.329596588483625</v>
      </c>
      <c r="Y112" s="20">
        <f t="shared" si="34"/>
        <v>13.419204907339058</v>
      </c>
      <c r="Z112" s="20">
        <f t="shared" si="35"/>
        <v>-9.0648963365376876</v>
      </c>
      <c r="AA112" s="20">
        <f t="shared" si="41"/>
        <v>-12.036985391629097</v>
      </c>
      <c r="AB112" s="20">
        <f t="shared" si="46"/>
        <v>3573.7609905167819</v>
      </c>
      <c r="AC112" s="20">
        <f t="shared" si="36"/>
        <v>-1.6820942657150322E-2</v>
      </c>
      <c r="AD112" s="21">
        <f t="shared" si="28"/>
        <v>28419.999999999996</v>
      </c>
      <c r="AE112" s="20">
        <f t="shared" si="42"/>
        <v>29.720890550914092</v>
      </c>
      <c r="AF112" s="20">
        <f t="shared" si="44"/>
        <v>3671.6946447087735</v>
      </c>
    </row>
    <row r="113" spans="1:32" x14ac:dyDescent="0.25">
      <c r="A113">
        <v>0</v>
      </c>
      <c r="C113" s="16">
        <v>44172</v>
      </c>
      <c r="J113" s="63">
        <f t="shared" si="29"/>
        <v>1.8750000000000002</v>
      </c>
      <c r="K113" s="64">
        <f t="shared" si="26"/>
        <v>8.4375000000000006E-2</v>
      </c>
      <c r="L113">
        <v>22.22</v>
      </c>
      <c r="M113">
        <f t="shared" si="27"/>
        <v>4.4999999999999998E-2</v>
      </c>
      <c r="N113">
        <f t="shared" si="30"/>
        <v>3.9375000000000007E-2</v>
      </c>
      <c r="O113" s="28">
        <f t="shared" si="43"/>
        <v>24615.657603850719</v>
      </c>
      <c r="P113" s="29">
        <f t="shared" si="31"/>
        <v>-14.755483027017601</v>
      </c>
      <c r="Q113" s="29">
        <f t="shared" si="32"/>
        <v>-14.892268413485548</v>
      </c>
      <c r="R113" s="29">
        <f t="shared" si="37"/>
        <v>-26.682976296452836</v>
      </c>
      <c r="S113" s="29">
        <f t="shared" si="38"/>
        <v>-2.9647751440503152</v>
      </c>
      <c r="T113" s="29">
        <f t="shared" si="39"/>
        <v>-8.8943254321509446</v>
      </c>
      <c r="U113" s="29">
        <f t="shared" si="40"/>
        <v>-17.788650864301893</v>
      </c>
      <c r="V113" s="20">
        <f t="shared" si="45"/>
        <v>200.42808716723368</v>
      </c>
      <c r="W113" s="20">
        <f t="shared" si="47"/>
        <v>-18.146528882575407</v>
      </c>
      <c r="X113" s="20">
        <f t="shared" si="33"/>
        <v>13.27993472431584</v>
      </c>
      <c r="Y113" s="20">
        <f t="shared" si="34"/>
        <v>13.403041572136994</v>
      </c>
      <c r="Z113" s="20">
        <f t="shared" si="35"/>
        <v>-9.0420144386398231</v>
      </c>
      <c r="AA113" s="20">
        <f t="shared" si="41"/>
        <v>-12.006789582690139</v>
      </c>
      <c r="AB113" s="20">
        <f t="shared" si="46"/>
        <v>3603.9143089820473</v>
      </c>
      <c r="AC113" s="20">
        <f t="shared" si="36"/>
        <v>-1.6766546784718898E-2</v>
      </c>
      <c r="AD113" s="21">
        <f t="shared" si="28"/>
        <v>28420</v>
      </c>
      <c r="AE113" s="20">
        <f t="shared" si="42"/>
        <v>29.647751440503153</v>
      </c>
      <c r="AF113" s="20">
        <f t="shared" si="44"/>
        <v>3701.3423961492767</v>
      </c>
    </row>
    <row r="114" spans="1:32" x14ac:dyDescent="0.25">
      <c r="A114">
        <v>0</v>
      </c>
      <c r="C114" s="16">
        <v>44173</v>
      </c>
      <c r="J114" s="63">
        <f t="shared" si="29"/>
        <v>1.8750000000000002</v>
      </c>
      <c r="K114" s="64">
        <f t="shared" si="26"/>
        <v>8.4375000000000006E-2</v>
      </c>
      <c r="L114">
        <v>22.22</v>
      </c>
      <c r="M114">
        <f t="shared" si="27"/>
        <v>4.4999999999999998E-2</v>
      </c>
      <c r="N114">
        <f t="shared" si="30"/>
        <v>3.9375000000000007E-2</v>
      </c>
      <c r="O114" s="28">
        <f t="shared" si="43"/>
        <v>24586.0825994441</v>
      </c>
      <c r="P114" s="29">
        <f t="shared" si="31"/>
        <v>-14.70065105914634</v>
      </c>
      <c r="Q114" s="29">
        <f t="shared" si="32"/>
        <v>-14.874353347474266</v>
      </c>
      <c r="R114" s="29">
        <f t="shared" si="37"/>
        <v>-26.617503965958548</v>
      </c>
      <c r="S114" s="29">
        <f t="shared" si="38"/>
        <v>-2.9575004406620611</v>
      </c>
      <c r="T114" s="29">
        <f t="shared" si="39"/>
        <v>-8.8725013219861815</v>
      </c>
      <c r="U114" s="29">
        <f t="shared" si="40"/>
        <v>-17.745002643972366</v>
      </c>
      <c r="V114" s="20">
        <f t="shared" si="45"/>
        <v>199.9254037756354</v>
      </c>
      <c r="W114" s="20">
        <f t="shared" si="47"/>
        <v>-18.100923435031326</v>
      </c>
      <c r="X114" s="20">
        <f t="shared" si="33"/>
        <v>13.230585953231706</v>
      </c>
      <c r="Y114" s="20">
        <f t="shared" si="34"/>
        <v>13.38691801272684</v>
      </c>
      <c r="Z114" s="20">
        <f t="shared" si="35"/>
        <v>-9.019263922525516</v>
      </c>
      <c r="AA114" s="20">
        <f t="shared" si="41"/>
        <v>-11.976764363187577</v>
      </c>
      <c r="AB114" s="20">
        <f t="shared" si="46"/>
        <v>3633.9919967802662</v>
      </c>
      <c r="AC114" s="20">
        <f t="shared" si="36"/>
        <v>-1.6712833611766169E-2</v>
      </c>
      <c r="AD114" s="21">
        <f t="shared" si="28"/>
        <v>28420.000000000004</v>
      </c>
      <c r="AE114" s="20">
        <f t="shared" si="42"/>
        <v>29.575004406620607</v>
      </c>
      <c r="AF114" s="20">
        <f t="shared" si="44"/>
        <v>3730.9174005558975</v>
      </c>
    </row>
    <row r="115" spans="1:32" x14ac:dyDescent="0.25">
      <c r="A115">
        <v>0</v>
      </c>
      <c r="C115" s="16">
        <v>44174</v>
      </c>
      <c r="J115" s="63">
        <f t="shared" si="29"/>
        <v>1.8750000000000002</v>
      </c>
      <c r="K115" s="64">
        <f t="shared" si="26"/>
        <v>8.4375000000000006E-2</v>
      </c>
      <c r="L115">
        <v>22.22</v>
      </c>
      <c r="M115">
        <f t="shared" si="27"/>
        <v>4.4999999999999998E-2</v>
      </c>
      <c r="N115">
        <f t="shared" si="30"/>
        <v>3.9375000000000007E-2</v>
      </c>
      <c r="O115" s="28">
        <f t="shared" si="43"/>
        <v>24556.579954204113</v>
      </c>
      <c r="P115" s="29">
        <f t="shared" si="31"/>
        <v>-14.64616300011749</v>
      </c>
      <c r="Q115" s="29">
        <f t="shared" si="32"/>
        <v>-14.856482239869635</v>
      </c>
      <c r="R115" s="29">
        <f t="shared" si="37"/>
        <v>-26.552380715988413</v>
      </c>
      <c r="S115" s="29">
        <f t="shared" si="38"/>
        <v>-2.9502645239987126</v>
      </c>
      <c r="T115" s="29">
        <f t="shared" si="39"/>
        <v>-8.850793571996137</v>
      </c>
      <c r="U115" s="29">
        <f t="shared" si="40"/>
        <v>-17.701587143992278</v>
      </c>
      <c r="V115" s="20">
        <f t="shared" si="45"/>
        <v>199.42556887108458</v>
      </c>
      <c r="W115" s="20">
        <f t="shared" si="47"/>
        <v>-18.055572450635665</v>
      </c>
      <c r="X115" s="20">
        <f t="shared" si="33"/>
        <v>13.181546700105741</v>
      </c>
      <c r="Y115" s="20">
        <f t="shared" si="34"/>
        <v>13.370834015882672</v>
      </c>
      <c r="Z115" s="20">
        <f t="shared" si="35"/>
        <v>-8.9966431699035923</v>
      </c>
      <c r="AA115" s="20">
        <f t="shared" si="41"/>
        <v>-11.946907693902304</v>
      </c>
      <c r="AB115" s="20">
        <f t="shared" si="46"/>
        <v>3663.9944769248041</v>
      </c>
      <c r="AC115" s="20">
        <f t="shared" si="36"/>
        <v>-1.6659786195769574E-2</v>
      </c>
      <c r="AD115" s="21">
        <f t="shared" si="28"/>
        <v>28420</v>
      </c>
      <c r="AE115" s="20">
        <f t="shared" si="42"/>
        <v>29.502645239987128</v>
      </c>
      <c r="AF115" s="20">
        <f t="shared" si="44"/>
        <v>3760.4200457958846</v>
      </c>
    </row>
    <row r="116" spans="1:32" x14ac:dyDescent="0.25">
      <c r="A116">
        <v>0</v>
      </c>
      <c r="C116" s="16">
        <v>44175</v>
      </c>
      <c r="J116" s="63">
        <f t="shared" si="29"/>
        <v>1.8750000000000002</v>
      </c>
      <c r="K116" s="64">
        <f t="shared" si="26"/>
        <v>8.4375000000000006E-2</v>
      </c>
      <c r="L116">
        <v>22.22</v>
      </c>
      <c r="M116">
        <f t="shared" si="27"/>
        <v>4.4999999999999998E-2</v>
      </c>
      <c r="N116">
        <f t="shared" si="30"/>
        <v>3.9375000000000007E-2</v>
      </c>
      <c r="O116" s="28">
        <f t="shared" si="43"/>
        <v>24527.149284389248</v>
      </c>
      <c r="P116" s="29">
        <f t="shared" si="31"/>
        <v>-14.592014958569118</v>
      </c>
      <c r="Q116" s="29">
        <f t="shared" si="32"/>
        <v>-14.838654856297477</v>
      </c>
      <c r="R116" s="29">
        <f t="shared" si="37"/>
        <v>-26.487602833379938</v>
      </c>
      <c r="S116" s="29">
        <f t="shared" si="38"/>
        <v>-2.9430669814866599</v>
      </c>
      <c r="T116" s="29">
        <f t="shared" si="39"/>
        <v>-8.8292009444599788</v>
      </c>
      <c r="U116" s="29">
        <f t="shared" si="40"/>
        <v>-17.658401888919961</v>
      </c>
      <c r="V116" s="20">
        <f t="shared" si="45"/>
        <v>198.92854809800284</v>
      </c>
      <c r="W116" s="20">
        <f t="shared" si="47"/>
        <v>-18.010473007262867</v>
      </c>
      <c r="X116" s="20">
        <f t="shared" si="33"/>
        <v>13.132813462712207</v>
      </c>
      <c r="Y116" s="20">
        <f t="shared" si="34"/>
        <v>13.35478937066773</v>
      </c>
      <c r="Z116" s="20">
        <f t="shared" si="35"/>
        <v>-8.974150599198806</v>
      </c>
      <c r="AA116" s="20">
        <f t="shared" si="41"/>
        <v>-11.917217580685467</v>
      </c>
      <c r="AB116" s="20">
        <f t="shared" si="46"/>
        <v>3693.9221675127524</v>
      </c>
      <c r="AC116" s="20">
        <f t="shared" si="36"/>
        <v>-1.6607388118410008E-2</v>
      </c>
      <c r="AD116" s="21">
        <f t="shared" si="28"/>
        <v>28420.000000000004</v>
      </c>
      <c r="AE116" s="20">
        <f t="shared" si="42"/>
        <v>29.430669814866601</v>
      </c>
      <c r="AF116" s="20">
        <f t="shared" si="44"/>
        <v>3789.8507156107512</v>
      </c>
    </row>
    <row r="117" spans="1:32" x14ac:dyDescent="0.25">
      <c r="A117">
        <v>0</v>
      </c>
      <c r="C117" s="16">
        <v>44176</v>
      </c>
      <c r="J117" s="63">
        <f t="shared" si="29"/>
        <v>1.8750000000000002</v>
      </c>
      <c r="K117" s="64">
        <f t="shared" si="26"/>
        <v>8.4375000000000006E-2</v>
      </c>
      <c r="L117">
        <v>22.22</v>
      </c>
      <c r="M117">
        <f t="shared" si="27"/>
        <v>4.4999999999999998E-2</v>
      </c>
      <c r="N117">
        <f t="shared" si="30"/>
        <v>3.9375000000000007E-2</v>
      </c>
      <c r="O117" s="28">
        <f t="shared" si="43"/>
        <v>24497.790210302639</v>
      </c>
      <c r="P117" s="29">
        <f t="shared" si="31"/>
        <v>-14.53820312173519</v>
      </c>
      <c r="Q117" s="29">
        <f t="shared" si="32"/>
        <v>-14.820870964876649</v>
      </c>
      <c r="R117" s="29">
        <f t="shared" si="37"/>
        <v>-26.423166677950658</v>
      </c>
      <c r="S117" s="29">
        <f t="shared" si="38"/>
        <v>-2.9359074086611843</v>
      </c>
      <c r="T117" s="29">
        <f t="shared" si="39"/>
        <v>-8.8077222259835519</v>
      </c>
      <c r="U117" s="29">
        <f t="shared" si="40"/>
        <v>-17.615444451967107</v>
      </c>
      <c r="V117" s="20">
        <f t="shared" si="45"/>
        <v>198.43430786682444</v>
      </c>
      <c r="W117" s="20">
        <f t="shared" si="47"/>
        <v>-17.965622244718936</v>
      </c>
      <c r="X117" s="20">
        <f t="shared" si="33"/>
        <v>13.084382809561671</v>
      </c>
      <c r="Y117" s="20">
        <f t="shared" si="34"/>
        <v>13.338783868388985</v>
      </c>
      <c r="Z117" s="20">
        <f t="shared" si="35"/>
        <v>-8.9517846644101269</v>
      </c>
      <c r="AA117" s="20">
        <f t="shared" si="41"/>
        <v>-11.88769207307131</v>
      </c>
      <c r="AB117" s="20">
        <f t="shared" si="46"/>
        <v>3723.7754818305425</v>
      </c>
      <c r="AC117" s="20">
        <f t="shared" si="36"/>
        <v>-1.6555623470050303E-2</v>
      </c>
      <c r="AD117" s="21">
        <f t="shared" si="28"/>
        <v>28420.000000000007</v>
      </c>
      <c r="AE117" s="20">
        <f t="shared" si="42"/>
        <v>29.359074086611844</v>
      </c>
      <c r="AF117" s="20">
        <f t="shared" si="44"/>
        <v>3819.2097896973632</v>
      </c>
    </row>
    <row r="118" spans="1:32" x14ac:dyDescent="0.25">
      <c r="A118">
        <v>0</v>
      </c>
      <c r="C118" s="16">
        <v>44177</v>
      </c>
      <c r="J118" s="63">
        <f t="shared" si="29"/>
        <v>1.8750000000000002</v>
      </c>
      <c r="K118" s="64">
        <f t="shared" si="26"/>
        <v>8.4375000000000006E-2</v>
      </c>
      <c r="L118">
        <v>22.22</v>
      </c>
      <c r="M118">
        <f t="shared" si="27"/>
        <v>4.4999999999999998E-2</v>
      </c>
      <c r="N118">
        <f t="shared" si="30"/>
        <v>3.9375000000000007E-2</v>
      </c>
      <c r="O118" s="28">
        <f t="shared" si="43"/>
        <v>24468.502356213347</v>
      </c>
      <c r="P118" s="29">
        <f t="shared" si="31"/>
        <v>-14.484723753122896</v>
      </c>
      <c r="Q118" s="29">
        <f t="shared" si="32"/>
        <v>-14.803130336170042</v>
      </c>
      <c r="R118" s="29">
        <f t="shared" si="37"/>
        <v>-26.359068680363645</v>
      </c>
      <c r="S118" s="29">
        <f t="shared" si="38"/>
        <v>-2.928785408929294</v>
      </c>
      <c r="T118" s="29">
        <f t="shared" si="39"/>
        <v>-8.7863562267878805</v>
      </c>
      <c r="U118" s="29">
        <f t="shared" si="40"/>
        <v>-17.572712453575765</v>
      </c>
      <c r="V118" s="20">
        <f t="shared" si="45"/>
        <v>197.94281533029417</v>
      </c>
      <c r="W118" s="20">
        <f t="shared" si="47"/>
        <v>-17.921017362886797</v>
      </c>
      <c r="X118" s="20">
        <f t="shared" si="33"/>
        <v>13.036251377810608</v>
      </c>
      <c r="Y118" s="20">
        <f t="shared" si="34"/>
        <v>13.322817302553039</v>
      </c>
      <c r="Z118" s="20">
        <f t="shared" si="35"/>
        <v>-8.9295438540070986</v>
      </c>
      <c r="AA118" s="20">
        <f t="shared" si="41"/>
        <v>-11.858329262936392</v>
      </c>
      <c r="AB118" s="20">
        <f t="shared" si="46"/>
        <v>3753.5548284563656</v>
      </c>
      <c r="AC118" s="20">
        <f t="shared" si="36"/>
        <v>-1.6504476834427143E-2</v>
      </c>
      <c r="AD118" s="21">
        <f t="shared" si="28"/>
        <v>28420.000000000007</v>
      </c>
      <c r="AE118" s="20">
        <f t="shared" si="42"/>
        <v>29.287854089292939</v>
      </c>
      <c r="AF118" s="20">
        <f t="shared" si="44"/>
        <v>3848.4976437866562</v>
      </c>
    </row>
    <row r="119" spans="1:32" x14ac:dyDescent="0.25">
      <c r="A119">
        <v>0</v>
      </c>
      <c r="C119" s="16">
        <v>44178</v>
      </c>
      <c r="J119" s="63">
        <f t="shared" si="29"/>
        <v>1.8750000000000002</v>
      </c>
      <c r="K119" s="64">
        <f t="shared" si="26"/>
        <v>8.4375000000000006E-2</v>
      </c>
      <c r="L119">
        <v>22.22</v>
      </c>
      <c r="M119">
        <f t="shared" si="27"/>
        <v>4.4999999999999998E-2</v>
      </c>
      <c r="N119">
        <f t="shared" si="30"/>
        <v>3.9375000000000007E-2</v>
      </c>
      <c r="O119" s="28">
        <f t="shared" si="43"/>
        <v>24439.285350279941</v>
      </c>
      <c r="P119" s="29">
        <f t="shared" si="31"/>
        <v>-14.43157319026885</v>
      </c>
      <c r="Q119" s="29">
        <f t="shared" si="32"/>
        <v>-14.78543274313701</v>
      </c>
      <c r="R119" s="29">
        <f t="shared" si="37"/>
        <v>-26.295305340065273</v>
      </c>
      <c r="S119" s="29">
        <f t="shared" si="38"/>
        <v>-2.921700593340586</v>
      </c>
      <c r="T119" s="29">
        <f t="shared" si="39"/>
        <v>-8.765101780021757</v>
      </c>
      <c r="U119" s="29">
        <f t="shared" si="40"/>
        <v>-17.530203560043518</v>
      </c>
      <c r="V119" s="20">
        <f t="shared" si="45"/>
        <v>197.45403836056701</v>
      </c>
      <c r="W119" s="20">
        <f t="shared" si="47"/>
        <v>-17.876655619929213</v>
      </c>
      <c r="X119" s="20">
        <f t="shared" si="33"/>
        <v>12.988415871241966</v>
      </c>
      <c r="Y119" s="20">
        <f t="shared" si="34"/>
        <v>13.306889468823309</v>
      </c>
      <c r="Z119" s="20">
        <f t="shared" si="35"/>
        <v>-8.9074266898632377</v>
      </c>
      <c r="AA119" s="20">
        <f t="shared" si="41"/>
        <v>-11.829127283203825</v>
      </c>
      <c r="AB119" s="20">
        <f t="shared" si="46"/>
        <v>3783.2606113594989</v>
      </c>
      <c r="AC119" s="20">
        <f t="shared" si="36"/>
        <v>-1.6453933273564758E-2</v>
      </c>
      <c r="AD119" s="21">
        <f t="shared" si="28"/>
        <v>28420.000000000007</v>
      </c>
      <c r="AE119" s="20">
        <f t="shared" si="42"/>
        <v>29.217005933405861</v>
      </c>
      <c r="AF119" s="20">
        <f t="shared" si="44"/>
        <v>3877.714649720062</v>
      </c>
    </row>
    <row r="120" spans="1:32" x14ac:dyDescent="0.25">
      <c r="A120">
        <v>0</v>
      </c>
      <c r="C120" s="16">
        <v>44179</v>
      </c>
      <c r="J120" s="17">
        <f t="shared" si="29"/>
        <v>1.8750000000000002</v>
      </c>
      <c r="K120">
        <f t="shared" si="26"/>
        <v>8.4375000000000006E-2</v>
      </c>
      <c r="L120">
        <v>22.22</v>
      </c>
      <c r="M120">
        <f t="shared" si="27"/>
        <v>4.4999999999999998E-2</v>
      </c>
      <c r="N120">
        <f t="shared" si="30"/>
        <v>3.9375000000000007E-2</v>
      </c>
      <c r="O120" s="28">
        <f t="shared" si="43"/>
        <v>24410.138824476282</v>
      </c>
      <c r="P120" s="29">
        <f t="shared" si="31"/>
        <v>-14.378747842571768</v>
      </c>
      <c r="Q120" s="29">
        <f t="shared" si="32"/>
        <v>-14.7677779610872</v>
      </c>
      <c r="R120" s="29">
        <f t="shared" si="37"/>
        <v>-26.231873223293071</v>
      </c>
      <c r="S120" s="29">
        <f t="shared" si="38"/>
        <v>-2.9146525803658969</v>
      </c>
      <c r="T120" s="29">
        <f t="shared" si="39"/>
        <v>-8.7439577410976899</v>
      </c>
      <c r="U120" s="29">
        <f t="shared" si="40"/>
        <v>-17.487915482195383</v>
      </c>
      <c r="V120" s="20">
        <f t="shared" si="45"/>
        <v>196.9679455270861</v>
      </c>
      <c r="W120" s="20">
        <f t="shared" si="47"/>
        <v>-17.832534330548455</v>
      </c>
      <c r="X120" s="20">
        <f t="shared" si="33"/>
        <v>12.94087305831459</v>
      </c>
      <c r="Y120" s="20">
        <f t="shared" si="34"/>
        <v>13.291000164978479</v>
      </c>
      <c r="Z120" s="20">
        <f t="shared" si="35"/>
        <v>-8.8854317262255158</v>
      </c>
      <c r="AA120" s="20">
        <f t="shared" si="41"/>
        <v>-11.800084306591412</v>
      </c>
      <c r="AB120" s="20">
        <f t="shared" si="46"/>
        <v>3812.8932299966382</v>
      </c>
      <c r="AC120" s="20">
        <f t="shared" si="36"/>
        <v>-1.6403978312995851E-2</v>
      </c>
      <c r="AD120" s="21">
        <f t="shared" si="28"/>
        <v>28420.000000000007</v>
      </c>
      <c r="AE120" s="20">
        <f t="shared" si="42"/>
        <v>29.146525803658971</v>
      </c>
      <c r="AF120" s="20">
        <f t="shared" si="44"/>
        <v>3906.8611755237212</v>
      </c>
    </row>
    <row r="121" spans="1:32" x14ac:dyDescent="0.25">
      <c r="A121">
        <v>0</v>
      </c>
      <c r="C121" s="16">
        <v>44180</v>
      </c>
      <c r="J121" s="17">
        <f t="shared" si="29"/>
        <v>1.8750000000000002</v>
      </c>
      <c r="K121">
        <f t="shared" si="26"/>
        <v>8.4375000000000006E-2</v>
      </c>
      <c r="L121">
        <v>22.22</v>
      </c>
      <c r="M121">
        <f t="shared" si="27"/>
        <v>4.4999999999999998E-2</v>
      </c>
      <c r="N121">
        <f t="shared" si="30"/>
        <v>3.9375000000000007E-2</v>
      </c>
      <c r="O121" s="28">
        <f t="shared" si="43"/>
        <v>24381.062414519445</v>
      </c>
      <c r="P121" s="29">
        <f t="shared" si="31"/>
        <v>-14.32624418919923</v>
      </c>
      <c r="Q121" s="29">
        <f t="shared" si="32"/>
        <v>-14.7501657676357</v>
      </c>
      <c r="R121" s="29">
        <f t="shared" si="37"/>
        <v>-26.168768961151436</v>
      </c>
      <c r="S121" s="29">
        <f t="shared" si="38"/>
        <v>-2.9076409956834932</v>
      </c>
      <c r="T121" s="29">
        <f t="shared" si="39"/>
        <v>-8.7229229870504792</v>
      </c>
      <c r="U121" s="29">
        <f t="shared" si="40"/>
        <v>-17.445845974100955</v>
      </c>
      <c r="V121" s="20">
        <f t="shared" si="45"/>
        <v>196.48450607521676</v>
      </c>
      <c r="W121" s="20">
        <f t="shared" si="47"/>
        <v>-17.788650864301893</v>
      </c>
      <c r="X121" s="20">
        <f t="shared" si="33"/>
        <v>12.893619770279306</v>
      </c>
      <c r="Y121" s="20">
        <f t="shared" si="34"/>
        <v>13.27514919087213</v>
      </c>
      <c r="Z121" s="20">
        <f t="shared" si="35"/>
        <v>-8.8635575487188749</v>
      </c>
      <c r="AA121" s="20">
        <f t="shared" si="41"/>
        <v>-11.771198544402369</v>
      </c>
      <c r="AB121" s="20">
        <f t="shared" si="46"/>
        <v>3842.4530794053421</v>
      </c>
      <c r="AC121" s="20">
        <f t="shared" si="36"/>
        <v>-1.6354597927247725E-2</v>
      </c>
      <c r="AD121" s="21">
        <f t="shared" si="28"/>
        <v>28420.000000000004</v>
      </c>
      <c r="AE121" s="20">
        <f t="shared" si="42"/>
        <v>29.076409956834929</v>
      </c>
      <c r="AF121" s="20">
        <f t="shared" si="44"/>
        <v>3935.9375854805562</v>
      </c>
    </row>
    <row r="122" spans="1:32" x14ac:dyDescent="0.25">
      <c r="A122">
        <v>0</v>
      </c>
      <c r="C122" s="16">
        <v>44181</v>
      </c>
      <c r="J122" s="17">
        <f t="shared" si="29"/>
        <v>1.8750000000000002</v>
      </c>
      <c r="K122">
        <f t="shared" si="26"/>
        <v>8.4375000000000006E-2</v>
      </c>
      <c r="L122">
        <v>22.22</v>
      </c>
      <c r="M122">
        <f t="shared" si="27"/>
        <v>4.4999999999999998E-2</v>
      </c>
      <c r="N122">
        <f t="shared" si="30"/>
        <v>3.9375000000000007E-2</v>
      </c>
      <c r="O122" s="28">
        <f t="shared" si="43"/>
        <v>24352.055759799718</v>
      </c>
      <c r="P122" s="29">
        <f t="shared" si="31"/>
        <v>-14.274058777066216</v>
      </c>
      <c r="Q122" s="29">
        <f t="shared" si="32"/>
        <v>-14.732595942659488</v>
      </c>
      <c r="R122" s="29">
        <f t="shared" si="37"/>
        <v>-26.105989247753133</v>
      </c>
      <c r="S122" s="29">
        <f t="shared" si="38"/>
        <v>-2.9006654719725704</v>
      </c>
      <c r="T122" s="29">
        <f t="shared" si="39"/>
        <v>-8.7019964159177103</v>
      </c>
      <c r="U122" s="29">
        <f t="shared" si="40"/>
        <v>-17.403992831835424</v>
      </c>
      <c r="V122" s="20">
        <f t="shared" si="45"/>
        <v>196.00368990561279</v>
      </c>
      <c r="W122" s="20">
        <f t="shared" si="47"/>
        <v>-17.745002643972366</v>
      </c>
      <c r="X122" s="20">
        <f t="shared" si="33"/>
        <v>12.846652899359595</v>
      </c>
      <c r="Y122" s="20">
        <f t="shared" si="34"/>
        <v>13.259336348393539</v>
      </c>
      <c r="Z122" s="20">
        <f t="shared" si="35"/>
        <v>-8.8418027733847531</v>
      </c>
      <c r="AA122" s="20">
        <f t="shared" si="41"/>
        <v>-11.742468245357323</v>
      </c>
      <c r="AB122" s="20">
        <f t="shared" si="46"/>
        <v>3871.9405502946715</v>
      </c>
      <c r="AC122" s="20">
        <f t="shared" si="36"/>
        <v>-1.6305778525684315E-2</v>
      </c>
      <c r="AD122" s="21">
        <f t="shared" si="28"/>
        <v>28420.000000000004</v>
      </c>
      <c r="AE122" s="20">
        <f t="shared" si="42"/>
        <v>29.006654719725706</v>
      </c>
      <c r="AF122" s="20">
        <f t="shared" si="44"/>
        <v>3964.9442402002819</v>
      </c>
    </row>
    <row r="123" spans="1:32" x14ac:dyDescent="0.25">
      <c r="A123">
        <v>0</v>
      </c>
      <c r="C123" s="16">
        <v>44182</v>
      </c>
      <c r="J123" s="17">
        <f t="shared" si="29"/>
        <v>1.8750000000000002</v>
      </c>
      <c r="K123">
        <f t="shared" si="26"/>
        <v>8.4375000000000006E-2</v>
      </c>
      <c r="L123">
        <v>22.22</v>
      </c>
      <c r="M123">
        <f t="shared" si="27"/>
        <v>4.4999999999999998E-2</v>
      </c>
      <c r="N123">
        <f t="shared" si="30"/>
        <v>3.9375000000000007E-2</v>
      </c>
      <c r="O123" s="28">
        <f t="shared" si="43"/>
        <v>24323.11850331258</v>
      </c>
      <c r="P123" s="29">
        <f t="shared" si="31"/>
        <v>-14.222188218883021</v>
      </c>
      <c r="Q123" s="29">
        <f t="shared" si="32"/>
        <v>-14.715068268255132</v>
      </c>
      <c r="R123" s="29">
        <f t="shared" si="37"/>
        <v>-26.043530838424338</v>
      </c>
      <c r="S123" s="29">
        <f t="shared" si="38"/>
        <v>-2.8937256487138154</v>
      </c>
      <c r="T123" s="29">
        <f t="shared" si="39"/>
        <v>-8.681176946141445</v>
      </c>
      <c r="U123" s="29">
        <f t="shared" si="40"/>
        <v>-17.362353892282893</v>
      </c>
      <c r="V123" s="20">
        <f t="shared" si="45"/>
        <v>195.52546755429228</v>
      </c>
      <c r="W123" s="20">
        <f t="shared" si="47"/>
        <v>-17.701587143992278</v>
      </c>
      <c r="X123" s="20">
        <f t="shared" si="33"/>
        <v>12.799969396994719</v>
      </c>
      <c r="Y123" s="20">
        <f t="shared" si="34"/>
        <v>13.24356144142962</v>
      </c>
      <c r="Z123" s="20">
        <f t="shared" si="35"/>
        <v>-8.8201660457525755</v>
      </c>
      <c r="AA123" s="20">
        <f t="shared" si="41"/>
        <v>-11.71389169446639</v>
      </c>
      <c r="AB123" s="20">
        <f t="shared" si="46"/>
        <v>3901.3560291331301</v>
      </c>
      <c r="AC123" s="20">
        <f t="shared" si="36"/>
        <v>-1.6257506938669022E-2</v>
      </c>
      <c r="AD123" s="21">
        <f t="shared" si="28"/>
        <v>28420.000000000004</v>
      </c>
      <c r="AE123" s="20">
        <f t="shared" si="42"/>
        <v>28.937256487138153</v>
      </c>
      <c r="AF123" s="20">
        <f t="shared" si="44"/>
        <v>3993.8814966874202</v>
      </c>
    </row>
    <row r="124" spans="1:32" x14ac:dyDescent="0.25">
      <c r="A124">
        <v>0</v>
      </c>
      <c r="C124" s="16">
        <v>44183</v>
      </c>
      <c r="J124" s="17">
        <f t="shared" si="29"/>
        <v>1.8750000000000002</v>
      </c>
      <c r="K124">
        <f t="shared" si="26"/>
        <v>8.4375000000000006E-2</v>
      </c>
      <c r="L124">
        <v>22.22</v>
      </c>
      <c r="M124">
        <f t="shared" si="27"/>
        <v>4.4999999999999998E-2</v>
      </c>
      <c r="N124">
        <f t="shared" si="30"/>
        <v>3.9375000000000007E-2</v>
      </c>
      <c r="O124" s="28">
        <f t="shared" si="43"/>
        <v>24294.250291592612</v>
      </c>
      <c r="P124" s="29">
        <f t="shared" si="31"/>
        <v>-14.170629191270212</v>
      </c>
      <c r="Q124" s="29">
        <f t="shared" si="32"/>
        <v>-14.697582528697687</v>
      </c>
      <c r="R124" s="29">
        <f t="shared" si="37"/>
        <v>-25.98139054797111</v>
      </c>
      <c r="S124" s="29">
        <f t="shared" si="38"/>
        <v>-2.88682117199679</v>
      </c>
      <c r="T124" s="29">
        <f t="shared" si="39"/>
        <v>-8.6604635159903687</v>
      </c>
      <c r="U124" s="29">
        <f t="shared" si="40"/>
        <v>-17.320927031980741</v>
      </c>
      <c r="V124" s="20">
        <f t="shared" si="45"/>
        <v>195.04981017340026</v>
      </c>
      <c r="W124" s="20">
        <f t="shared" si="47"/>
        <v>-17.658401888919961</v>
      </c>
      <c r="X124" s="20">
        <f t="shared" si="33"/>
        <v>12.753566272143191</v>
      </c>
      <c r="Y124" s="20">
        <f t="shared" si="34"/>
        <v>13.227824275827919</v>
      </c>
      <c r="Z124" s="20">
        <f t="shared" si="35"/>
        <v>-8.7986460399431525</v>
      </c>
      <c r="AA124" s="20">
        <f t="shared" si="41"/>
        <v>-11.685467211939942</v>
      </c>
      <c r="AB124" s="20">
        <f t="shared" si="46"/>
        <v>3930.6998982339901</v>
      </c>
      <c r="AC124" s="20">
        <f t="shared" si="36"/>
        <v>-1.62097704040697E-2</v>
      </c>
      <c r="AD124" s="21">
        <f t="shared" si="28"/>
        <v>28420.000000000004</v>
      </c>
      <c r="AE124" s="20">
        <f t="shared" si="42"/>
        <v>28.868211719967899</v>
      </c>
      <c r="AF124" s="20">
        <f t="shared" si="44"/>
        <v>4022.749708407388</v>
      </c>
    </row>
    <row r="125" spans="1:32" x14ac:dyDescent="0.25">
      <c r="A125">
        <v>0</v>
      </c>
      <c r="C125" s="16">
        <v>44184</v>
      </c>
      <c r="J125" s="17">
        <f t="shared" si="29"/>
        <v>1.8750000000000002</v>
      </c>
      <c r="K125">
        <f t="shared" si="26"/>
        <v>8.4375000000000006E-2</v>
      </c>
      <c r="L125">
        <v>22.22</v>
      </c>
      <c r="M125">
        <f t="shared" si="27"/>
        <v>4.4999999999999998E-2</v>
      </c>
      <c r="N125">
        <f t="shared" si="30"/>
        <v>3.9375000000000007E-2</v>
      </c>
      <c r="O125" s="28">
        <f t="shared" si="43"/>
        <v>24265.450774649275</v>
      </c>
      <c r="P125" s="29">
        <f t="shared" si="31"/>
        <v>-14.119378432938445</v>
      </c>
      <c r="Q125" s="29">
        <f t="shared" si="32"/>
        <v>-14.680138510400759</v>
      </c>
      <c r="R125" s="29">
        <f t="shared" si="37"/>
        <v>-25.919565249005288</v>
      </c>
      <c r="S125" s="29">
        <f t="shared" si="38"/>
        <v>-2.8799516943339207</v>
      </c>
      <c r="T125" s="29">
        <f t="shared" si="39"/>
        <v>-8.6398550830017626</v>
      </c>
      <c r="U125" s="29">
        <f t="shared" si="40"/>
        <v>-17.279710166003525</v>
      </c>
      <c r="V125" s="20">
        <f t="shared" si="45"/>
        <v>194.57668951263545</v>
      </c>
      <c r="W125" s="20">
        <f t="shared" si="47"/>
        <v>-17.615444451967107</v>
      </c>
      <c r="X125" s="20">
        <f t="shared" si="33"/>
        <v>12.707440589644602</v>
      </c>
      <c r="Y125" s="20">
        <f t="shared" si="34"/>
        <v>13.212124659360684</v>
      </c>
      <c r="Z125" s="20">
        <f t="shared" si="35"/>
        <v>-8.7772414578030116</v>
      </c>
      <c r="AA125" s="20">
        <f t="shared" si="41"/>
        <v>-11.657193152136932</v>
      </c>
      <c r="AB125" s="20">
        <f t="shared" si="46"/>
        <v>3959.9725358380942</v>
      </c>
      <c r="AC125" s="20">
        <f t="shared" si="36"/>
        <v>-1.616255655412728E-2</v>
      </c>
      <c r="AD125" s="21">
        <f t="shared" si="28"/>
        <v>28420.000000000004</v>
      </c>
      <c r="AE125" s="20">
        <f t="shared" si="42"/>
        <v>28.799516943339206</v>
      </c>
      <c r="AF125" s="20">
        <f t="shared" si="44"/>
        <v>4051.5492253507273</v>
      </c>
    </row>
    <row r="126" spans="1:32" x14ac:dyDescent="0.25">
      <c r="A126">
        <v>0</v>
      </c>
      <c r="C126" s="16">
        <v>44185</v>
      </c>
      <c r="J126" s="17">
        <f t="shared" si="29"/>
        <v>1.8750000000000002</v>
      </c>
      <c r="K126">
        <f t="shared" si="26"/>
        <v>8.4375000000000006E-2</v>
      </c>
      <c r="L126">
        <v>22.22</v>
      </c>
      <c r="M126">
        <f t="shared" si="27"/>
        <v>4.4999999999999998E-2</v>
      </c>
      <c r="N126">
        <f t="shared" si="30"/>
        <v>3.9375000000000007E-2</v>
      </c>
      <c r="O126" s="28">
        <f t="shared" si="43"/>
        <v>24236.719605904465</v>
      </c>
      <c r="P126" s="29">
        <f t="shared" si="31"/>
        <v>-14.068432742930804</v>
      </c>
      <c r="Q126" s="29">
        <f t="shared" si="32"/>
        <v>-14.662736001877697</v>
      </c>
      <c r="R126" s="29">
        <f t="shared" si="37"/>
        <v>-25.85805187032765</v>
      </c>
      <c r="S126" s="29">
        <f t="shared" si="38"/>
        <v>-2.87311687448085</v>
      </c>
      <c r="T126" s="29">
        <f t="shared" si="39"/>
        <v>-8.6193506234425499</v>
      </c>
      <c r="U126" s="29">
        <f t="shared" si="40"/>
        <v>-17.2387012468851</v>
      </c>
      <c r="V126" s="20">
        <f t="shared" si="45"/>
        <v>194.10607790131871</v>
      </c>
      <c r="W126" s="20">
        <f t="shared" si="47"/>
        <v>-17.572712453575765</v>
      </c>
      <c r="X126" s="20">
        <f t="shared" si="33"/>
        <v>12.661589468637723</v>
      </c>
      <c r="Y126" s="20">
        <f t="shared" si="34"/>
        <v>13.196462401689928</v>
      </c>
      <c r="Z126" s="20">
        <f t="shared" si="35"/>
        <v>-8.7559510280685959</v>
      </c>
      <c r="AA126" s="20">
        <f t="shared" si="41"/>
        <v>-11.629067902549446</v>
      </c>
      <c r="AB126" s="20">
        <f t="shared" si="46"/>
        <v>3989.174316194219</v>
      </c>
      <c r="AC126" s="20">
        <f t="shared" si="36"/>
        <v>-1.6115853402685933E-2</v>
      </c>
      <c r="AD126" s="21">
        <f t="shared" si="28"/>
        <v>28420.000000000004</v>
      </c>
      <c r="AE126" s="20">
        <f t="shared" si="42"/>
        <v>28.7311687448085</v>
      </c>
      <c r="AF126" s="20">
        <f t="shared" si="44"/>
        <v>4080.2803940955359</v>
      </c>
    </row>
    <row r="127" spans="1:32" x14ac:dyDescent="0.25">
      <c r="A127">
        <v>0</v>
      </c>
      <c r="C127" s="16">
        <v>44186</v>
      </c>
      <c r="J127" s="17">
        <f t="shared" si="29"/>
        <v>1.8750000000000002</v>
      </c>
      <c r="K127">
        <f t="shared" si="26"/>
        <v>8.4375000000000006E-2</v>
      </c>
      <c r="L127">
        <v>22.22</v>
      </c>
      <c r="M127">
        <f t="shared" si="27"/>
        <v>4.4999999999999998E-2</v>
      </c>
      <c r="N127">
        <f t="shared" si="30"/>
        <v>3.9375000000000007E-2</v>
      </c>
      <c r="O127" s="28">
        <f t="shared" si="43"/>
        <v>24208.056442131834</v>
      </c>
      <c r="P127" s="29">
        <f t="shared" si="31"/>
        <v>-14.017788978925536</v>
      </c>
      <c r="Q127" s="29">
        <f t="shared" si="32"/>
        <v>-14.645374793703867</v>
      </c>
      <c r="R127" s="29">
        <f t="shared" si="37"/>
        <v>-25.796847395366463</v>
      </c>
      <c r="S127" s="29">
        <f t="shared" si="38"/>
        <v>-2.8663163772629403</v>
      </c>
      <c r="T127" s="29">
        <f t="shared" si="39"/>
        <v>-8.5989491317888209</v>
      </c>
      <c r="U127" s="29">
        <f t="shared" si="40"/>
        <v>-17.197898263577642</v>
      </c>
      <c r="V127" s="20">
        <f t="shared" si="45"/>
        <v>193.63794823108231</v>
      </c>
      <c r="W127" s="20">
        <f t="shared" si="47"/>
        <v>-17.530203560043518</v>
      </c>
      <c r="X127" s="20">
        <f t="shared" si="33"/>
        <v>12.616010081032982</v>
      </c>
      <c r="Y127" s="20">
        <f t="shared" si="34"/>
        <v>13.18083731433348</v>
      </c>
      <c r="Z127" s="20">
        <f t="shared" si="35"/>
        <v>-8.7347735055593425</v>
      </c>
      <c r="AA127" s="20">
        <f t="shared" si="41"/>
        <v>-11.601089882822283</v>
      </c>
      <c r="AB127" s="20">
        <f t="shared" si="46"/>
        <v>4018.3056096370847</v>
      </c>
      <c r="AC127" s="20">
        <f t="shared" si="36"/>
        <v>-1.6069649332754048E-2</v>
      </c>
      <c r="AD127" s="21">
        <f t="shared" si="28"/>
        <v>28420.000000000004</v>
      </c>
      <c r="AE127" s="20">
        <f t="shared" si="42"/>
        <v>28.663163772629403</v>
      </c>
      <c r="AF127" s="20">
        <f t="shared" si="44"/>
        <v>4108.943557868165</v>
      </c>
    </row>
    <row r="128" spans="1:32" x14ac:dyDescent="0.25">
      <c r="A128">
        <v>0</v>
      </c>
      <c r="C128" s="16">
        <v>44187</v>
      </c>
      <c r="J128" s="17">
        <f t="shared" si="29"/>
        <v>1.8750000000000002</v>
      </c>
      <c r="K128">
        <f t="shared" si="26"/>
        <v>8.4375000000000006E-2</v>
      </c>
      <c r="L128">
        <v>22.22</v>
      </c>
      <c r="M128">
        <f t="shared" si="27"/>
        <v>4.4999999999999998E-2</v>
      </c>
      <c r="N128">
        <f t="shared" si="30"/>
        <v>3.9375000000000007E-2</v>
      </c>
      <c r="O128" s="28">
        <f t="shared" si="43"/>
        <v>24179.460943397757</v>
      </c>
      <c r="P128" s="29">
        <f t="shared" si="31"/>
        <v>-13.967444055597053</v>
      </c>
      <c r="Q128" s="29">
        <f t="shared" si="32"/>
        <v>-14.628054678479971</v>
      </c>
      <c r="R128" s="29">
        <f t="shared" si="37"/>
        <v>-25.735948860669325</v>
      </c>
      <c r="S128" s="29">
        <f t="shared" si="38"/>
        <v>-2.8595498734077029</v>
      </c>
      <c r="T128" s="29">
        <f t="shared" si="39"/>
        <v>-8.5786496202231071</v>
      </c>
      <c r="U128" s="29">
        <f t="shared" si="40"/>
        <v>-17.157299240446218</v>
      </c>
      <c r="V128" s="20">
        <f t="shared" si="45"/>
        <v>193.17227393915758</v>
      </c>
      <c r="W128" s="20">
        <f t="shared" si="47"/>
        <v>-17.487915482195383</v>
      </c>
      <c r="X128" s="20">
        <f t="shared" si="33"/>
        <v>12.570699650037348</v>
      </c>
      <c r="Y128" s="20">
        <f t="shared" si="34"/>
        <v>13.165249210631975</v>
      </c>
      <c r="Z128" s="20">
        <f t="shared" si="35"/>
        <v>-8.7137076703987031</v>
      </c>
      <c r="AA128" s="20">
        <f t="shared" si="41"/>
        <v>-11.573257543806406</v>
      </c>
      <c r="AB128" s="20">
        <f t="shared" si="46"/>
        <v>4047.3667826630867</v>
      </c>
      <c r="AC128" s="20">
        <f t="shared" si="36"/>
        <v>-1.6023933084465404E-2</v>
      </c>
      <c r="AD128" s="21">
        <f t="shared" si="28"/>
        <v>28420.000000000004</v>
      </c>
      <c r="AE128" s="20">
        <f t="shared" si="42"/>
        <v>28.595498734077026</v>
      </c>
      <c r="AF128" s="20">
        <f t="shared" si="44"/>
        <v>4137.5390566022425</v>
      </c>
    </row>
    <row r="129" spans="1:32" x14ac:dyDescent="0.25">
      <c r="A129">
        <v>0</v>
      </c>
      <c r="C129" s="16">
        <v>44188</v>
      </c>
      <c r="J129" s="17">
        <f t="shared" si="29"/>
        <v>1.8750000000000002</v>
      </c>
      <c r="K129">
        <f t="shared" si="26"/>
        <v>8.4375000000000006E-2</v>
      </c>
      <c r="L129">
        <v>22.22</v>
      </c>
      <c r="M129">
        <f t="shared" si="27"/>
        <v>4.4999999999999998E-2</v>
      </c>
      <c r="N129">
        <f t="shared" si="30"/>
        <v>3.9375000000000007E-2</v>
      </c>
      <c r="O129" s="28">
        <f t="shared" si="43"/>
        <v>24150.932773003926</v>
      </c>
      <c r="P129" s="29">
        <f t="shared" si="31"/>
        <v>-13.917394943033139</v>
      </c>
      <c r="Q129" s="29">
        <f t="shared" si="32"/>
        <v>-14.610775450796394</v>
      </c>
      <c r="R129" s="29">
        <f t="shared" si="37"/>
        <v>-25.675353354446582</v>
      </c>
      <c r="S129" s="29">
        <f t="shared" si="38"/>
        <v>-2.8528170393829537</v>
      </c>
      <c r="T129" s="29">
        <f t="shared" si="39"/>
        <v>-8.5584511181488594</v>
      </c>
      <c r="U129" s="29">
        <f t="shared" si="40"/>
        <v>-17.116902236297722</v>
      </c>
      <c r="V129" s="20">
        <f t="shared" si="45"/>
        <v>192.70902899224109</v>
      </c>
      <c r="W129" s="20">
        <f t="shared" si="47"/>
        <v>-17.445845974100955</v>
      </c>
      <c r="X129" s="20">
        <f t="shared" si="33"/>
        <v>12.525655448729825</v>
      </c>
      <c r="Y129" s="20">
        <f t="shared" si="34"/>
        <v>13.149697905716755</v>
      </c>
      <c r="Z129" s="20">
        <f t="shared" si="35"/>
        <v>-8.6927523272620899</v>
      </c>
      <c r="AA129" s="20">
        <f t="shared" si="41"/>
        <v>-11.545569366645044</v>
      </c>
      <c r="AB129" s="20">
        <f t="shared" si="46"/>
        <v>4076.3581980038325</v>
      </c>
      <c r="AC129" s="20">
        <f t="shared" si="36"/>
        <v>-1.5978693743365649E-2</v>
      </c>
      <c r="AD129" s="21">
        <f t="shared" si="28"/>
        <v>28420</v>
      </c>
      <c r="AE129" s="20">
        <f t="shared" si="42"/>
        <v>28.528170393829534</v>
      </c>
      <c r="AF129" s="20">
        <f t="shared" si="44"/>
        <v>4166.0672269960723</v>
      </c>
    </row>
    <row r="130" spans="1:32" x14ac:dyDescent="0.25">
      <c r="A130">
        <v>0</v>
      </c>
      <c r="C130" s="16">
        <v>44189</v>
      </c>
      <c r="J130" s="17">
        <f t="shared" si="29"/>
        <v>1.8750000000000002</v>
      </c>
      <c r="K130">
        <f t="shared" ref="K130:K193" si="48">IF(A130=0,$AM$2,IF(A130=1,$AM$3,IF(A130=2,$AM$4,IF(A130=3,$AM$5,IF(A130=4,$AM$6,IF(A130=5,$AM$7,IF(A130=6,$AM$8,IF(A130=7,$AM$9,IF(A130=8,$AM$10,"")))))))))</f>
        <v>8.4375000000000006E-2</v>
      </c>
      <c r="L130">
        <v>22.22</v>
      </c>
      <c r="M130">
        <f t="shared" ref="M130:M193" si="49">$AI$7</f>
        <v>4.4999999999999998E-2</v>
      </c>
      <c r="N130">
        <f t="shared" si="30"/>
        <v>3.9375000000000007E-2</v>
      </c>
      <c r="O130" s="28">
        <f t="shared" si="43"/>
        <v>24122.471597431519</v>
      </c>
      <c r="P130" s="29">
        <f t="shared" si="31"/>
        <v>-13.867638665206297</v>
      </c>
      <c r="Q130" s="29">
        <f t="shared" si="32"/>
        <v>-14.593536907198501</v>
      </c>
      <c r="R130" s="29">
        <f t="shared" si="37"/>
        <v>-25.615058015164319</v>
      </c>
      <c r="S130" s="29">
        <f t="shared" si="38"/>
        <v>-2.84611755724048</v>
      </c>
      <c r="T130" s="29">
        <f t="shared" si="39"/>
        <v>-8.5383526717214391</v>
      </c>
      <c r="U130" s="29">
        <f t="shared" si="40"/>
        <v>-17.076705343442882</v>
      </c>
      <c r="V130" s="20">
        <f t="shared" si="45"/>
        <v>192.24818787091914</v>
      </c>
      <c r="W130" s="20">
        <f t="shared" si="47"/>
        <v>-17.403992831835424</v>
      </c>
      <c r="X130" s="20">
        <f t="shared" si="33"/>
        <v>12.480874798685667</v>
      </c>
      <c r="Y130" s="20">
        <f t="shared" si="34"/>
        <v>13.134183216478652</v>
      </c>
      <c r="Z130" s="20">
        <f t="shared" si="35"/>
        <v>-8.6719063046508484</v>
      </c>
      <c r="AA130" s="20">
        <f t="shared" si="41"/>
        <v>-11.518023861891329</v>
      </c>
      <c r="AB130" s="20">
        <f t="shared" si="46"/>
        <v>4105.2802146975591</v>
      </c>
      <c r="AC130" s="20">
        <f t="shared" si="36"/>
        <v>-1.5933920729044732E-2</v>
      </c>
      <c r="AD130" s="21">
        <f t="shared" ref="AD130:AD193" si="50">O130+V130+AB130</f>
        <v>28419.999999999996</v>
      </c>
      <c r="AE130" s="20">
        <f t="shared" si="42"/>
        <v>28.461175572404802</v>
      </c>
      <c r="AF130" s="20">
        <f t="shared" si="44"/>
        <v>4194.5284025684768</v>
      </c>
    </row>
    <row r="131" spans="1:32" x14ac:dyDescent="0.25">
      <c r="A131">
        <v>0</v>
      </c>
      <c r="C131" s="16">
        <v>44190</v>
      </c>
      <c r="J131" s="17">
        <f t="shared" ref="J131:J194" si="51">K131/M131</f>
        <v>1.8750000000000002</v>
      </c>
      <c r="K131">
        <f t="shared" si="48"/>
        <v>8.4375000000000006E-2</v>
      </c>
      <c r="L131">
        <v>22.22</v>
      </c>
      <c r="M131">
        <f t="shared" si="49"/>
        <v>4.4999999999999998E-2</v>
      </c>
      <c r="N131">
        <f t="shared" ref="N131:N194" si="52">K131-M131</f>
        <v>3.9375000000000007E-2</v>
      </c>
      <c r="O131" s="28">
        <f t="shared" si="43"/>
        <v>24094.077086286867</v>
      </c>
      <c r="P131" s="29">
        <f t="shared" ref="P131:P194" si="53">-((O130/$AI$2)*(K131*V130))</f>
        <v>-13.818172298497368</v>
      </c>
      <c r="Q131" s="29">
        <f t="shared" ref="Q131:Q194" si="54">-(O130/$AI$2)*($AI$26*$AI$25)</f>
        <v>-14.576338846152908</v>
      </c>
      <c r="R131" s="29">
        <f t="shared" si="37"/>
        <v>-25.555060030185246</v>
      </c>
      <c r="S131" s="29">
        <f t="shared" si="38"/>
        <v>-2.8394511144650276</v>
      </c>
      <c r="T131" s="29">
        <f t="shared" si="39"/>
        <v>-8.5183533433950824</v>
      </c>
      <c r="U131" s="29">
        <f t="shared" si="40"/>
        <v>-17.036706686790161</v>
      </c>
      <c r="V131" s="20">
        <f t="shared" si="45"/>
        <v>191.78972555463014</v>
      </c>
      <c r="W131" s="20">
        <f t="shared" si="47"/>
        <v>-17.362353892282893</v>
      </c>
      <c r="X131" s="20">
        <f t="shared" ref="X131:X194" si="55">0.9*((O130/$AI$2)*(K131*V130))</f>
        <v>12.436355068647631</v>
      </c>
      <c r="Y131" s="20">
        <f t="shared" ref="Y131:Y194" si="56">0.9*(-Q131)</f>
        <v>13.118704961537617</v>
      </c>
      <c r="Z131" s="20">
        <f t="shared" ref="Z131:Z194" si="57">-(V130*M131)</f>
        <v>-8.6511684541913603</v>
      </c>
      <c r="AA131" s="20">
        <f t="shared" si="41"/>
        <v>-11.490619568656388</v>
      </c>
      <c r="AB131" s="20">
        <f t="shared" si="46"/>
        <v>4134.1331881584983</v>
      </c>
      <c r="AC131" s="20">
        <f t="shared" ref="AC131:AC194" si="58">(V131-V130)/(AB131-AB130)</f>
        <v>-1.5889603784152839E-2</v>
      </c>
      <c r="AD131" s="21">
        <f t="shared" si="50"/>
        <v>28419.999999999996</v>
      </c>
      <c r="AE131" s="20">
        <f t="shared" si="42"/>
        <v>28.394511144650274</v>
      </c>
      <c r="AF131" s="20">
        <f t="shared" si="44"/>
        <v>4222.9229137131269</v>
      </c>
    </row>
    <row r="132" spans="1:32" x14ac:dyDescent="0.25">
      <c r="A132">
        <v>0</v>
      </c>
      <c r="C132" s="16">
        <v>44191</v>
      </c>
      <c r="J132" s="17">
        <f t="shared" si="51"/>
        <v>1.8750000000000002</v>
      </c>
      <c r="K132">
        <f t="shared" si="48"/>
        <v>8.4375000000000006E-2</v>
      </c>
      <c r="L132">
        <v>22.22</v>
      </c>
      <c r="M132">
        <f t="shared" si="49"/>
        <v>4.4999999999999998E-2</v>
      </c>
      <c r="N132">
        <f t="shared" si="52"/>
        <v>3.9375000000000007E-2</v>
      </c>
      <c r="O132" s="28">
        <f t="shared" si="43"/>
        <v>24065.748912248582</v>
      </c>
      <c r="P132" s="29">
        <f t="shared" si="53"/>
        <v>-13.768992970269478</v>
      </c>
      <c r="Q132" s="29">
        <f t="shared" si="54"/>
        <v>-14.559181068014642</v>
      </c>
      <c r="R132" s="29">
        <f t="shared" ref="R132:R195" si="59">(Q132+P132)*0.9</f>
        <v>-25.495356634455707</v>
      </c>
      <c r="S132" s="29">
        <f t="shared" ref="S132:S195" si="60">(Q132+P132)*0.1</f>
        <v>-2.832817403828412</v>
      </c>
      <c r="T132" s="29">
        <f t="shared" ref="T132:T195" si="61">SUM(R132:S132)*0.3</f>
        <v>-8.498452211485235</v>
      </c>
      <c r="U132" s="29">
        <f t="shared" ref="U132:U195" si="62">R132-T132</f>
        <v>-16.996904422970474</v>
      </c>
      <c r="V132" s="20">
        <f t="shared" si="45"/>
        <v>191.33361750714673</v>
      </c>
      <c r="W132" s="20">
        <f t="shared" si="47"/>
        <v>-17.320927031980741</v>
      </c>
      <c r="X132" s="20">
        <f t="shared" si="55"/>
        <v>12.392093673242531</v>
      </c>
      <c r="Y132" s="20">
        <f t="shared" si="56"/>
        <v>13.103262961213177</v>
      </c>
      <c r="Z132" s="20">
        <f t="shared" si="57"/>
        <v>-8.6305376499583559</v>
      </c>
      <c r="AA132" s="20">
        <f t="shared" ref="AA132:AA195" si="63">-(V131*M132)+S132</f>
        <v>-11.463355053786767</v>
      </c>
      <c r="AB132" s="20">
        <f t="shared" si="46"/>
        <v>4162.917470244266</v>
      </c>
      <c r="AC132" s="20">
        <f t="shared" si="58"/>
        <v>-1.5845732963718162E-2</v>
      </c>
      <c r="AD132" s="21">
        <f t="shared" si="50"/>
        <v>28419.999999999993</v>
      </c>
      <c r="AE132" s="20">
        <f t="shared" ref="AE132:AE195" si="64">-SUM(S132:U132)</f>
        <v>28.328174038284121</v>
      </c>
      <c r="AF132" s="20">
        <f t="shared" si="44"/>
        <v>4251.2510877514114</v>
      </c>
    </row>
    <row r="133" spans="1:32" x14ac:dyDescent="0.25">
      <c r="A133">
        <v>0</v>
      </c>
      <c r="C133" s="16">
        <v>44192</v>
      </c>
      <c r="J133" s="17">
        <f t="shared" si="51"/>
        <v>1.8750000000000002</v>
      </c>
      <c r="K133">
        <f t="shared" si="48"/>
        <v>8.4375000000000006E-2</v>
      </c>
      <c r="L133">
        <v>22.22</v>
      </c>
      <c r="M133">
        <f t="shared" si="49"/>
        <v>4.4999999999999998E-2</v>
      </c>
      <c r="N133">
        <f t="shared" si="52"/>
        <v>3.9375000000000007E-2</v>
      </c>
      <c r="O133" s="28">
        <f t="shared" ref="O133:O196" si="65">O132+P133+Q133</f>
        <v>24037.486751016095</v>
      </c>
      <c r="P133" s="29">
        <f t="shared" si="53"/>
        <v>-13.720097857490472</v>
      </c>
      <c r="Q133" s="29">
        <f t="shared" si="54"/>
        <v>-14.542063374995207</v>
      </c>
      <c r="R133" s="29">
        <f t="shared" si="59"/>
        <v>-25.435945109237114</v>
      </c>
      <c r="S133" s="29">
        <f t="shared" si="60"/>
        <v>-2.8262161232485683</v>
      </c>
      <c r="T133" s="29">
        <f t="shared" si="61"/>
        <v>-8.478648369745704</v>
      </c>
      <c r="U133" s="29">
        <f t="shared" si="62"/>
        <v>-16.957296739491412</v>
      </c>
      <c r="V133" s="20">
        <f t="shared" si="45"/>
        <v>190.87983966255871</v>
      </c>
      <c r="W133" s="20">
        <f t="shared" si="47"/>
        <v>-17.279710166003525</v>
      </c>
      <c r="X133" s="20">
        <f t="shared" si="55"/>
        <v>12.348088071741426</v>
      </c>
      <c r="Y133" s="20">
        <f t="shared" si="56"/>
        <v>13.087857037495686</v>
      </c>
      <c r="Z133" s="20">
        <f t="shared" si="57"/>
        <v>-8.6100127878216028</v>
      </c>
      <c r="AA133" s="20">
        <f t="shared" si="63"/>
        <v>-11.43622891107017</v>
      </c>
      <c r="AB133" s="20">
        <f t="shared" si="46"/>
        <v>4191.63340932134</v>
      </c>
      <c r="AC133" s="20">
        <f t="shared" si="58"/>
        <v>-1.5802298624818526E-2</v>
      </c>
      <c r="AD133" s="21">
        <f t="shared" si="50"/>
        <v>28419.999999999993</v>
      </c>
      <c r="AE133" s="20">
        <f t="shared" si="64"/>
        <v>28.262161232485685</v>
      </c>
      <c r="AF133" s="20">
        <f t="shared" si="44"/>
        <v>4279.513248983897</v>
      </c>
    </row>
    <row r="134" spans="1:32" x14ac:dyDescent="0.25">
      <c r="A134">
        <v>0</v>
      </c>
      <c r="C134" s="16">
        <v>44193</v>
      </c>
      <c r="J134" s="17">
        <f t="shared" si="51"/>
        <v>1.8750000000000002</v>
      </c>
      <c r="K134">
        <f t="shared" si="48"/>
        <v>8.4375000000000006E-2</v>
      </c>
      <c r="L134">
        <v>22.22</v>
      </c>
      <c r="M134">
        <f t="shared" si="49"/>
        <v>4.4999999999999998E-2</v>
      </c>
      <c r="N134">
        <f t="shared" si="52"/>
        <v>3.9375000000000007E-2</v>
      </c>
      <c r="O134" s="28">
        <f t="shared" si="65"/>
        <v>24009.290281259564</v>
      </c>
      <c r="P134" s="29">
        <f t="shared" si="53"/>
        <v>-13.671484185402148</v>
      </c>
      <c r="Q134" s="29">
        <f t="shared" si="54"/>
        <v>-14.524985571131477</v>
      </c>
      <c r="R134" s="29">
        <f t="shared" si="59"/>
        <v>-25.376822780880261</v>
      </c>
      <c r="S134" s="29">
        <f t="shared" si="60"/>
        <v>-2.8196469756533626</v>
      </c>
      <c r="T134" s="29">
        <f t="shared" si="61"/>
        <v>-8.4589409269600875</v>
      </c>
      <c r="U134" s="29">
        <f t="shared" si="62"/>
        <v>-16.917881853920171</v>
      </c>
      <c r="V134" s="20">
        <f t="shared" si="45"/>
        <v>190.42836841173875</v>
      </c>
      <c r="W134" s="20">
        <f t="shared" si="47"/>
        <v>-17.2387012468851</v>
      </c>
      <c r="X134" s="20">
        <f t="shared" si="55"/>
        <v>12.304335766861934</v>
      </c>
      <c r="Y134" s="20">
        <f t="shared" si="56"/>
        <v>13.07248701401833</v>
      </c>
      <c r="Z134" s="20">
        <f t="shared" si="57"/>
        <v>-8.5895927848151423</v>
      </c>
      <c r="AA134" s="20">
        <f t="shared" si="63"/>
        <v>-11.409239760468505</v>
      </c>
      <c r="AB134" s="20">
        <f t="shared" si="46"/>
        <v>4220.2813503286934</v>
      </c>
      <c r="AC134" s="20">
        <f t="shared" si="58"/>
        <v>-1.5759291416583086E-2</v>
      </c>
      <c r="AD134" s="21">
        <f t="shared" si="50"/>
        <v>28419.999999999996</v>
      </c>
      <c r="AE134" s="20">
        <f t="shared" si="64"/>
        <v>28.196469756533624</v>
      </c>
      <c r="AF134" s="20">
        <f t="shared" ref="AF134:AF197" si="66">AE134+AF133</f>
        <v>4307.7097187404306</v>
      </c>
    </row>
    <row r="135" spans="1:32" x14ac:dyDescent="0.25">
      <c r="A135">
        <v>0</v>
      </c>
      <c r="C135" s="16">
        <v>44194</v>
      </c>
      <c r="J135" s="17">
        <f t="shared" si="51"/>
        <v>1.8750000000000002</v>
      </c>
      <c r="K135">
        <f t="shared" si="48"/>
        <v>8.4375000000000006E-2</v>
      </c>
      <c r="L135">
        <v>22.22</v>
      </c>
      <c r="M135">
        <f t="shared" si="49"/>
        <v>4.4999999999999998E-2</v>
      </c>
      <c r="N135">
        <f t="shared" si="52"/>
        <v>3.9375000000000007E-2</v>
      </c>
      <c r="O135" s="28">
        <f t="shared" si="65"/>
        <v>23981.159184571075</v>
      </c>
      <c r="P135" s="29">
        <f t="shared" si="53"/>
        <v>-13.623149226234466</v>
      </c>
      <c r="Q135" s="29">
        <f t="shared" si="54"/>
        <v>-14.507947462255427</v>
      </c>
      <c r="R135" s="29">
        <f t="shared" si="59"/>
        <v>-25.317987019640903</v>
      </c>
      <c r="S135" s="29">
        <f t="shared" si="60"/>
        <v>-2.8131096688489894</v>
      </c>
      <c r="T135" s="29">
        <f t="shared" si="61"/>
        <v>-8.4393290065469664</v>
      </c>
      <c r="U135" s="29">
        <f t="shared" si="62"/>
        <v>-16.878658013093936</v>
      </c>
      <c r="V135" s="20">
        <f t="shared" si="45"/>
        <v>189.97918058927377</v>
      </c>
      <c r="W135" s="20">
        <f t="shared" si="47"/>
        <v>-17.197898263577642</v>
      </c>
      <c r="X135" s="20">
        <f t="shared" si="55"/>
        <v>12.26083430361102</v>
      </c>
      <c r="Y135" s="20">
        <f t="shared" si="56"/>
        <v>13.057152716029885</v>
      </c>
      <c r="Z135" s="20">
        <f t="shared" si="57"/>
        <v>-8.5692765785282425</v>
      </c>
      <c r="AA135" s="20">
        <f t="shared" si="63"/>
        <v>-11.382386247377232</v>
      </c>
      <c r="AB135" s="20">
        <f t="shared" si="46"/>
        <v>4248.8616348396481</v>
      </c>
      <c r="AC135" s="20">
        <f t="shared" si="58"/>
        <v>-1.5716702270504215E-2</v>
      </c>
      <c r="AD135" s="21">
        <f t="shared" si="50"/>
        <v>28420</v>
      </c>
      <c r="AE135" s="20">
        <f t="shared" si="64"/>
        <v>28.13109668848989</v>
      </c>
      <c r="AF135" s="20">
        <f t="shared" si="66"/>
        <v>4335.8408154289209</v>
      </c>
    </row>
    <row r="136" spans="1:32" x14ac:dyDescent="0.25">
      <c r="A136">
        <v>0</v>
      </c>
      <c r="C136" s="16">
        <v>44195</v>
      </c>
      <c r="J136" s="17">
        <f t="shared" si="51"/>
        <v>1.8750000000000002</v>
      </c>
      <c r="K136">
        <f t="shared" si="48"/>
        <v>8.4375000000000006E-2</v>
      </c>
      <c r="L136">
        <v>22.22</v>
      </c>
      <c r="M136">
        <f t="shared" si="49"/>
        <v>4.4999999999999998E-2</v>
      </c>
      <c r="N136">
        <f t="shared" si="52"/>
        <v>3.9375000000000007E-2</v>
      </c>
      <c r="O136" s="28">
        <f t="shared" si="65"/>
        <v>23953.093145417148</v>
      </c>
      <c r="P136" s="29">
        <f t="shared" si="53"/>
        <v>-13.575090297963152</v>
      </c>
      <c r="Q136" s="29">
        <f t="shared" si="54"/>
        <v>-14.490948855964644</v>
      </c>
      <c r="R136" s="29">
        <f t="shared" si="59"/>
        <v>-25.259435238535019</v>
      </c>
      <c r="S136" s="29">
        <f t="shared" si="60"/>
        <v>-2.8066039153927798</v>
      </c>
      <c r="T136" s="29">
        <f t="shared" si="61"/>
        <v>-8.4198117461783397</v>
      </c>
      <c r="U136" s="29">
        <f t="shared" si="62"/>
        <v>-16.839623492356679</v>
      </c>
      <c r="V136" s="20">
        <f t="shared" ref="V136:V199" si="67">V135-R136-(V135*M136)+W136</f>
        <v>189.53225346084525</v>
      </c>
      <c r="W136" s="20">
        <f t="shared" si="47"/>
        <v>-17.157299240446218</v>
      </c>
      <c r="X136" s="20">
        <f t="shared" si="55"/>
        <v>12.217581268166837</v>
      </c>
      <c r="Y136" s="20">
        <f t="shared" si="56"/>
        <v>13.04185397036818</v>
      </c>
      <c r="Z136" s="20">
        <f t="shared" si="57"/>
        <v>-8.5490631265173196</v>
      </c>
      <c r="AA136" s="20">
        <f t="shared" si="63"/>
        <v>-11.355667041910099</v>
      </c>
      <c r="AB136" s="20">
        <f t="shared" ref="AB136:AB199" si="68">AB135+(V135*M136)-S136-W136</f>
        <v>4277.3746011220046</v>
      </c>
      <c r="AC136" s="20">
        <f t="shared" si="58"/>
        <v>-1.5674522391066207E-2</v>
      </c>
      <c r="AD136" s="21">
        <f t="shared" si="50"/>
        <v>28420</v>
      </c>
      <c r="AE136" s="20">
        <f t="shared" si="64"/>
        <v>28.066039153927797</v>
      </c>
      <c r="AF136" s="20">
        <f t="shared" si="66"/>
        <v>4363.9068545828486</v>
      </c>
    </row>
    <row r="137" spans="1:32" x14ac:dyDescent="0.25">
      <c r="A137">
        <v>0</v>
      </c>
      <c r="C137" s="16">
        <v>44196</v>
      </c>
      <c r="J137" s="17">
        <f t="shared" si="51"/>
        <v>1.8750000000000002</v>
      </c>
      <c r="K137">
        <f t="shared" si="48"/>
        <v>8.4375000000000006E-2</v>
      </c>
      <c r="L137">
        <v>22.22</v>
      </c>
      <c r="M137">
        <f t="shared" si="49"/>
        <v>4.4999999999999998E-2</v>
      </c>
      <c r="N137">
        <f t="shared" si="52"/>
        <v>3.9375000000000007E-2</v>
      </c>
      <c r="O137" s="28">
        <f t="shared" si="65"/>
        <v>23925.091851092446</v>
      </c>
      <c r="P137" s="29">
        <f t="shared" si="53"/>
        <v>-13.527304763109157</v>
      </c>
      <c r="Q137" s="29">
        <f t="shared" si="54"/>
        <v>-14.47398956159364</v>
      </c>
      <c r="R137" s="29">
        <f t="shared" si="59"/>
        <v>-25.201164892232519</v>
      </c>
      <c r="S137" s="29">
        <f t="shared" si="60"/>
        <v>-2.8001294324702801</v>
      </c>
      <c r="T137" s="29">
        <f t="shared" si="61"/>
        <v>-8.4003882974108386</v>
      </c>
      <c r="U137" s="29">
        <f t="shared" si="62"/>
        <v>-16.800776594821681</v>
      </c>
      <c r="V137" s="20">
        <f t="shared" si="67"/>
        <v>189.08756471104201</v>
      </c>
      <c r="W137" s="20">
        <f t="shared" si="47"/>
        <v>-17.116902236297722</v>
      </c>
      <c r="X137" s="20">
        <f t="shared" si="55"/>
        <v>12.174574286798242</v>
      </c>
      <c r="Y137" s="20">
        <f t="shared" si="56"/>
        <v>13.026590605434277</v>
      </c>
      <c r="Z137" s="20">
        <f t="shared" si="57"/>
        <v>-8.5289514057380362</v>
      </c>
      <c r="AA137" s="20">
        <f t="shared" si="63"/>
        <v>-11.329080838208316</v>
      </c>
      <c r="AB137" s="20">
        <f t="shared" si="68"/>
        <v>4305.82058419651</v>
      </c>
      <c r="AC137" s="20">
        <f t="shared" si="58"/>
        <v>-1.5632743246683511E-2</v>
      </c>
      <c r="AD137" s="21">
        <f t="shared" si="50"/>
        <v>28419.999999999996</v>
      </c>
      <c r="AE137" s="20">
        <f t="shared" si="64"/>
        <v>28.001294324702798</v>
      </c>
      <c r="AF137" s="20">
        <f t="shared" si="66"/>
        <v>4391.9081489075515</v>
      </c>
    </row>
    <row r="138" spans="1:32" x14ac:dyDescent="0.25">
      <c r="A138">
        <v>0</v>
      </c>
      <c r="C138" s="16">
        <v>44197</v>
      </c>
      <c r="J138" s="17">
        <f t="shared" si="51"/>
        <v>1.8750000000000002</v>
      </c>
      <c r="K138">
        <f t="shared" si="48"/>
        <v>8.4375000000000006E-2</v>
      </c>
      <c r="L138">
        <v>22.22</v>
      </c>
      <c r="M138">
        <f t="shared" si="49"/>
        <v>4.4999999999999998E-2</v>
      </c>
      <c r="N138">
        <f t="shared" si="52"/>
        <v>3.9375000000000007E-2</v>
      </c>
      <c r="O138" s="28">
        <f t="shared" si="65"/>
        <v>23897.154991674684</v>
      </c>
      <c r="P138" s="29">
        <f t="shared" si="53"/>
        <v>-13.479790027578266</v>
      </c>
      <c r="Q138" s="29">
        <f t="shared" si="54"/>
        <v>-14.457069390185865</v>
      </c>
      <c r="R138" s="29">
        <f t="shared" si="59"/>
        <v>-25.143173475987719</v>
      </c>
      <c r="S138" s="29">
        <f t="shared" si="60"/>
        <v>-2.7936859417764133</v>
      </c>
      <c r="T138" s="29">
        <f t="shared" si="61"/>
        <v>-8.3810578253292398</v>
      </c>
      <c r="U138" s="29">
        <f t="shared" si="62"/>
        <v>-16.76211565065848</v>
      </c>
      <c r="V138" s="20">
        <f t="shared" si="67"/>
        <v>188.64509243158994</v>
      </c>
      <c r="W138" s="20">
        <f t="shared" si="47"/>
        <v>-17.076705343442882</v>
      </c>
      <c r="X138" s="20">
        <f t="shared" si="55"/>
        <v>12.13181102482044</v>
      </c>
      <c r="Y138" s="20">
        <f t="shared" si="56"/>
        <v>13.011362451167278</v>
      </c>
      <c r="Z138" s="20">
        <f t="shared" si="57"/>
        <v>-8.5089404119968908</v>
      </c>
      <c r="AA138" s="20">
        <f t="shared" si="63"/>
        <v>-11.302626353773304</v>
      </c>
      <c r="AB138" s="20">
        <f t="shared" si="68"/>
        <v>4334.1999158937269</v>
      </c>
      <c r="AC138" s="20">
        <f t="shared" si="58"/>
        <v>-1.5591356560924724E-2</v>
      </c>
      <c r="AD138" s="21">
        <f t="shared" si="50"/>
        <v>28420</v>
      </c>
      <c r="AE138" s="20">
        <f t="shared" si="64"/>
        <v>27.936859417764133</v>
      </c>
      <c r="AF138" s="20">
        <f t="shared" si="66"/>
        <v>4419.8450083253156</v>
      </c>
    </row>
    <row r="139" spans="1:32" x14ac:dyDescent="0.25">
      <c r="A139">
        <v>0</v>
      </c>
      <c r="C139" s="16">
        <v>44198</v>
      </c>
      <c r="J139" s="17">
        <f t="shared" si="51"/>
        <v>1.8750000000000002</v>
      </c>
      <c r="K139">
        <f t="shared" si="48"/>
        <v>8.4375000000000006E-2</v>
      </c>
      <c r="L139">
        <v>22.22</v>
      </c>
      <c r="M139">
        <f t="shared" si="49"/>
        <v>4.4999999999999998E-2</v>
      </c>
      <c r="N139">
        <f t="shared" si="52"/>
        <v>3.9375000000000007E-2</v>
      </c>
      <c r="O139" s="28">
        <f t="shared" si="65"/>
        <v>23869.282259980679</v>
      </c>
      <c r="P139" s="29">
        <f t="shared" si="53"/>
        <v>-13.432543539539584</v>
      </c>
      <c r="Q139" s="29">
        <f t="shared" si="54"/>
        <v>-14.440188154466471</v>
      </c>
      <c r="R139" s="29">
        <f t="shared" si="59"/>
        <v>-25.08545852460545</v>
      </c>
      <c r="S139" s="29">
        <f t="shared" si="60"/>
        <v>-2.7872731694006059</v>
      </c>
      <c r="T139" s="29">
        <f t="shared" si="61"/>
        <v>-8.3618195082018172</v>
      </c>
      <c r="U139" s="29">
        <f t="shared" si="62"/>
        <v>-16.723639016403631</v>
      </c>
      <c r="V139" s="20">
        <f t="shared" si="67"/>
        <v>188.20481510998371</v>
      </c>
      <c r="W139" s="20">
        <f t="shared" si="47"/>
        <v>-17.036706686790161</v>
      </c>
      <c r="X139" s="20">
        <f t="shared" si="55"/>
        <v>12.089289185585626</v>
      </c>
      <c r="Y139" s="20">
        <f t="shared" si="56"/>
        <v>12.996169339019824</v>
      </c>
      <c r="Z139" s="20">
        <f t="shared" si="57"/>
        <v>-8.4890291594215466</v>
      </c>
      <c r="AA139" s="20">
        <f t="shared" si="63"/>
        <v>-11.276302328822153</v>
      </c>
      <c r="AB139" s="20">
        <f t="shared" si="68"/>
        <v>4362.5129249093397</v>
      </c>
      <c r="AC139" s="20">
        <f t="shared" si="58"/>
        <v>-1.5550354304039065E-2</v>
      </c>
      <c r="AD139" s="21">
        <f t="shared" si="50"/>
        <v>28420.000000000004</v>
      </c>
      <c r="AE139" s="20">
        <f t="shared" si="64"/>
        <v>27.872731694006056</v>
      </c>
      <c r="AF139" s="20">
        <f t="shared" si="66"/>
        <v>4447.7177400193214</v>
      </c>
    </row>
    <row r="140" spans="1:32" x14ac:dyDescent="0.25">
      <c r="A140">
        <v>0</v>
      </c>
      <c r="C140" s="16">
        <v>44199</v>
      </c>
      <c r="J140" s="17">
        <f t="shared" si="51"/>
        <v>1.8750000000000002</v>
      </c>
      <c r="K140">
        <f t="shared" si="48"/>
        <v>8.4375000000000006E-2</v>
      </c>
      <c r="L140">
        <v>22.22</v>
      </c>
      <c r="M140">
        <f t="shared" si="49"/>
        <v>4.4999999999999998E-2</v>
      </c>
      <c r="N140">
        <f t="shared" si="52"/>
        <v>3.9375000000000007E-2</v>
      </c>
      <c r="O140" s="28">
        <f t="shared" si="65"/>
        <v>23841.47335152352</v>
      </c>
      <c r="P140" s="29">
        <f t="shared" si="53"/>
        <v>-13.385562788341291</v>
      </c>
      <c r="Q140" s="29">
        <f t="shared" si="54"/>
        <v>-14.423345668815749</v>
      </c>
      <c r="R140" s="29">
        <f t="shared" si="59"/>
        <v>-25.028017611441335</v>
      </c>
      <c r="S140" s="29">
        <f t="shared" si="60"/>
        <v>-2.780890845715704</v>
      </c>
      <c r="T140" s="29">
        <f t="shared" si="61"/>
        <v>-8.3426725371471111</v>
      </c>
      <c r="U140" s="29">
        <f t="shared" si="62"/>
        <v>-16.685345074294226</v>
      </c>
      <c r="V140" s="20">
        <f t="shared" si="67"/>
        <v>187.76671161850533</v>
      </c>
      <c r="W140" s="20">
        <f t="shared" ref="W140:W203" si="69">U132</f>
        <v>-16.996904422970474</v>
      </c>
      <c r="X140" s="20">
        <f t="shared" si="55"/>
        <v>12.047006509507161</v>
      </c>
      <c r="Y140" s="20">
        <f t="shared" si="56"/>
        <v>12.981011101934174</v>
      </c>
      <c r="Z140" s="20">
        <f t="shared" si="57"/>
        <v>-8.4692166799492661</v>
      </c>
      <c r="AA140" s="20">
        <f t="shared" si="63"/>
        <v>-11.250107525664969</v>
      </c>
      <c r="AB140" s="20">
        <f t="shared" si="68"/>
        <v>4390.7599368579749</v>
      </c>
      <c r="AC140" s="20">
        <f t="shared" si="58"/>
        <v>-1.5509728684755791E-2</v>
      </c>
      <c r="AD140" s="21">
        <f t="shared" si="50"/>
        <v>28420</v>
      </c>
      <c r="AE140" s="20">
        <f t="shared" si="64"/>
        <v>27.808908457157042</v>
      </c>
      <c r="AF140" s="20">
        <f t="shared" si="66"/>
        <v>4475.5266484764788</v>
      </c>
    </row>
    <row r="141" spans="1:32" x14ac:dyDescent="0.25">
      <c r="A141">
        <v>0</v>
      </c>
      <c r="C141" s="16">
        <v>44200</v>
      </c>
      <c r="J141" s="17">
        <f t="shared" si="51"/>
        <v>1.8750000000000002</v>
      </c>
      <c r="K141">
        <f t="shared" si="48"/>
        <v>8.4375000000000006E-2</v>
      </c>
      <c r="L141">
        <v>22.22</v>
      </c>
      <c r="M141">
        <f t="shared" si="49"/>
        <v>4.4999999999999998E-2</v>
      </c>
      <c r="N141">
        <f t="shared" si="52"/>
        <v>3.9375000000000007E-2</v>
      </c>
      <c r="O141" s="28">
        <f t="shared" si="65"/>
        <v>23813.727964470814</v>
      </c>
      <c r="P141" s="29">
        <f t="shared" si="53"/>
        <v>-13.338845303462421</v>
      </c>
      <c r="Q141" s="29">
        <f t="shared" si="54"/>
        <v>-14.406541749243246</v>
      </c>
      <c r="R141" s="29">
        <f t="shared" si="59"/>
        <v>-24.970848347435101</v>
      </c>
      <c r="S141" s="29">
        <f t="shared" si="60"/>
        <v>-2.774538705270567</v>
      </c>
      <c r="T141" s="29">
        <f t="shared" si="61"/>
        <v>-8.3236161158116992</v>
      </c>
      <c r="U141" s="29">
        <f t="shared" si="62"/>
        <v>-16.647232231623402</v>
      </c>
      <c r="V141" s="20">
        <f t="shared" si="67"/>
        <v>187.33076120361625</v>
      </c>
      <c r="W141" s="20">
        <f t="shared" si="69"/>
        <v>-16.957296739491412</v>
      </c>
      <c r="X141" s="20">
        <f t="shared" si="55"/>
        <v>12.00496077311618</v>
      </c>
      <c r="Y141" s="20">
        <f t="shared" si="56"/>
        <v>12.965887574318922</v>
      </c>
      <c r="Z141" s="20">
        <f t="shared" si="57"/>
        <v>-8.4495020228327391</v>
      </c>
      <c r="AA141" s="20">
        <f t="shared" si="63"/>
        <v>-11.224040728103306</v>
      </c>
      <c r="AB141" s="20">
        <f t="shared" si="68"/>
        <v>4418.9412743255698</v>
      </c>
      <c r="AC141" s="20">
        <f t="shared" si="58"/>
        <v>-1.5469472142348398E-2</v>
      </c>
      <c r="AD141" s="21">
        <f t="shared" si="50"/>
        <v>28420</v>
      </c>
      <c r="AE141" s="20">
        <f t="shared" si="64"/>
        <v>27.745387052705667</v>
      </c>
      <c r="AF141" s="20">
        <f t="shared" si="66"/>
        <v>4503.2720355291849</v>
      </c>
    </row>
    <row r="142" spans="1:32" x14ac:dyDescent="0.25">
      <c r="A142">
        <v>0</v>
      </c>
      <c r="C142" s="16">
        <v>44201</v>
      </c>
      <c r="J142" s="17">
        <f t="shared" si="51"/>
        <v>1.8750000000000002</v>
      </c>
      <c r="K142">
        <f t="shared" si="48"/>
        <v>8.4375000000000006E-2</v>
      </c>
      <c r="L142">
        <v>22.22</v>
      </c>
      <c r="M142">
        <f t="shared" si="49"/>
        <v>4.4999999999999998E-2</v>
      </c>
      <c r="N142">
        <f t="shared" si="52"/>
        <v>3.9375000000000007E-2</v>
      </c>
      <c r="O142" s="28">
        <f t="shared" si="65"/>
        <v>23786.045799603951</v>
      </c>
      <c r="P142" s="29">
        <f t="shared" si="53"/>
        <v>-13.292388653499261</v>
      </c>
      <c r="Q142" s="29">
        <f t="shared" si="54"/>
        <v>-14.389776213362547</v>
      </c>
      <c r="R142" s="29">
        <f t="shared" si="59"/>
        <v>-24.913948380175626</v>
      </c>
      <c r="S142" s="29">
        <f t="shared" si="60"/>
        <v>-2.7682164866861809</v>
      </c>
      <c r="T142" s="29">
        <f t="shared" si="61"/>
        <v>-8.3046494600585419</v>
      </c>
      <c r="U142" s="29">
        <f t="shared" si="62"/>
        <v>-16.609298920117084</v>
      </c>
      <c r="V142" s="20">
        <f t="shared" si="67"/>
        <v>186.89694347570895</v>
      </c>
      <c r="W142" s="20">
        <f t="shared" si="69"/>
        <v>-16.917881853920171</v>
      </c>
      <c r="X142" s="20">
        <f t="shared" si="55"/>
        <v>11.963149788149336</v>
      </c>
      <c r="Y142" s="20">
        <f t="shared" si="56"/>
        <v>12.950798592026292</v>
      </c>
      <c r="Z142" s="20">
        <f t="shared" si="57"/>
        <v>-8.4298842541627312</v>
      </c>
      <c r="AA142" s="20">
        <f t="shared" si="63"/>
        <v>-11.198100740848911</v>
      </c>
      <c r="AB142" s="20">
        <f t="shared" si="68"/>
        <v>4447.0572569203396</v>
      </c>
      <c r="AC142" s="20">
        <f t="shared" si="58"/>
        <v>-1.5429577338975757E-2</v>
      </c>
      <c r="AD142" s="21">
        <f t="shared" si="50"/>
        <v>28420</v>
      </c>
      <c r="AE142" s="20">
        <f t="shared" si="64"/>
        <v>27.682164866861807</v>
      </c>
      <c r="AF142" s="20">
        <f t="shared" si="66"/>
        <v>4530.9542003960469</v>
      </c>
    </row>
    <row r="143" spans="1:32" x14ac:dyDescent="0.25">
      <c r="A143">
        <v>0</v>
      </c>
      <c r="C143" s="16">
        <v>44202</v>
      </c>
      <c r="J143" s="17">
        <f t="shared" si="51"/>
        <v>1.8750000000000002</v>
      </c>
      <c r="K143">
        <f t="shared" si="48"/>
        <v>8.4375000000000006E-2</v>
      </c>
      <c r="L143">
        <v>22.22</v>
      </c>
      <c r="M143">
        <f t="shared" si="49"/>
        <v>4.4999999999999998E-2</v>
      </c>
      <c r="N143">
        <f t="shared" si="52"/>
        <v>3.9375000000000007E-2</v>
      </c>
      <c r="O143" s="28">
        <f t="shared" si="65"/>
        <v>23758.4265602784</v>
      </c>
      <c r="P143" s="29">
        <f t="shared" si="53"/>
        <v>-13.24619044518515</v>
      </c>
      <c r="Q143" s="29">
        <f t="shared" si="54"/>
        <v>-14.373048880366644</v>
      </c>
      <c r="R143" s="29">
        <f t="shared" si="59"/>
        <v>-24.857315392996618</v>
      </c>
      <c r="S143" s="29">
        <f t="shared" si="60"/>
        <v>-2.7619239325551797</v>
      </c>
      <c r="T143" s="29">
        <f t="shared" si="61"/>
        <v>-8.2857717976655394</v>
      </c>
      <c r="U143" s="29">
        <f t="shared" si="62"/>
        <v>-16.571543595331079</v>
      </c>
      <c r="V143" s="20">
        <f t="shared" si="67"/>
        <v>186.46523839920471</v>
      </c>
      <c r="W143" s="20">
        <f t="shared" si="69"/>
        <v>-16.878658013093936</v>
      </c>
      <c r="X143" s="20">
        <f t="shared" si="55"/>
        <v>11.921571400666634</v>
      </c>
      <c r="Y143" s="20">
        <f t="shared" si="56"/>
        <v>12.93574399232998</v>
      </c>
      <c r="Z143" s="20">
        <f t="shared" si="57"/>
        <v>-8.4103624564069026</v>
      </c>
      <c r="AA143" s="20">
        <f t="shared" si="63"/>
        <v>-11.172286388962082</v>
      </c>
      <c r="AB143" s="20">
        <f t="shared" si="68"/>
        <v>4475.108201322395</v>
      </c>
      <c r="AC143" s="20">
        <f t="shared" si="58"/>
        <v>-1.5390037152282519E-2</v>
      </c>
      <c r="AD143" s="21">
        <f t="shared" si="50"/>
        <v>28420</v>
      </c>
      <c r="AE143" s="20">
        <f t="shared" si="64"/>
        <v>27.619239325551796</v>
      </c>
      <c r="AF143" s="20">
        <f t="shared" si="66"/>
        <v>4558.5734397215983</v>
      </c>
    </row>
    <row r="144" spans="1:32" x14ac:dyDescent="0.25">
      <c r="A144">
        <v>0</v>
      </c>
      <c r="C144" s="16">
        <v>44203</v>
      </c>
      <c r="J144" s="17">
        <f t="shared" si="51"/>
        <v>1.8750000000000002</v>
      </c>
      <c r="K144">
        <f t="shared" si="48"/>
        <v>8.4375000000000006E-2</v>
      </c>
      <c r="L144">
        <v>22.22</v>
      </c>
      <c r="M144">
        <f t="shared" si="49"/>
        <v>4.4999999999999998E-2</v>
      </c>
      <c r="N144">
        <f t="shared" si="52"/>
        <v>3.9375000000000007E-2</v>
      </c>
      <c r="O144" s="28">
        <f t="shared" si="65"/>
        <v>23730.869952384954</v>
      </c>
      <c r="P144" s="29">
        <f t="shared" si="53"/>
        <v>-13.200248322442388</v>
      </c>
      <c r="Q144" s="29">
        <f t="shared" si="54"/>
        <v>-14.356359571003953</v>
      </c>
      <c r="R144" s="29">
        <f t="shared" si="59"/>
        <v>-24.800947104101706</v>
      </c>
      <c r="S144" s="29">
        <f t="shared" si="60"/>
        <v>-2.7556607893446343</v>
      </c>
      <c r="T144" s="29">
        <f t="shared" si="61"/>
        <v>-8.2669823680339025</v>
      </c>
      <c r="U144" s="29">
        <f t="shared" si="62"/>
        <v>-16.533964736067801</v>
      </c>
      <c r="V144" s="20">
        <f t="shared" si="67"/>
        <v>186.03562628298553</v>
      </c>
      <c r="W144" s="20">
        <f t="shared" si="69"/>
        <v>-16.839623492356679</v>
      </c>
      <c r="X144" s="20">
        <f t="shared" si="55"/>
        <v>11.88022349019815</v>
      </c>
      <c r="Y144" s="20">
        <f t="shared" si="56"/>
        <v>12.920723613903558</v>
      </c>
      <c r="Z144" s="20">
        <f t="shared" si="57"/>
        <v>-8.3909357279642123</v>
      </c>
      <c r="AA144" s="20">
        <f t="shared" si="63"/>
        <v>-11.146596517308847</v>
      </c>
      <c r="AB144" s="20">
        <f t="shared" si="68"/>
        <v>4503.0944213320608</v>
      </c>
      <c r="AC144" s="20">
        <f t="shared" si="58"/>
        <v>-1.5350844668225854E-2</v>
      </c>
      <c r="AD144" s="21">
        <f t="shared" si="50"/>
        <v>28420</v>
      </c>
      <c r="AE144" s="20">
        <f t="shared" si="64"/>
        <v>27.556607893446341</v>
      </c>
      <c r="AF144" s="20">
        <f t="shared" si="66"/>
        <v>4586.1300476150445</v>
      </c>
    </row>
    <row r="145" spans="1:32" x14ac:dyDescent="0.25">
      <c r="A145">
        <v>0</v>
      </c>
      <c r="C145" s="16">
        <v>44204</v>
      </c>
      <c r="J145" s="17">
        <f t="shared" si="51"/>
        <v>1.8750000000000002</v>
      </c>
      <c r="K145">
        <f t="shared" si="48"/>
        <v>8.4375000000000006E-2</v>
      </c>
      <c r="L145">
        <v>22.22</v>
      </c>
      <c r="M145">
        <f t="shared" si="49"/>
        <v>4.4999999999999998E-2</v>
      </c>
      <c r="N145">
        <f t="shared" si="52"/>
        <v>3.9375000000000007E-2</v>
      </c>
      <c r="O145" s="28">
        <f t="shared" si="65"/>
        <v>23703.375684311934</v>
      </c>
      <c r="P145" s="29">
        <f t="shared" si="53"/>
        <v>-13.154559965465147</v>
      </c>
      <c r="Q145" s="29">
        <f t="shared" si="54"/>
        <v>-14.3397081075549</v>
      </c>
      <c r="R145" s="29">
        <f t="shared" si="59"/>
        <v>-24.744841265718041</v>
      </c>
      <c r="S145" s="29">
        <f t="shared" si="60"/>
        <v>-2.7494268073020045</v>
      </c>
      <c r="T145" s="29">
        <f t="shared" si="61"/>
        <v>-8.2482804219060135</v>
      </c>
      <c r="U145" s="29">
        <f t="shared" si="62"/>
        <v>-16.496560843812027</v>
      </c>
      <c r="V145" s="20">
        <f t="shared" si="67"/>
        <v>185.60808777114752</v>
      </c>
      <c r="W145" s="20">
        <f t="shared" si="69"/>
        <v>-16.800776594821681</v>
      </c>
      <c r="X145" s="20">
        <f t="shared" si="55"/>
        <v>11.839103968918632</v>
      </c>
      <c r="Y145" s="20">
        <f t="shared" si="56"/>
        <v>12.90573729679941</v>
      </c>
      <c r="Z145" s="20">
        <f t="shared" si="57"/>
        <v>-8.3716031827343489</v>
      </c>
      <c r="AA145" s="20">
        <f t="shared" si="63"/>
        <v>-11.121029990036353</v>
      </c>
      <c r="AB145" s="20">
        <f t="shared" si="68"/>
        <v>4531.016227916919</v>
      </c>
      <c r="AC145" s="20">
        <f t="shared" si="58"/>
        <v>-1.5311993174175944E-2</v>
      </c>
      <c r="AD145" s="21">
        <f t="shared" si="50"/>
        <v>28420</v>
      </c>
      <c r="AE145" s="20">
        <f t="shared" si="64"/>
        <v>27.494268073020045</v>
      </c>
      <c r="AF145" s="20">
        <f t="shared" si="66"/>
        <v>4613.6243156880646</v>
      </c>
    </row>
    <row r="146" spans="1:32" x14ac:dyDescent="0.25">
      <c r="A146">
        <v>0</v>
      </c>
      <c r="C146" s="16">
        <v>44205</v>
      </c>
      <c r="J146" s="17">
        <f t="shared" si="51"/>
        <v>1.8750000000000002</v>
      </c>
      <c r="K146">
        <f t="shared" si="48"/>
        <v>8.4375000000000006E-2</v>
      </c>
      <c r="L146">
        <v>22.22</v>
      </c>
      <c r="M146">
        <f t="shared" si="49"/>
        <v>4.4999999999999998E-2</v>
      </c>
      <c r="N146">
        <f t="shared" si="52"/>
        <v>3.9375000000000007E-2</v>
      </c>
      <c r="O146" s="28">
        <f t="shared" si="65"/>
        <v>23675.943466908295</v>
      </c>
      <c r="P146" s="29">
        <f t="shared" si="53"/>
        <v>-13.109123089832174</v>
      </c>
      <c r="Q146" s="29">
        <f t="shared" si="54"/>
        <v>-14.323094313809074</v>
      </c>
      <c r="R146" s="29">
        <f t="shared" si="59"/>
        <v>-24.688995663277122</v>
      </c>
      <c r="S146" s="29">
        <f t="shared" si="60"/>
        <v>-2.7432217403641248</v>
      </c>
      <c r="T146" s="29">
        <f t="shared" si="61"/>
        <v>-8.2296652210923735</v>
      </c>
      <c r="U146" s="29">
        <f t="shared" si="62"/>
        <v>-16.459330442184751</v>
      </c>
      <c r="V146" s="20">
        <f t="shared" si="67"/>
        <v>185.18260383406454</v>
      </c>
      <c r="W146" s="20">
        <f t="shared" si="69"/>
        <v>-16.76211565065848</v>
      </c>
      <c r="X146" s="20">
        <f t="shared" si="55"/>
        <v>11.798210780848956</v>
      </c>
      <c r="Y146" s="20">
        <f t="shared" si="56"/>
        <v>12.890784882428166</v>
      </c>
      <c r="Z146" s="20">
        <f t="shared" si="57"/>
        <v>-8.3523639497016386</v>
      </c>
      <c r="AA146" s="20">
        <f t="shared" si="63"/>
        <v>-11.095585690065764</v>
      </c>
      <c r="AB146" s="20">
        <f t="shared" si="68"/>
        <v>4558.8739292576429</v>
      </c>
      <c r="AC146" s="20">
        <f t="shared" si="58"/>
        <v>-1.5273476152211864E-2</v>
      </c>
      <c r="AD146" s="21">
        <f t="shared" si="50"/>
        <v>28420.000000000004</v>
      </c>
      <c r="AE146" s="20">
        <f t="shared" si="64"/>
        <v>27.43221740364125</v>
      </c>
      <c r="AF146" s="20">
        <f t="shared" si="66"/>
        <v>4641.0565330917061</v>
      </c>
    </row>
    <row r="147" spans="1:32" x14ac:dyDescent="0.25">
      <c r="A147">
        <v>0</v>
      </c>
      <c r="C147" s="16">
        <v>44206</v>
      </c>
      <c r="J147" s="17">
        <f t="shared" si="51"/>
        <v>1.8750000000000002</v>
      </c>
      <c r="K147">
        <f t="shared" si="48"/>
        <v>8.4375000000000006E-2</v>
      </c>
      <c r="L147">
        <v>22.22</v>
      </c>
      <c r="M147">
        <f t="shared" si="49"/>
        <v>4.4999999999999998E-2</v>
      </c>
      <c r="N147">
        <f t="shared" si="52"/>
        <v>3.9375000000000007E-2</v>
      </c>
      <c r="O147" s="28">
        <f t="shared" si="65"/>
        <v>23648.573013447603</v>
      </c>
      <c r="P147" s="29">
        <f t="shared" si="53"/>
        <v>-13.063935445648271</v>
      </c>
      <c r="Q147" s="29">
        <f t="shared" si="54"/>
        <v>-14.306518015042933</v>
      </c>
      <c r="R147" s="29">
        <f t="shared" si="59"/>
        <v>-24.633408114622082</v>
      </c>
      <c r="S147" s="29">
        <f t="shared" si="60"/>
        <v>-2.7370453460691202</v>
      </c>
      <c r="T147" s="29">
        <f t="shared" si="61"/>
        <v>-8.2111360382073606</v>
      </c>
      <c r="U147" s="29">
        <f t="shared" si="62"/>
        <v>-16.422272076414721</v>
      </c>
      <c r="V147" s="20">
        <f t="shared" si="67"/>
        <v>184.75915575975009</v>
      </c>
      <c r="W147" s="20">
        <f t="shared" si="69"/>
        <v>-16.723639016403631</v>
      </c>
      <c r="X147" s="20">
        <f t="shared" si="55"/>
        <v>11.757541901083444</v>
      </c>
      <c r="Y147" s="20">
        <f t="shared" si="56"/>
        <v>12.875866213538639</v>
      </c>
      <c r="Z147" s="20">
        <f t="shared" si="57"/>
        <v>-8.3332171725329047</v>
      </c>
      <c r="AA147" s="20">
        <f t="shared" si="63"/>
        <v>-11.070262518602025</v>
      </c>
      <c r="AB147" s="20">
        <f t="shared" si="68"/>
        <v>4586.6678307926486</v>
      </c>
      <c r="AC147" s="20">
        <f t="shared" si="58"/>
        <v>-1.5235287272682033E-2</v>
      </c>
      <c r="AD147" s="21">
        <f t="shared" si="50"/>
        <v>28420.000000000004</v>
      </c>
      <c r="AE147" s="20">
        <f t="shared" si="64"/>
        <v>27.370453460691202</v>
      </c>
      <c r="AF147" s="20">
        <f t="shared" si="66"/>
        <v>4668.4269865523975</v>
      </c>
    </row>
    <row r="148" spans="1:32" x14ac:dyDescent="0.25">
      <c r="A148">
        <v>0</v>
      </c>
      <c r="C148" s="16">
        <v>44207</v>
      </c>
      <c r="J148" s="17">
        <f t="shared" si="51"/>
        <v>1.8750000000000002</v>
      </c>
      <c r="K148">
        <f t="shared" si="48"/>
        <v>8.4375000000000006E-2</v>
      </c>
      <c r="L148">
        <v>22.22</v>
      </c>
      <c r="M148">
        <f t="shared" si="49"/>
        <v>4.4999999999999998E-2</v>
      </c>
      <c r="N148">
        <f t="shared" si="52"/>
        <v>3.9375000000000007E-2</v>
      </c>
      <c r="O148" s="28">
        <f t="shared" si="65"/>
        <v>23621.26403959289</v>
      </c>
      <c r="P148" s="29">
        <f t="shared" si="53"/>
        <v>-13.018994816713402</v>
      </c>
      <c r="Q148" s="29">
        <f t="shared" si="54"/>
        <v>-14.289979037998043</v>
      </c>
      <c r="R148" s="29">
        <f t="shared" si="59"/>
        <v>-24.578076469240301</v>
      </c>
      <c r="S148" s="29">
        <f t="shared" si="60"/>
        <v>-2.7308973854711449</v>
      </c>
      <c r="T148" s="29">
        <f t="shared" si="61"/>
        <v>-8.1926921564134343</v>
      </c>
      <c r="U148" s="29">
        <f t="shared" si="62"/>
        <v>-16.385384312826865</v>
      </c>
      <c r="V148" s="20">
        <f t="shared" si="67"/>
        <v>184.33772514550742</v>
      </c>
      <c r="W148" s="20">
        <f t="shared" si="69"/>
        <v>-16.685345074294226</v>
      </c>
      <c r="X148" s="20">
        <f t="shared" si="55"/>
        <v>11.717095335042062</v>
      </c>
      <c r="Y148" s="20">
        <f t="shared" si="56"/>
        <v>12.860981134198239</v>
      </c>
      <c r="Z148" s="20">
        <f t="shared" si="57"/>
        <v>-8.3141620091887543</v>
      </c>
      <c r="AA148" s="20">
        <f t="shared" si="63"/>
        <v>-11.0450593946599</v>
      </c>
      <c r="AB148" s="20">
        <f t="shared" si="68"/>
        <v>4614.398235261604</v>
      </c>
      <c r="AC148" s="20">
        <f t="shared" si="58"/>
        <v>-1.5197420387952312E-2</v>
      </c>
      <c r="AD148" s="21">
        <f t="shared" si="50"/>
        <v>28420</v>
      </c>
      <c r="AE148" s="20">
        <f t="shared" si="64"/>
        <v>27.308973854711446</v>
      </c>
      <c r="AF148" s="20">
        <f t="shared" si="66"/>
        <v>4695.7359604071089</v>
      </c>
    </row>
    <row r="149" spans="1:32" x14ac:dyDescent="0.25">
      <c r="A149">
        <v>0</v>
      </c>
      <c r="C149" s="16">
        <v>44208</v>
      </c>
      <c r="J149" s="17">
        <f t="shared" si="51"/>
        <v>1.8750000000000002</v>
      </c>
      <c r="K149">
        <f t="shared" si="48"/>
        <v>8.4375000000000006E-2</v>
      </c>
      <c r="L149">
        <v>22.22</v>
      </c>
      <c r="M149">
        <f t="shared" si="49"/>
        <v>4.4999999999999998E-2</v>
      </c>
      <c r="N149">
        <f t="shared" si="52"/>
        <v>3.9375000000000007E-2</v>
      </c>
      <c r="O149" s="28">
        <f t="shared" si="65"/>
        <v>23594.016263362311</v>
      </c>
      <c r="P149" s="29">
        <f t="shared" si="53"/>
        <v>-12.97429901971852</v>
      </c>
      <c r="Q149" s="29">
        <f t="shared" si="54"/>
        <v>-14.273477210859841</v>
      </c>
      <c r="R149" s="29">
        <f t="shared" si="59"/>
        <v>-24.522998607520524</v>
      </c>
      <c r="S149" s="29">
        <f t="shared" si="60"/>
        <v>-2.724777623057836</v>
      </c>
      <c r="T149" s="29">
        <f t="shared" si="61"/>
        <v>-8.174332869173508</v>
      </c>
      <c r="U149" s="29">
        <f t="shared" si="62"/>
        <v>-16.348665738347016</v>
      </c>
      <c r="V149" s="20">
        <f t="shared" si="67"/>
        <v>183.9182938898567</v>
      </c>
      <c r="W149" s="20">
        <f t="shared" si="69"/>
        <v>-16.647232231623402</v>
      </c>
      <c r="X149" s="20">
        <f t="shared" si="55"/>
        <v>11.676869117746669</v>
      </c>
      <c r="Y149" s="20">
        <f t="shared" si="56"/>
        <v>12.846129489773858</v>
      </c>
      <c r="Z149" s="20">
        <f t="shared" si="57"/>
        <v>-8.2951976315478344</v>
      </c>
      <c r="AA149" s="20">
        <f t="shared" si="63"/>
        <v>-11.01997525460567</v>
      </c>
      <c r="AB149" s="20">
        <f t="shared" si="68"/>
        <v>4642.065442747833</v>
      </c>
      <c r="AC149" s="20">
        <f t="shared" si="58"/>
        <v>-1.5159869526387428E-2</v>
      </c>
      <c r="AD149" s="21">
        <f t="shared" si="50"/>
        <v>28420</v>
      </c>
      <c r="AE149" s="20">
        <f t="shared" si="64"/>
        <v>27.24777623057836</v>
      </c>
      <c r="AF149" s="20">
        <f t="shared" si="66"/>
        <v>4722.9837366376869</v>
      </c>
    </row>
    <row r="150" spans="1:32" x14ac:dyDescent="0.25">
      <c r="A150">
        <v>0</v>
      </c>
      <c r="C150" s="16">
        <v>44209</v>
      </c>
      <c r="J150" s="17">
        <f t="shared" si="51"/>
        <v>1.8750000000000002</v>
      </c>
      <c r="K150">
        <f t="shared" si="48"/>
        <v>8.4375000000000006E-2</v>
      </c>
      <c r="L150">
        <v>22.22</v>
      </c>
      <c r="M150">
        <f t="shared" si="49"/>
        <v>4.4999999999999998E-2</v>
      </c>
      <c r="N150">
        <f t="shared" si="52"/>
        <v>3.9375000000000007E-2</v>
      </c>
      <c r="O150" s="28">
        <f t="shared" si="65"/>
        <v>23566.82940509561</v>
      </c>
      <c r="P150" s="29">
        <f t="shared" si="53"/>
        <v>-12.929845903467051</v>
      </c>
      <c r="Q150" s="29">
        <f t="shared" si="54"/>
        <v>-14.257012363236873</v>
      </c>
      <c r="R150" s="29">
        <f t="shared" si="59"/>
        <v>-24.468172440033531</v>
      </c>
      <c r="S150" s="29">
        <f t="shared" si="60"/>
        <v>-2.7186858266703924</v>
      </c>
      <c r="T150" s="29">
        <f t="shared" si="61"/>
        <v>-8.1560574800111763</v>
      </c>
      <c r="U150" s="29">
        <f t="shared" si="62"/>
        <v>-16.312114960022356</v>
      </c>
      <c r="V150" s="20">
        <f t="shared" si="67"/>
        <v>183.5008441847296</v>
      </c>
      <c r="W150" s="20">
        <f t="shared" si="69"/>
        <v>-16.609298920117084</v>
      </c>
      <c r="X150" s="20">
        <f t="shared" si="55"/>
        <v>11.636861313120345</v>
      </c>
      <c r="Y150" s="20">
        <f t="shared" si="56"/>
        <v>12.831311126913185</v>
      </c>
      <c r="Z150" s="20">
        <f t="shared" si="57"/>
        <v>-8.2763232250435514</v>
      </c>
      <c r="AA150" s="20">
        <f t="shared" si="63"/>
        <v>-10.995009051713943</v>
      </c>
      <c r="AB150" s="20">
        <f t="shared" si="68"/>
        <v>4669.6697507196641</v>
      </c>
      <c r="AC150" s="20">
        <f t="shared" si="58"/>
        <v>-1.5122628886516037E-2</v>
      </c>
      <c r="AD150" s="21">
        <f t="shared" si="50"/>
        <v>28420.000000000007</v>
      </c>
      <c r="AE150" s="20">
        <f t="shared" si="64"/>
        <v>27.186858266703926</v>
      </c>
      <c r="AF150" s="20">
        <f t="shared" si="66"/>
        <v>4750.1705949043908</v>
      </c>
    </row>
    <row r="151" spans="1:32" x14ac:dyDescent="0.25">
      <c r="A151">
        <v>0</v>
      </c>
      <c r="C151" s="16">
        <v>44210</v>
      </c>
      <c r="J151" s="17">
        <f t="shared" si="51"/>
        <v>1.8750000000000002</v>
      </c>
      <c r="K151">
        <f t="shared" si="48"/>
        <v>8.4375000000000006E-2</v>
      </c>
      <c r="L151">
        <v>22.22</v>
      </c>
      <c r="M151">
        <f t="shared" si="49"/>
        <v>4.4999999999999998E-2</v>
      </c>
      <c r="N151">
        <f t="shared" si="52"/>
        <v>3.9375000000000007E-2</v>
      </c>
      <c r="O151" s="28">
        <f t="shared" si="65"/>
        <v>23539.70318742135</v>
      </c>
      <c r="P151" s="29">
        <f t="shared" si="53"/>
        <v>-12.885633348121154</v>
      </c>
      <c r="Q151" s="29">
        <f t="shared" si="54"/>
        <v>-14.240584326140544</v>
      </c>
      <c r="R151" s="29">
        <f t="shared" si="59"/>
        <v>-24.413595906835528</v>
      </c>
      <c r="S151" s="29">
        <f t="shared" si="60"/>
        <v>-2.7126217674261697</v>
      </c>
      <c r="T151" s="29">
        <f t="shared" si="61"/>
        <v>-8.1378653022785095</v>
      </c>
      <c r="U151" s="29">
        <f t="shared" si="62"/>
        <v>-16.275730604557019</v>
      </c>
      <c r="V151" s="20">
        <f t="shared" si="67"/>
        <v>183.08535850792123</v>
      </c>
      <c r="W151" s="20">
        <f t="shared" si="69"/>
        <v>-16.571543595331079</v>
      </c>
      <c r="X151" s="20">
        <f t="shared" si="55"/>
        <v>11.597070013309038</v>
      </c>
      <c r="Y151" s="20">
        <f t="shared" si="56"/>
        <v>12.816525893526491</v>
      </c>
      <c r="Z151" s="20">
        <f t="shared" si="57"/>
        <v>-8.2575379883128317</v>
      </c>
      <c r="AA151" s="20">
        <f t="shared" si="63"/>
        <v>-10.970159755739001</v>
      </c>
      <c r="AB151" s="20">
        <f t="shared" si="68"/>
        <v>4697.2114540707335</v>
      </c>
      <c r="AC151" s="20">
        <f t="shared" si="58"/>
        <v>-1.5085692831421808E-2</v>
      </c>
      <c r="AD151" s="21">
        <f t="shared" si="50"/>
        <v>28420.000000000004</v>
      </c>
      <c r="AE151" s="20">
        <f t="shared" si="64"/>
        <v>27.126217674261696</v>
      </c>
      <c r="AF151" s="20">
        <f t="shared" si="66"/>
        <v>4777.2968125786529</v>
      </c>
    </row>
    <row r="152" spans="1:32" x14ac:dyDescent="0.25">
      <c r="A152">
        <v>0</v>
      </c>
      <c r="C152" s="16">
        <v>44211</v>
      </c>
      <c r="J152" s="17">
        <f t="shared" si="51"/>
        <v>1.8750000000000002</v>
      </c>
      <c r="K152">
        <f t="shared" si="48"/>
        <v>8.4375000000000006E-2</v>
      </c>
      <c r="L152">
        <v>22.22</v>
      </c>
      <c r="M152">
        <f t="shared" si="49"/>
        <v>4.4999999999999998E-2</v>
      </c>
      <c r="N152">
        <f t="shared" si="52"/>
        <v>3.9375000000000007E-2</v>
      </c>
      <c r="O152" s="28">
        <f t="shared" si="65"/>
        <v>23512.637335224914</v>
      </c>
      <c r="P152" s="29">
        <f t="shared" si="53"/>
        <v>-12.841659264471822</v>
      </c>
      <c r="Q152" s="29">
        <f t="shared" si="54"/>
        <v>-14.224192931965304</v>
      </c>
      <c r="R152" s="29">
        <f t="shared" si="59"/>
        <v>-24.359266976793414</v>
      </c>
      <c r="S152" s="29">
        <f t="shared" si="60"/>
        <v>-2.706585219643713</v>
      </c>
      <c r="T152" s="29">
        <f t="shared" si="61"/>
        <v>-8.1197556589311386</v>
      </c>
      <c r="U152" s="29">
        <f t="shared" si="62"/>
        <v>-16.239511317862274</v>
      </c>
      <c r="V152" s="20">
        <f t="shared" si="67"/>
        <v>182.67181961579035</v>
      </c>
      <c r="W152" s="20">
        <f t="shared" si="69"/>
        <v>-16.533964736067801</v>
      </c>
      <c r="X152" s="20">
        <f t="shared" si="55"/>
        <v>11.55749333802464</v>
      </c>
      <c r="Y152" s="20">
        <f t="shared" si="56"/>
        <v>12.801773638768774</v>
      </c>
      <c r="Z152" s="20">
        <f t="shared" si="57"/>
        <v>-8.2388411328564555</v>
      </c>
      <c r="AA152" s="20">
        <f t="shared" si="63"/>
        <v>-10.945426352500169</v>
      </c>
      <c r="AB152" s="20">
        <f t="shared" si="68"/>
        <v>4724.6908451593017</v>
      </c>
      <c r="AC152" s="20">
        <f t="shared" si="58"/>
        <v>-1.5049055883298301E-2</v>
      </c>
      <c r="AD152" s="21">
        <f t="shared" si="50"/>
        <v>28420.000000000004</v>
      </c>
      <c r="AE152" s="20">
        <f t="shared" si="64"/>
        <v>27.065852196437127</v>
      </c>
      <c r="AF152" s="20">
        <f t="shared" si="66"/>
        <v>4804.3626647750898</v>
      </c>
    </row>
    <row r="153" spans="1:32" x14ac:dyDescent="0.25">
      <c r="A153">
        <v>0</v>
      </c>
      <c r="C153" s="16">
        <v>44212</v>
      </c>
      <c r="J153" s="17">
        <f t="shared" si="51"/>
        <v>1.8750000000000002</v>
      </c>
      <c r="K153">
        <f t="shared" si="48"/>
        <v>8.4375000000000006E-2</v>
      </c>
      <c r="L153">
        <v>22.22</v>
      </c>
      <c r="M153">
        <f t="shared" si="49"/>
        <v>4.4999999999999998E-2</v>
      </c>
      <c r="N153">
        <f t="shared" si="52"/>
        <v>3.9375000000000007E-2</v>
      </c>
      <c r="O153" s="28">
        <f t="shared" si="65"/>
        <v>23485.631575617212</v>
      </c>
      <c r="P153" s="29">
        <f t="shared" si="53"/>
        <v>-12.797921593231978</v>
      </c>
      <c r="Q153" s="29">
        <f t="shared" si="54"/>
        <v>-14.207838014469322</v>
      </c>
      <c r="R153" s="29">
        <f t="shared" si="59"/>
        <v>-24.30518364693117</v>
      </c>
      <c r="S153" s="29">
        <f t="shared" si="60"/>
        <v>-2.7005759607701303</v>
      </c>
      <c r="T153" s="29">
        <f t="shared" si="61"/>
        <v>-8.1017278823103904</v>
      </c>
      <c r="U153" s="29">
        <f t="shared" si="62"/>
        <v>-16.203455764620777</v>
      </c>
      <c r="V153" s="20">
        <f t="shared" si="67"/>
        <v>182.26021053619891</v>
      </c>
      <c r="W153" s="20">
        <f t="shared" si="69"/>
        <v>-16.496560843812027</v>
      </c>
      <c r="X153" s="20">
        <f t="shared" si="55"/>
        <v>11.518129433908781</v>
      </c>
      <c r="Y153" s="20">
        <f t="shared" si="56"/>
        <v>12.78705421302239</v>
      </c>
      <c r="Z153" s="20">
        <f t="shared" si="57"/>
        <v>-8.220231882710566</v>
      </c>
      <c r="AA153" s="20">
        <f t="shared" si="63"/>
        <v>-10.920807843480697</v>
      </c>
      <c r="AB153" s="20">
        <f t="shared" si="68"/>
        <v>4752.1082138465945</v>
      </c>
      <c r="AC153" s="20">
        <f t="shared" si="58"/>
        <v>-1.5012712718205274E-2</v>
      </c>
      <c r="AD153" s="21">
        <f t="shared" si="50"/>
        <v>28420.000000000004</v>
      </c>
      <c r="AE153" s="20">
        <f t="shared" si="64"/>
        <v>27.0057596077013</v>
      </c>
      <c r="AF153" s="20">
        <f t="shared" si="66"/>
        <v>4831.3684243827911</v>
      </c>
    </row>
    <row r="154" spans="1:32" x14ac:dyDescent="0.25">
      <c r="A154">
        <v>0</v>
      </c>
      <c r="C154" s="16">
        <v>44213</v>
      </c>
      <c r="J154" s="17">
        <f t="shared" si="51"/>
        <v>1.8750000000000002</v>
      </c>
      <c r="K154">
        <f t="shared" si="48"/>
        <v>8.4375000000000006E-2</v>
      </c>
      <c r="L154">
        <v>22.22</v>
      </c>
      <c r="M154">
        <f t="shared" si="49"/>
        <v>4.4999999999999998E-2</v>
      </c>
      <c r="N154">
        <f t="shared" si="52"/>
        <v>3.9375000000000007E-2</v>
      </c>
      <c r="O154" s="28">
        <f t="shared" si="65"/>
        <v>23458.685637904106</v>
      </c>
      <c r="P154" s="29">
        <f t="shared" si="53"/>
        <v>-12.754418304351743</v>
      </c>
      <c r="Q154" s="29">
        <f t="shared" si="54"/>
        <v>-14.191519408755573</v>
      </c>
      <c r="R154" s="29">
        <f t="shared" si="59"/>
        <v>-24.251343941796584</v>
      </c>
      <c r="S154" s="29">
        <f t="shared" si="60"/>
        <v>-2.694593771310732</v>
      </c>
      <c r="T154" s="29">
        <f t="shared" si="61"/>
        <v>-8.0837813139321941</v>
      </c>
      <c r="U154" s="29">
        <f t="shared" si="62"/>
        <v>-16.167562627864392</v>
      </c>
      <c r="V154" s="20">
        <f t="shared" si="67"/>
        <v>181.85051456168179</v>
      </c>
      <c r="W154" s="20">
        <f t="shared" si="69"/>
        <v>-16.459330442184751</v>
      </c>
      <c r="X154" s="20">
        <f t="shared" si="55"/>
        <v>11.478976473916569</v>
      </c>
      <c r="Y154" s="20">
        <f t="shared" si="56"/>
        <v>12.772367467880017</v>
      </c>
      <c r="Z154" s="20">
        <f t="shared" si="57"/>
        <v>-8.2017094741289505</v>
      </c>
      <c r="AA154" s="20">
        <f t="shared" si="63"/>
        <v>-10.896303245439682</v>
      </c>
      <c r="AB154" s="20">
        <f t="shared" si="68"/>
        <v>4779.463847534219</v>
      </c>
      <c r="AC154" s="20">
        <f t="shared" si="58"/>
        <v>-1.4976658161001185E-2</v>
      </c>
      <c r="AD154" s="21">
        <f t="shared" si="50"/>
        <v>28420.000000000004</v>
      </c>
      <c r="AE154" s="20">
        <f t="shared" si="64"/>
        <v>26.94593771310732</v>
      </c>
      <c r="AF154" s="20">
        <f t="shared" si="66"/>
        <v>4858.3143620958981</v>
      </c>
    </row>
    <row r="155" spans="1:32" x14ac:dyDescent="0.25">
      <c r="A155">
        <v>0</v>
      </c>
      <c r="C155" s="16">
        <v>44214</v>
      </c>
      <c r="J155" s="17">
        <f t="shared" si="51"/>
        <v>1.8750000000000002</v>
      </c>
      <c r="K155">
        <f t="shared" si="48"/>
        <v>8.4375000000000006E-2</v>
      </c>
      <c r="L155">
        <v>22.22</v>
      </c>
      <c r="M155">
        <f t="shared" si="49"/>
        <v>4.4999999999999998E-2</v>
      </c>
      <c r="N155">
        <f t="shared" si="52"/>
        <v>3.9375000000000007E-2</v>
      </c>
      <c r="O155" s="28">
        <f t="shared" si="65"/>
        <v>23431.799253556495</v>
      </c>
      <c r="P155" s="29">
        <f t="shared" si="53"/>
        <v>-12.711147396355006</v>
      </c>
      <c r="Q155" s="29">
        <f t="shared" si="54"/>
        <v>-14.175236951253359</v>
      </c>
      <c r="R155" s="29">
        <f t="shared" si="59"/>
        <v>-24.197745912847527</v>
      </c>
      <c r="S155" s="29">
        <f t="shared" si="60"/>
        <v>-2.6886384347608363</v>
      </c>
      <c r="T155" s="29">
        <f t="shared" si="61"/>
        <v>-8.0659153042825089</v>
      </c>
      <c r="U155" s="29">
        <f t="shared" si="62"/>
        <v>-16.131830608565018</v>
      </c>
      <c r="V155" s="20">
        <f t="shared" si="67"/>
        <v>181.44271524283891</v>
      </c>
      <c r="W155" s="20">
        <f t="shared" si="69"/>
        <v>-16.422272076414721</v>
      </c>
      <c r="X155" s="20">
        <f t="shared" si="55"/>
        <v>11.440032656719506</v>
      </c>
      <c r="Y155" s="20">
        <f t="shared" si="56"/>
        <v>12.757713256128023</v>
      </c>
      <c r="Z155" s="20">
        <f t="shared" si="57"/>
        <v>-8.1832731552756801</v>
      </c>
      <c r="AA155" s="20">
        <f t="shared" si="63"/>
        <v>-10.871911590036516</v>
      </c>
      <c r="AB155" s="20">
        <f t="shared" si="68"/>
        <v>4806.7580312006703</v>
      </c>
      <c r="AC155" s="20">
        <f t="shared" si="58"/>
        <v>-1.4940887180448024E-2</v>
      </c>
      <c r="AD155" s="21">
        <f t="shared" si="50"/>
        <v>28420.000000000007</v>
      </c>
      <c r="AE155" s="20">
        <f t="shared" si="64"/>
        <v>26.886384347608363</v>
      </c>
      <c r="AF155" s="20">
        <f t="shared" si="66"/>
        <v>4885.2007464435064</v>
      </c>
    </row>
    <row r="156" spans="1:32" x14ac:dyDescent="0.25">
      <c r="A156">
        <v>0</v>
      </c>
      <c r="C156" s="16">
        <v>44215</v>
      </c>
      <c r="J156" s="17">
        <f t="shared" si="51"/>
        <v>1.8750000000000002</v>
      </c>
      <c r="K156">
        <f t="shared" si="48"/>
        <v>8.4375000000000006E-2</v>
      </c>
      <c r="L156">
        <v>22.22</v>
      </c>
      <c r="M156">
        <f t="shared" si="49"/>
        <v>4.4999999999999998E-2</v>
      </c>
      <c r="N156">
        <f t="shared" si="52"/>
        <v>3.9375000000000007E-2</v>
      </c>
      <c r="O156" s="28">
        <f t="shared" si="65"/>
        <v>23404.972156181098</v>
      </c>
      <c r="P156" s="29">
        <f t="shared" si="53"/>
        <v>-12.668106895696628</v>
      </c>
      <c r="Q156" s="29">
        <f t="shared" si="54"/>
        <v>-14.158990479700234</v>
      </c>
      <c r="R156" s="29">
        <f t="shared" si="59"/>
        <v>-24.144387637857175</v>
      </c>
      <c r="S156" s="29">
        <f t="shared" si="60"/>
        <v>-2.6827097375396862</v>
      </c>
      <c r="T156" s="29">
        <f t="shared" si="61"/>
        <v>-8.0481292126190578</v>
      </c>
      <c r="U156" s="29">
        <f t="shared" si="62"/>
        <v>-16.096258425238119</v>
      </c>
      <c r="V156" s="20">
        <f t="shared" si="67"/>
        <v>181.03679638194146</v>
      </c>
      <c r="W156" s="20">
        <f t="shared" si="69"/>
        <v>-16.385384312826865</v>
      </c>
      <c r="X156" s="20">
        <f t="shared" si="55"/>
        <v>11.401296206126965</v>
      </c>
      <c r="Y156" s="20">
        <f t="shared" si="56"/>
        <v>12.74309143173021</v>
      </c>
      <c r="Z156" s="20">
        <f t="shared" si="57"/>
        <v>-8.1649221859277503</v>
      </c>
      <c r="AA156" s="20">
        <f t="shared" si="63"/>
        <v>-10.847631923467436</v>
      </c>
      <c r="AB156" s="20">
        <f t="shared" si="68"/>
        <v>4833.9910474369653</v>
      </c>
      <c r="AC156" s="20">
        <f t="shared" si="58"/>
        <v>-1.490539488448092E-2</v>
      </c>
      <c r="AD156" s="21">
        <f t="shared" si="50"/>
        <v>28420.000000000004</v>
      </c>
      <c r="AE156" s="20">
        <f t="shared" si="64"/>
        <v>26.827097375396864</v>
      </c>
      <c r="AF156" s="20">
        <f t="shared" si="66"/>
        <v>4912.0278438189034</v>
      </c>
    </row>
    <row r="157" spans="1:32" x14ac:dyDescent="0.25">
      <c r="A157">
        <v>0</v>
      </c>
      <c r="C157" s="16">
        <v>44216</v>
      </c>
      <c r="J157" s="17">
        <f t="shared" si="51"/>
        <v>1.8750000000000002</v>
      </c>
      <c r="K157">
        <f t="shared" si="48"/>
        <v>8.4375000000000006E-2</v>
      </c>
      <c r="L157">
        <v>22.22</v>
      </c>
      <c r="M157">
        <f t="shared" si="49"/>
        <v>4.4999999999999998E-2</v>
      </c>
      <c r="N157">
        <f t="shared" si="52"/>
        <v>3.9375000000000007E-2</v>
      </c>
      <c r="O157" s="28">
        <f t="shared" si="65"/>
        <v>23378.204081491836</v>
      </c>
      <c r="P157" s="29">
        <f t="shared" si="53"/>
        <v>-12.625294856139456</v>
      </c>
      <c r="Q157" s="29">
        <f t="shared" si="54"/>
        <v>-14.14277983312436</v>
      </c>
      <c r="R157" s="29">
        <f t="shared" si="59"/>
        <v>-24.091267220337436</v>
      </c>
      <c r="S157" s="29">
        <f t="shared" si="60"/>
        <v>-2.6768074689263819</v>
      </c>
      <c r="T157" s="29">
        <f t="shared" si="61"/>
        <v>-8.0304224067791452</v>
      </c>
      <c r="U157" s="29">
        <f t="shared" si="62"/>
        <v>-16.06084481355829</v>
      </c>
      <c r="V157" s="20">
        <f t="shared" si="67"/>
        <v>180.63274202674452</v>
      </c>
      <c r="W157" s="20">
        <f t="shared" si="69"/>
        <v>-16.348665738347016</v>
      </c>
      <c r="X157" s="20">
        <f t="shared" si="55"/>
        <v>11.36276537052551</v>
      </c>
      <c r="Y157" s="20">
        <f t="shared" si="56"/>
        <v>12.728501849811924</v>
      </c>
      <c r="Z157" s="20">
        <f t="shared" si="57"/>
        <v>-8.1466558371873656</v>
      </c>
      <c r="AA157" s="20">
        <f t="shared" si="63"/>
        <v>-10.823463306113748</v>
      </c>
      <c r="AB157" s="20">
        <f t="shared" si="68"/>
        <v>4861.1631764814265</v>
      </c>
      <c r="AC157" s="20">
        <f t="shared" si="58"/>
        <v>-1.4870176515641763E-2</v>
      </c>
      <c r="AD157" s="21">
        <f t="shared" si="50"/>
        <v>28420.000000000007</v>
      </c>
      <c r="AE157" s="20">
        <f t="shared" si="64"/>
        <v>26.76807468926382</v>
      </c>
      <c r="AF157" s="20">
        <f t="shared" si="66"/>
        <v>4938.7959185081672</v>
      </c>
    </row>
    <row r="158" spans="1:32" x14ac:dyDescent="0.25">
      <c r="A158">
        <v>0</v>
      </c>
      <c r="C158" s="16">
        <v>44217</v>
      </c>
      <c r="J158" s="17">
        <f t="shared" si="51"/>
        <v>1.8750000000000002</v>
      </c>
      <c r="K158">
        <f t="shared" si="48"/>
        <v>8.4375000000000006E-2</v>
      </c>
      <c r="L158">
        <v>22.22</v>
      </c>
      <c r="M158">
        <f t="shared" si="49"/>
        <v>4.4999999999999998E-2</v>
      </c>
      <c r="N158">
        <f t="shared" si="52"/>
        <v>3.9375000000000007E-2</v>
      </c>
      <c r="O158" s="28">
        <f t="shared" si="65"/>
        <v>23351.49476728186</v>
      </c>
      <c r="P158" s="29">
        <f t="shared" si="53"/>
        <v>-12.582709358150462</v>
      </c>
      <c r="Q158" s="29">
        <f t="shared" si="54"/>
        <v>-14.126604851827198</v>
      </c>
      <c r="R158" s="29">
        <f t="shared" si="59"/>
        <v>-24.038382788979895</v>
      </c>
      <c r="S158" s="29">
        <f t="shared" si="60"/>
        <v>-2.6709314209977659</v>
      </c>
      <c r="T158" s="29">
        <f t="shared" si="61"/>
        <v>-8.0127942629932978</v>
      </c>
      <c r="U158" s="29">
        <f t="shared" si="62"/>
        <v>-16.025588525986599</v>
      </c>
      <c r="V158" s="20">
        <f t="shared" si="67"/>
        <v>180.23053646449858</v>
      </c>
      <c r="W158" s="20">
        <f t="shared" si="69"/>
        <v>-16.312114960022356</v>
      </c>
      <c r="X158" s="20">
        <f t="shared" si="55"/>
        <v>11.324438422335415</v>
      </c>
      <c r="Y158" s="20">
        <f t="shared" si="56"/>
        <v>12.713944366644478</v>
      </c>
      <c r="Z158" s="20">
        <f t="shared" si="57"/>
        <v>-8.128473391203503</v>
      </c>
      <c r="AA158" s="20">
        <f t="shared" si="63"/>
        <v>-10.799404812201269</v>
      </c>
      <c r="AB158" s="20">
        <f t="shared" si="68"/>
        <v>4888.2746962536494</v>
      </c>
      <c r="AC158" s="20">
        <f t="shared" si="58"/>
        <v>-1.4835227446674487E-2</v>
      </c>
      <c r="AD158" s="21">
        <f t="shared" si="50"/>
        <v>28420.000000000007</v>
      </c>
      <c r="AE158" s="20">
        <f t="shared" si="64"/>
        <v>26.709314209977663</v>
      </c>
      <c r="AF158" s="20">
        <f t="shared" si="66"/>
        <v>4965.5052327181447</v>
      </c>
    </row>
    <row r="159" spans="1:32" x14ac:dyDescent="0.25">
      <c r="A159">
        <v>0</v>
      </c>
      <c r="C159" s="16">
        <v>44218</v>
      </c>
      <c r="J159" s="17">
        <f t="shared" si="51"/>
        <v>1.8750000000000002</v>
      </c>
      <c r="K159">
        <f t="shared" si="48"/>
        <v>8.4375000000000006E-2</v>
      </c>
      <c r="L159">
        <v>22.22</v>
      </c>
      <c r="M159">
        <f t="shared" si="49"/>
        <v>4.4999999999999998E-2</v>
      </c>
      <c r="N159">
        <f t="shared" si="52"/>
        <v>3.9375000000000007E-2</v>
      </c>
      <c r="O159" s="28">
        <f t="shared" si="65"/>
        <v>23324.843953396179</v>
      </c>
      <c r="P159" s="29">
        <f t="shared" si="53"/>
        <v>-12.540348508315324</v>
      </c>
      <c r="Q159" s="29">
        <f t="shared" si="54"/>
        <v>-14.11046537736661</v>
      </c>
      <c r="R159" s="29">
        <f t="shared" si="59"/>
        <v>-23.985732497113741</v>
      </c>
      <c r="S159" s="29">
        <f t="shared" si="60"/>
        <v>-2.6650813885681934</v>
      </c>
      <c r="T159" s="29">
        <f t="shared" si="61"/>
        <v>-7.9952441657045803</v>
      </c>
      <c r="U159" s="29">
        <f t="shared" si="62"/>
        <v>-15.990488331409161</v>
      </c>
      <c r="V159" s="20">
        <f t="shared" si="67"/>
        <v>179.83016421615284</v>
      </c>
      <c r="W159" s="20">
        <f t="shared" si="69"/>
        <v>-16.275730604557019</v>
      </c>
      <c r="X159" s="20">
        <f t="shared" si="55"/>
        <v>11.286313657483792</v>
      </c>
      <c r="Y159" s="20">
        <f t="shared" si="56"/>
        <v>12.699418839629949</v>
      </c>
      <c r="Z159" s="20">
        <f t="shared" si="57"/>
        <v>-8.1103741409024366</v>
      </c>
      <c r="AA159" s="20">
        <f t="shared" si="63"/>
        <v>-10.77545552947063</v>
      </c>
      <c r="AB159" s="20">
        <f t="shared" si="68"/>
        <v>4915.3258823876768</v>
      </c>
      <c r="AC159" s="20">
        <f t="shared" si="58"/>
        <v>-1.4800543176261057E-2</v>
      </c>
      <c r="AD159" s="21">
        <f t="shared" si="50"/>
        <v>28420.000000000007</v>
      </c>
      <c r="AE159" s="20">
        <f t="shared" si="64"/>
        <v>26.650813885681934</v>
      </c>
      <c r="AF159" s="20">
        <f t="shared" si="66"/>
        <v>4992.1560466038263</v>
      </c>
    </row>
    <row r="160" spans="1:32" x14ac:dyDescent="0.25">
      <c r="A160">
        <v>0</v>
      </c>
      <c r="C160" s="16">
        <v>44219</v>
      </c>
      <c r="J160" s="17">
        <f t="shared" si="51"/>
        <v>1.8750000000000002</v>
      </c>
      <c r="K160">
        <f t="shared" si="48"/>
        <v>8.4375000000000006E-2</v>
      </c>
      <c r="L160">
        <v>22.22</v>
      </c>
      <c r="M160">
        <f t="shared" si="49"/>
        <v>4.4999999999999998E-2</v>
      </c>
      <c r="N160">
        <f t="shared" si="52"/>
        <v>3.9375000000000007E-2</v>
      </c>
      <c r="O160" s="28">
        <f t="shared" si="65"/>
        <v>23298.251381704868</v>
      </c>
      <c r="P160" s="29">
        <f t="shared" si="53"/>
        <v>-12.498210438770784</v>
      </c>
      <c r="Q160" s="29">
        <f t="shared" si="54"/>
        <v>-14.094361252540331</v>
      </c>
      <c r="R160" s="29">
        <f t="shared" si="59"/>
        <v>-23.933314522180005</v>
      </c>
      <c r="S160" s="29">
        <f t="shared" si="60"/>
        <v>-2.6592571691311115</v>
      </c>
      <c r="T160" s="29">
        <f t="shared" si="61"/>
        <v>-7.9777715073933351</v>
      </c>
      <c r="U160" s="29">
        <f t="shared" si="62"/>
        <v>-15.95554301478667</v>
      </c>
      <c r="V160" s="20">
        <f t="shared" si="67"/>
        <v>179.43161003074368</v>
      </c>
      <c r="W160" s="20">
        <f t="shared" si="69"/>
        <v>-16.239511317862274</v>
      </c>
      <c r="X160" s="20">
        <f t="shared" si="55"/>
        <v>11.248389394893705</v>
      </c>
      <c r="Y160" s="20">
        <f t="shared" si="56"/>
        <v>12.684925127286299</v>
      </c>
      <c r="Z160" s="20">
        <f t="shared" si="57"/>
        <v>-8.0923573897268781</v>
      </c>
      <c r="AA160" s="20">
        <f t="shared" si="63"/>
        <v>-10.751614558857989</v>
      </c>
      <c r="AB160" s="20">
        <f t="shared" si="68"/>
        <v>4942.3170082643974</v>
      </c>
      <c r="AC160" s="20">
        <f t="shared" si="58"/>
        <v>-1.4766119324903739E-2</v>
      </c>
      <c r="AD160" s="21">
        <f t="shared" si="50"/>
        <v>28420.000000000007</v>
      </c>
      <c r="AE160" s="20">
        <f t="shared" si="64"/>
        <v>26.592571691311115</v>
      </c>
      <c r="AF160" s="20">
        <f t="shared" si="66"/>
        <v>5018.748618295137</v>
      </c>
    </row>
    <row r="161" spans="1:32" x14ac:dyDescent="0.25">
      <c r="A161">
        <v>0</v>
      </c>
      <c r="C161" s="16">
        <v>44220</v>
      </c>
      <c r="J161" s="17">
        <f t="shared" si="51"/>
        <v>1.8750000000000002</v>
      </c>
      <c r="K161">
        <f t="shared" si="48"/>
        <v>8.4375000000000006E-2</v>
      </c>
      <c r="L161">
        <v>22.22</v>
      </c>
      <c r="M161">
        <f t="shared" si="49"/>
        <v>4.4999999999999998E-2</v>
      </c>
      <c r="N161">
        <f t="shared" si="52"/>
        <v>3.9375000000000007E-2</v>
      </c>
      <c r="O161" s="28">
        <f t="shared" si="65"/>
        <v>23271.716796076842</v>
      </c>
      <c r="P161" s="29">
        <f t="shared" si="53"/>
        <v>-12.456293306654151</v>
      </c>
      <c r="Q161" s="29">
        <f t="shared" si="54"/>
        <v>-14.07829232136976</v>
      </c>
      <c r="R161" s="29">
        <f t="shared" si="59"/>
        <v>-23.88112706522152</v>
      </c>
      <c r="S161" s="29">
        <f t="shared" si="60"/>
        <v>-2.6534585628023915</v>
      </c>
      <c r="T161" s="29">
        <f t="shared" si="61"/>
        <v>-7.960375688407173</v>
      </c>
      <c r="U161" s="29">
        <f t="shared" si="62"/>
        <v>-15.920751376814348</v>
      </c>
      <c r="V161" s="20">
        <f t="shared" si="67"/>
        <v>179.03485887996095</v>
      </c>
      <c r="W161" s="20">
        <f t="shared" si="69"/>
        <v>-16.203455764620777</v>
      </c>
      <c r="X161" s="20">
        <f t="shared" si="55"/>
        <v>11.210663975988737</v>
      </c>
      <c r="Y161" s="20">
        <f t="shared" si="56"/>
        <v>12.670463089232785</v>
      </c>
      <c r="Z161" s="20">
        <f t="shared" si="57"/>
        <v>-8.0744224513834659</v>
      </c>
      <c r="AA161" s="20">
        <f t="shared" si="63"/>
        <v>-10.727881014185858</v>
      </c>
      <c r="AB161" s="20">
        <f t="shared" si="68"/>
        <v>4969.2483450432046</v>
      </c>
      <c r="AC161" s="20">
        <f t="shared" si="58"/>
        <v>-1.4731951630969345E-2</v>
      </c>
      <c r="AD161" s="21">
        <f t="shared" si="50"/>
        <v>28420.000000000007</v>
      </c>
      <c r="AE161" s="20">
        <f t="shared" si="64"/>
        <v>26.534585628023912</v>
      </c>
      <c r="AF161" s="20">
        <f t="shared" si="66"/>
        <v>5045.2832039231607</v>
      </c>
    </row>
    <row r="162" spans="1:32" x14ac:dyDescent="0.25">
      <c r="A162">
        <v>0</v>
      </c>
      <c r="C162" s="16">
        <v>44221</v>
      </c>
      <c r="J162" s="17">
        <f t="shared" si="51"/>
        <v>1.8750000000000002</v>
      </c>
      <c r="K162">
        <f t="shared" si="48"/>
        <v>8.4375000000000006E-2</v>
      </c>
      <c r="L162">
        <v>22.22</v>
      </c>
      <c r="M162">
        <f t="shared" si="49"/>
        <v>4.4999999999999998E-2</v>
      </c>
      <c r="N162">
        <f t="shared" si="52"/>
        <v>3.9375000000000007E-2</v>
      </c>
      <c r="O162" s="28">
        <f t="shared" si="65"/>
        <v>23245.23994235419</v>
      </c>
      <c r="P162" s="29">
        <f t="shared" si="53"/>
        <v>-12.414595293569336</v>
      </c>
      <c r="Q162" s="29">
        <f t="shared" si="54"/>
        <v>-14.06225842908413</v>
      </c>
      <c r="R162" s="29">
        <f t="shared" si="59"/>
        <v>-23.82916835038812</v>
      </c>
      <c r="S162" s="29">
        <f t="shared" si="60"/>
        <v>-2.6476853722653466</v>
      </c>
      <c r="T162" s="29">
        <f t="shared" si="61"/>
        <v>-7.9430561167960398</v>
      </c>
      <c r="U162" s="29">
        <f t="shared" si="62"/>
        <v>-15.88611223359208</v>
      </c>
      <c r="V162" s="20">
        <f t="shared" si="67"/>
        <v>178.63989595288646</v>
      </c>
      <c r="W162" s="20">
        <f t="shared" si="69"/>
        <v>-16.167562627864392</v>
      </c>
      <c r="X162" s="20">
        <f t="shared" si="55"/>
        <v>11.173135764212402</v>
      </c>
      <c r="Y162" s="20">
        <f t="shared" si="56"/>
        <v>12.656032586175717</v>
      </c>
      <c r="Z162" s="20">
        <f t="shared" si="57"/>
        <v>-8.0565686495982423</v>
      </c>
      <c r="AA162" s="20">
        <f t="shared" si="63"/>
        <v>-10.704254021863589</v>
      </c>
      <c r="AB162" s="20">
        <f t="shared" si="68"/>
        <v>4996.1201616929329</v>
      </c>
      <c r="AC162" s="20">
        <f t="shared" si="58"/>
        <v>-1.4698035946835813E-2</v>
      </c>
      <c r="AD162" s="21">
        <f t="shared" si="50"/>
        <v>28420.000000000007</v>
      </c>
      <c r="AE162" s="20">
        <f t="shared" si="64"/>
        <v>26.476853722653466</v>
      </c>
      <c r="AF162" s="20">
        <f t="shared" si="66"/>
        <v>5071.7600576458144</v>
      </c>
    </row>
    <row r="163" spans="1:32" x14ac:dyDescent="0.25">
      <c r="A163">
        <v>0</v>
      </c>
      <c r="C163" s="16">
        <v>44222</v>
      </c>
      <c r="J163" s="17">
        <f t="shared" si="51"/>
        <v>1.8750000000000002</v>
      </c>
      <c r="K163">
        <f t="shared" si="48"/>
        <v>8.4375000000000006E-2</v>
      </c>
      <c r="L163">
        <v>22.22</v>
      </c>
      <c r="M163">
        <f t="shared" si="49"/>
        <v>4.4999999999999998E-2</v>
      </c>
      <c r="N163">
        <f t="shared" si="52"/>
        <v>3.9375000000000007E-2</v>
      </c>
      <c r="O163" s="28">
        <f t="shared" si="65"/>
        <v>23218.820568327013</v>
      </c>
      <c r="P163" s="29">
        <f t="shared" si="53"/>
        <v>-12.37311460506883</v>
      </c>
      <c r="Q163" s="29">
        <f t="shared" si="54"/>
        <v>-14.046259422104992</v>
      </c>
      <c r="R163" s="29">
        <f t="shared" si="59"/>
        <v>-23.777436624456442</v>
      </c>
      <c r="S163" s="29">
        <f t="shared" si="60"/>
        <v>-2.6419374027173825</v>
      </c>
      <c r="T163" s="29">
        <f t="shared" si="61"/>
        <v>-7.9258122081521467</v>
      </c>
      <c r="U163" s="29">
        <f t="shared" si="62"/>
        <v>-15.851624416304295</v>
      </c>
      <c r="V163" s="20">
        <f t="shared" si="67"/>
        <v>178.24670665089798</v>
      </c>
      <c r="W163" s="20">
        <f t="shared" si="69"/>
        <v>-16.131830608565018</v>
      </c>
      <c r="X163" s="20">
        <f t="shared" si="55"/>
        <v>11.135803144561947</v>
      </c>
      <c r="Y163" s="20">
        <f t="shared" si="56"/>
        <v>12.641633479894493</v>
      </c>
      <c r="Z163" s="20">
        <f t="shared" si="57"/>
        <v>-8.0387953178798899</v>
      </c>
      <c r="AA163" s="20">
        <f t="shared" si="63"/>
        <v>-10.680732720597273</v>
      </c>
      <c r="AB163" s="20">
        <f t="shared" si="68"/>
        <v>5022.9327250220949</v>
      </c>
      <c r="AC163" s="20">
        <f t="shared" si="58"/>
        <v>-1.4664368235201257E-2</v>
      </c>
      <c r="AD163" s="21">
        <f t="shared" si="50"/>
        <v>28420.000000000007</v>
      </c>
      <c r="AE163" s="20">
        <f t="shared" si="64"/>
        <v>26.419374027173824</v>
      </c>
      <c r="AF163" s="20">
        <f t="shared" si="66"/>
        <v>5098.1794316729884</v>
      </c>
    </row>
    <row r="164" spans="1:32" x14ac:dyDescent="0.25">
      <c r="A164">
        <v>0</v>
      </c>
      <c r="C164" s="16">
        <v>44223</v>
      </c>
      <c r="J164" s="17">
        <f t="shared" si="51"/>
        <v>1.8750000000000002</v>
      </c>
      <c r="K164">
        <f t="shared" si="48"/>
        <v>8.4375000000000006E-2</v>
      </c>
      <c r="L164">
        <v>22.22</v>
      </c>
      <c r="M164">
        <f t="shared" si="49"/>
        <v>4.4999999999999998E-2</v>
      </c>
      <c r="N164">
        <f t="shared" si="52"/>
        <v>3.9375000000000007E-2</v>
      </c>
      <c r="O164" s="28">
        <f t="shared" si="65"/>
        <v>23192.458423708831</v>
      </c>
      <c r="P164" s="29">
        <f t="shared" si="53"/>
        <v>-12.331849470151035</v>
      </c>
      <c r="Q164" s="29">
        <f t="shared" si="54"/>
        <v>-14.030295148031005</v>
      </c>
      <c r="R164" s="29">
        <f t="shared" si="59"/>
        <v>-23.725930156363837</v>
      </c>
      <c r="S164" s="29">
        <f t="shared" si="60"/>
        <v>-2.636214461818204</v>
      </c>
      <c r="T164" s="29">
        <f t="shared" si="61"/>
        <v>-7.9086433854546128</v>
      </c>
      <c r="U164" s="29">
        <f t="shared" si="62"/>
        <v>-15.817286770909224</v>
      </c>
      <c r="V164" s="20">
        <f t="shared" si="67"/>
        <v>177.85527658273327</v>
      </c>
      <c r="W164" s="20">
        <f t="shared" si="69"/>
        <v>-16.096258425238119</v>
      </c>
      <c r="X164" s="20">
        <f t="shared" si="55"/>
        <v>11.098664523135932</v>
      </c>
      <c r="Y164" s="20">
        <f t="shared" si="56"/>
        <v>12.627265633227905</v>
      </c>
      <c r="Z164" s="20">
        <f t="shared" si="57"/>
        <v>-8.0211017992904079</v>
      </c>
      <c r="AA164" s="20">
        <f t="shared" si="63"/>
        <v>-10.657316261108612</v>
      </c>
      <c r="AB164" s="20">
        <f t="shared" si="68"/>
        <v>5049.6862997084418</v>
      </c>
      <c r="AC164" s="20">
        <f t="shared" si="58"/>
        <v>-1.4630944565492694E-2</v>
      </c>
      <c r="AD164" s="21">
        <f t="shared" si="50"/>
        <v>28420.000000000007</v>
      </c>
      <c r="AE164" s="20">
        <f t="shared" si="64"/>
        <v>26.36214461818204</v>
      </c>
      <c r="AF164" s="20">
        <f t="shared" si="66"/>
        <v>5124.5415762911707</v>
      </c>
    </row>
    <row r="165" spans="1:32" x14ac:dyDescent="0.25">
      <c r="A165">
        <v>0</v>
      </c>
      <c r="C165" s="16">
        <v>44224</v>
      </c>
      <c r="J165" s="17">
        <f t="shared" si="51"/>
        <v>1.8750000000000002</v>
      </c>
      <c r="K165">
        <f t="shared" si="48"/>
        <v>8.4375000000000006E-2</v>
      </c>
      <c r="L165">
        <v>22.22</v>
      </c>
      <c r="M165">
        <f t="shared" si="49"/>
        <v>4.4999999999999998E-2</v>
      </c>
      <c r="N165">
        <f t="shared" si="52"/>
        <v>3.9375000000000007E-2</v>
      </c>
      <c r="O165" s="28">
        <f t="shared" si="65"/>
        <v>23166.153260112435</v>
      </c>
      <c r="P165" s="29">
        <f t="shared" si="53"/>
        <v>-12.290798140772488</v>
      </c>
      <c r="Q165" s="29">
        <f t="shared" si="54"/>
        <v>-14.014365455623082</v>
      </c>
      <c r="R165" s="29">
        <f t="shared" si="59"/>
        <v>-23.674647236756012</v>
      </c>
      <c r="S165" s="29">
        <f t="shared" si="60"/>
        <v>-2.6305163596395573</v>
      </c>
      <c r="T165" s="29">
        <f t="shared" si="61"/>
        <v>-7.8915490789186702</v>
      </c>
      <c r="U165" s="29">
        <f t="shared" si="62"/>
        <v>-15.783098157837342</v>
      </c>
      <c r="V165" s="20">
        <f t="shared" si="67"/>
        <v>177.465591559708</v>
      </c>
      <c r="W165" s="20">
        <f t="shared" si="69"/>
        <v>-16.06084481355829</v>
      </c>
      <c r="X165" s="20">
        <f t="shared" si="55"/>
        <v>11.061718326695239</v>
      </c>
      <c r="Y165" s="20">
        <f t="shared" si="56"/>
        <v>12.612928910060774</v>
      </c>
      <c r="Z165" s="20">
        <f t="shared" si="57"/>
        <v>-8.0034874462229961</v>
      </c>
      <c r="AA165" s="20">
        <f t="shared" si="63"/>
        <v>-10.634003805862553</v>
      </c>
      <c r="AB165" s="20">
        <f t="shared" si="68"/>
        <v>5076.3811483278623</v>
      </c>
      <c r="AC165" s="20">
        <f t="shared" si="58"/>
        <v>-1.4597761110425204E-2</v>
      </c>
      <c r="AD165" s="21">
        <f t="shared" si="50"/>
        <v>28420.000000000004</v>
      </c>
      <c r="AE165" s="20">
        <f t="shared" si="64"/>
        <v>26.30516359639557</v>
      </c>
      <c r="AF165" s="20">
        <f t="shared" si="66"/>
        <v>5150.8467398875664</v>
      </c>
    </row>
    <row r="166" spans="1:32" x14ac:dyDescent="0.25">
      <c r="A166">
        <v>0</v>
      </c>
      <c r="C166" s="16">
        <v>44225</v>
      </c>
      <c r="J166" s="17">
        <f t="shared" si="51"/>
        <v>1.8750000000000002</v>
      </c>
      <c r="K166">
        <f t="shared" si="48"/>
        <v>8.4375000000000006E-2</v>
      </c>
      <c r="L166">
        <v>22.22</v>
      </c>
      <c r="M166">
        <f t="shared" si="49"/>
        <v>4.4999999999999998E-2</v>
      </c>
      <c r="N166">
        <f t="shared" si="52"/>
        <v>3.9375000000000007E-2</v>
      </c>
      <c r="O166" s="28">
        <f t="shared" si="65"/>
        <v>23139.90483102627</v>
      </c>
      <c r="P166" s="29">
        <f t="shared" si="53"/>
        <v>-12.249958891374353</v>
      </c>
      <c r="Q166" s="29">
        <f t="shared" si="54"/>
        <v>-13.998470194789803</v>
      </c>
      <c r="R166" s="29">
        <f t="shared" si="59"/>
        <v>-23.623586177547743</v>
      </c>
      <c r="S166" s="29">
        <f t="shared" si="60"/>
        <v>-2.624842908616416</v>
      </c>
      <c r="T166" s="29">
        <f t="shared" si="61"/>
        <v>-7.8745287258492471</v>
      </c>
      <c r="U166" s="29">
        <f t="shared" si="62"/>
        <v>-15.749057451698496</v>
      </c>
      <c r="V166" s="20">
        <f t="shared" si="67"/>
        <v>177.07763759108229</v>
      </c>
      <c r="W166" s="20">
        <f t="shared" si="69"/>
        <v>-16.025588525986599</v>
      </c>
      <c r="X166" s="20">
        <f t="shared" si="55"/>
        <v>11.024963002236918</v>
      </c>
      <c r="Y166" s="20">
        <f t="shared" si="56"/>
        <v>12.598623175310824</v>
      </c>
      <c r="Z166" s="20">
        <f t="shared" si="57"/>
        <v>-7.9859516201868601</v>
      </c>
      <c r="AA166" s="20">
        <f t="shared" si="63"/>
        <v>-10.610794528803275</v>
      </c>
      <c r="AB166" s="20">
        <f t="shared" si="68"/>
        <v>5103.0175313826521</v>
      </c>
      <c r="AC166" s="20">
        <f t="shared" si="58"/>
        <v>-1.4564814142659897E-2</v>
      </c>
      <c r="AD166" s="21">
        <f t="shared" si="50"/>
        <v>28420.000000000004</v>
      </c>
      <c r="AE166" s="20">
        <f t="shared" si="64"/>
        <v>26.248429086164158</v>
      </c>
      <c r="AF166" s="20">
        <f t="shared" si="66"/>
        <v>5177.0951689737303</v>
      </c>
    </row>
    <row r="167" spans="1:32" x14ac:dyDescent="0.25">
      <c r="A167">
        <v>0</v>
      </c>
      <c r="C167" s="16">
        <v>44226</v>
      </c>
      <c r="J167" s="17">
        <f t="shared" si="51"/>
        <v>1.8750000000000002</v>
      </c>
      <c r="K167">
        <f t="shared" si="48"/>
        <v>8.4375000000000006E-2</v>
      </c>
      <c r="L167">
        <v>22.22</v>
      </c>
      <c r="M167">
        <f t="shared" si="49"/>
        <v>4.4999999999999998E-2</v>
      </c>
      <c r="N167">
        <f t="shared" si="52"/>
        <v>3.9375000000000007E-2</v>
      </c>
      <c r="O167" s="28">
        <f t="shared" si="65"/>
        <v>23113.712891791271</v>
      </c>
      <c r="P167" s="29">
        <f t="shared" si="53"/>
        <v>-12.209330018422715</v>
      </c>
      <c r="Q167" s="29">
        <f t="shared" si="54"/>
        <v>-13.982609216573131</v>
      </c>
      <c r="R167" s="29">
        <f t="shared" si="59"/>
        <v>-23.572745311496263</v>
      </c>
      <c r="S167" s="29">
        <f t="shared" si="60"/>
        <v>-2.6191939234995849</v>
      </c>
      <c r="T167" s="29">
        <f t="shared" si="61"/>
        <v>-7.8575817704987534</v>
      </c>
      <c r="U167" s="29">
        <f t="shared" si="62"/>
        <v>-15.715163540997509</v>
      </c>
      <c r="V167" s="20">
        <f t="shared" si="67"/>
        <v>176.69140087957069</v>
      </c>
      <c r="W167" s="20">
        <f t="shared" si="69"/>
        <v>-15.990488331409161</v>
      </c>
      <c r="X167" s="20">
        <f t="shared" si="55"/>
        <v>10.988397016580445</v>
      </c>
      <c r="Y167" s="20">
        <f t="shared" si="56"/>
        <v>12.584348294915818</v>
      </c>
      <c r="Z167" s="20">
        <f t="shared" si="57"/>
        <v>-7.9684936915987032</v>
      </c>
      <c r="AA167" s="20">
        <f t="shared" si="63"/>
        <v>-10.587687615098288</v>
      </c>
      <c r="AB167" s="20">
        <f t="shared" si="68"/>
        <v>5129.5957073291593</v>
      </c>
      <c r="AC167" s="20">
        <f t="shared" si="58"/>
        <v>-1.4532100031580935E-2</v>
      </c>
      <c r="AD167" s="21">
        <f t="shared" si="50"/>
        <v>28420</v>
      </c>
      <c r="AE167" s="20">
        <f t="shared" si="64"/>
        <v>26.191939234995846</v>
      </c>
      <c r="AF167" s="20">
        <f t="shared" si="66"/>
        <v>5203.2871082087258</v>
      </c>
    </row>
    <row r="168" spans="1:32" x14ac:dyDescent="0.25">
      <c r="A168">
        <v>0</v>
      </c>
      <c r="C168" s="16">
        <v>44227</v>
      </c>
      <c r="J168" s="17">
        <f t="shared" si="51"/>
        <v>1.8750000000000002</v>
      </c>
      <c r="K168">
        <f t="shared" si="48"/>
        <v>8.4375000000000006E-2</v>
      </c>
      <c r="L168">
        <v>22.22</v>
      </c>
      <c r="M168">
        <f t="shared" si="49"/>
        <v>4.4999999999999998E-2</v>
      </c>
      <c r="N168">
        <f t="shared" si="52"/>
        <v>3.9375000000000007E-2</v>
      </c>
      <c r="O168" s="28">
        <f t="shared" si="65"/>
        <v>23087.577199578172</v>
      </c>
      <c r="P168" s="29">
        <f t="shared" si="53"/>
        <v>-12.168909839962236</v>
      </c>
      <c r="Q168" s="29">
        <f t="shared" si="54"/>
        <v>-13.966782373134423</v>
      </c>
      <c r="R168" s="29">
        <f t="shared" si="59"/>
        <v>-23.522122991786997</v>
      </c>
      <c r="S168" s="29">
        <f t="shared" si="60"/>
        <v>-2.6135692213096662</v>
      </c>
      <c r="T168" s="29">
        <f t="shared" si="61"/>
        <v>-7.840707663928999</v>
      </c>
      <c r="U168" s="29">
        <f t="shared" si="62"/>
        <v>-15.681415327857998</v>
      </c>
      <c r="V168" s="20">
        <f t="shared" si="67"/>
        <v>176.30686781699035</v>
      </c>
      <c r="W168" s="20">
        <f t="shared" si="69"/>
        <v>-15.95554301478667</v>
      </c>
      <c r="X168" s="20">
        <f t="shared" si="55"/>
        <v>10.952018855966013</v>
      </c>
      <c r="Y168" s="20">
        <f t="shared" si="56"/>
        <v>12.570104135820982</v>
      </c>
      <c r="Z168" s="20">
        <f t="shared" si="57"/>
        <v>-7.9511130395806813</v>
      </c>
      <c r="AA168" s="20">
        <f t="shared" si="63"/>
        <v>-10.564682260890347</v>
      </c>
      <c r="AB168" s="20">
        <f t="shared" si="68"/>
        <v>5156.1159326048355</v>
      </c>
      <c r="AC168" s="20">
        <f t="shared" si="58"/>
        <v>-1.4499615240185412E-2</v>
      </c>
      <c r="AD168" s="21">
        <f t="shared" si="50"/>
        <v>28420</v>
      </c>
      <c r="AE168" s="20">
        <f t="shared" si="64"/>
        <v>26.135692213096661</v>
      </c>
      <c r="AF168" s="20">
        <f t="shared" si="66"/>
        <v>5229.4228004218221</v>
      </c>
    </row>
    <row r="169" spans="1:32" x14ac:dyDescent="0.25">
      <c r="A169">
        <v>0</v>
      </c>
      <c r="C169" s="16">
        <v>44228</v>
      </c>
      <c r="J169" s="17">
        <f t="shared" si="51"/>
        <v>1.8750000000000002</v>
      </c>
      <c r="K169">
        <f t="shared" si="48"/>
        <v>8.4375000000000006E-2</v>
      </c>
      <c r="L169">
        <v>22.22</v>
      </c>
      <c r="M169">
        <f t="shared" si="49"/>
        <v>4.4999999999999998E-2</v>
      </c>
      <c r="N169">
        <f t="shared" si="52"/>
        <v>3.9375000000000007E-2</v>
      </c>
      <c r="O169" s="28">
        <f t="shared" si="65"/>
        <v>23061.497513365252</v>
      </c>
      <c r="P169" s="29">
        <f t="shared" si="53"/>
        <v>-12.128696695182654</v>
      </c>
      <c r="Q169" s="29">
        <f t="shared" si="54"/>
        <v>-13.950989517740723</v>
      </c>
      <c r="R169" s="29">
        <f t="shared" si="59"/>
        <v>-23.471717591631041</v>
      </c>
      <c r="S169" s="29">
        <f t="shared" si="60"/>
        <v>-2.6079686212923381</v>
      </c>
      <c r="T169" s="29">
        <f t="shared" si="61"/>
        <v>-7.8239058638770125</v>
      </c>
      <c r="U169" s="29">
        <f t="shared" si="62"/>
        <v>-15.647811727754029</v>
      </c>
      <c r="V169" s="20">
        <f t="shared" si="67"/>
        <v>175.92402498004247</v>
      </c>
      <c r="W169" s="20">
        <f t="shared" si="69"/>
        <v>-15.920751376814348</v>
      </c>
      <c r="X169" s="20">
        <f t="shared" si="55"/>
        <v>10.91582702566439</v>
      </c>
      <c r="Y169" s="20">
        <f t="shared" si="56"/>
        <v>12.555890565966651</v>
      </c>
      <c r="Z169" s="20">
        <f t="shared" si="57"/>
        <v>-7.9338090517645652</v>
      </c>
      <c r="AA169" s="20">
        <f t="shared" si="63"/>
        <v>-10.541777673056902</v>
      </c>
      <c r="AB169" s="20">
        <f t="shared" si="68"/>
        <v>5182.5784616547071</v>
      </c>
      <c r="AC169" s="20">
        <f t="shared" si="58"/>
        <v>-1.4467356322079527E-2</v>
      </c>
      <c r="AD169" s="21">
        <f t="shared" si="50"/>
        <v>28420</v>
      </c>
      <c r="AE169" s="20">
        <f t="shared" si="64"/>
        <v>26.079686212923377</v>
      </c>
      <c r="AF169" s="20">
        <f t="shared" si="66"/>
        <v>5255.5024866347458</v>
      </c>
    </row>
    <row r="170" spans="1:32" x14ac:dyDescent="0.25">
      <c r="A170">
        <v>0</v>
      </c>
      <c r="C170" s="16">
        <v>44229</v>
      </c>
      <c r="J170" s="17">
        <f t="shared" si="51"/>
        <v>1.8750000000000002</v>
      </c>
      <c r="K170">
        <f t="shared" si="48"/>
        <v>8.4375000000000006E-2</v>
      </c>
      <c r="L170">
        <v>22.22</v>
      </c>
      <c r="M170">
        <f t="shared" si="49"/>
        <v>4.4999999999999998E-2</v>
      </c>
      <c r="N170">
        <f t="shared" si="52"/>
        <v>3.9375000000000007E-2</v>
      </c>
      <c r="O170" s="28">
        <f t="shared" si="65"/>
        <v>23035.473593916504</v>
      </c>
      <c r="P170" s="29">
        <f t="shared" si="53"/>
        <v>-12.088688943997678</v>
      </c>
      <c r="Q170" s="29">
        <f t="shared" si="54"/>
        <v>-13.935230504751303</v>
      </c>
      <c r="R170" s="29">
        <f t="shared" si="59"/>
        <v>-23.421527503874081</v>
      </c>
      <c r="S170" s="29">
        <f t="shared" si="60"/>
        <v>-2.6023919448748982</v>
      </c>
      <c r="T170" s="29">
        <f t="shared" si="61"/>
        <v>-7.8071758346246938</v>
      </c>
      <c r="U170" s="29">
        <f t="shared" si="62"/>
        <v>-15.614351669249388</v>
      </c>
      <c r="V170" s="20">
        <f t="shared" si="67"/>
        <v>175.54285912622254</v>
      </c>
      <c r="W170" s="20">
        <f t="shared" si="69"/>
        <v>-15.88611223359208</v>
      </c>
      <c r="X170" s="20">
        <f t="shared" si="55"/>
        <v>10.87982004959791</v>
      </c>
      <c r="Y170" s="20">
        <f t="shared" si="56"/>
        <v>12.541707454276173</v>
      </c>
      <c r="Z170" s="20">
        <f t="shared" si="57"/>
        <v>-7.9165811241019108</v>
      </c>
      <c r="AA170" s="20">
        <f t="shared" si="63"/>
        <v>-10.518973068976809</v>
      </c>
      <c r="AB170" s="20">
        <f t="shared" si="68"/>
        <v>5208.9835469572763</v>
      </c>
      <c r="AC170" s="20">
        <f t="shared" si="58"/>
        <v>-1.4435319918578314E-2</v>
      </c>
      <c r="AD170" s="21">
        <f t="shared" si="50"/>
        <v>28420.000000000004</v>
      </c>
      <c r="AE170" s="20">
        <f t="shared" si="64"/>
        <v>26.02391944874898</v>
      </c>
      <c r="AF170" s="20">
        <f t="shared" si="66"/>
        <v>5281.5264060834943</v>
      </c>
    </row>
    <row r="171" spans="1:32" x14ac:dyDescent="0.25">
      <c r="A171">
        <v>0</v>
      </c>
      <c r="C171" s="16">
        <v>44230</v>
      </c>
      <c r="J171" s="17">
        <f t="shared" si="51"/>
        <v>1.8750000000000002</v>
      </c>
      <c r="K171">
        <f t="shared" si="48"/>
        <v>8.4375000000000006E-2</v>
      </c>
      <c r="L171">
        <v>22.22</v>
      </c>
      <c r="M171">
        <f t="shared" si="49"/>
        <v>4.4999999999999998E-2</v>
      </c>
      <c r="N171">
        <f t="shared" si="52"/>
        <v>3.9375000000000007E-2</v>
      </c>
      <c r="O171" s="28">
        <f t="shared" si="65"/>
        <v>23009.505203760262</v>
      </c>
      <c r="P171" s="29">
        <f t="shared" si="53"/>
        <v>-12.048884966635878</v>
      </c>
      <c r="Q171" s="29">
        <f t="shared" si="54"/>
        <v>-13.919505189604477</v>
      </c>
      <c r="R171" s="29">
        <f t="shared" si="59"/>
        <v>-23.371551140616319</v>
      </c>
      <c r="S171" s="29">
        <f t="shared" si="60"/>
        <v>-2.5968390156240355</v>
      </c>
      <c r="T171" s="29">
        <f t="shared" si="61"/>
        <v>-7.7905170468721057</v>
      </c>
      <c r="U171" s="29">
        <f t="shared" si="62"/>
        <v>-15.581034093744213</v>
      </c>
      <c r="V171" s="20">
        <f t="shared" si="67"/>
        <v>175.16335718985454</v>
      </c>
      <c r="W171" s="20">
        <f t="shared" si="69"/>
        <v>-15.851624416304295</v>
      </c>
      <c r="X171" s="20">
        <f t="shared" si="55"/>
        <v>10.843996469972291</v>
      </c>
      <c r="Y171" s="20">
        <f t="shared" si="56"/>
        <v>12.527554670644029</v>
      </c>
      <c r="Z171" s="20">
        <f t="shared" si="57"/>
        <v>-7.8994286606800141</v>
      </c>
      <c r="AA171" s="20">
        <f t="shared" si="63"/>
        <v>-10.496267676304051</v>
      </c>
      <c r="AB171" s="20">
        <f t="shared" si="68"/>
        <v>5235.3314390498854</v>
      </c>
      <c r="AC171" s="20">
        <f t="shared" si="58"/>
        <v>-1.4403502755898126E-2</v>
      </c>
      <c r="AD171" s="21">
        <f t="shared" si="50"/>
        <v>28420</v>
      </c>
      <c r="AE171" s="20">
        <f t="shared" si="64"/>
        <v>25.968390156240353</v>
      </c>
      <c r="AF171" s="20">
        <f t="shared" si="66"/>
        <v>5307.4947962397346</v>
      </c>
    </row>
    <row r="172" spans="1:32" x14ac:dyDescent="0.25">
      <c r="A172">
        <v>0</v>
      </c>
      <c r="C172" s="16">
        <v>44231</v>
      </c>
      <c r="J172" s="17">
        <f t="shared" si="51"/>
        <v>1.8750000000000002</v>
      </c>
      <c r="K172">
        <f t="shared" si="48"/>
        <v>8.4375000000000006E-2</v>
      </c>
      <c r="L172">
        <v>22.22</v>
      </c>
      <c r="M172">
        <f t="shared" si="49"/>
        <v>4.4999999999999998E-2</v>
      </c>
      <c r="N172">
        <f t="shared" si="52"/>
        <v>3.9375000000000007E-2</v>
      </c>
      <c r="O172" s="28">
        <f t="shared" si="65"/>
        <v>22983.592107168213</v>
      </c>
      <c r="P172" s="29">
        <f t="shared" si="53"/>
        <v>-12.009283163243154</v>
      </c>
      <c r="Q172" s="29">
        <f t="shared" si="54"/>
        <v>-13.903813428804693</v>
      </c>
      <c r="R172" s="29">
        <f t="shared" si="59"/>
        <v>-23.321786932843061</v>
      </c>
      <c r="S172" s="29">
        <f t="shared" si="60"/>
        <v>-2.5913096592047848</v>
      </c>
      <c r="T172" s="29">
        <f t="shared" si="61"/>
        <v>-7.7739289776143536</v>
      </c>
      <c r="U172" s="29">
        <f t="shared" si="62"/>
        <v>-15.547857955228707</v>
      </c>
      <c r="V172" s="20">
        <f t="shared" si="67"/>
        <v>174.78550627824492</v>
      </c>
      <c r="W172" s="20">
        <f t="shared" si="69"/>
        <v>-15.817286770909224</v>
      </c>
      <c r="X172" s="20">
        <f t="shared" si="55"/>
        <v>10.808354846918839</v>
      </c>
      <c r="Y172" s="20">
        <f t="shared" si="56"/>
        <v>12.513432085924224</v>
      </c>
      <c r="Z172" s="20">
        <f t="shared" si="57"/>
        <v>-7.8823510735434539</v>
      </c>
      <c r="AA172" s="20">
        <f t="shared" si="63"/>
        <v>-10.47366073274824</v>
      </c>
      <c r="AB172" s="20">
        <f t="shared" si="68"/>
        <v>5261.622386553543</v>
      </c>
      <c r="AC172" s="20">
        <f t="shared" si="58"/>
        <v>-1.4371901642458705E-2</v>
      </c>
      <c r="AD172" s="21">
        <f t="shared" si="50"/>
        <v>28420</v>
      </c>
      <c r="AE172" s="20">
        <f t="shared" si="64"/>
        <v>25.913096592047847</v>
      </c>
      <c r="AF172" s="20">
        <f t="shared" si="66"/>
        <v>5333.4078928317822</v>
      </c>
    </row>
    <row r="173" spans="1:32" x14ac:dyDescent="0.25">
      <c r="A173">
        <v>0</v>
      </c>
      <c r="C173" s="16">
        <v>44232</v>
      </c>
      <c r="J173" s="17">
        <f t="shared" si="51"/>
        <v>1.8750000000000002</v>
      </c>
      <c r="K173">
        <f t="shared" si="48"/>
        <v>8.4375000000000006E-2</v>
      </c>
      <c r="L173">
        <v>22.22</v>
      </c>
      <c r="M173">
        <f t="shared" si="49"/>
        <v>4.4999999999999998E-2</v>
      </c>
      <c r="N173">
        <f t="shared" si="52"/>
        <v>3.9375000000000007E-2</v>
      </c>
      <c r="O173" s="28">
        <f t="shared" si="65"/>
        <v>22957.734070134808</v>
      </c>
      <c r="P173" s="29">
        <f t="shared" si="53"/>
        <v>-11.969881953496342</v>
      </c>
      <c r="Q173" s="29">
        <f t="shared" si="54"/>
        <v>-13.88815507990984</v>
      </c>
      <c r="R173" s="29">
        <f t="shared" si="59"/>
        <v>-23.272233330065568</v>
      </c>
      <c r="S173" s="29">
        <f t="shared" si="60"/>
        <v>-2.5858037033406185</v>
      </c>
      <c r="T173" s="29">
        <f t="shared" si="61"/>
        <v>-7.7574111100218559</v>
      </c>
      <c r="U173" s="29">
        <f t="shared" si="62"/>
        <v>-15.514822220043712</v>
      </c>
      <c r="V173" s="20">
        <f t="shared" si="67"/>
        <v>174.40929366795214</v>
      </c>
      <c r="W173" s="20">
        <f t="shared" si="69"/>
        <v>-15.783098157837342</v>
      </c>
      <c r="X173" s="20">
        <f t="shared" si="55"/>
        <v>10.772893758146708</v>
      </c>
      <c r="Y173" s="20">
        <f t="shared" si="56"/>
        <v>12.499339571918856</v>
      </c>
      <c r="Z173" s="20">
        <f t="shared" si="57"/>
        <v>-7.8653477825210212</v>
      </c>
      <c r="AA173" s="20">
        <f t="shared" si="63"/>
        <v>-10.45115148586164</v>
      </c>
      <c r="AB173" s="20">
        <f t="shared" si="68"/>
        <v>5287.8566361972416</v>
      </c>
      <c r="AC173" s="20">
        <f t="shared" si="58"/>
        <v>-1.4340513466263654E-2</v>
      </c>
      <c r="AD173" s="21">
        <f t="shared" si="50"/>
        <v>28420</v>
      </c>
      <c r="AE173" s="20">
        <f t="shared" si="64"/>
        <v>25.858037033406184</v>
      </c>
      <c r="AF173" s="20">
        <f t="shared" si="66"/>
        <v>5359.2659298651888</v>
      </c>
    </row>
    <row r="174" spans="1:32" x14ac:dyDescent="0.25">
      <c r="A174">
        <v>0</v>
      </c>
      <c r="C174" s="16">
        <v>44233</v>
      </c>
      <c r="J174" s="17">
        <f t="shared" si="51"/>
        <v>1.8750000000000002</v>
      </c>
      <c r="K174">
        <f t="shared" si="48"/>
        <v>8.4375000000000006E-2</v>
      </c>
      <c r="L174">
        <v>22.22</v>
      </c>
      <c r="M174">
        <f t="shared" si="49"/>
        <v>4.4999999999999998E-2</v>
      </c>
      <c r="N174">
        <f t="shared" si="52"/>
        <v>3.9375000000000007E-2</v>
      </c>
      <c r="O174" s="28">
        <f t="shared" si="65"/>
        <v>22931.930860357061</v>
      </c>
      <c r="P174" s="29">
        <f t="shared" si="53"/>
        <v>-11.930679776227629</v>
      </c>
      <c r="Q174" s="29">
        <f t="shared" si="54"/>
        <v>-13.872530001518808</v>
      </c>
      <c r="R174" s="29">
        <f t="shared" si="59"/>
        <v>-23.222888799971795</v>
      </c>
      <c r="S174" s="29">
        <f t="shared" si="60"/>
        <v>-2.5803209777746439</v>
      </c>
      <c r="T174" s="29">
        <f t="shared" si="61"/>
        <v>-7.7409629333239316</v>
      </c>
      <c r="U174" s="29">
        <f t="shared" si="62"/>
        <v>-15.481925866647863</v>
      </c>
      <c r="V174" s="20">
        <f t="shared" si="67"/>
        <v>174.0347068011676</v>
      </c>
      <c r="W174" s="20">
        <f t="shared" si="69"/>
        <v>-15.749057451698496</v>
      </c>
      <c r="X174" s="20">
        <f t="shared" si="55"/>
        <v>10.737611798604867</v>
      </c>
      <c r="Y174" s="20">
        <f t="shared" si="56"/>
        <v>12.485277001366928</v>
      </c>
      <c r="Z174" s="20">
        <f t="shared" si="57"/>
        <v>-7.8484182150578459</v>
      </c>
      <c r="AA174" s="20">
        <f t="shared" si="63"/>
        <v>-10.42873919283249</v>
      </c>
      <c r="AB174" s="20">
        <f t="shared" si="68"/>
        <v>5314.0344328417732</v>
      </c>
      <c r="AC174" s="20">
        <f t="shared" si="58"/>
        <v>-1.4309335192379143E-2</v>
      </c>
      <c r="AD174" s="21">
        <f t="shared" si="50"/>
        <v>28420.000000000004</v>
      </c>
      <c r="AE174" s="20">
        <f t="shared" si="64"/>
        <v>25.803209777746439</v>
      </c>
      <c r="AF174" s="20">
        <f t="shared" si="66"/>
        <v>5385.0691396429356</v>
      </c>
    </row>
    <row r="175" spans="1:32" x14ac:dyDescent="0.25">
      <c r="A175">
        <v>0</v>
      </c>
      <c r="C175" s="16">
        <v>44234</v>
      </c>
      <c r="J175" s="17">
        <f t="shared" si="51"/>
        <v>1.8750000000000002</v>
      </c>
      <c r="K175">
        <f t="shared" si="48"/>
        <v>8.4375000000000006E-2</v>
      </c>
      <c r="L175">
        <v>22.22</v>
      </c>
      <c r="M175">
        <f t="shared" si="49"/>
        <v>4.4999999999999998E-2</v>
      </c>
      <c r="N175">
        <f t="shared" si="52"/>
        <v>3.9375000000000007E-2</v>
      </c>
      <c r="O175" s="28">
        <f t="shared" si="65"/>
        <v>22906.18224721474</v>
      </c>
      <c r="P175" s="29">
        <f t="shared" si="53"/>
        <v>-11.891675089059353</v>
      </c>
      <c r="Q175" s="29">
        <f t="shared" si="54"/>
        <v>-13.856938053259292</v>
      </c>
      <c r="R175" s="29">
        <f t="shared" si="59"/>
        <v>-23.173751828086782</v>
      </c>
      <c r="S175" s="29">
        <f t="shared" si="60"/>
        <v>-2.5748613142318648</v>
      </c>
      <c r="T175" s="29">
        <f t="shared" si="61"/>
        <v>-7.7245839426955936</v>
      </c>
      <c r="U175" s="29">
        <f t="shared" si="62"/>
        <v>-15.449167885391189</v>
      </c>
      <c r="V175" s="20">
        <f t="shared" si="67"/>
        <v>173.66173328220432</v>
      </c>
      <c r="W175" s="20">
        <f t="shared" si="69"/>
        <v>-15.715163540997509</v>
      </c>
      <c r="X175" s="20">
        <f t="shared" si="55"/>
        <v>10.702507580153418</v>
      </c>
      <c r="Y175" s="20">
        <f t="shared" si="56"/>
        <v>12.471244247933363</v>
      </c>
      <c r="Z175" s="20">
        <f t="shared" si="57"/>
        <v>-7.8315618060525418</v>
      </c>
      <c r="AA175" s="20">
        <f t="shared" si="63"/>
        <v>-10.406423120284407</v>
      </c>
      <c r="AB175" s="20">
        <f t="shared" si="68"/>
        <v>5340.1560195030552</v>
      </c>
      <c r="AC175" s="20">
        <f t="shared" si="58"/>
        <v>-1.4278363860496562E-2</v>
      </c>
      <c r="AD175" s="21">
        <f t="shared" si="50"/>
        <v>28420</v>
      </c>
      <c r="AE175" s="20">
        <f t="shared" si="64"/>
        <v>25.748613142318646</v>
      </c>
      <c r="AF175" s="20">
        <f t="shared" si="66"/>
        <v>5410.817752785254</v>
      </c>
    </row>
    <row r="176" spans="1:32" x14ac:dyDescent="0.25">
      <c r="A176">
        <v>0</v>
      </c>
      <c r="C176" s="16">
        <v>44235</v>
      </c>
      <c r="J176" s="17">
        <f t="shared" si="51"/>
        <v>1.8750000000000002</v>
      </c>
      <c r="K176">
        <f t="shared" si="48"/>
        <v>8.4375000000000006E-2</v>
      </c>
      <c r="L176">
        <v>22.22</v>
      </c>
      <c r="M176">
        <f t="shared" si="49"/>
        <v>4.4999999999999998E-2</v>
      </c>
      <c r="N176">
        <f t="shared" si="52"/>
        <v>3.9375000000000007E-2</v>
      </c>
      <c r="O176" s="28">
        <f t="shared" si="65"/>
        <v>22880.488001750917</v>
      </c>
      <c r="P176" s="29">
        <f t="shared" si="53"/>
        <v>-11.852866368048895</v>
      </c>
      <c r="Q176" s="29">
        <f t="shared" si="54"/>
        <v>-13.841379095775808</v>
      </c>
      <c r="R176" s="29">
        <f t="shared" si="59"/>
        <v>-23.124820917442232</v>
      </c>
      <c r="S176" s="29">
        <f t="shared" si="60"/>
        <v>-2.5694245463824705</v>
      </c>
      <c r="T176" s="29">
        <f t="shared" si="61"/>
        <v>-7.7082736391474107</v>
      </c>
      <c r="U176" s="29">
        <f t="shared" si="62"/>
        <v>-15.416547278294821</v>
      </c>
      <c r="V176" s="20">
        <f t="shared" si="67"/>
        <v>173.29036087408937</v>
      </c>
      <c r="W176" s="20">
        <f t="shared" si="69"/>
        <v>-15.681415327857998</v>
      </c>
      <c r="X176" s="20">
        <f t="shared" si="55"/>
        <v>10.667579731244006</v>
      </c>
      <c r="Y176" s="20">
        <f t="shared" si="56"/>
        <v>12.457241186198228</v>
      </c>
      <c r="Z176" s="20">
        <f t="shared" si="57"/>
        <v>-7.8147779976991947</v>
      </c>
      <c r="AA176" s="20">
        <f t="shared" si="63"/>
        <v>-10.384202544081665</v>
      </c>
      <c r="AB176" s="20">
        <f t="shared" si="68"/>
        <v>5366.2216373749952</v>
      </c>
      <c r="AC176" s="20">
        <f t="shared" si="58"/>
        <v>-1.4247596582574688E-2</v>
      </c>
      <c r="AD176" s="21">
        <f t="shared" si="50"/>
        <v>28420</v>
      </c>
      <c r="AE176" s="20">
        <f t="shared" si="64"/>
        <v>25.694245463824704</v>
      </c>
      <c r="AF176" s="20">
        <f t="shared" si="66"/>
        <v>5436.5119982490787</v>
      </c>
    </row>
    <row r="177" spans="1:32" x14ac:dyDescent="0.25">
      <c r="A177">
        <v>0</v>
      </c>
      <c r="C177" s="16">
        <v>44236</v>
      </c>
      <c r="J177" s="17">
        <f t="shared" si="51"/>
        <v>1.8750000000000002</v>
      </c>
      <c r="K177">
        <f t="shared" si="48"/>
        <v>8.4375000000000006E-2</v>
      </c>
      <c r="L177">
        <v>22.22</v>
      </c>
      <c r="M177">
        <f t="shared" si="49"/>
        <v>4.4999999999999998E-2</v>
      </c>
      <c r="N177">
        <f t="shared" si="52"/>
        <v>3.9375000000000007E-2</v>
      </c>
      <c r="O177" s="28">
        <f t="shared" si="65"/>
        <v>22854.847896652856</v>
      </c>
      <c r="P177" s="29">
        <f t="shared" si="53"/>
        <v>-11.81425210734327</v>
      </c>
      <c r="Q177" s="29">
        <f t="shared" si="54"/>
        <v>-13.82585299071795</v>
      </c>
      <c r="R177" s="29">
        <f t="shared" si="59"/>
        <v>-23.076094588255099</v>
      </c>
      <c r="S177" s="29">
        <f t="shared" si="60"/>
        <v>-2.5640105098061223</v>
      </c>
      <c r="T177" s="29">
        <f t="shared" si="61"/>
        <v>-7.6920315294183652</v>
      </c>
      <c r="U177" s="29">
        <f t="shared" si="62"/>
        <v>-15.384063058836734</v>
      </c>
      <c r="V177" s="20">
        <f t="shared" si="67"/>
        <v>172.92057749525642</v>
      </c>
      <c r="W177" s="20">
        <f t="shared" si="69"/>
        <v>-15.647811727754029</v>
      </c>
      <c r="X177" s="20">
        <f t="shared" si="55"/>
        <v>10.632826896608943</v>
      </c>
      <c r="Y177" s="20">
        <f t="shared" si="56"/>
        <v>12.443267691646154</v>
      </c>
      <c r="Z177" s="20">
        <f t="shared" si="57"/>
        <v>-7.7980662393340214</v>
      </c>
      <c r="AA177" s="20">
        <f t="shared" si="63"/>
        <v>-10.362076749140144</v>
      </c>
      <c r="AB177" s="20">
        <f t="shared" si="68"/>
        <v>5392.2315258518893</v>
      </c>
      <c r="AC177" s="20">
        <f t="shared" si="58"/>
        <v>-1.4217030540574866E-2</v>
      </c>
      <c r="AD177" s="21">
        <f t="shared" si="50"/>
        <v>28420.000000000004</v>
      </c>
      <c r="AE177" s="20">
        <f t="shared" si="64"/>
        <v>25.64010509806122</v>
      </c>
      <c r="AF177" s="20">
        <f t="shared" si="66"/>
        <v>5462.1521033471399</v>
      </c>
    </row>
    <row r="178" spans="1:32" x14ac:dyDescent="0.25">
      <c r="A178">
        <v>0</v>
      </c>
      <c r="C178" s="16">
        <v>44237</v>
      </c>
      <c r="J178" s="17">
        <f t="shared" si="51"/>
        <v>1.8750000000000002</v>
      </c>
      <c r="K178">
        <f t="shared" si="48"/>
        <v>8.4375000000000006E-2</v>
      </c>
      <c r="L178">
        <v>22.22</v>
      </c>
      <c r="M178">
        <f t="shared" si="49"/>
        <v>4.4999999999999998E-2</v>
      </c>
      <c r="N178">
        <f t="shared" si="52"/>
        <v>3.9375000000000007E-2</v>
      </c>
      <c r="O178" s="28">
        <f t="shared" si="65"/>
        <v>22829.261706233287</v>
      </c>
      <c r="P178" s="29">
        <f t="shared" si="53"/>
        <v>-11.775830818843074</v>
      </c>
      <c r="Q178" s="29">
        <f t="shared" si="54"/>
        <v>-13.810359600728837</v>
      </c>
      <c r="R178" s="29">
        <f t="shared" si="59"/>
        <v>-23.027571377614724</v>
      </c>
      <c r="S178" s="29">
        <f t="shared" si="60"/>
        <v>-2.5586190419571917</v>
      </c>
      <c r="T178" s="29">
        <f t="shared" si="61"/>
        <v>-7.6758571258715733</v>
      </c>
      <c r="U178" s="29">
        <f t="shared" si="62"/>
        <v>-15.35171425174315</v>
      </c>
      <c r="V178" s="20">
        <f t="shared" si="67"/>
        <v>172.55237121633519</v>
      </c>
      <c r="W178" s="20">
        <f t="shared" si="69"/>
        <v>-15.614351669249388</v>
      </c>
      <c r="X178" s="20">
        <f t="shared" si="55"/>
        <v>10.598247736958767</v>
      </c>
      <c r="Y178" s="20">
        <f t="shared" si="56"/>
        <v>12.429323640655953</v>
      </c>
      <c r="Z178" s="20">
        <f t="shared" si="57"/>
        <v>-7.7814259872865392</v>
      </c>
      <c r="AA178" s="20">
        <f t="shared" si="63"/>
        <v>-10.340045029243731</v>
      </c>
      <c r="AB178" s="20">
        <f t="shared" si="68"/>
        <v>5418.1859225503822</v>
      </c>
      <c r="AC178" s="20">
        <f t="shared" si="58"/>
        <v>-1.4186662984257137E-2</v>
      </c>
      <c r="AD178" s="21">
        <f t="shared" si="50"/>
        <v>28420.000000000004</v>
      </c>
      <c r="AE178" s="20">
        <f t="shared" si="64"/>
        <v>25.586190419571913</v>
      </c>
      <c r="AF178" s="20">
        <f t="shared" si="66"/>
        <v>5487.7382937667116</v>
      </c>
    </row>
    <row r="179" spans="1:32" x14ac:dyDescent="0.25">
      <c r="A179">
        <v>0</v>
      </c>
      <c r="C179" s="16">
        <v>44238</v>
      </c>
      <c r="J179" s="17">
        <f t="shared" si="51"/>
        <v>1.8750000000000002</v>
      </c>
      <c r="K179">
        <f t="shared" si="48"/>
        <v>8.4375000000000006E-2</v>
      </c>
      <c r="L179">
        <v>22.22</v>
      </c>
      <c r="M179">
        <f t="shared" si="49"/>
        <v>4.4999999999999998E-2</v>
      </c>
      <c r="N179">
        <f t="shared" si="52"/>
        <v>3.9375000000000007E-2</v>
      </c>
      <c r="O179" s="28">
        <f t="shared" si="65"/>
        <v>22803.729206411976</v>
      </c>
      <c r="P179" s="29">
        <f t="shared" si="53"/>
        <v>-11.737601031875558</v>
      </c>
      <c r="Q179" s="29">
        <f t="shared" si="54"/>
        <v>-13.794898789433798</v>
      </c>
      <c r="R179" s="29">
        <f t="shared" si="59"/>
        <v>-22.979249839178422</v>
      </c>
      <c r="S179" s="29">
        <f t="shared" si="60"/>
        <v>-2.5532499821309358</v>
      </c>
      <c r="T179" s="29">
        <f t="shared" si="61"/>
        <v>-7.6597499463928074</v>
      </c>
      <c r="U179" s="29">
        <f t="shared" si="62"/>
        <v>-15.319499892785615</v>
      </c>
      <c r="V179" s="20">
        <f t="shared" si="67"/>
        <v>172.18573025703429</v>
      </c>
      <c r="W179" s="20">
        <f t="shared" si="69"/>
        <v>-15.581034093744213</v>
      </c>
      <c r="X179" s="20">
        <f t="shared" si="55"/>
        <v>10.563840928688002</v>
      </c>
      <c r="Y179" s="20">
        <f t="shared" si="56"/>
        <v>12.415408910490418</v>
      </c>
      <c r="Z179" s="20">
        <f t="shared" si="57"/>
        <v>-7.7648567047350836</v>
      </c>
      <c r="AA179" s="20">
        <f t="shared" si="63"/>
        <v>-10.31810668686602</v>
      </c>
      <c r="AB179" s="20">
        <f t="shared" si="68"/>
        <v>5444.0850633309929</v>
      </c>
      <c r="AC179" s="20">
        <f t="shared" si="58"/>
        <v>-1.415649122905962E-2</v>
      </c>
      <c r="AD179" s="21">
        <f t="shared" si="50"/>
        <v>28420.000000000004</v>
      </c>
      <c r="AE179" s="20">
        <f t="shared" si="64"/>
        <v>25.532499821309358</v>
      </c>
      <c r="AF179" s="20">
        <f t="shared" si="66"/>
        <v>5513.2707935880208</v>
      </c>
    </row>
    <row r="180" spans="1:32" x14ac:dyDescent="0.25">
      <c r="A180">
        <v>0</v>
      </c>
      <c r="C180" s="16">
        <v>44239</v>
      </c>
      <c r="J180" s="17">
        <f t="shared" si="51"/>
        <v>1.8750000000000002</v>
      </c>
      <c r="K180">
        <f t="shared" si="48"/>
        <v>8.4375000000000006E-2</v>
      </c>
      <c r="L180">
        <v>22.22</v>
      </c>
      <c r="M180">
        <f t="shared" si="49"/>
        <v>4.4999999999999998E-2</v>
      </c>
      <c r="N180">
        <f t="shared" si="52"/>
        <v>3.9375000000000007E-2</v>
      </c>
      <c r="O180" s="28">
        <f t="shared" si="65"/>
        <v>22778.25017469767</v>
      </c>
      <c r="P180" s="29">
        <f t="shared" si="53"/>
        <v>-11.699561292876419</v>
      </c>
      <c r="Q180" s="29">
        <f t="shared" si="54"/>
        <v>-13.779470421429236</v>
      </c>
      <c r="R180" s="29">
        <f t="shared" si="59"/>
        <v>-22.93112854287509</v>
      </c>
      <c r="S180" s="29">
        <f t="shared" si="60"/>
        <v>-2.5479031714305655</v>
      </c>
      <c r="T180" s="29">
        <f t="shared" si="61"/>
        <v>-7.6437095142916966</v>
      </c>
      <c r="U180" s="29">
        <f t="shared" si="62"/>
        <v>-15.287419028583393</v>
      </c>
      <c r="V180" s="20">
        <f t="shared" si="67"/>
        <v>171.82064298311411</v>
      </c>
      <c r="W180" s="20">
        <f t="shared" si="69"/>
        <v>-15.547857955228707</v>
      </c>
      <c r="X180" s="20">
        <f t="shared" si="55"/>
        <v>10.529605163588778</v>
      </c>
      <c r="Y180" s="20">
        <f t="shared" si="56"/>
        <v>12.401523379286314</v>
      </c>
      <c r="Z180" s="20">
        <f t="shared" si="57"/>
        <v>-7.7483578615665429</v>
      </c>
      <c r="AA180" s="20">
        <f t="shared" si="63"/>
        <v>-10.296261032997108</v>
      </c>
      <c r="AB180" s="20">
        <f t="shared" si="68"/>
        <v>5469.9291823192189</v>
      </c>
      <c r="AC180" s="20">
        <f t="shared" si="58"/>
        <v>-1.412651265405902E-2</v>
      </c>
      <c r="AD180" s="21">
        <f t="shared" si="50"/>
        <v>28420.000000000004</v>
      </c>
      <c r="AE180" s="20">
        <f t="shared" si="64"/>
        <v>25.479031714305655</v>
      </c>
      <c r="AF180" s="20">
        <f t="shared" si="66"/>
        <v>5538.7498253023268</v>
      </c>
    </row>
    <row r="181" spans="1:32" x14ac:dyDescent="0.25">
      <c r="A181">
        <v>0</v>
      </c>
      <c r="C181" s="16">
        <v>44240</v>
      </c>
      <c r="J181" s="17">
        <f t="shared" si="51"/>
        <v>1.8750000000000002</v>
      </c>
      <c r="K181">
        <f t="shared" si="48"/>
        <v>8.4375000000000006E-2</v>
      </c>
      <c r="L181">
        <v>22.22</v>
      </c>
      <c r="M181">
        <f t="shared" si="49"/>
        <v>4.4999999999999998E-2</v>
      </c>
      <c r="N181">
        <f t="shared" si="52"/>
        <v>3.9375000000000007E-2</v>
      </c>
      <c r="O181" s="28">
        <f t="shared" si="65"/>
        <v>22752.824390170317</v>
      </c>
      <c r="P181" s="29">
        <f t="shared" si="53"/>
        <v>-11.661710165080075</v>
      </c>
      <c r="Q181" s="29">
        <f t="shared" si="54"/>
        <v>-13.764074362271719</v>
      </c>
      <c r="R181" s="29">
        <f t="shared" si="59"/>
        <v>-22.883206074616616</v>
      </c>
      <c r="S181" s="29">
        <f t="shared" si="60"/>
        <v>-2.5425784527351798</v>
      </c>
      <c r="T181" s="29">
        <f t="shared" si="61"/>
        <v>-7.6277353582055376</v>
      </c>
      <c r="U181" s="29">
        <f t="shared" si="62"/>
        <v>-15.255470716411079</v>
      </c>
      <c r="V181" s="20">
        <f t="shared" si="67"/>
        <v>171.45709790344688</v>
      </c>
      <c r="W181" s="20">
        <f t="shared" si="69"/>
        <v>-15.514822220043712</v>
      </c>
      <c r="X181" s="20">
        <f t="shared" si="55"/>
        <v>10.495539148572067</v>
      </c>
      <c r="Y181" s="20">
        <f t="shared" si="56"/>
        <v>12.387666926044547</v>
      </c>
      <c r="Z181" s="20">
        <f t="shared" si="57"/>
        <v>-7.7319289342401349</v>
      </c>
      <c r="AA181" s="20">
        <f t="shared" si="63"/>
        <v>-10.274507386975316</v>
      </c>
      <c r="AB181" s="20">
        <f t="shared" si="68"/>
        <v>5495.7185119262385</v>
      </c>
      <c r="AC181" s="20">
        <f t="shared" si="58"/>
        <v>-1.4096724699981288E-2</v>
      </c>
      <c r="AD181" s="21">
        <f t="shared" si="50"/>
        <v>28420.000000000004</v>
      </c>
      <c r="AE181" s="20">
        <f t="shared" si="64"/>
        <v>25.425784527351794</v>
      </c>
      <c r="AF181" s="20">
        <f t="shared" si="66"/>
        <v>5564.1756098296783</v>
      </c>
    </row>
    <row r="182" spans="1:32" x14ac:dyDescent="0.25">
      <c r="A182">
        <v>0</v>
      </c>
      <c r="C182" s="16">
        <v>44241</v>
      </c>
      <c r="J182" s="17">
        <f t="shared" si="51"/>
        <v>1.8750000000000002</v>
      </c>
      <c r="K182">
        <f t="shared" si="48"/>
        <v>8.4375000000000006E-2</v>
      </c>
      <c r="L182">
        <v>22.22</v>
      </c>
      <c r="M182">
        <f t="shared" si="49"/>
        <v>4.4999999999999998E-2</v>
      </c>
      <c r="N182">
        <f t="shared" si="52"/>
        <v>3.9375000000000007E-2</v>
      </c>
      <c r="O182" s="28">
        <f t="shared" si="65"/>
        <v>22727.451633463632</v>
      </c>
      <c r="P182" s="29">
        <f t="shared" si="53"/>
        <v>-11.62404622821813</v>
      </c>
      <c r="Q182" s="29">
        <f t="shared" si="54"/>
        <v>-13.748710478467231</v>
      </c>
      <c r="R182" s="29">
        <f t="shared" si="59"/>
        <v>-22.835481036016827</v>
      </c>
      <c r="S182" s="29">
        <f t="shared" si="60"/>
        <v>-2.5372756706685364</v>
      </c>
      <c r="T182" s="29">
        <f t="shared" si="61"/>
        <v>-7.611827012005608</v>
      </c>
      <c r="U182" s="29">
        <f t="shared" si="62"/>
        <v>-15.223654024011218</v>
      </c>
      <c r="V182" s="20">
        <f t="shared" si="67"/>
        <v>171.09508366716074</v>
      </c>
      <c r="W182" s="20">
        <f t="shared" si="69"/>
        <v>-15.481925866647863</v>
      </c>
      <c r="X182" s="20">
        <f t="shared" si="55"/>
        <v>10.461641605396318</v>
      </c>
      <c r="Y182" s="20">
        <f t="shared" si="56"/>
        <v>12.373839430620508</v>
      </c>
      <c r="Z182" s="20">
        <f t="shared" si="57"/>
        <v>-7.715569405655109</v>
      </c>
      <c r="AA182" s="20">
        <f t="shared" si="63"/>
        <v>-10.252845076323645</v>
      </c>
      <c r="AB182" s="20">
        <f t="shared" si="68"/>
        <v>5521.4532828692099</v>
      </c>
      <c r="AC182" s="20">
        <f t="shared" si="58"/>
        <v>-1.4067124867300013E-2</v>
      </c>
      <c r="AD182" s="21">
        <f t="shared" si="50"/>
        <v>28420.000000000004</v>
      </c>
      <c r="AE182" s="20">
        <f t="shared" si="64"/>
        <v>25.372756706685362</v>
      </c>
      <c r="AF182" s="20">
        <f t="shared" si="66"/>
        <v>5589.5483665363636</v>
      </c>
    </row>
    <row r="183" spans="1:32" x14ac:dyDescent="0.25">
      <c r="A183">
        <v>0</v>
      </c>
      <c r="C183" s="16">
        <v>44242</v>
      </c>
      <c r="J183" s="17">
        <f t="shared" si="51"/>
        <v>1.8750000000000002</v>
      </c>
      <c r="K183">
        <f t="shared" si="48"/>
        <v>8.4375000000000006E-2</v>
      </c>
      <c r="L183">
        <v>22.22</v>
      </c>
      <c r="M183">
        <f t="shared" si="49"/>
        <v>4.4999999999999998E-2</v>
      </c>
      <c r="N183">
        <f t="shared" si="52"/>
        <v>3.9375000000000007E-2</v>
      </c>
      <c r="O183" s="28">
        <f t="shared" si="65"/>
        <v>22702.131686747944</v>
      </c>
      <c r="P183" s="29">
        <f t="shared" si="53"/>
        <v>-11.586568078225742</v>
      </c>
      <c r="Q183" s="29">
        <f t="shared" si="54"/>
        <v>-13.733378637460648</v>
      </c>
      <c r="R183" s="29">
        <f t="shared" si="59"/>
        <v>-22.787952044117752</v>
      </c>
      <c r="S183" s="29">
        <f t="shared" si="60"/>
        <v>-2.5319946715686394</v>
      </c>
      <c r="T183" s="29">
        <f t="shared" si="61"/>
        <v>-7.595984014705917</v>
      </c>
      <c r="U183" s="29">
        <f t="shared" si="62"/>
        <v>-15.191968029411836</v>
      </c>
      <c r="V183" s="20">
        <f t="shared" si="67"/>
        <v>170.73458906086509</v>
      </c>
      <c r="W183" s="20">
        <f t="shared" si="69"/>
        <v>-15.449167885391189</v>
      </c>
      <c r="X183" s="20">
        <f t="shared" si="55"/>
        <v>10.427911270403168</v>
      </c>
      <c r="Y183" s="20">
        <f t="shared" si="56"/>
        <v>12.360040773714584</v>
      </c>
      <c r="Z183" s="20">
        <f t="shared" si="57"/>
        <v>-7.6992787650222327</v>
      </c>
      <c r="AA183" s="20">
        <f t="shared" si="63"/>
        <v>-10.231273436590872</v>
      </c>
      <c r="AB183" s="20">
        <f t="shared" si="68"/>
        <v>5547.1337241911924</v>
      </c>
      <c r="AC183" s="20">
        <f t="shared" si="58"/>
        <v>-1.4037710714381774E-2</v>
      </c>
      <c r="AD183" s="21">
        <f t="shared" si="50"/>
        <v>28420.000000000004</v>
      </c>
      <c r="AE183" s="20">
        <f t="shared" si="64"/>
        <v>25.319946715686392</v>
      </c>
      <c r="AF183" s="20">
        <f t="shared" si="66"/>
        <v>5614.86831325205</v>
      </c>
    </row>
    <row r="184" spans="1:32" x14ac:dyDescent="0.25">
      <c r="A184">
        <v>0</v>
      </c>
      <c r="C184" s="16">
        <v>44243</v>
      </c>
      <c r="J184" s="17">
        <f t="shared" si="51"/>
        <v>1.8750000000000002</v>
      </c>
      <c r="K184">
        <f t="shared" si="48"/>
        <v>8.4375000000000006E-2</v>
      </c>
      <c r="L184">
        <v>22.22</v>
      </c>
      <c r="M184">
        <f t="shared" si="49"/>
        <v>4.4999999999999998E-2</v>
      </c>
      <c r="N184">
        <f t="shared" si="52"/>
        <v>3.9375000000000007E-2</v>
      </c>
      <c r="O184" s="28">
        <f t="shared" si="65"/>
        <v>22676.864333713362</v>
      </c>
      <c r="P184" s="29">
        <f t="shared" si="53"/>
        <v>-11.549274326955647</v>
      </c>
      <c r="Q184" s="29">
        <f t="shared" si="54"/>
        <v>-13.718078707625361</v>
      </c>
      <c r="R184" s="29">
        <f t="shared" si="59"/>
        <v>-22.740617731122907</v>
      </c>
      <c r="S184" s="29">
        <f t="shared" si="60"/>
        <v>-2.5267353034581008</v>
      </c>
      <c r="T184" s="29">
        <f t="shared" si="61"/>
        <v>-7.5802059103743016</v>
      </c>
      <c r="U184" s="29">
        <f t="shared" si="62"/>
        <v>-15.160411820748605</v>
      </c>
      <c r="V184" s="20">
        <f t="shared" si="67"/>
        <v>170.37560300595425</v>
      </c>
      <c r="W184" s="20">
        <f t="shared" si="69"/>
        <v>-15.416547278294821</v>
      </c>
      <c r="X184" s="20">
        <f t="shared" si="55"/>
        <v>10.394346894260083</v>
      </c>
      <c r="Y184" s="20">
        <f t="shared" si="56"/>
        <v>12.346270836862825</v>
      </c>
      <c r="Z184" s="20">
        <f t="shared" si="57"/>
        <v>-7.6830565077389288</v>
      </c>
      <c r="AA184" s="20">
        <f t="shared" si="63"/>
        <v>-10.209791811197029</v>
      </c>
      <c r="AB184" s="20">
        <f t="shared" si="68"/>
        <v>5572.7600632806843</v>
      </c>
      <c r="AC184" s="20">
        <f t="shared" si="58"/>
        <v>-1.4008479855713993E-2</v>
      </c>
      <c r="AD184" s="21">
        <f t="shared" si="50"/>
        <v>28420</v>
      </c>
      <c r="AE184" s="20">
        <f t="shared" si="64"/>
        <v>25.267353034581006</v>
      </c>
      <c r="AF184" s="20">
        <f t="shared" si="66"/>
        <v>5640.135666286631</v>
      </c>
    </row>
    <row r="185" spans="1:32" x14ac:dyDescent="0.25">
      <c r="A185">
        <v>0</v>
      </c>
      <c r="C185" s="16">
        <v>44244</v>
      </c>
      <c r="J185" s="17">
        <f t="shared" si="51"/>
        <v>1.8750000000000002</v>
      </c>
      <c r="K185">
        <f t="shared" si="48"/>
        <v>8.4375000000000006E-2</v>
      </c>
      <c r="L185">
        <v>22.22</v>
      </c>
      <c r="M185">
        <f t="shared" si="49"/>
        <v>4.4999999999999998E-2</v>
      </c>
      <c r="N185">
        <f t="shared" si="52"/>
        <v>3.9375000000000007E-2</v>
      </c>
      <c r="O185" s="28">
        <f t="shared" si="65"/>
        <v>22651.649359553208</v>
      </c>
      <c r="P185" s="29">
        <f t="shared" si="53"/>
        <v>-11.512163601899593</v>
      </c>
      <c r="Q185" s="29">
        <f t="shared" si="54"/>
        <v>-13.702810558253111</v>
      </c>
      <c r="R185" s="29">
        <f t="shared" si="59"/>
        <v>-22.693476744137435</v>
      </c>
      <c r="S185" s="29">
        <f t="shared" si="60"/>
        <v>-2.5214974160152703</v>
      </c>
      <c r="T185" s="29">
        <f t="shared" si="61"/>
        <v>-7.5644922480458119</v>
      </c>
      <c r="U185" s="29">
        <f t="shared" si="62"/>
        <v>-15.128984496091622</v>
      </c>
      <c r="V185" s="20">
        <f t="shared" si="67"/>
        <v>170.01811455598698</v>
      </c>
      <c r="W185" s="20">
        <f t="shared" si="69"/>
        <v>-15.384063058836734</v>
      </c>
      <c r="X185" s="20">
        <f t="shared" si="55"/>
        <v>10.360947241709633</v>
      </c>
      <c r="Y185" s="20">
        <f t="shared" si="56"/>
        <v>12.3325295024278</v>
      </c>
      <c r="Z185" s="20">
        <f t="shared" si="57"/>
        <v>-7.6669021352679412</v>
      </c>
      <c r="AA185" s="20">
        <f t="shared" si="63"/>
        <v>-10.188399551283212</v>
      </c>
      <c r="AB185" s="20">
        <f t="shared" si="68"/>
        <v>5598.3325258908044</v>
      </c>
      <c r="AC185" s="20">
        <f t="shared" si="58"/>
        <v>-1.3979429960170941E-2</v>
      </c>
      <c r="AD185" s="21">
        <f t="shared" si="50"/>
        <v>28420</v>
      </c>
      <c r="AE185" s="20">
        <f t="shared" si="64"/>
        <v>25.214974160152703</v>
      </c>
      <c r="AF185" s="20">
        <f t="shared" si="66"/>
        <v>5665.3506404467835</v>
      </c>
    </row>
    <row r="186" spans="1:32" x14ac:dyDescent="0.25">
      <c r="A186">
        <v>0</v>
      </c>
      <c r="C186" s="16">
        <v>44245</v>
      </c>
      <c r="J186" s="17">
        <f t="shared" si="51"/>
        <v>1.8750000000000002</v>
      </c>
      <c r="K186">
        <f t="shared" si="48"/>
        <v>8.4375000000000006E-2</v>
      </c>
      <c r="L186">
        <v>22.22</v>
      </c>
      <c r="M186">
        <f t="shared" si="49"/>
        <v>4.4999999999999998E-2</v>
      </c>
      <c r="N186">
        <f t="shared" si="52"/>
        <v>3.9375000000000007E-2</v>
      </c>
      <c r="O186" s="28">
        <f t="shared" si="65"/>
        <v>22626.486550947749</v>
      </c>
      <c r="P186" s="29">
        <f t="shared" si="53"/>
        <v>-11.475234545916909</v>
      </c>
      <c r="Q186" s="29">
        <f t="shared" si="54"/>
        <v>-13.687574059543977</v>
      </c>
      <c r="R186" s="29">
        <f t="shared" si="59"/>
        <v>-22.646527744914795</v>
      </c>
      <c r="S186" s="29">
        <f t="shared" si="60"/>
        <v>-2.5162808605460887</v>
      </c>
      <c r="T186" s="29">
        <f t="shared" si="61"/>
        <v>-7.5488425816382652</v>
      </c>
      <c r="U186" s="29">
        <f t="shared" si="62"/>
        <v>-15.09768516327653</v>
      </c>
      <c r="V186" s="20">
        <f t="shared" si="67"/>
        <v>169.66211289413923</v>
      </c>
      <c r="W186" s="20">
        <f t="shared" si="69"/>
        <v>-15.35171425174315</v>
      </c>
      <c r="X186" s="20">
        <f t="shared" si="55"/>
        <v>10.327711091325218</v>
      </c>
      <c r="Y186" s="20">
        <f t="shared" si="56"/>
        <v>12.318816653589579</v>
      </c>
      <c r="Z186" s="20">
        <f t="shared" si="57"/>
        <v>-7.6508151550194139</v>
      </c>
      <c r="AA186" s="20">
        <f t="shared" si="63"/>
        <v>-10.167096015565502</v>
      </c>
      <c r="AB186" s="20">
        <f t="shared" si="68"/>
        <v>5623.8513361581136</v>
      </c>
      <c r="AC186" s="20">
        <f t="shared" si="58"/>
        <v>-1.3950558749355631E-2</v>
      </c>
      <c r="AD186" s="21">
        <f t="shared" si="50"/>
        <v>28420.000000000004</v>
      </c>
      <c r="AE186" s="20">
        <f t="shared" si="64"/>
        <v>25.162808605460885</v>
      </c>
      <c r="AF186" s="20">
        <f t="shared" si="66"/>
        <v>5690.5134490522441</v>
      </c>
    </row>
    <row r="187" spans="1:32" x14ac:dyDescent="0.25">
      <c r="A187">
        <v>0</v>
      </c>
      <c r="C187" s="16">
        <v>44246</v>
      </c>
      <c r="J187" s="17">
        <f t="shared" si="51"/>
        <v>1.8750000000000002</v>
      </c>
      <c r="K187">
        <f t="shared" si="48"/>
        <v>8.4375000000000006E-2</v>
      </c>
      <c r="L187">
        <v>22.22</v>
      </c>
      <c r="M187">
        <f t="shared" si="49"/>
        <v>4.4999999999999998E-2</v>
      </c>
      <c r="N187">
        <f t="shared" si="52"/>
        <v>3.9375000000000007E-2</v>
      </c>
      <c r="O187" s="28">
        <f t="shared" si="65"/>
        <v>22601.375696048184</v>
      </c>
      <c r="P187" s="29">
        <f t="shared" si="53"/>
        <v>-11.438485816970013</v>
      </c>
      <c r="Q187" s="29">
        <f t="shared" si="54"/>
        <v>-13.672369082596544</v>
      </c>
      <c r="R187" s="29">
        <f t="shared" si="59"/>
        <v>-22.599769409609902</v>
      </c>
      <c r="S187" s="29">
        <f t="shared" si="60"/>
        <v>-2.5110854899566561</v>
      </c>
      <c r="T187" s="29">
        <f t="shared" si="61"/>
        <v>-7.5332564698699667</v>
      </c>
      <c r="U187" s="29">
        <f t="shared" si="62"/>
        <v>-15.066512939739935</v>
      </c>
      <c r="V187" s="20">
        <f t="shared" si="67"/>
        <v>169.30758733072724</v>
      </c>
      <c r="W187" s="20">
        <f t="shared" si="69"/>
        <v>-15.319499892785615</v>
      </c>
      <c r="X187" s="20">
        <f t="shared" si="55"/>
        <v>10.294637235273012</v>
      </c>
      <c r="Y187" s="20">
        <f t="shared" si="56"/>
        <v>12.30513217433689</v>
      </c>
      <c r="Z187" s="20">
        <f t="shared" si="57"/>
        <v>-7.6347950802362652</v>
      </c>
      <c r="AA187" s="20">
        <f t="shared" si="63"/>
        <v>-10.145880570192922</v>
      </c>
      <c r="AB187" s="20">
        <f t="shared" si="68"/>
        <v>5649.3167166210924</v>
      </c>
      <c r="AC187" s="20">
        <f t="shared" si="58"/>
        <v>-1.3921863995999836E-2</v>
      </c>
      <c r="AD187" s="21">
        <f t="shared" si="50"/>
        <v>28420.000000000004</v>
      </c>
      <c r="AE187" s="20">
        <f t="shared" si="64"/>
        <v>25.110854899566558</v>
      </c>
      <c r="AF187" s="20">
        <f t="shared" si="66"/>
        <v>5715.6243039518104</v>
      </c>
    </row>
    <row r="188" spans="1:32" x14ac:dyDescent="0.25">
      <c r="A188">
        <v>0</v>
      </c>
      <c r="C188" s="16">
        <v>44247</v>
      </c>
      <c r="J188" s="17">
        <f t="shared" si="51"/>
        <v>1.8750000000000002</v>
      </c>
      <c r="K188">
        <f t="shared" si="48"/>
        <v>8.4375000000000006E-2</v>
      </c>
      <c r="L188">
        <v>22.22</v>
      </c>
      <c r="M188">
        <f t="shared" si="49"/>
        <v>4.4999999999999998E-2</v>
      </c>
      <c r="N188">
        <f t="shared" si="52"/>
        <v>3.9375000000000007E-2</v>
      </c>
      <c r="O188" s="28">
        <f t="shared" si="65"/>
        <v>22576.316584460918</v>
      </c>
      <c r="P188" s="29">
        <f t="shared" si="53"/>
        <v>-11.401916087866596</v>
      </c>
      <c r="Q188" s="29">
        <f t="shared" si="54"/>
        <v>-13.657195499398229</v>
      </c>
      <c r="R188" s="29">
        <f t="shared" si="59"/>
        <v>-22.553200428538343</v>
      </c>
      <c r="S188" s="29">
        <f t="shared" si="60"/>
        <v>-2.5059111587264824</v>
      </c>
      <c r="T188" s="29">
        <f t="shared" si="61"/>
        <v>-7.5177334761794476</v>
      </c>
      <c r="U188" s="29">
        <f t="shared" si="62"/>
        <v>-15.035466952358895</v>
      </c>
      <c r="V188" s="20">
        <f t="shared" si="67"/>
        <v>168.95452730079944</v>
      </c>
      <c r="W188" s="20">
        <f t="shared" si="69"/>
        <v>-15.287419028583393</v>
      </c>
      <c r="X188" s="20">
        <f t="shared" si="55"/>
        <v>10.261724479079936</v>
      </c>
      <c r="Y188" s="20">
        <f t="shared" si="56"/>
        <v>12.291475949458407</v>
      </c>
      <c r="Z188" s="20">
        <f t="shared" si="57"/>
        <v>-7.6188414298827256</v>
      </c>
      <c r="AA188" s="20">
        <f t="shared" si="63"/>
        <v>-10.124752588609208</v>
      </c>
      <c r="AB188" s="20">
        <f t="shared" si="68"/>
        <v>5674.7288882382854</v>
      </c>
      <c r="AC188" s="20">
        <f t="shared" si="58"/>
        <v>-1.3893343522398318E-2</v>
      </c>
      <c r="AD188" s="21">
        <f t="shared" si="50"/>
        <v>28420.000000000004</v>
      </c>
      <c r="AE188" s="20">
        <f t="shared" si="64"/>
        <v>25.059111587264823</v>
      </c>
      <c r="AF188" s="20">
        <f t="shared" si="66"/>
        <v>5740.6834155390752</v>
      </c>
    </row>
    <row r="189" spans="1:32" x14ac:dyDescent="0.25">
      <c r="A189">
        <v>0</v>
      </c>
      <c r="C189" s="16">
        <v>44248</v>
      </c>
      <c r="J189" s="17">
        <f t="shared" si="51"/>
        <v>1.8750000000000002</v>
      </c>
      <c r="K189">
        <f t="shared" si="48"/>
        <v>8.4375000000000006E-2</v>
      </c>
      <c r="L189">
        <v>22.22</v>
      </c>
      <c r="M189">
        <f t="shared" si="49"/>
        <v>4.4999999999999998E-2</v>
      </c>
      <c r="N189">
        <f t="shared" si="52"/>
        <v>3.9375000000000007E-2</v>
      </c>
      <c r="O189" s="28">
        <f t="shared" si="65"/>
        <v>22551.309007232096</v>
      </c>
      <c r="P189" s="29">
        <f t="shared" si="53"/>
        <v>-11.365524046008298</v>
      </c>
      <c r="Q189" s="29">
        <f t="shared" si="54"/>
        <v>-13.642053182815774</v>
      </c>
      <c r="R189" s="29">
        <f t="shared" si="59"/>
        <v>-22.506819505941664</v>
      </c>
      <c r="S189" s="29">
        <f t="shared" si="60"/>
        <v>-2.5007577228824074</v>
      </c>
      <c r="T189" s="29">
        <f t="shared" si="61"/>
        <v>-7.5022731686472213</v>
      </c>
      <c r="U189" s="29">
        <f t="shared" si="62"/>
        <v>-15.004546337294443</v>
      </c>
      <c r="V189" s="20">
        <f t="shared" si="67"/>
        <v>168.60292236179407</v>
      </c>
      <c r="W189" s="20">
        <f t="shared" si="69"/>
        <v>-15.255470716411079</v>
      </c>
      <c r="X189" s="20">
        <f t="shared" si="55"/>
        <v>10.228971641407469</v>
      </c>
      <c r="Y189" s="20">
        <f t="shared" si="56"/>
        <v>12.277847864534197</v>
      </c>
      <c r="Z189" s="20">
        <f t="shared" si="57"/>
        <v>-7.602953728535975</v>
      </c>
      <c r="AA189" s="20">
        <f t="shared" si="63"/>
        <v>-10.103711451418382</v>
      </c>
      <c r="AB189" s="20">
        <f t="shared" si="68"/>
        <v>5700.0880704061146</v>
      </c>
      <c r="AC189" s="20">
        <f t="shared" si="58"/>
        <v>-1.3864995198915264E-2</v>
      </c>
      <c r="AD189" s="21">
        <f t="shared" si="50"/>
        <v>28420.000000000007</v>
      </c>
      <c r="AE189" s="20">
        <f t="shared" si="64"/>
        <v>25.007577228824072</v>
      </c>
      <c r="AF189" s="20">
        <f t="shared" si="66"/>
        <v>5765.6909927678989</v>
      </c>
    </row>
    <row r="190" spans="1:32" x14ac:dyDescent="0.25">
      <c r="A190">
        <v>0</v>
      </c>
      <c r="C190" s="16">
        <v>44249</v>
      </c>
      <c r="J190" s="17">
        <f t="shared" si="51"/>
        <v>1.8750000000000002</v>
      </c>
      <c r="K190">
        <f t="shared" si="48"/>
        <v>8.4375000000000006E-2</v>
      </c>
      <c r="L190">
        <v>22.22</v>
      </c>
      <c r="M190">
        <f t="shared" si="49"/>
        <v>4.4999999999999998E-2</v>
      </c>
      <c r="N190">
        <f t="shared" si="52"/>
        <v>3.9375000000000007E-2</v>
      </c>
      <c r="O190" s="28">
        <f t="shared" si="65"/>
        <v>22526.352756832363</v>
      </c>
      <c r="P190" s="29">
        <f t="shared" si="53"/>
        <v>-11.329308393145666</v>
      </c>
      <c r="Q190" s="29">
        <f t="shared" si="54"/>
        <v>-13.62694200658591</v>
      </c>
      <c r="R190" s="29">
        <f t="shared" si="59"/>
        <v>-22.460625359758421</v>
      </c>
      <c r="S190" s="29">
        <f t="shared" si="60"/>
        <v>-2.4956250399731577</v>
      </c>
      <c r="T190" s="29">
        <f t="shared" si="61"/>
        <v>-7.4868751199194739</v>
      </c>
      <c r="U190" s="29">
        <f t="shared" si="62"/>
        <v>-14.973750239838946</v>
      </c>
      <c r="V190" s="20">
        <f t="shared" si="67"/>
        <v>168.25276219126053</v>
      </c>
      <c r="W190" s="20">
        <f t="shared" si="69"/>
        <v>-15.223654024011218</v>
      </c>
      <c r="X190" s="20">
        <f t="shared" si="55"/>
        <v>10.1963775538311</v>
      </c>
      <c r="Y190" s="20">
        <f t="shared" si="56"/>
        <v>12.264247805927319</v>
      </c>
      <c r="Z190" s="20">
        <f t="shared" si="57"/>
        <v>-7.5871315062807332</v>
      </c>
      <c r="AA190" s="20">
        <f t="shared" si="63"/>
        <v>-10.08275654625389</v>
      </c>
      <c r="AB190" s="20">
        <f t="shared" si="68"/>
        <v>5725.3944809763789</v>
      </c>
      <c r="AC190" s="20">
        <f t="shared" si="58"/>
        <v>-1.3836816942541434E-2</v>
      </c>
      <c r="AD190" s="21">
        <f t="shared" si="50"/>
        <v>28420</v>
      </c>
      <c r="AE190" s="20">
        <f t="shared" si="64"/>
        <v>24.956250399731577</v>
      </c>
      <c r="AF190" s="20">
        <f t="shared" si="66"/>
        <v>5790.6472431676302</v>
      </c>
    </row>
    <row r="191" spans="1:32" x14ac:dyDescent="0.25">
      <c r="A191">
        <v>0</v>
      </c>
      <c r="C191" s="16">
        <v>44250</v>
      </c>
      <c r="J191" s="17">
        <f t="shared" si="51"/>
        <v>1.8750000000000002</v>
      </c>
      <c r="K191">
        <f t="shared" si="48"/>
        <v>8.4375000000000006E-2</v>
      </c>
      <c r="L191">
        <v>22.22</v>
      </c>
      <c r="M191">
        <f t="shared" si="49"/>
        <v>4.4999999999999998E-2</v>
      </c>
      <c r="N191">
        <f t="shared" si="52"/>
        <v>3.9375000000000007E-2</v>
      </c>
      <c r="O191" s="28">
        <f t="shared" si="65"/>
        <v>22501.447627141915</v>
      </c>
      <c r="P191" s="29">
        <f t="shared" si="53"/>
        <v>-11.293267845139136</v>
      </c>
      <c r="Q191" s="29">
        <f t="shared" si="54"/>
        <v>-13.611861845306141</v>
      </c>
      <c r="R191" s="29">
        <f t="shared" si="59"/>
        <v>-22.414616721400751</v>
      </c>
      <c r="S191" s="29">
        <f t="shared" si="60"/>
        <v>-2.490512969044528</v>
      </c>
      <c r="T191" s="29">
        <f t="shared" si="61"/>
        <v>-7.4715389071335832</v>
      </c>
      <c r="U191" s="29">
        <f t="shared" si="62"/>
        <v>-14.943077814267168</v>
      </c>
      <c r="V191" s="20">
        <f t="shared" si="67"/>
        <v>167.90403658464274</v>
      </c>
      <c r="W191" s="20">
        <f t="shared" si="69"/>
        <v>-15.191968029411836</v>
      </c>
      <c r="X191" s="20">
        <f t="shared" si="55"/>
        <v>10.163941060625222</v>
      </c>
      <c r="Y191" s="20">
        <f t="shared" si="56"/>
        <v>12.250675660775528</v>
      </c>
      <c r="Z191" s="20">
        <f t="shared" si="57"/>
        <v>-7.5713742986067238</v>
      </c>
      <c r="AA191" s="20">
        <f t="shared" si="63"/>
        <v>-10.061887267651251</v>
      </c>
      <c r="AB191" s="20">
        <f t="shared" si="68"/>
        <v>5750.6483362734416</v>
      </c>
      <c r="AC191" s="20">
        <f t="shared" si="58"/>
        <v>-1.3808806715478046E-2</v>
      </c>
      <c r="AD191" s="21">
        <f t="shared" si="50"/>
        <v>28420</v>
      </c>
      <c r="AE191" s="20">
        <f t="shared" si="64"/>
        <v>24.905129690445278</v>
      </c>
      <c r="AF191" s="20">
        <f t="shared" si="66"/>
        <v>5815.5523728580756</v>
      </c>
    </row>
    <row r="192" spans="1:32" x14ac:dyDescent="0.25">
      <c r="A192">
        <v>0</v>
      </c>
      <c r="C192" s="16">
        <v>44251</v>
      </c>
      <c r="J192" s="17">
        <f t="shared" si="51"/>
        <v>1.8750000000000002</v>
      </c>
      <c r="K192">
        <f t="shared" si="48"/>
        <v>8.4375000000000006E-2</v>
      </c>
      <c r="L192">
        <v>22.22</v>
      </c>
      <c r="M192">
        <f t="shared" si="49"/>
        <v>4.4999999999999998E-2</v>
      </c>
      <c r="N192">
        <f t="shared" si="52"/>
        <v>3.9375000000000007E-2</v>
      </c>
      <c r="O192" s="28">
        <f t="shared" si="65"/>
        <v>22476.593413435763</v>
      </c>
      <c r="P192" s="29">
        <f t="shared" si="53"/>
        <v>-11.257401131725926</v>
      </c>
      <c r="Q192" s="29">
        <f t="shared" si="54"/>
        <v>-13.596812574425705</v>
      </c>
      <c r="R192" s="29">
        <f t="shared" si="59"/>
        <v>-22.368792335536469</v>
      </c>
      <c r="S192" s="29">
        <f t="shared" si="60"/>
        <v>-2.4854213706151635</v>
      </c>
      <c r="T192" s="29">
        <f t="shared" si="61"/>
        <v>-7.4562641118454893</v>
      </c>
      <c r="U192" s="29">
        <f t="shared" si="62"/>
        <v>-14.91252822369098</v>
      </c>
      <c r="V192" s="20">
        <f t="shared" si="67"/>
        <v>167.55673545312169</v>
      </c>
      <c r="W192" s="20">
        <f t="shared" si="69"/>
        <v>-15.160411820748605</v>
      </c>
      <c r="X192" s="20">
        <f t="shared" si="55"/>
        <v>10.131661018553334</v>
      </c>
      <c r="Y192" s="20">
        <f t="shared" si="56"/>
        <v>12.237131316983135</v>
      </c>
      <c r="Z192" s="20">
        <f t="shared" si="57"/>
        <v>-7.5556816463089227</v>
      </c>
      <c r="AA192" s="20">
        <f t="shared" si="63"/>
        <v>-10.041103016924087</v>
      </c>
      <c r="AB192" s="20">
        <f t="shared" si="68"/>
        <v>5775.8498511111138</v>
      </c>
      <c r="AC192" s="20">
        <f t="shared" si="58"/>
        <v>-1.3780962523803944E-2</v>
      </c>
      <c r="AD192" s="21">
        <f t="shared" si="50"/>
        <v>28420</v>
      </c>
      <c r="AE192" s="20">
        <f t="shared" si="64"/>
        <v>24.854213706151633</v>
      </c>
      <c r="AF192" s="20">
        <f t="shared" si="66"/>
        <v>5840.4065865642269</v>
      </c>
    </row>
    <row r="193" spans="1:38" x14ac:dyDescent="0.25">
      <c r="A193">
        <v>0</v>
      </c>
      <c r="C193" s="16">
        <v>44252</v>
      </c>
      <c r="J193" s="17">
        <f t="shared" si="51"/>
        <v>1.8750000000000002</v>
      </c>
      <c r="K193">
        <f t="shared" si="48"/>
        <v>8.4375000000000006E-2</v>
      </c>
      <c r="L193">
        <v>22.22</v>
      </c>
      <c r="M193">
        <f t="shared" si="49"/>
        <v>4.4999999999999998E-2</v>
      </c>
      <c r="N193">
        <f t="shared" si="52"/>
        <v>3.9375000000000007E-2</v>
      </c>
      <c r="O193" s="28">
        <f t="shared" si="65"/>
        <v>22451.789912369233</v>
      </c>
      <c r="P193" s="29">
        <f t="shared" si="53"/>
        <v>-11.22170699629261</v>
      </c>
      <c r="Q193" s="29">
        <f t="shared" si="54"/>
        <v>-13.581794070236684</v>
      </c>
      <c r="R193" s="29">
        <f t="shared" si="59"/>
        <v>-22.323150959876365</v>
      </c>
      <c r="S193" s="29">
        <f t="shared" si="60"/>
        <v>-2.4803501066529297</v>
      </c>
      <c r="T193" s="29">
        <f t="shared" si="61"/>
        <v>-7.4410503199587872</v>
      </c>
      <c r="U193" s="29">
        <f t="shared" si="62"/>
        <v>-14.882100639917578</v>
      </c>
      <c r="V193" s="20">
        <f t="shared" si="67"/>
        <v>167.21084882151595</v>
      </c>
      <c r="W193" s="20">
        <f t="shared" si="69"/>
        <v>-15.128984496091622</v>
      </c>
      <c r="X193" s="20">
        <f t="shared" si="55"/>
        <v>10.09953629666335</v>
      </c>
      <c r="Y193" s="20">
        <f t="shared" si="56"/>
        <v>12.223614663213016</v>
      </c>
      <c r="Z193" s="20">
        <f t="shared" si="57"/>
        <v>-7.5400530953904754</v>
      </c>
      <c r="AA193" s="20">
        <f t="shared" si="63"/>
        <v>-10.020403202043404</v>
      </c>
      <c r="AB193" s="20">
        <f t="shared" si="68"/>
        <v>5800.9992388092487</v>
      </c>
      <c r="AC193" s="20">
        <f t="shared" si="58"/>
        <v>-1.3753282416151553E-2</v>
      </c>
      <c r="AD193" s="21">
        <f t="shared" si="50"/>
        <v>28420</v>
      </c>
      <c r="AE193" s="20">
        <f t="shared" si="64"/>
        <v>24.803501066529293</v>
      </c>
      <c r="AF193" s="20">
        <f t="shared" si="66"/>
        <v>5865.2100876307559</v>
      </c>
    </row>
    <row r="194" spans="1:38" x14ac:dyDescent="0.25">
      <c r="A194">
        <v>0</v>
      </c>
      <c r="C194" s="16">
        <v>44253</v>
      </c>
      <c r="J194" s="17">
        <f t="shared" si="51"/>
        <v>1.8750000000000002</v>
      </c>
      <c r="K194">
        <f t="shared" ref="K194:K257" si="70">IF(A194=0,$AM$2,IF(A194=1,$AM$3,IF(A194=2,$AM$4,IF(A194=3,$AM$5,IF(A194=4,$AM$6,IF(A194=5,$AM$7,IF(A194=6,$AM$8,IF(A194=7,$AM$9,IF(A194=8,$AM$10,"")))))))))</f>
        <v>8.4375000000000006E-2</v>
      </c>
      <c r="L194">
        <v>22.22</v>
      </c>
      <c r="M194">
        <f t="shared" ref="M194:M257" si="71">$AI$7</f>
        <v>4.4999999999999998E-2</v>
      </c>
      <c r="N194">
        <f t="shared" si="52"/>
        <v>3.9375000000000007E-2</v>
      </c>
      <c r="O194" s="28">
        <f t="shared" si="65"/>
        <v>22427.036921963714</v>
      </c>
      <c r="P194" s="29">
        <f t="shared" si="53"/>
        <v>-11.186184195653167</v>
      </c>
      <c r="Q194" s="29">
        <f t="shared" si="54"/>
        <v>-13.566806209865232</v>
      </c>
      <c r="R194" s="29">
        <f t="shared" si="59"/>
        <v>-22.277691364966561</v>
      </c>
      <c r="S194" s="29">
        <f t="shared" si="60"/>
        <v>-2.4752990405518402</v>
      </c>
      <c r="T194" s="29">
        <f t="shared" si="61"/>
        <v>-7.4258971216555194</v>
      </c>
      <c r="U194" s="29">
        <f t="shared" si="62"/>
        <v>-14.851794243311041</v>
      </c>
      <c r="V194" s="20">
        <f t="shared" si="67"/>
        <v>166.86636682623777</v>
      </c>
      <c r="W194" s="20">
        <f t="shared" si="69"/>
        <v>-15.09768516327653</v>
      </c>
      <c r="X194" s="20">
        <f t="shared" si="55"/>
        <v>10.06756577608785</v>
      </c>
      <c r="Y194" s="20">
        <f t="shared" si="56"/>
        <v>12.210125588878709</v>
      </c>
      <c r="Z194" s="20">
        <f t="shared" si="57"/>
        <v>-7.5244881969682176</v>
      </c>
      <c r="AA194" s="20">
        <f t="shared" si="63"/>
        <v>-9.9997872375200583</v>
      </c>
      <c r="AB194" s="20">
        <f t="shared" si="68"/>
        <v>5826.0967112100461</v>
      </c>
      <c r="AC194" s="20">
        <f t="shared" si="58"/>
        <v>-1.3725764482452101E-2</v>
      </c>
      <c r="AD194" s="21">
        <f t="shared" ref="AD194:AD257" si="72">O194+V194+AB194</f>
        <v>28420</v>
      </c>
      <c r="AE194" s="20">
        <f t="shared" si="64"/>
        <v>24.7529904055184</v>
      </c>
      <c r="AF194" s="20">
        <f t="shared" si="66"/>
        <v>5889.9630780362741</v>
      </c>
    </row>
    <row r="195" spans="1:38" x14ac:dyDescent="0.25">
      <c r="A195">
        <v>0</v>
      </c>
      <c r="C195" s="16">
        <v>44254</v>
      </c>
      <c r="J195" s="17">
        <f t="shared" ref="J195:J258" si="73">K195/M195</f>
        <v>1.8750000000000002</v>
      </c>
      <c r="K195">
        <f t="shared" si="70"/>
        <v>8.4375000000000006E-2</v>
      </c>
      <c r="L195">
        <v>22.22</v>
      </c>
      <c r="M195">
        <f t="shared" si="71"/>
        <v>4.4999999999999998E-2</v>
      </c>
      <c r="N195">
        <f t="shared" ref="N195:N258" si="74">K195-M195</f>
        <v>3.9375000000000007E-2</v>
      </c>
      <c r="O195" s="28">
        <f t="shared" si="65"/>
        <v>22402.33424159262</v>
      </c>
      <c r="P195" s="29">
        <f t="shared" ref="P195:P258" si="75">-((O194/$AI$2)*(K195*V194))</f>
        <v>-11.150831499832405</v>
      </c>
      <c r="Q195" s="29">
        <f t="shared" ref="Q195:Q258" si="76">-(O194/$AI$2)*($AI$26*$AI$25)</f>
        <v>-13.551848871262962</v>
      </c>
      <c r="R195" s="29">
        <f t="shared" si="59"/>
        <v>-22.232412333985831</v>
      </c>
      <c r="S195" s="29">
        <f t="shared" si="60"/>
        <v>-2.4702680371095371</v>
      </c>
      <c r="T195" s="29">
        <f t="shared" si="61"/>
        <v>-7.4108041113286101</v>
      </c>
      <c r="U195" s="29">
        <f t="shared" si="62"/>
        <v>-14.821608222657222</v>
      </c>
      <c r="V195" s="20">
        <f t="shared" si="67"/>
        <v>166.52327971330294</v>
      </c>
      <c r="W195" s="20">
        <f t="shared" si="69"/>
        <v>-15.066512939739935</v>
      </c>
      <c r="X195" s="20">
        <f t="shared" ref="X195:X258" si="77">0.9*((O194/$AI$2)*(K195*V194))</f>
        <v>10.035748349849165</v>
      </c>
      <c r="Y195" s="20">
        <f t="shared" ref="Y195:Y258" si="78">0.9*(-Q195)</f>
        <v>12.196663984136666</v>
      </c>
      <c r="Z195" s="20">
        <f t="shared" ref="Z195:Z258" si="79">-(V194*M195)</f>
        <v>-7.5089865071806994</v>
      </c>
      <c r="AA195" s="20">
        <f t="shared" si="63"/>
        <v>-9.979254544290237</v>
      </c>
      <c r="AB195" s="20">
        <f t="shared" si="68"/>
        <v>5851.1424786940761</v>
      </c>
      <c r="AC195" s="20">
        <f t="shared" ref="AC195:AC258" si="80">(V195-V194)/(AB195-AB194)</f>
        <v>-1.3698406852718279E-2</v>
      </c>
      <c r="AD195" s="21">
        <f t="shared" si="72"/>
        <v>28420</v>
      </c>
      <c r="AE195" s="20">
        <f t="shared" si="64"/>
        <v>24.702680371095369</v>
      </c>
      <c r="AF195" s="20">
        <f t="shared" si="66"/>
        <v>5914.6657584073691</v>
      </c>
    </row>
    <row r="196" spans="1:38" x14ac:dyDescent="0.25">
      <c r="A196">
        <v>0</v>
      </c>
      <c r="C196" s="16">
        <v>44255</v>
      </c>
      <c r="J196" s="17">
        <f t="shared" si="73"/>
        <v>1.8750000000000002</v>
      </c>
      <c r="K196">
        <f t="shared" si="70"/>
        <v>8.4375000000000006E-2</v>
      </c>
      <c r="L196">
        <v>22.22</v>
      </c>
      <c r="M196">
        <f t="shared" si="71"/>
        <v>4.4999999999999998E-2</v>
      </c>
      <c r="N196">
        <f t="shared" si="74"/>
        <v>3.9375000000000007E-2</v>
      </c>
      <c r="O196" s="28">
        <f t="shared" si="65"/>
        <v>22377.681671967566</v>
      </c>
      <c r="P196" s="29">
        <f t="shared" si="75"/>
        <v>-11.115647691854505</v>
      </c>
      <c r="Q196" s="29">
        <f t="shared" si="76"/>
        <v>-13.536921933198473</v>
      </c>
      <c r="R196" s="29">
        <f t="shared" ref="R196:R259" si="81">(Q196+P196)*0.9</f>
        <v>-22.187312662547679</v>
      </c>
      <c r="S196" s="29">
        <f t="shared" ref="S196:S259" si="82">(Q196+P196)*0.1</f>
        <v>-2.4652569625052978</v>
      </c>
      <c r="T196" s="29">
        <f t="shared" ref="T196:T259" si="83">SUM(R196:S196)*0.3</f>
        <v>-7.3957708875158925</v>
      </c>
      <c r="U196" s="29">
        <f t="shared" ref="U196:U259" si="84">R196-T196</f>
        <v>-14.791541775031787</v>
      </c>
      <c r="V196" s="20">
        <f t="shared" si="67"/>
        <v>166.1815778363931</v>
      </c>
      <c r="W196" s="20">
        <f t="shared" si="69"/>
        <v>-15.035466952358895</v>
      </c>
      <c r="X196" s="20">
        <f t="shared" si="77"/>
        <v>10.004082922669054</v>
      </c>
      <c r="Y196" s="20">
        <f t="shared" si="78"/>
        <v>12.183229739878625</v>
      </c>
      <c r="Z196" s="20">
        <f t="shared" si="79"/>
        <v>-7.4935475870986323</v>
      </c>
      <c r="AA196" s="20">
        <f t="shared" ref="AA196:AA259" si="85">-(V195*M196)+S196</f>
        <v>-9.9588045496039292</v>
      </c>
      <c r="AB196" s="20">
        <f t="shared" si="68"/>
        <v>5876.1367501960385</v>
      </c>
      <c r="AC196" s="20">
        <f t="shared" si="80"/>
        <v>-1.3671207695851782E-2</v>
      </c>
      <c r="AD196" s="21">
        <f t="shared" si="72"/>
        <v>28419.999999999996</v>
      </c>
      <c r="AE196" s="20">
        <f t="shared" ref="AE196:AE259" si="86">-SUM(S196:U196)</f>
        <v>24.652569625052976</v>
      </c>
      <c r="AF196" s="20">
        <f t="shared" si="66"/>
        <v>5939.318328032422</v>
      </c>
      <c r="AL196" s="59">
        <f>8000/40000</f>
        <v>0.2</v>
      </c>
    </row>
    <row r="197" spans="1:38" x14ac:dyDescent="0.25">
      <c r="A197">
        <v>0</v>
      </c>
      <c r="C197" s="16">
        <v>44256</v>
      </c>
      <c r="J197" s="17">
        <f t="shared" si="73"/>
        <v>1.8750000000000002</v>
      </c>
      <c r="K197">
        <f t="shared" si="70"/>
        <v>8.4375000000000006E-2</v>
      </c>
      <c r="L197">
        <v>22.22</v>
      </c>
      <c r="M197">
        <f t="shared" si="71"/>
        <v>4.4999999999999998E-2</v>
      </c>
      <c r="N197">
        <f t="shared" si="74"/>
        <v>3.9375000000000007E-2</v>
      </c>
      <c r="O197" s="28">
        <f t="shared" ref="O197:O260" si="87">O196+P197+Q197</f>
        <v>22353.079015124782</v>
      </c>
      <c r="P197" s="29">
        <f t="shared" si="75"/>
        <v>-11.080631567536601</v>
      </c>
      <c r="Q197" s="29">
        <f t="shared" si="76"/>
        <v>-13.522025275248984</v>
      </c>
      <c r="R197" s="29">
        <f t="shared" si="81"/>
        <v>-22.142391158507028</v>
      </c>
      <c r="S197" s="29">
        <f t="shared" si="82"/>
        <v>-2.4602656842785589</v>
      </c>
      <c r="T197" s="29">
        <f t="shared" si="83"/>
        <v>-7.3807970528356748</v>
      </c>
      <c r="U197" s="29">
        <f t="shared" si="84"/>
        <v>-14.761594105671353</v>
      </c>
      <c r="V197" s="20">
        <f t="shared" si="67"/>
        <v>165.841251654968</v>
      </c>
      <c r="W197" s="20">
        <f t="shared" si="69"/>
        <v>-15.004546337294443</v>
      </c>
      <c r="X197" s="20">
        <f t="shared" si="77"/>
        <v>9.9725684107829409</v>
      </c>
      <c r="Y197" s="20">
        <f t="shared" si="78"/>
        <v>12.169822747724085</v>
      </c>
      <c r="Z197" s="20">
        <f t="shared" si="79"/>
        <v>-7.4781710026376897</v>
      </c>
      <c r="AA197" s="20">
        <f t="shared" si="85"/>
        <v>-9.9384366869162477</v>
      </c>
      <c r="AB197" s="20">
        <f t="shared" si="68"/>
        <v>5901.0797332202492</v>
      </c>
      <c r="AC197" s="20">
        <f t="shared" si="80"/>
        <v>-1.3644165218521133E-2</v>
      </c>
      <c r="AD197" s="21">
        <f t="shared" si="72"/>
        <v>28420</v>
      </c>
      <c r="AE197" s="20">
        <f t="shared" si="86"/>
        <v>24.602656842785585</v>
      </c>
      <c r="AF197" s="20">
        <f t="shared" si="66"/>
        <v>5963.920984875208</v>
      </c>
    </row>
    <row r="198" spans="1:38" x14ac:dyDescent="0.25">
      <c r="A198">
        <v>0</v>
      </c>
      <c r="C198" s="16">
        <v>44257</v>
      </c>
      <c r="J198" s="17">
        <f t="shared" si="73"/>
        <v>1.8750000000000002</v>
      </c>
      <c r="K198">
        <f t="shared" si="70"/>
        <v>8.4375000000000006E-2</v>
      </c>
      <c r="L198">
        <v>22.22</v>
      </c>
      <c r="M198">
        <f t="shared" si="71"/>
        <v>4.4999999999999998E-2</v>
      </c>
      <c r="N198">
        <f t="shared" si="74"/>
        <v>3.9375000000000007E-2</v>
      </c>
      <c r="O198" s="28">
        <f t="shared" si="87"/>
        <v>22328.5260744117</v>
      </c>
      <c r="P198" s="29">
        <f t="shared" si="75"/>
        <v>-11.045781935287188</v>
      </c>
      <c r="Q198" s="29">
        <f t="shared" si="76"/>
        <v>-13.507158777792139</v>
      </c>
      <c r="R198" s="29">
        <f t="shared" si="81"/>
        <v>-22.097646641771394</v>
      </c>
      <c r="S198" s="29">
        <f t="shared" si="82"/>
        <v>-2.4552940713079328</v>
      </c>
      <c r="T198" s="29">
        <f t="shared" si="83"/>
        <v>-7.3658822139237978</v>
      </c>
      <c r="U198" s="29">
        <f t="shared" si="84"/>
        <v>-14.731764427847597</v>
      </c>
      <c r="V198" s="20">
        <f t="shared" si="67"/>
        <v>165.5022917324269</v>
      </c>
      <c r="W198" s="20">
        <f t="shared" si="69"/>
        <v>-14.973750239838946</v>
      </c>
      <c r="X198" s="20">
        <f t="shared" si="77"/>
        <v>9.9412037417584695</v>
      </c>
      <c r="Y198" s="20">
        <f t="shared" si="78"/>
        <v>12.156442900012925</v>
      </c>
      <c r="Z198" s="20">
        <f t="shared" si="79"/>
        <v>-7.4628563244735595</v>
      </c>
      <c r="AA198" s="20">
        <f t="shared" si="85"/>
        <v>-9.9181503957814918</v>
      </c>
      <c r="AB198" s="20">
        <f t="shared" si="68"/>
        <v>5925.9716338558701</v>
      </c>
      <c r="AC198" s="20">
        <f t="shared" si="80"/>
        <v>-1.3617277664046579E-2</v>
      </c>
      <c r="AD198" s="21">
        <f t="shared" si="72"/>
        <v>28420</v>
      </c>
      <c r="AE198" s="20">
        <f t="shared" si="86"/>
        <v>24.55294071307933</v>
      </c>
      <c r="AF198" s="20">
        <f t="shared" ref="AF198:AF261" si="88">AE198+AF197</f>
        <v>5988.4739255882869</v>
      </c>
    </row>
    <row r="199" spans="1:38" x14ac:dyDescent="0.25">
      <c r="A199">
        <v>0</v>
      </c>
      <c r="C199" s="16">
        <v>44258</v>
      </c>
      <c r="J199" s="17">
        <f t="shared" si="73"/>
        <v>1.8750000000000002</v>
      </c>
      <c r="K199">
        <f t="shared" si="70"/>
        <v>8.4375000000000006E-2</v>
      </c>
      <c r="L199">
        <v>22.22</v>
      </c>
      <c r="M199">
        <f t="shared" si="71"/>
        <v>4.4999999999999998E-2</v>
      </c>
      <c r="N199">
        <f t="shared" si="74"/>
        <v>3.9375000000000007E-2</v>
      </c>
      <c r="O199" s="28">
        <f t="shared" si="87"/>
        <v>22304.022654473792</v>
      </c>
      <c r="P199" s="29">
        <f t="shared" si="75"/>
        <v>-11.011097615909218</v>
      </c>
      <c r="Q199" s="29">
        <f t="shared" si="76"/>
        <v>-13.492322321997888</v>
      </c>
      <c r="R199" s="29">
        <f t="shared" si="81"/>
        <v>-22.053077944116396</v>
      </c>
      <c r="S199" s="29">
        <f t="shared" si="82"/>
        <v>-2.4503419937907105</v>
      </c>
      <c r="T199" s="29">
        <f t="shared" si="83"/>
        <v>-7.3510259813721319</v>
      </c>
      <c r="U199" s="29">
        <f t="shared" si="84"/>
        <v>-14.702051962744264</v>
      </c>
      <c r="V199" s="20">
        <f t="shared" si="67"/>
        <v>165.16468873431694</v>
      </c>
      <c r="W199" s="20">
        <f t="shared" si="69"/>
        <v>-14.943077814267168</v>
      </c>
      <c r="X199" s="20">
        <f t="shared" si="77"/>
        <v>9.9099878543182971</v>
      </c>
      <c r="Y199" s="20">
        <f t="shared" si="78"/>
        <v>12.143090089798099</v>
      </c>
      <c r="Z199" s="20">
        <f t="shared" si="79"/>
        <v>-7.4476031279592103</v>
      </c>
      <c r="AA199" s="20">
        <f t="shared" si="85"/>
        <v>-9.8979451217499204</v>
      </c>
      <c r="AB199" s="20">
        <f t="shared" si="68"/>
        <v>5950.8126567918871</v>
      </c>
      <c r="AC199" s="20">
        <f t="shared" si="80"/>
        <v>-1.3590543311341144E-2</v>
      </c>
      <c r="AD199" s="21">
        <f t="shared" si="72"/>
        <v>28419.999999999996</v>
      </c>
      <c r="AE199" s="20">
        <f t="shared" si="86"/>
        <v>24.503419937907104</v>
      </c>
      <c r="AF199" s="20">
        <f t="shared" si="88"/>
        <v>6012.9773455261939</v>
      </c>
    </row>
    <row r="200" spans="1:38" x14ac:dyDescent="0.25">
      <c r="A200">
        <v>0</v>
      </c>
      <c r="C200" s="16">
        <v>44259</v>
      </c>
      <c r="J200" s="17">
        <f t="shared" si="73"/>
        <v>1.8750000000000002</v>
      </c>
      <c r="K200">
        <f t="shared" si="70"/>
        <v>8.4375000000000006E-2</v>
      </c>
      <c r="L200">
        <v>22.22</v>
      </c>
      <c r="M200">
        <f t="shared" si="71"/>
        <v>4.4999999999999998E-2</v>
      </c>
      <c r="N200">
        <f t="shared" si="74"/>
        <v>3.9375000000000007E-2</v>
      </c>
      <c r="O200" s="28">
        <f t="shared" si="87"/>
        <v>22279.568561241562</v>
      </c>
      <c r="P200" s="29">
        <f t="shared" si="75"/>
        <v>-10.976577442407784</v>
      </c>
      <c r="Q200" s="29">
        <f t="shared" si="76"/>
        <v>-13.47751578982054</v>
      </c>
      <c r="R200" s="29">
        <f t="shared" si="81"/>
        <v>-22.008683909005491</v>
      </c>
      <c r="S200" s="29">
        <f t="shared" si="82"/>
        <v>-2.4454093232228327</v>
      </c>
      <c r="T200" s="29">
        <f t="shared" si="83"/>
        <v>-7.3362279696684967</v>
      </c>
      <c r="U200" s="29">
        <f t="shared" si="84"/>
        <v>-14.672455939336995</v>
      </c>
      <c r="V200" s="20">
        <f t="shared" ref="V200:V263" si="89">V199-R200-(V199*M200)+W200</f>
        <v>164.8284334265872</v>
      </c>
      <c r="W200" s="20">
        <f t="shared" si="69"/>
        <v>-14.91252822369098</v>
      </c>
      <c r="X200" s="20">
        <f t="shared" si="77"/>
        <v>9.8789196981670067</v>
      </c>
      <c r="Y200" s="20">
        <f t="shared" si="78"/>
        <v>12.129764210838486</v>
      </c>
      <c r="Z200" s="20">
        <f t="shared" si="79"/>
        <v>-7.4324109930442619</v>
      </c>
      <c r="AA200" s="20">
        <f t="shared" si="85"/>
        <v>-9.8778203162670941</v>
      </c>
      <c r="AB200" s="20">
        <f t="shared" ref="AB200:AB263" si="90">AB199+(V199*M200)-S200-W200</f>
        <v>5975.6030053318445</v>
      </c>
      <c r="AC200" s="20">
        <f t="shared" si="80"/>
        <v>-1.356396047388209E-2</v>
      </c>
      <c r="AD200" s="21">
        <f t="shared" si="72"/>
        <v>28419.999999999993</v>
      </c>
      <c r="AE200" s="20">
        <f t="shared" si="86"/>
        <v>24.454093232228324</v>
      </c>
      <c r="AF200" s="20">
        <f t="shared" si="88"/>
        <v>6037.4314387584218</v>
      </c>
    </row>
    <row r="201" spans="1:38" x14ac:dyDescent="0.25">
      <c r="A201">
        <v>0</v>
      </c>
      <c r="C201" s="16">
        <v>44260</v>
      </c>
      <c r="J201" s="17">
        <f t="shared" si="73"/>
        <v>1.8750000000000002</v>
      </c>
      <c r="K201">
        <f t="shared" si="70"/>
        <v>8.4375000000000006E-2</v>
      </c>
      <c r="L201">
        <v>22.22</v>
      </c>
      <c r="M201">
        <f t="shared" si="71"/>
        <v>4.4999999999999998E-2</v>
      </c>
      <c r="N201">
        <f t="shared" si="74"/>
        <v>3.9375000000000007E-2</v>
      </c>
      <c r="O201" s="28">
        <f t="shared" si="87"/>
        <v>22255.163601917768</v>
      </c>
      <c r="P201" s="29">
        <f t="shared" si="75"/>
        <v>-10.942220259802154</v>
      </c>
      <c r="Q201" s="29">
        <f t="shared" si="76"/>
        <v>-13.462739063990904</v>
      </c>
      <c r="R201" s="29">
        <f t="shared" si="81"/>
        <v>-21.964463391413751</v>
      </c>
      <c r="S201" s="29">
        <f t="shared" si="82"/>
        <v>-2.4404959323793061</v>
      </c>
      <c r="T201" s="29">
        <f t="shared" si="83"/>
        <v>-7.3214877971379169</v>
      </c>
      <c r="U201" s="29">
        <f t="shared" si="84"/>
        <v>-14.642975594275836</v>
      </c>
      <c r="V201" s="20">
        <f t="shared" si="89"/>
        <v>164.49351667388694</v>
      </c>
      <c r="W201" s="20">
        <f t="shared" si="69"/>
        <v>-14.882100639917578</v>
      </c>
      <c r="X201" s="20">
        <f t="shared" si="77"/>
        <v>9.8479982338219383</v>
      </c>
      <c r="Y201" s="20">
        <f t="shared" si="78"/>
        <v>12.116465157591813</v>
      </c>
      <c r="Z201" s="20">
        <f t="shared" si="79"/>
        <v>-7.4172795041964239</v>
      </c>
      <c r="AA201" s="20">
        <f t="shared" si="85"/>
        <v>-9.8577754365757304</v>
      </c>
      <c r="AB201" s="20">
        <f t="shared" si="90"/>
        <v>6000.3428814083381</v>
      </c>
      <c r="AC201" s="20">
        <f t="shared" si="80"/>
        <v>-1.3537527498711711E-2</v>
      </c>
      <c r="AD201" s="21">
        <f t="shared" si="72"/>
        <v>28419.999999999993</v>
      </c>
      <c r="AE201" s="20">
        <f t="shared" si="86"/>
        <v>24.404959323793058</v>
      </c>
      <c r="AF201" s="20">
        <f t="shared" si="88"/>
        <v>6061.8363980822151</v>
      </c>
    </row>
    <row r="202" spans="1:38" x14ac:dyDescent="0.25">
      <c r="A202">
        <v>0</v>
      </c>
      <c r="C202" s="16">
        <v>44261</v>
      </c>
      <c r="J202" s="17">
        <f t="shared" si="73"/>
        <v>1.8750000000000002</v>
      </c>
      <c r="K202">
        <f t="shared" si="70"/>
        <v>8.4375000000000006E-2</v>
      </c>
      <c r="L202">
        <v>22.22</v>
      </c>
      <c r="M202">
        <f t="shared" si="71"/>
        <v>4.4999999999999998E-2</v>
      </c>
      <c r="N202">
        <f t="shared" si="74"/>
        <v>3.9375000000000007E-2</v>
      </c>
      <c r="O202" s="28">
        <f t="shared" si="87"/>
        <v>22230.807584964816</v>
      </c>
      <c r="P202" s="29">
        <f t="shared" si="75"/>
        <v>-10.908024924942156</v>
      </c>
      <c r="Q202" s="29">
        <f t="shared" si="76"/>
        <v>-13.447992028008569</v>
      </c>
      <c r="R202" s="29">
        <f t="shared" si="81"/>
        <v>-21.920415257655652</v>
      </c>
      <c r="S202" s="29">
        <f t="shared" si="82"/>
        <v>-2.4356016952950728</v>
      </c>
      <c r="T202" s="29">
        <f t="shared" si="83"/>
        <v>-7.3068050858852169</v>
      </c>
      <c r="U202" s="29">
        <f t="shared" si="84"/>
        <v>-14.613610171770436</v>
      </c>
      <c r="V202" s="20">
        <f t="shared" si="89"/>
        <v>164.15992943790664</v>
      </c>
      <c r="W202" s="20">
        <f t="shared" si="69"/>
        <v>-14.851794243311041</v>
      </c>
      <c r="X202" s="20">
        <f t="shared" si="77"/>
        <v>9.8172224324479398</v>
      </c>
      <c r="Y202" s="20">
        <f t="shared" si="78"/>
        <v>12.103192825207712</v>
      </c>
      <c r="Z202" s="20">
        <f t="shared" si="79"/>
        <v>-7.4022082503249118</v>
      </c>
      <c r="AA202" s="20">
        <f t="shared" si="85"/>
        <v>-9.8378099456199841</v>
      </c>
      <c r="AB202" s="20">
        <f t="shared" si="90"/>
        <v>6025.0324855972694</v>
      </c>
      <c r="AC202" s="20">
        <f t="shared" si="80"/>
        <v>-1.3511242765481647E-2</v>
      </c>
      <c r="AD202" s="21">
        <f t="shared" si="72"/>
        <v>28419.999999999993</v>
      </c>
      <c r="AE202" s="20">
        <f t="shared" si="86"/>
        <v>24.356016952950725</v>
      </c>
      <c r="AF202" s="20">
        <f t="shared" si="88"/>
        <v>6086.1924150351661</v>
      </c>
    </row>
    <row r="203" spans="1:38" x14ac:dyDescent="0.25">
      <c r="A203">
        <v>0</v>
      </c>
      <c r="C203" s="16">
        <v>44262</v>
      </c>
      <c r="J203" s="17">
        <f t="shared" si="73"/>
        <v>1.8750000000000002</v>
      </c>
      <c r="K203">
        <f t="shared" si="70"/>
        <v>8.4375000000000006E-2</v>
      </c>
      <c r="L203">
        <v>22.22</v>
      </c>
      <c r="M203">
        <f t="shared" si="71"/>
        <v>4.4999999999999998E-2</v>
      </c>
      <c r="N203">
        <f t="shared" si="74"/>
        <v>3.9375000000000007E-2</v>
      </c>
      <c r="O203" s="28">
        <f t="shared" si="87"/>
        <v>22206.500320092353</v>
      </c>
      <c r="P203" s="29">
        <f t="shared" si="75"/>
        <v>-10.873990306328642</v>
      </c>
      <c r="Q203" s="29">
        <f t="shared" si="76"/>
        <v>-13.433274566134276</v>
      </c>
      <c r="R203" s="29">
        <f t="shared" si="81"/>
        <v>-21.876538385216627</v>
      </c>
      <c r="S203" s="29">
        <f t="shared" si="82"/>
        <v>-2.4307264872462917</v>
      </c>
      <c r="T203" s="29">
        <f t="shared" si="83"/>
        <v>-7.2921794617388755</v>
      </c>
      <c r="U203" s="29">
        <f t="shared" si="84"/>
        <v>-14.584358923477751</v>
      </c>
      <c r="V203" s="20">
        <f t="shared" si="89"/>
        <v>163.82766277576025</v>
      </c>
      <c r="W203" s="20">
        <f t="shared" si="69"/>
        <v>-14.821608222657222</v>
      </c>
      <c r="X203" s="20">
        <f t="shared" si="77"/>
        <v>9.7865912756957769</v>
      </c>
      <c r="Y203" s="20">
        <f t="shared" si="78"/>
        <v>12.08994710952085</v>
      </c>
      <c r="Z203" s="20">
        <f t="shared" si="79"/>
        <v>-7.3871968247057982</v>
      </c>
      <c r="AA203" s="20">
        <f t="shared" si="85"/>
        <v>-9.8179233119520894</v>
      </c>
      <c r="AB203" s="20">
        <f t="shared" si="90"/>
        <v>6049.6720171318784</v>
      </c>
      <c r="AC203" s="20">
        <f t="shared" si="80"/>
        <v>-1.348510468552089E-2</v>
      </c>
      <c r="AD203" s="21">
        <f t="shared" si="72"/>
        <v>28419.999999999989</v>
      </c>
      <c r="AE203" s="20">
        <f t="shared" si="86"/>
        <v>24.307264872462916</v>
      </c>
      <c r="AF203" s="20">
        <f t="shared" si="88"/>
        <v>6110.4996799076289</v>
      </c>
    </row>
    <row r="204" spans="1:38" x14ac:dyDescent="0.25">
      <c r="A204">
        <v>0</v>
      </c>
      <c r="C204" s="16">
        <v>44263</v>
      </c>
      <c r="J204" s="17">
        <f t="shared" si="73"/>
        <v>1.8750000000000002</v>
      </c>
      <c r="K204">
        <f t="shared" si="70"/>
        <v>8.4375000000000006E-2</v>
      </c>
      <c r="L204">
        <v>22.22</v>
      </c>
      <c r="M204">
        <f t="shared" si="71"/>
        <v>4.4999999999999998E-2</v>
      </c>
      <c r="N204">
        <f t="shared" si="74"/>
        <v>3.9375000000000007E-2</v>
      </c>
      <c r="O204" s="28">
        <f t="shared" si="87"/>
        <v>22182.241618245032</v>
      </c>
      <c r="P204" s="29">
        <f t="shared" si="75"/>
        <v>-10.840115283938024</v>
      </c>
      <c r="Q204" s="29">
        <f t="shared" si="76"/>
        <v>-13.418586563382439</v>
      </c>
      <c r="R204" s="29">
        <f t="shared" si="81"/>
        <v>-21.832831662588418</v>
      </c>
      <c r="S204" s="29">
        <f t="shared" si="82"/>
        <v>-2.4258701847320463</v>
      </c>
      <c r="T204" s="29">
        <f t="shared" si="83"/>
        <v>-7.2776105541961398</v>
      </c>
      <c r="U204" s="29">
        <f t="shared" si="84"/>
        <v>-14.555221108392278</v>
      </c>
      <c r="V204" s="20">
        <f t="shared" si="89"/>
        <v>163.49670783840767</v>
      </c>
      <c r="W204" s="20">
        <f t="shared" ref="W204:W267" si="91">U196</f>
        <v>-14.791541775031787</v>
      </c>
      <c r="X204" s="20">
        <f t="shared" si="77"/>
        <v>9.7561037555442223</v>
      </c>
      <c r="Y204" s="20">
        <f t="shared" si="78"/>
        <v>12.076727907044194</v>
      </c>
      <c r="Z204" s="20">
        <f t="shared" si="79"/>
        <v>-7.3722448249092105</v>
      </c>
      <c r="AA204" s="20">
        <f t="shared" si="85"/>
        <v>-9.7981150096412577</v>
      </c>
      <c r="AB204" s="20">
        <f t="shared" si="90"/>
        <v>6074.2616739165514</v>
      </c>
      <c r="AC204" s="20">
        <f t="shared" si="80"/>
        <v>-1.3459111700935172E-2</v>
      </c>
      <c r="AD204" s="21">
        <f t="shared" si="72"/>
        <v>28419.999999999993</v>
      </c>
      <c r="AE204" s="20">
        <f t="shared" si="86"/>
        <v>24.258701847320463</v>
      </c>
      <c r="AF204" s="20">
        <f t="shared" si="88"/>
        <v>6134.7583817549494</v>
      </c>
    </row>
    <row r="205" spans="1:38" x14ac:dyDescent="0.25">
      <c r="A205">
        <v>0</v>
      </c>
      <c r="C205" s="16">
        <v>44264</v>
      </c>
      <c r="J205" s="17">
        <f t="shared" si="73"/>
        <v>1.8750000000000002</v>
      </c>
      <c r="K205">
        <f t="shared" si="70"/>
        <v>8.4375000000000006E-2</v>
      </c>
      <c r="L205">
        <v>22.22</v>
      </c>
      <c r="M205">
        <f t="shared" si="71"/>
        <v>4.4999999999999998E-2</v>
      </c>
      <c r="N205">
        <f t="shared" si="74"/>
        <v>3.9375000000000007E-2</v>
      </c>
      <c r="O205" s="28">
        <f t="shared" si="87"/>
        <v>22158.031291590469</v>
      </c>
      <c r="P205" s="29">
        <f t="shared" si="75"/>
        <v>-10.806398749050674</v>
      </c>
      <c r="Q205" s="29">
        <f t="shared" si="76"/>
        <v>-13.403927905513733</v>
      </c>
      <c r="R205" s="29">
        <f t="shared" si="81"/>
        <v>-21.789293989107964</v>
      </c>
      <c r="S205" s="29">
        <f t="shared" si="82"/>
        <v>-2.4210326654564405</v>
      </c>
      <c r="T205" s="29">
        <f t="shared" si="83"/>
        <v>-7.2630979963693214</v>
      </c>
      <c r="U205" s="29">
        <f t="shared" si="84"/>
        <v>-14.526195992738643</v>
      </c>
      <c r="V205" s="20">
        <f t="shared" si="89"/>
        <v>163.16705586911593</v>
      </c>
      <c r="W205" s="20">
        <f t="shared" si="91"/>
        <v>-14.761594105671353</v>
      </c>
      <c r="X205" s="20">
        <f t="shared" si="77"/>
        <v>9.7257588741456065</v>
      </c>
      <c r="Y205" s="20">
        <f t="shared" si="78"/>
        <v>12.06353511496236</v>
      </c>
      <c r="Z205" s="20">
        <f t="shared" si="79"/>
        <v>-7.3573518527283452</v>
      </c>
      <c r="AA205" s="20">
        <f t="shared" si="85"/>
        <v>-9.7783845181847866</v>
      </c>
      <c r="AB205" s="20">
        <f t="shared" si="90"/>
        <v>6098.8016525404073</v>
      </c>
      <c r="AC205" s="20">
        <f t="shared" si="80"/>
        <v>-1.3433262283744765E-2</v>
      </c>
      <c r="AD205" s="21">
        <f t="shared" si="72"/>
        <v>28419.999999999993</v>
      </c>
      <c r="AE205" s="20">
        <f t="shared" si="86"/>
        <v>24.210326654564405</v>
      </c>
      <c r="AF205" s="20">
        <f t="shared" si="88"/>
        <v>6158.968708409514</v>
      </c>
    </row>
    <row r="206" spans="1:38" x14ac:dyDescent="0.25">
      <c r="A206">
        <v>0</v>
      </c>
      <c r="C206" s="16">
        <v>44265</v>
      </c>
      <c r="J206" s="17">
        <f t="shared" si="73"/>
        <v>1.8750000000000002</v>
      </c>
      <c r="K206">
        <f t="shared" si="70"/>
        <v>8.4375000000000006E-2</v>
      </c>
      <c r="L206">
        <v>22.22</v>
      </c>
      <c r="M206">
        <f t="shared" si="71"/>
        <v>4.4999999999999998E-2</v>
      </c>
      <c r="N206">
        <f t="shared" si="74"/>
        <v>3.9375000000000007E-2</v>
      </c>
      <c r="O206" s="28">
        <f t="shared" si="87"/>
        <v>22133.869153507356</v>
      </c>
      <c r="P206" s="29">
        <f t="shared" si="75"/>
        <v>-10.772839604083142</v>
      </c>
      <c r="Q206" s="29">
        <f t="shared" si="76"/>
        <v>-13.389298479027827</v>
      </c>
      <c r="R206" s="29">
        <f t="shared" si="81"/>
        <v>-21.745924274799872</v>
      </c>
      <c r="S206" s="29">
        <f t="shared" si="82"/>
        <v>-2.4162138083110971</v>
      </c>
      <c r="T206" s="29">
        <f t="shared" si="83"/>
        <v>-7.2486414249332896</v>
      </c>
      <c r="U206" s="29">
        <f t="shared" si="84"/>
        <v>-14.497282849866583</v>
      </c>
      <c r="V206" s="20">
        <f t="shared" si="89"/>
        <v>162.83869820195798</v>
      </c>
      <c r="W206" s="20">
        <f t="shared" si="91"/>
        <v>-14.731764427847597</v>
      </c>
      <c r="X206" s="20">
        <f t="shared" si="77"/>
        <v>9.6955556436748278</v>
      </c>
      <c r="Y206" s="20">
        <f t="shared" si="78"/>
        <v>12.050368631125044</v>
      </c>
      <c r="Z206" s="20">
        <f t="shared" si="79"/>
        <v>-7.3425175141102166</v>
      </c>
      <c r="AA206" s="20">
        <f t="shared" si="85"/>
        <v>-9.7587313224213137</v>
      </c>
      <c r="AB206" s="20">
        <f t="shared" si="90"/>
        <v>6123.2921482906759</v>
      </c>
      <c r="AC206" s="20">
        <f t="shared" si="80"/>
        <v>-1.3407554935034116E-2</v>
      </c>
      <c r="AD206" s="21">
        <f t="shared" si="72"/>
        <v>28419.999999999989</v>
      </c>
      <c r="AE206" s="20">
        <f t="shared" si="86"/>
        <v>24.162138083110968</v>
      </c>
      <c r="AF206" s="20">
        <f t="shared" si="88"/>
        <v>6183.1308464926251</v>
      </c>
    </row>
    <row r="207" spans="1:38" x14ac:dyDescent="0.25">
      <c r="A207">
        <v>0</v>
      </c>
      <c r="C207" s="16">
        <v>44266</v>
      </c>
      <c r="J207" s="17">
        <f t="shared" si="73"/>
        <v>1.8750000000000002</v>
      </c>
      <c r="K207">
        <f t="shared" si="70"/>
        <v>8.4375000000000006E-2</v>
      </c>
      <c r="L207">
        <v>22.22</v>
      </c>
      <c r="M207">
        <f t="shared" si="71"/>
        <v>4.4999999999999998E-2</v>
      </c>
      <c r="N207">
        <f t="shared" si="74"/>
        <v>3.9375000000000007E-2</v>
      </c>
      <c r="O207" s="28">
        <f t="shared" si="87"/>
        <v>22109.755018573775</v>
      </c>
      <c r="P207" s="29">
        <f t="shared" si="75"/>
        <v>-10.73943676242402</v>
      </c>
      <c r="Q207" s="29">
        <f t="shared" si="76"/>
        <v>-13.374698171156204</v>
      </c>
      <c r="R207" s="29">
        <f t="shared" si="81"/>
        <v>-21.702721440222202</v>
      </c>
      <c r="S207" s="29">
        <f t="shared" si="82"/>
        <v>-2.4114134933580225</v>
      </c>
      <c r="T207" s="29">
        <f t="shared" si="83"/>
        <v>-7.2342404800740674</v>
      </c>
      <c r="U207" s="29">
        <f t="shared" si="84"/>
        <v>-14.468480960148135</v>
      </c>
      <c r="V207" s="20">
        <f t="shared" si="89"/>
        <v>162.51162626034781</v>
      </c>
      <c r="W207" s="20">
        <f t="shared" si="91"/>
        <v>-14.702051962744264</v>
      </c>
      <c r="X207" s="20">
        <f t="shared" si="77"/>
        <v>9.665493086181618</v>
      </c>
      <c r="Y207" s="20">
        <f t="shared" si="78"/>
        <v>12.037228354040584</v>
      </c>
      <c r="Z207" s="20">
        <f t="shared" si="79"/>
        <v>-7.3277414190881087</v>
      </c>
      <c r="AA207" s="20">
        <f t="shared" si="85"/>
        <v>-9.7391549124461321</v>
      </c>
      <c r="AB207" s="20">
        <f t="shared" si="90"/>
        <v>6147.7333551658658</v>
      </c>
      <c r="AC207" s="20">
        <f t="shared" si="80"/>
        <v>-1.338198818415059E-2</v>
      </c>
      <c r="AD207" s="21">
        <f t="shared" si="72"/>
        <v>28419.999999999989</v>
      </c>
      <c r="AE207" s="20">
        <f t="shared" si="86"/>
        <v>24.114134933580225</v>
      </c>
      <c r="AF207" s="20">
        <f t="shared" si="88"/>
        <v>6207.2449814262054</v>
      </c>
    </row>
    <row r="208" spans="1:38" x14ac:dyDescent="0.25">
      <c r="A208">
        <v>0</v>
      </c>
      <c r="C208" s="16">
        <v>44267</v>
      </c>
      <c r="J208" s="17">
        <f t="shared" si="73"/>
        <v>1.8750000000000002</v>
      </c>
      <c r="K208">
        <f t="shared" si="70"/>
        <v>8.4375000000000006E-2</v>
      </c>
      <c r="L208">
        <v>22.22</v>
      </c>
      <c r="M208">
        <f t="shared" si="71"/>
        <v>4.4999999999999998E-2</v>
      </c>
      <c r="N208">
        <f t="shared" si="74"/>
        <v>3.9375000000000007E-2</v>
      </c>
      <c r="O208" s="28">
        <f t="shared" si="87"/>
        <v>22085.688702555646</v>
      </c>
      <c r="P208" s="29">
        <f t="shared" si="75"/>
        <v>-10.706189148273387</v>
      </c>
      <c r="Q208" s="29">
        <f t="shared" si="76"/>
        <v>-13.36012686985509</v>
      </c>
      <c r="R208" s="29">
        <f t="shared" si="81"/>
        <v>-21.659684416315628</v>
      </c>
      <c r="S208" s="29">
        <f t="shared" si="82"/>
        <v>-2.4066316018128475</v>
      </c>
      <c r="T208" s="29">
        <f t="shared" si="83"/>
        <v>-7.2198948054385426</v>
      </c>
      <c r="U208" s="29">
        <f t="shared" si="84"/>
        <v>-14.439789610877085</v>
      </c>
      <c r="V208" s="20">
        <f t="shared" si="89"/>
        <v>162.18583155561078</v>
      </c>
      <c r="W208" s="20">
        <f t="shared" si="91"/>
        <v>-14.672455939336995</v>
      </c>
      <c r="X208" s="20">
        <f t="shared" si="77"/>
        <v>9.6355702334460478</v>
      </c>
      <c r="Y208" s="20">
        <f t="shared" si="78"/>
        <v>12.024114182869582</v>
      </c>
      <c r="Z208" s="20">
        <f t="shared" si="79"/>
        <v>-7.3130231817156508</v>
      </c>
      <c r="AA208" s="20">
        <f t="shared" si="85"/>
        <v>-9.7196547835284974</v>
      </c>
      <c r="AB208" s="20">
        <f t="shared" si="90"/>
        <v>6172.125465888731</v>
      </c>
      <c r="AC208" s="20">
        <f t="shared" si="80"/>
        <v>-1.3356560587913121E-2</v>
      </c>
      <c r="AD208" s="21">
        <f t="shared" si="72"/>
        <v>28419.999999999985</v>
      </c>
      <c r="AE208" s="20">
        <f t="shared" si="86"/>
        <v>24.066316018128475</v>
      </c>
      <c r="AF208" s="20">
        <f t="shared" si="88"/>
        <v>6231.3112974443338</v>
      </c>
    </row>
    <row r="209" spans="1:32" x14ac:dyDescent="0.25">
      <c r="A209">
        <v>0</v>
      </c>
      <c r="C209" s="16">
        <v>44268</v>
      </c>
      <c r="J209" s="17">
        <f t="shared" si="73"/>
        <v>1.8750000000000002</v>
      </c>
      <c r="K209">
        <f t="shared" si="70"/>
        <v>8.4375000000000006E-2</v>
      </c>
      <c r="L209">
        <v>22.22</v>
      </c>
      <c r="M209">
        <f t="shared" si="71"/>
        <v>4.4999999999999998E-2</v>
      </c>
      <c r="N209">
        <f t="shared" si="74"/>
        <v>3.9375000000000007E-2</v>
      </c>
      <c r="O209" s="28">
        <f t="shared" si="87"/>
        <v>22061.670022395363</v>
      </c>
      <c r="P209" s="29">
        <f t="shared" si="75"/>
        <v>-10.673095696485698</v>
      </c>
      <c r="Q209" s="29">
        <f t="shared" si="76"/>
        <v>-13.345584463798483</v>
      </c>
      <c r="R209" s="29">
        <f t="shared" si="81"/>
        <v>-21.616812144255764</v>
      </c>
      <c r="S209" s="29">
        <f t="shared" si="82"/>
        <v>-2.401868016028418</v>
      </c>
      <c r="T209" s="29">
        <f t="shared" si="83"/>
        <v>-7.205604048085255</v>
      </c>
      <c r="U209" s="29">
        <f t="shared" si="84"/>
        <v>-14.411208096170508</v>
      </c>
      <c r="V209" s="20">
        <f t="shared" si="89"/>
        <v>161.86130568558821</v>
      </c>
      <c r="W209" s="20">
        <f t="shared" si="91"/>
        <v>-14.642975594275836</v>
      </c>
      <c r="X209" s="20">
        <f t="shared" si="77"/>
        <v>9.6057861268371276</v>
      </c>
      <c r="Y209" s="20">
        <f t="shared" si="78"/>
        <v>12.011026017418635</v>
      </c>
      <c r="Z209" s="20">
        <f t="shared" si="79"/>
        <v>-7.2983624200024844</v>
      </c>
      <c r="AA209" s="20">
        <f t="shared" si="85"/>
        <v>-9.7002304360309033</v>
      </c>
      <c r="AB209" s="20">
        <f t="shared" si="90"/>
        <v>6196.4686719190377</v>
      </c>
      <c r="AC209" s="20">
        <f t="shared" si="80"/>
        <v>-1.3331270729851399E-2</v>
      </c>
      <c r="AD209" s="21">
        <f t="shared" si="72"/>
        <v>28419.999999999985</v>
      </c>
      <c r="AE209" s="20">
        <f t="shared" si="86"/>
        <v>24.01868016028418</v>
      </c>
      <c r="AF209" s="20">
        <f t="shared" si="88"/>
        <v>6255.3299776046179</v>
      </c>
    </row>
    <row r="210" spans="1:32" x14ac:dyDescent="0.25">
      <c r="A210">
        <v>0</v>
      </c>
      <c r="C210" s="16">
        <v>44269</v>
      </c>
      <c r="J210" s="17">
        <f t="shared" si="73"/>
        <v>1.8750000000000002</v>
      </c>
      <c r="K210">
        <f t="shared" si="70"/>
        <v>8.4375000000000006E-2</v>
      </c>
      <c r="L210">
        <v>22.22</v>
      </c>
      <c r="M210">
        <f t="shared" si="71"/>
        <v>4.4999999999999998E-2</v>
      </c>
      <c r="N210">
        <f t="shared" si="74"/>
        <v>3.9375000000000007E-2</v>
      </c>
      <c r="O210" s="28">
        <f t="shared" si="87"/>
        <v>22037.698796200577</v>
      </c>
      <c r="P210" s="29">
        <f t="shared" si="75"/>
        <v>-10.640155352416047</v>
      </c>
      <c r="Q210" s="29">
        <f t="shared" si="76"/>
        <v>-13.331070842371277</v>
      </c>
      <c r="R210" s="29">
        <f t="shared" si="81"/>
        <v>-21.574103575308591</v>
      </c>
      <c r="S210" s="29">
        <f t="shared" si="82"/>
        <v>-2.3971226194787323</v>
      </c>
      <c r="T210" s="29">
        <f t="shared" si="83"/>
        <v>-7.1913678584361973</v>
      </c>
      <c r="U210" s="29">
        <f t="shared" si="84"/>
        <v>-14.382735716872393</v>
      </c>
      <c r="V210" s="20">
        <f t="shared" si="89"/>
        <v>161.53804033327489</v>
      </c>
      <c r="W210" s="20">
        <f t="shared" si="91"/>
        <v>-14.613610171770436</v>
      </c>
      <c r="X210" s="20">
        <f t="shared" si="77"/>
        <v>9.5761398171744414</v>
      </c>
      <c r="Y210" s="20">
        <f t="shared" si="78"/>
        <v>11.99796375813415</v>
      </c>
      <c r="Z210" s="20">
        <f t="shared" si="79"/>
        <v>-7.2837587558514691</v>
      </c>
      <c r="AA210" s="20">
        <f t="shared" si="85"/>
        <v>-9.6808813753302019</v>
      </c>
      <c r="AB210" s="20">
        <f t="shared" si="90"/>
        <v>6220.7631634661384</v>
      </c>
      <c r="AC210" s="20">
        <f t="shared" si="80"/>
        <v>-1.3306117219476929E-2</v>
      </c>
      <c r="AD210" s="21">
        <f t="shared" si="72"/>
        <v>28419.999999999989</v>
      </c>
      <c r="AE210" s="20">
        <f t="shared" si="86"/>
        <v>23.97122619478732</v>
      </c>
      <c r="AF210" s="20">
        <f t="shared" si="88"/>
        <v>6279.3012037994049</v>
      </c>
    </row>
    <row r="211" spans="1:32" x14ac:dyDescent="0.25">
      <c r="A211">
        <v>0</v>
      </c>
      <c r="C211" s="16">
        <v>44270</v>
      </c>
      <c r="J211" s="17">
        <f t="shared" si="73"/>
        <v>1.8750000000000002</v>
      </c>
      <c r="K211">
        <f t="shared" si="70"/>
        <v>8.4375000000000006E-2</v>
      </c>
      <c r="L211">
        <v>22.22</v>
      </c>
      <c r="M211">
        <f t="shared" si="71"/>
        <v>4.4999999999999998E-2</v>
      </c>
      <c r="N211">
        <f t="shared" si="74"/>
        <v>3.9375000000000007E-2</v>
      </c>
      <c r="O211" s="28">
        <f t="shared" si="87"/>
        <v>22013.774843233143</v>
      </c>
      <c r="P211" s="29">
        <f t="shared" si="75"/>
        <v>-10.607367071769691</v>
      </c>
      <c r="Q211" s="29">
        <f t="shared" si="76"/>
        <v>-13.316585895662492</v>
      </c>
      <c r="R211" s="29">
        <f t="shared" si="81"/>
        <v>-21.531557670688965</v>
      </c>
      <c r="S211" s="29">
        <f t="shared" si="82"/>
        <v>-2.3923952967432185</v>
      </c>
      <c r="T211" s="29">
        <f t="shared" si="83"/>
        <v>-7.1771858902296541</v>
      </c>
      <c r="U211" s="29">
        <f t="shared" si="84"/>
        <v>-14.35437178045931</v>
      </c>
      <c r="V211" s="20">
        <f t="shared" si="89"/>
        <v>161.21602726548872</v>
      </c>
      <c r="W211" s="20">
        <f t="shared" si="91"/>
        <v>-14.584358923477751</v>
      </c>
      <c r="X211" s="20">
        <f t="shared" si="77"/>
        <v>9.5466303645927226</v>
      </c>
      <c r="Y211" s="20">
        <f t="shared" si="78"/>
        <v>11.984927306096242</v>
      </c>
      <c r="Z211" s="20">
        <f t="shared" si="79"/>
        <v>-7.2692118149973695</v>
      </c>
      <c r="AA211" s="20">
        <f t="shared" si="85"/>
        <v>-9.6616071117405884</v>
      </c>
      <c r="AB211" s="20">
        <f t="shared" si="90"/>
        <v>6245.0091295013563</v>
      </c>
      <c r="AC211" s="20">
        <f t="shared" si="80"/>
        <v>-1.3281098691569614E-2</v>
      </c>
      <c r="AD211" s="21">
        <f t="shared" si="72"/>
        <v>28419.999999999985</v>
      </c>
      <c r="AE211" s="20">
        <f t="shared" si="86"/>
        <v>23.923952967432182</v>
      </c>
      <c r="AF211" s="20">
        <f t="shared" si="88"/>
        <v>6303.2251567668372</v>
      </c>
    </row>
    <row r="212" spans="1:32" x14ac:dyDescent="0.25">
      <c r="A212">
        <v>0</v>
      </c>
      <c r="C212" s="16">
        <v>44271</v>
      </c>
      <c r="J212" s="17">
        <f t="shared" si="73"/>
        <v>1.8750000000000002</v>
      </c>
      <c r="K212">
        <f t="shared" si="70"/>
        <v>8.4375000000000006E-2</v>
      </c>
      <c r="L212">
        <v>22.22</v>
      </c>
      <c r="M212">
        <f t="shared" si="71"/>
        <v>4.4999999999999998E-2</v>
      </c>
      <c r="N212">
        <f t="shared" si="74"/>
        <v>3.9375000000000007E-2</v>
      </c>
      <c r="O212" s="28">
        <f t="shared" si="87"/>
        <v>21989.89798389823</v>
      </c>
      <c r="P212" s="29">
        <f t="shared" si="75"/>
        <v>-10.57472982045471</v>
      </c>
      <c r="Q212" s="29">
        <f t="shared" si="76"/>
        <v>-13.30212951445859</v>
      </c>
      <c r="R212" s="29">
        <f t="shared" si="81"/>
        <v>-21.489173401421969</v>
      </c>
      <c r="S212" s="29">
        <f t="shared" si="82"/>
        <v>-2.3876859334913298</v>
      </c>
      <c r="T212" s="29">
        <f t="shared" si="83"/>
        <v>-7.1630578004739895</v>
      </c>
      <c r="U212" s="29">
        <f t="shared" si="84"/>
        <v>-14.326115600947979</v>
      </c>
      <c r="V212" s="20">
        <f t="shared" si="89"/>
        <v>160.8952583315714</v>
      </c>
      <c r="W212" s="20">
        <f t="shared" si="91"/>
        <v>-14.555221108392278</v>
      </c>
      <c r="X212" s="20">
        <f t="shared" si="77"/>
        <v>9.5172568384092386</v>
      </c>
      <c r="Y212" s="20">
        <f t="shared" si="78"/>
        <v>11.971916563012732</v>
      </c>
      <c r="Z212" s="20">
        <f t="shared" si="79"/>
        <v>-7.2547212269469918</v>
      </c>
      <c r="AA212" s="20">
        <f t="shared" si="85"/>
        <v>-9.6424071604383208</v>
      </c>
      <c r="AB212" s="20">
        <f t="shared" si="90"/>
        <v>6269.2067577701873</v>
      </c>
      <c r="AC212" s="20">
        <f t="shared" si="80"/>
        <v>-1.3256213805487022E-2</v>
      </c>
      <c r="AD212" s="21">
        <f t="shared" si="72"/>
        <v>28419.999999999993</v>
      </c>
      <c r="AE212" s="20">
        <f t="shared" si="86"/>
        <v>23.876859334913298</v>
      </c>
      <c r="AF212" s="20">
        <f t="shared" si="88"/>
        <v>6327.1020161017505</v>
      </c>
    </row>
    <row r="213" spans="1:32" x14ac:dyDescent="0.25">
      <c r="A213">
        <v>0</v>
      </c>
      <c r="C213" s="16">
        <v>44272</v>
      </c>
      <c r="J213" s="17">
        <f t="shared" si="73"/>
        <v>1.8750000000000002</v>
      </c>
      <c r="K213">
        <f t="shared" si="70"/>
        <v>8.4375000000000006E-2</v>
      </c>
      <c r="L213">
        <v>22.22</v>
      </c>
      <c r="M213">
        <f t="shared" si="71"/>
        <v>4.4999999999999998E-2</v>
      </c>
      <c r="N213">
        <f t="shared" si="74"/>
        <v>3.9375000000000007E-2</v>
      </c>
      <c r="O213" s="28">
        <f t="shared" si="87"/>
        <v>21966.068039733556</v>
      </c>
      <c r="P213" s="29">
        <f t="shared" si="75"/>
        <v>-10.542242574437793</v>
      </c>
      <c r="Q213" s="29">
        <f t="shared" si="76"/>
        <v>-13.2877015902369</v>
      </c>
      <c r="R213" s="29">
        <f t="shared" si="81"/>
        <v>-21.446949748207224</v>
      </c>
      <c r="S213" s="29">
        <f t="shared" si="82"/>
        <v>-2.3829944164674695</v>
      </c>
      <c r="T213" s="29">
        <f t="shared" si="83"/>
        <v>-7.1489832494024075</v>
      </c>
      <c r="U213" s="29">
        <f t="shared" si="84"/>
        <v>-14.297966498804817</v>
      </c>
      <c r="V213" s="20">
        <f t="shared" si="89"/>
        <v>160.57572546211927</v>
      </c>
      <c r="W213" s="20">
        <f t="shared" si="91"/>
        <v>-14.526195992738643</v>
      </c>
      <c r="X213" s="20">
        <f t="shared" si="77"/>
        <v>9.4880183169940135</v>
      </c>
      <c r="Y213" s="20">
        <f t="shared" si="78"/>
        <v>11.958931431213211</v>
      </c>
      <c r="Z213" s="20">
        <f t="shared" si="79"/>
        <v>-7.2402866249207127</v>
      </c>
      <c r="AA213" s="20">
        <f t="shared" si="85"/>
        <v>-9.6232810413881822</v>
      </c>
      <c r="AB213" s="20">
        <f t="shared" si="90"/>
        <v>6293.3562348043133</v>
      </c>
      <c r="AC213" s="20">
        <f t="shared" si="80"/>
        <v>-1.3231461244506266E-2</v>
      </c>
      <c r="AD213" s="21">
        <f t="shared" si="72"/>
        <v>28419.999999999989</v>
      </c>
      <c r="AE213" s="20">
        <f t="shared" si="86"/>
        <v>23.829944164674693</v>
      </c>
      <c r="AF213" s="20">
        <f t="shared" si="88"/>
        <v>6350.9319602664254</v>
      </c>
    </row>
    <row r="214" spans="1:32" x14ac:dyDescent="0.25">
      <c r="A214">
        <v>0</v>
      </c>
      <c r="C214" s="16">
        <v>44273</v>
      </c>
      <c r="J214" s="17">
        <f t="shared" si="73"/>
        <v>1.8750000000000002</v>
      </c>
      <c r="K214">
        <f t="shared" si="70"/>
        <v>8.4375000000000006E-2</v>
      </c>
      <c r="L214">
        <v>22.22</v>
      </c>
      <c r="M214">
        <f t="shared" si="71"/>
        <v>4.4999999999999998E-2</v>
      </c>
      <c r="N214">
        <f t="shared" si="74"/>
        <v>3.9375000000000007E-2</v>
      </c>
      <c r="O214" s="28">
        <f t="shared" si="87"/>
        <v>21942.284833398793</v>
      </c>
      <c r="P214" s="29">
        <f t="shared" si="75"/>
        <v>-10.509904319602974</v>
      </c>
      <c r="Q214" s="29">
        <f t="shared" si="76"/>
        <v>-13.273302015159105</v>
      </c>
      <c r="R214" s="29">
        <f t="shared" si="81"/>
        <v>-21.40488570128587</v>
      </c>
      <c r="S214" s="29">
        <f t="shared" si="82"/>
        <v>-2.3783206334762079</v>
      </c>
      <c r="T214" s="29">
        <f t="shared" si="83"/>
        <v>-7.1349619004286229</v>
      </c>
      <c r="U214" s="29">
        <f t="shared" si="84"/>
        <v>-14.269923800857248</v>
      </c>
      <c r="V214" s="20">
        <f t="shared" si="89"/>
        <v>160.25742066774319</v>
      </c>
      <c r="W214" s="20">
        <f t="shared" si="91"/>
        <v>-14.497282849866583</v>
      </c>
      <c r="X214" s="20">
        <f t="shared" si="77"/>
        <v>9.4589138876426766</v>
      </c>
      <c r="Y214" s="20">
        <f t="shared" si="78"/>
        <v>11.945971813643196</v>
      </c>
      <c r="Z214" s="20">
        <f t="shared" si="79"/>
        <v>-7.2259076457953668</v>
      </c>
      <c r="AA214" s="20">
        <f t="shared" si="85"/>
        <v>-9.6042282792715739</v>
      </c>
      <c r="AB214" s="20">
        <f t="shared" si="90"/>
        <v>6317.4577459334523</v>
      </c>
      <c r="AC214" s="20">
        <f t="shared" si="80"/>
        <v>-1.3206839715176258E-2</v>
      </c>
      <c r="AD214" s="21">
        <f t="shared" si="72"/>
        <v>28419.999999999985</v>
      </c>
      <c r="AE214" s="20">
        <f t="shared" si="86"/>
        <v>23.783206334762077</v>
      </c>
      <c r="AF214" s="20">
        <f t="shared" si="88"/>
        <v>6374.7151666011878</v>
      </c>
    </row>
    <row r="215" spans="1:32" x14ac:dyDescent="0.25">
      <c r="A215">
        <v>0</v>
      </c>
      <c r="C215" s="16">
        <v>44274</v>
      </c>
      <c r="J215" s="17">
        <f t="shared" si="73"/>
        <v>1.8750000000000002</v>
      </c>
      <c r="K215">
        <f t="shared" si="70"/>
        <v>8.4375000000000006E-2</v>
      </c>
      <c r="L215">
        <v>22.22</v>
      </c>
      <c r="M215">
        <f t="shared" si="71"/>
        <v>4.4999999999999998E-2</v>
      </c>
      <c r="N215">
        <f t="shared" si="74"/>
        <v>3.9375000000000007E-2</v>
      </c>
      <c r="O215" s="28">
        <f t="shared" si="87"/>
        <v>21918.548188665114</v>
      </c>
      <c r="P215" s="29">
        <f t="shared" si="75"/>
        <v>-10.477714051613281</v>
      </c>
      <c r="Q215" s="29">
        <f t="shared" si="76"/>
        <v>-13.258930682064845</v>
      </c>
      <c r="R215" s="29">
        <f t="shared" si="81"/>
        <v>-21.362980260310316</v>
      </c>
      <c r="S215" s="29">
        <f t="shared" si="82"/>
        <v>-2.3736644733678127</v>
      </c>
      <c r="T215" s="29">
        <f t="shared" si="83"/>
        <v>-7.1209934201034386</v>
      </c>
      <c r="U215" s="29">
        <f t="shared" si="84"/>
        <v>-14.241986840206877</v>
      </c>
      <c r="V215" s="20">
        <f t="shared" si="89"/>
        <v>159.94033603785692</v>
      </c>
      <c r="W215" s="20">
        <f t="shared" si="91"/>
        <v>-14.468480960148135</v>
      </c>
      <c r="X215" s="20">
        <f t="shared" si="77"/>
        <v>9.4299426464519538</v>
      </c>
      <c r="Y215" s="20">
        <f t="shared" si="78"/>
        <v>11.93303761385836</v>
      </c>
      <c r="Z215" s="20">
        <f t="shared" si="79"/>
        <v>-7.2115839300484437</v>
      </c>
      <c r="AA215" s="20">
        <f t="shared" si="85"/>
        <v>-9.5852484034162568</v>
      </c>
      <c r="AB215" s="20">
        <f t="shared" si="90"/>
        <v>6341.5114752970176</v>
      </c>
      <c r="AC215" s="20">
        <f t="shared" si="80"/>
        <v>-1.3182347946699799E-2</v>
      </c>
      <c r="AD215" s="21">
        <f t="shared" si="72"/>
        <v>28419.999999999989</v>
      </c>
      <c r="AE215" s="20">
        <f t="shared" si="86"/>
        <v>23.736644733678126</v>
      </c>
      <c r="AF215" s="20">
        <f t="shared" si="88"/>
        <v>6398.4518113348659</v>
      </c>
    </row>
    <row r="216" spans="1:32" x14ac:dyDescent="0.25">
      <c r="A216">
        <v>0</v>
      </c>
      <c r="C216" s="16">
        <v>44275</v>
      </c>
      <c r="J216" s="17">
        <f t="shared" si="73"/>
        <v>1.8750000000000002</v>
      </c>
      <c r="K216">
        <f t="shared" si="70"/>
        <v>8.4375000000000006E-2</v>
      </c>
      <c r="L216">
        <v>22.22</v>
      </c>
      <c r="M216">
        <f t="shared" si="71"/>
        <v>4.4999999999999998E-2</v>
      </c>
      <c r="N216">
        <f t="shared" si="74"/>
        <v>3.9375000000000007E-2</v>
      </c>
      <c r="O216" s="28">
        <f t="shared" si="87"/>
        <v>21894.857930404873</v>
      </c>
      <c r="P216" s="29">
        <f t="shared" si="75"/>
        <v>-10.445670775775218</v>
      </c>
      <c r="Q216" s="29">
        <f t="shared" si="76"/>
        <v>-13.244587484465406</v>
      </c>
      <c r="R216" s="29">
        <f t="shared" si="81"/>
        <v>-21.321232434216565</v>
      </c>
      <c r="S216" s="29">
        <f t="shared" si="82"/>
        <v>-2.3690258260240626</v>
      </c>
      <c r="T216" s="29">
        <f t="shared" si="83"/>
        <v>-7.1070774780721884</v>
      </c>
      <c r="U216" s="29">
        <f t="shared" si="84"/>
        <v>-14.214154956144377</v>
      </c>
      <c r="V216" s="20">
        <f t="shared" si="89"/>
        <v>159.62446373949285</v>
      </c>
      <c r="W216" s="20">
        <f t="shared" si="91"/>
        <v>-14.439789610877085</v>
      </c>
      <c r="X216" s="20">
        <f t="shared" si="77"/>
        <v>9.4011036981976961</v>
      </c>
      <c r="Y216" s="20">
        <f t="shared" si="78"/>
        <v>11.920128736018865</v>
      </c>
      <c r="Z216" s="20">
        <f t="shared" si="79"/>
        <v>-7.1973151217035616</v>
      </c>
      <c r="AA216" s="20">
        <f t="shared" si="85"/>
        <v>-9.5663409477276247</v>
      </c>
      <c r="AB216" s="20">
        <f t="shared" si="90"/>
        <v>6365.5176058556217</v>
      </c>
      <c r="AC216" s="20">
        <f t="shared" si="80"/>
        <v>-1.3157984690325576E-2</v>
      </c>
      <c r="AD216" s="21">
        <f t="shared" si="72"/>
        <v>28419.999999999985</v>
      </c>
      <c r="AE216" s="20">
        <f t="shared" si="86"/>
        <v>23.690258260240626</v>
      </c>
      <c r="AF216" s="20">
        <f t="shared" si="88"/>
        <v>6422.1420695951065</v>
      </c>
    </row>
    <row r="217" spans="1:32" x14ac:dyDescent="0.25">
      <c r="A217">
        <v>0</v>
      </c>
      <c r="C217" s="16">
        <v>44276</v>
      </c>
      <c r="J217" s="17">
        <f t="shared" si="73"/>
        <v>1.8750000000000002</v>
      </c>
      <c r="K217">
        <f t="shared" si="70"/>
        <v>8.4375000000000006E-2</v>
      </c>
      <c r="L217">
        <v>22.22</v>
      </c>
      <c r="M217">
        <f t="shared" si="71"/>
        <v>4.4999999999999998E-2</v>
      </c>
      <c r="N217">
        <f t="shared" si="74"/>
        <v>3.9375000000000007E-2</v>
      </c>
      <c r="O217" s="28">
        <f t="shared" si="87"/>
        <v>21871.21388458143</v>
      </c>
      <c r="P217" s="29">
        <f t="shared" si="75"/>
        <v>-10.413773506905969</v>
      </c>
      <c r="Q217" s="29">
        <f t="shared" si="76"/>
        <v>-13.230272316537466</v>
      </c>
      <c r="R217" s="29">
        <f t="shared" si="81"/>
        <v>-21.279641241099092</v>
      </c>
      <c r="S217" s="29">
        <f t="shared" si="82"/>
        <v>-2.3644045823443434</v>
      </c>
      <c r="T217" s="29">
        <f t="shared" si="83"/>
        <v>-7.0932137470330305</v>
      </c>
      <c r="U217" s="29">
        <f t="shared" si="84"/>
        <v>-14.186427494066063</v>
      </c>
      <c r="V217" s="20">
        <f t="shared" si="89"/>
        <v>159.30979601614428</v>
      </c>
      <c r="W217" s="20">
        <f t="shared" si="91"/>
        <v>-14.411208096170508</v>
      </c>
      <c r="X217" s="20">
        <f t="shared" si="77"/>
        <v>9.3723961562153715</v>
      </c>
      <c r="Y217" s="20">
        <f t="shared" si="78"/>
        <v>11.907245084883719</v>
      </c>
      <c r="Z217" s="20">
        <f t="shared" si="79"/>
        <v>-7.1831008682771778</v>
      </c>
      <c r="AA217" s="20">
        <f t="shared" si="85"/>
        <v>-9.5475054506215216</v>
      </c>
      <c r="AB217" s="20">
        <f t="shared" si="90"/>
        <v>6389.4763194024135</v>
      </c>
      <c r="AC217" s="20">
        <f t="shared" si="80"/>
        <v>-1.3133748718770948E-2</v>
      </c>
      <c r="AD217" s="21">
        <f t="shared" si="72"/>
        <v>28419.999999999985</v>
      </c>
      <c r="AE217" s="20">
        <f t="shared" si="86"/>
        <v>23.644045823443435</v>
      </c>
      <c r="AF217" s="20">
        <f t="shared" si="88"/>
        <v>6445.7861154185503</v>
      </c>
    </row>
    <row r="218" spans="1:32" x14ac:dyDescent="0.25">
      <c r="A218">
        <v>0</v>
      </c>
      <c r="C218" s="16">
        <v>44277</v>
      </c>
      <c r="J218" s="17">
        <f t="shared" si="73"/>
        <v>1.8750000000000002</v>
      </c>
      <c r="K218">
        <f t="shared" si="70"/>
        <v>8.4375000000000006E-2</v>
      </c>
      <c r="L218">
        <v>22.22</v>
      </c>
      <c r="M218">
        <f t="shared" si="71"/>
        <v>4.4999999999999998E-2</v>
      </c>
      <c r="N218">
        <f t="shared" si="74"/>
        <v>3.9375000000000007E-2</v>
      </c>
      <c r="O218" s="28">
        <f t="shared" si="87"/>
        <v>21847.615878239107</v>
      </c>
      <c r="P218" s="29">
        <f t="shared" si="75"/>
        <v>-10.382021269203296</v>
      </c>
      <c r="Q218" s="29">
        <f t="shared" si="76"/>
        <v>-13.215985073116972</v>
      </c>
      <c r="R218" s="29">
        <f t="shared" si="81"/>
        <v>-21.238205708088241</v>
      </c>
      <c r="S218" s="29">
        <f t="shared" si="82"/>
        <v>-2.3598006342320268</v>
      </c>
      <c r="T218" s="29">
        <f t="shared" si="83"/>
        <v>-7.0794019026960804</v>
      </c>
      <c r="U218" s="29">
        <f t="shared" si="84"/>
        <v>-14.158803805392161</v>
      </c>
      <c r="V218" s="20">
        <f t="shared" si="89"/>
        <v>158.99632518663361</v>
      </c>
      <c r="W218" s="20">
        <f t="shared" si="91"/>
        <v>-14.382735716872393</v>
      </c>
      <c r="X218" s="20">
        <f t="shared" si="77"/>
        <v>9.3438191422829675</v>
      </c>
      <c r="Y218" s="20">
        <f t="shared" si="78"/>
        <v>11.894386565805275</v>
      </c>
      <c r="Z218" s="20">
        <f t="shared" si="79"/>
        <v>-7.1689408207264922</v>
      </c>
      <c r="AA218" s="20">
        <f t="shared" si="85"/>
        <v>-9.528741454958519</v>
      </c>
      <c r="AB218" s="20">
        <f t="shared" si="90"/>
        <v>6413.387796574244</v>
      </c>
      <c r="AC218" s="20">
        <f t="shared" si="80"/>
        <v>-1.3109638825657981E-2</v>
      </c>
      <c r="AD218" s="21">
        <f t="shared" si="72"/>
        <v>28419.999999999982</v>
      </c>
      <c r="AE218" s="20">
        <f t="shared" si="86"/>
        <v>23.598006342320268</v>
      </c>
      <c r="AF218" s="20">
        <f t="shared" si="88"/>
        <v>6469.3841217608706</v>
      </c>
    </row>
    <row r="219" spans="1:32" x14ac:dyDescent="0.25">
      <c r="A219">
        <v>0</v>
      </c>
      <c r="C219" s="16">
        <v>44278</v>
      </c>
      <c r="J219" s="17">
        <f t="shared" si="73"/>
        <v>1.8750000000000002</v>
      </c>
      <c r="K219">
        <f t="shared" si="70"/>
        <v>8.4375000000000006E-2</v>
      </c>
      <c r="L219">
        <v>22.22</v>
      </c>
      <c r="M219">
        <f t="shared" si="71"/>
        <v>4.4999999999999998E-2</v>
      </c>
      <c r="N219">
        <f t="shared" si="74"/>
        <v>3.9375000000000007E-2</v>
      </c>
      <c r="O219" s="28">
        <f t="shared" si="87"/>
        <v>21824.063739493293</v>
      </c>
      <c r="P219" s="29">
        <f t="shared" si="75"/>
        <v>-10.350413096117995</v>
      </c>
      <c r="Q219" s="29">
        <f t="shared" si="76"/>
        <v>-13.201725649693048</v>
      </c>
      <c r="R219" s="29">
        <f t="shared" si="81"/>
        <v>-21.196924871229939</v>
      </c>
      <c r="S219" s="29">
        <f t="shared" si="82"/>
        <v>-2.3552138745811044</v>
      </c>
      <c r="T219" s="29">
        <f t="shared" si="83"/>
        <v>-7.0656416237433124</v>
      </c>
      <c r="U219" s="29">
        <f t="shared" si="84"/>
        <v>-14.131283247486627</v>
      </c>
      <c r="V219" s="20">
        <f t="shared" si="89"/>
        <v>158.68404364400575</v>
      </c>
      <c r="W219" s="20">
        <f t="shared" si="91"/>
        <v>-14.35437178045931</v>
      </c>
      <c r="X219" s="20">
        <f t="shared" si="77"/>
        <v>9.315371786506196</v>
      </c>
      <c r="Y219" s="20">
        <f t="shared" si="78"/>
        <v>11.881553084723743</v>
      </c>
      <c r="Z219" s="20">
        <f t="shared" si="79"/>
        <v>-7.1548346333985124</v>
      </c>
      <c r="AA219" s="20">
        <f t="shared" si="85"/>
        <v>-9.5100485079796169</v>
      </c>
      <c r="AB219" s="20">
        <f t="shared" si="90"/>
        <v>6437.2522168626829</v>
      </c>
      <c r="AC219" s="20">
        <f t="shared" si="80"/>
        <v>-1.3085653824959787E-2</v>
      </c>
      <c r="AD219" s="21">
        <f t="shared" si="72"/>
        <v>28419.999999999982</v>
      </c>
      <c r="AE219" s="20">
        <f t="shared" si="86"/>
        <v>23.552138745811042</v>
      </c>
      <c r="AF219" s="20">
        <f t="shared" si="88"/>
        <v>6492.9362605066817</v>
      </c>
    </row>
    <row r="220" spans="1:32" x14ac:dyDescent="0.25">
      <c r="A220">
        <v>0</v>
      </c>
      <c r="C220" s="16">
        <v>44279</v>
      </c>
      <c r="J220" s="17">
        <f t="shared" si="73"/>
        <v>1.8750000000000002</v>
      </c>
      <c r="K220">
        <f t="shared" si="70"/>
        <v>8.4375000000000006E-2</v>
      </c>
      <c r="L220">
        <v>22.22</v>
      </c>
      <c r="M220">
        <f t="shared" si="71"/>
        <v>4.4999999999999998E-2</v>
      </c>
      <c r="N220">
        <f t="shared" si="74"/>
        <v>3.9375000000000007E-2</v>
      </c>
      <c r="O220" s="28">
        <f t="shared" si="87"/>
        <v>21800.557297520663</v>
      </c>
      <c r="P220" s="29">
        <f t="shared" si="75"/>
        <v>-10.318948030228924</v>
      </c>
      <c r="Q220" s="29">
        <f t="shared" si="76"/>
        <v>-13.187493942402028</v>
      </c>
      <c r="R220" s="29">
        <f t="shared" si="81"/>
        <v>-21.155797775367859</v>
      </c>
      <c r="S220" s="29">
        <f t="shared" si="82"/>
        <v>-2.3506441972630951</v>
      </c>
      <c r="T220" s="29">
        <f t="shared" si="83"/>
        <v>-7.0519325917892859</v>
      </c>
      <c r="U220" s="29">
        <f t="shared" si="84"/>
        <v>-14.103865183578574</v>
      </c>
      <c r="V220" s="20">
        <f t="shared" si="89"/>
        <v>158.37294385444537</v>
      </c>
      <c r="W220" s="20">
        <f t="shared" si="91"/>
        <v>-14.326115600947979</v>
      </c>
      <c r="X220" s="20">
        <f t="shared" si="77"/>
        <v>9.287053227206032</v>
      </c>
      <c r="Y220" s="20">
        <f t="shared" si="78"/>
        <v>11.868744548161827</v>
      </c>
      <c r="Z220" s="20">
        <f t="shared" si="79"/>
        <v>-7.1407819639802588</v>
      </c>
      <c r="AA220" s="20">
        <f t="shared" si="85"/>
        <v>-9.4914261612433535</v>
      </c>
      <c r="AB220" s="20">
        <f t="shared" si="90"/>
        <v>6461.0697586248734</v>
      </c>
      <c r="AC220" s="20">
        <f t="shared" si="80"/>
        <v>-1.3061792550490933E-2</v>
      </c>
      <c r="AD220" s="21">
        <f t="shared" si="72"/>
        <v>28419.999999999985</v>
      </c>
      <c r="AE220" s="20">
        <f t="shared" si="86"/>
        <v>23.506441972630952</v>
      </c>
      <c r="AF220" s="20">
        <f t="shared" si="88"/>
        <v>6516.4427024793131</v>
      </c>
    </row>
    <row r="221" spans="1:32" x14ac:dyDescent="0.25">
      <c r="A221">
        <v>0</v>
      </c>
      <c r="C221" s="16">
        <v>44280</v>
      </c>
      <c r="J221" s="17">
        <f t="shared" si="73"/>
        <v>1.8750000000000002</v>
      </c>
      <c r="K221">
        <f t="shared" si="70"/>
        <v>8.4375000000000006E-2</v>
      </c>
      <c r="L221">
        <v>22.22</v>
      </c>
      <c r="M221">
        <f t="shared" si="71"/>
        <v>4.4999999999999998E-2</v>
      </c>
      <c r="N221">
        <f t="shared" si="74"/>
        <v>3.9375000000000007E-2</v>
      </c>
      <c r="O221" s="28">
        <f t="shared" si="87"/>
        <v>21777.09638254952</v>
      </c>
      <c r="P221" s="29">
        <f t="shared" si="75"/>
        <v>-10.28762512312041</v>
      </c>
      <c r="Q221" s="29">
        <f t="shared" si="76"/>
        <v>-13.173289848021545</v>
      </c>
      <c r="R221" s="29">
        <f t="shared" si="81"/>
        <v>-21.114823474027759</v>
      </c>
      <c r="S221" s="29">
        <f t="shared" si="82"/>
        <v>-2.3460914971141955</v>
      </c>
      <c r="T221" s="29">
        <f t="shared" si="83"/>
        <v>-7.0382744913425856</v>
      </c>
      <c r="U221" s="29">
        <f t="shared" si="84"/>
        <v>-14.076548982685173</v>
      </c>
      <c r="V221" s="20">
        <f t="shared" si="89"/>
        <v>158.06301835621827</v>
      </c>
      <c r="W221" s="20">
        <f t="shared" si="91"/>
        <v>-14.297966498804817</v>
      </c>
      <c r="X221" s="20">
        <f t="shared" si="77"/>
        <v>9.2588626108083698</v>
      </c>
      <c r="Y221" s="20">
        <f t="shared" si="78"/>
        <v>11.855960863219391</v>
      </c>
      <c r="Z221" s="20">
        <f t="shared" si="79"/>
        <v>-7.1267824734500413</v>
      </c>
      <c r="AA221" s="20">
        <f t="shared" si="85"/>
        <v>-9.4728739705642369</v>
      </c>
      <c r="AB221" s="20">
        <f t="shared" si="90"/>
        <v>6484.8405990942429</v>
      </c>
      <c r="AC221" s="20">
        <f t="shared" si="80"/>
        <v>-1.30380538553723E-2</v>
      </c>
      <c r="AD221" s="21">
        <f t="shared" si="72"/>
        <v>28419.999999999978</v>
      </c>
      <c r="AE221" s="20">
        <f t="shared" si="86"/>
        <v>23.460914971141953</v>
      </c>
      <c r="AF221" s="20">
        <f t="shared" si="88"/>
        <v>6539.9036174504554</v>
      </c>
    </row>
    <row r="222" spans="1:32" x14ac:dyDescent="0.25">
      <c r="A222">
        <v>0</v>
      </c>
      <c r="C222" s="16">
        <v>44281</v>
      </c>
      <c r="J222" s="17">
        <f t="shared" si="73"/>
        <v>1.8750000000000002</v>
      </c>
      <c r="K222">
        <f t="shared" si="70"/>
        <v>8.4375000000000006E-2</v>
      </c>
      <c r="L222">
        <v>22.22</v>
      </c>
      <c r="M222">
        <f t="shared" si="71"/>
        <v>4.4999999999999998E-2</v>
      </c>
      <c r="N222">
        <f t="shared" si="74"/>
        <v>3.9375000000000007E-2</v>
      </c>
      <c r="O222" s="28">
        <f t="shared" si="87"/>
        <v>21753.680825850293</v>
      </c>
      <c r="P222" s="29">
        <f t="shared" si="75"/>
        <v>-10.256443435262122</v>
      </c>
      <c r="Q222" s="29">
        <f t="shared" si="76"/>
        <v>-13.159113263964686</v>
      </c>
      <c r="R222" s="29">
        <f t="shared" si="81"/>
        <v>-21.074001029304128</v>
      </c>
      <c r="S222" s="29">
        <f t="shared" si="82"/>
        <v>-2.3415556699226809</v>
      </c>
      <c r="T222" s="29">
        <f t="shared" si="83"/>
        <v>-7.0246670097680424</v>
      </c>
      <c r="U222" s="29">
        <f t="shared" si="84"/>
        <v>-14.049334019536087</v>
      </c>
      <c r="V222" s="20">
        <f t="shared" si="89"/>
        <v>157.75425975863533</v>
      </c>
      <c r="W222" s="20">
        <f t="shared" si="91"/>
        <v>-14.269923800857248</v>
      </c>
      <c r="X222" s="20">
        <f t="shared" si="77"/>
        <v>9.2307990917359106</v>
      </c>
      <c r="Y222" s="20">
        <f t="shared" si="78"/>
        <v>11.843201937568217</v>
      </c>
      <c r="Z222" s="20">
        <f t="shared" si="79"/>
        <v>-7.1128358260298219</v>
      </c>
      <c r="AA222" s="20">
        <f t="shared" si="85"/>
        <v>-9.4543914959525033</v>
      </c>
      <c r="AB222" s="20">
        <f t="shared" si="90"/>
        <v>6508.5649143910523</v>
      </c>
      <c r="AC222" s="20">
        <f t="shared" si="80"/>
        <v>-1.3014436611557779E-2</v>
      </c>
      <c r="AD222" s="21">
        <f t="shared" si="72"/>
        <v>28419.999999999982</v>
      </c>
      <c r="AE222" s="20">
        <f t="shared" si="86"/>
        <v>23.415556699226812</v>
      </c>
      <c r="AF222" s="20">
        <f t="shared" si="88"/>
        <v>6563.3191741496821</v>
      </c>
    </row>
    <row r="223" spans="1:32" x14ac:dyDescent="0.25">
      <c r="A223">
        <v>0</v>
      </c>
      <c r="C223" s="16">
        <v>44282</v>
      </c>
      <c r="J223" s="17">
        <f t="shared" si="73"/>
        <v>1.8750000000000002</v>
      </c>
      <c r="K223">
        <f t="shared" si="70"/>
        <v>8.4375000000000006E-2</v>
      </c>
      <c r="L223">
        <v>22.22</v>
      </c>
      <c r="M223">
        <f t="shared" si="71"/>
        <v>4.4999999999999998E-2</v>
      </c>
      <c r="N223">
        <f t="shared" si="74"/>
        <v>3.9375000000000007E-2</v>
      </c>
      <c r="O223" s="28">
        <f t="shared" si="87"/>
        <v>21730.310459726126</v>
      </c>
      <c r="P223" s="29">
        <f t="shared" si="75"/>
        <v>-10.225402035891211</v>
      </c>
      <c r="Q223" s="29">
        <f t="shared" si="76"/>
        <v>-13.144964088274264</v>
      </c>
      <c r="R223" s="29">
        <f t="shared" si="81"/>
        <v>-21.033329511748928</v>
      </c>
      <c r="S223" s="29">
        <f t="shared" si="82"/>
        <v>-2.3370366124165476</v>
      </c>
      <c r="T223" s="29">
        <f t="shared" si="83"/>
        <v>-7.0111098372496423</v>
      </c>
      <c r="U223" s="29">
        <f t="shared" si="84"/>
        <v>-14.022219674499286</v>
      </c>
      <c r="V223" s="20">
        <f t="shared" si="89"/>
        <v>157.44666074103878</v>
      </c>
      <c r="W223" s="20">
        <f t="shared" si="91"/>
        <v>-14.241986840206877</v>
      </c>
      <c r="X223" s="20">
        <f t="shared" si="77"/>
        <v>9.2028618323020908</v>
      </c>
      <c r="Y223" s="20">
        <f t="shared" si="78"/>
        <v>11.830467679446839</v>
      </c>
      <c r="Z223" s="20">
        <f t="shared" si="79"/>
        <v>-7.0989416891385897</v>
      </c>
      <c r="AA223" s="20">
        <f t="shared" si="85"/>
        <v>-9.4359783015551368</v>
      </c>
      <c r="AB223" s="20">
        <f t="shared" si="90"/>
        <v>6532.2428795328142</v>
      </c>
      <c r="AC223" s="20">
        <f t="shared" si="80"/>
        <v>-1.29909397093426E-2</v>
      </c>
      <c r="AD223" s="21">
        <f t="shared" si="72"/>
        <v>28419.999999999978</v>
      </c>
      <c r="AE223" s="20">
        <f t="shared" si="86"/>
        <v>23.370366124165479</v>
      </c>
      <c r="AF223" s="20">
        <f t="shared" si="88"/>
        <v>6586.6895402738473</v>
      </c>
    </row>
    <row r="224" spans="1:32" x14ac:dyDescent="0.25">
      <c r="A224">
        <v>0</v>
      </c>
      <c r="C224" s="16">
        <v>44283</v>
      </c>
      <c r="J224" s="17">
        <f t="shared" si="73"/>
        <v>1.8750000000000002</v>
      </c>
      <c r="K224">
        <f t="shared" si="70"/>
        <v>8.4375000000000006E-2</v>
      </c>
      <c r="L224">
        <v>22.22</v>
      </c>
      <c r="M224">
        <f t="shared" si="71"/>
        <v>4.4999999999999998E-2</v>
      </c>
      <c r="N224">
        <f t="shared" si="74"/>
        <v>3.9375000000000007E-2</v>
      </c>
      <c r="O224" s="28">
        <f t="shared" si="87"/>
        <v>21706.985117503613</v>
      </c>
      <c r="P224" s="29">
        <f t="shared" si="75"/>
        <v>-10.194500002896731</v>
      </c>
      <c r="Q224" s="29">
        <f t="shared" si="76"/>
        <v>-13.130842219617126</v>
      </c>
      <c r="R224" s="29">
        <f t="shared" si="81"/>
        <v>-20.992808000262471</v>
      </c>
      <c r="S224" s="29">
        <f t="shared" si="82"/>
        <v>-2.3325342222513856</v>
      </c>
      <c r="T224" s="29">
        <f t="shared" si="83"/>
        <v>-6.9976026667541573</v>
      </c>
      <c r="U224" s="29">
        <f t="shared" si="84"/>
        <v>-13.995205333508313</v>
      </c>
      <c r="V224" s="20">
        <f t="shared" si="89"/>
        <v>157.14021405181015</v>
      </c>
      <c r="W224" s="20">
        <f t="shared" si="91"/>
        <v>-14.214154956144377</v>
      </c>
      <c r="X224" s="20">
        <f t="shared" si="77"/>
        <v>9.1750500026070583</v>
      </c>
      <c r="Y224" s="20">
        <f t="shared" si="78"/>
        <v>11.817757997655413</v>
      </c>
      <c r="Z224" s="20">
        <f t="shared" si="79"/>
        <v>-7.0850997333467447</v>
      </c>
      <c r="AA224" s="20">
        <f t="shared" si="85"/>
        <v>-9.4176339555981308</v>
      </c>
      <c r="AB224" s="20">
        <f t="shared" si="90"/>
        <v>6555.8746684445568</v>
      </c>
      <c r="AC224" s="20">
        <f t="shared" si="80"/>
        <v>-1.2967562056902197E-2</v>
      </c>
      <c r="AD224" s="21">
        <f t="shared" si="72"/>
        <v>28419.999999999982</v>
      </c>
      <c r="AE224" s="20">
        <f t="shared" si="86"/>
        <v>23.325342222513854</v>
      </c>
      <c r="AF224" s="20">
        <f t="shared" si="88"/>
        <v>6610.0148824963608</v>
      </c>
    </row>
    <row r="225" spans="1:32" x14ac:dyDescent="0.25">
      <c r="A225">
        <v>0</v>
      </c>
      <c r="C225" s="16">
        <v>44284</v>
      </c>
      <c r="J225" s="17">
        <f t="shared" si="73"/>
        <v>1.8750000000000002</v>
      </c>
      <c r="K225">
        <f t="shared" si="70"/>
        <v>8.4375000000000006E-2</v>
      </c>
      <c r="L225">
        <v>22.22</v>
      </c>
      <c r="M225">
        <f t="shared" si="71"/>
        <v>4.4999999999999998E-2</v>
      </c>
      <c r="N225">
        <f t="shared" si="74"/>
        <v>3.9375000000000007E-2</v>
      </c>
      <c r="O225" s="28">
        <f t="shared" si="87"/>
        <v>21683.704633523626</v>
      </c>
      <c r="P225" s="29">
        <f t="shared" si="75"/>
        <v>-10.163736422706251</v>
      </c>
      <c r="Q225" s="29">
        <f t="shared" si="76"/>
        <v>-13.116747557278543</v>
      </c>
      <c r="R225" s="29">
        <f t="shared" si="81"/>
        <v>-20.952435581986315</v>
      </c>
      <c r="S225" s="29">
        <f t="shared" si="82"/>
        <v>-2.3280483979984794</v>
      </c>
      <c r="T225" s="29">
        <f t="shared" si="83"/>
        <v>-6.9841451939954382</v>
      </c>
      <c r="U225" s="29">
        <f t="shared" si="84"/>
        <v>-13.968290387990876</v>
      </c>
      <c r="V225" s="20">
        <f t="shared" si="89"/>
        <v>156.83491250739894</v>
      </c>
      <c r="W225" s="20">
        <f t="shared" si="91"/>
        <v>-14.186427494066063</v>
      </c>
      <c r="X225" s="20">
        <f t="shared" si="77"/>
        <v>9.1473627804356266</v>
      </c>
      <c r="Y225" s="20">
        <f t="shared" si="78"/>
        <v>11.80507280155069</v>
      </c>
      <c r="Z225" s="20">
        <f t="shared" si="79"/>
        <v>-7.0713096323314568</v>
      </c>
      <c r="AA225" s="20">
        <f t="shared" si="85"/>
        <v>-9.3993580303299353</v>
      </c>
      <c r="AB225" s="20">
        <f t="shared" si="90"/>
        <v>6579.4604539689535</v>
      </c>
      <c r="AC225" s="20">
        <f t="shared" si="80"/>
        <v>-1.2944302579848776E-2</v>
      </c>
      <c r="AD225" s="21">
        <f t="shared" si="72"/>
        <v>28419.999999999978</v>
      </c>
      <c r="AE225" s="20">
        <f t="shared" si="86"/>
        <v>23.280483979984794</v>
      </c>
      <c r="AF225" s="20">
        <f t="shared" si="88"/>
        <v>6633.2953664763454</v>
      </c>
    </row>
    <row r="226" spans="1:32" x14ac:dyDescent="0.25">
      <c r="A226">
        <v>0</v>
      </c>
      <c r="C226" s="16">
        <v>44285</v>
      </c>
      <c r="J226" s="17">
        <f t="shared" si="73"/>
        <v>1.8750000000000002</v>
      </c>
      <c r="K226">
        <f t="shared" si="70"/>
        <v>8.4375000000000006E-2</v>
      </c>
      <c r="L226">
        <v>22.22</v>
      </c>
      <c r="M226">
        <f t="shared" si="71"/>
        <v>4.4999999999999998E-2</v>
      </c>
      <c r="N226">
        <f t="shared" si="74"/>
        <v>3.9375000000000007E-2</v>
      </c>
      <c r="O226" s="28">
        <f t="shared" si="87"/>
        <v>21660.468843132294</v>
      </c>
      <c r="P226" s="29">
        <f t="shared" si="75"/>
        <v>-10.133110390174618</v>
      </c>
      <c r="Q226" s="29">
        <f t="shared" si="76"/>
        <v>-13.102680001156688</v>
      </c>
      <c r="R226" s="29">
        <f t="shared" si="81"/>
        <v>-20.912211352198177</v>
      </c>
      <c r="S226" s="29">
        <f t="shared" si="82"/>
        <v>-2.3235790391331306</v>
      </c>
      <c r="T226" s="29">
        <f t="shared" si="83"/>
        <v>-6.9707371173993922</v>
      </c>
      <c r="U226" s="29">
        <f t="shared" si="84"/>
        <v>-13.941474234798786</v>
      </c>
      <c r="V226" s="20">
        <f t="shared" si="89"/>
        <v>156.53074899137201</v>
      </c>
      <c r="W226" s="20">
        <f t="shared" si="91"/>
        <v>-14.158803805392161</v>
      </c>
      <c r="X226" s="20">
        <f t="shared" si="77"/>
        <v>9.1197993511571571</v>
      </c>
      <c r="Y226" s="20">
        <f t="shared" si="78"/>
        <v>11.79241200104102</v>
      </c>
      <c r="Z226" s="20">
        <f t="shared" si="79"/>
        <v>-7.0575710628329524</v>
      </c>
      <c r="AA226" s="20">
        <f t="shared" si="85"/>
        <v>-9.3811501019660835</v>
      </c>
      <c r="AB226" s="20">
        <f t="shared" si="90"/>
        <v>6603.0004078763113</v>
      </c>
      <c r="AC226" s="20">
        <f t="shared" si="80"/>
        <v>-1.2921160220787891E-2</v>
      </c>
      <c r="AD226" s="21">
        <f t="shared" si="72"/>
        <v>28419.999999999978</v>
      </c>
      <c r="AE226" s="20">
        <f t="shared" si="86"/>
        <v>23.235790391331307</v>
      </c>
      <c r="AF226" s="20">
        <f t="shared" si="88"/>
        <v>6656.5311568676771</v>
      </c>
    </row>
    <row r="227" spans="1:32" x14ac:dyDescent="0.25">
      <c r="A227">
        <v>0</v>
      </c>
      <c r="C227" s="16">
        <v>44286</v>
      </c>
      <c r="J227" s="17">
        <f t="shared" si="73"/>
        <v>1.8750000000000002</v>
      </c>
      <c r="K227">
        <f t="shared" si="70"/>
        <v>8.4375000000000006E-2</v>
      </c>
      <c r="L227">
        <v>22.22</v>
      </c>
      <c r="M227">
        <f t="shared" si="71"/>
        <v>4.4999999999999998E-2</v>
      </c>
      <c r="N227">
        <f t="shared" si="74"/>
        <v>3.9375000000000007E-2</v>
      </c>
      <c r="O227" s="28">
        <f t="shared" si="87"/>
        <v>21637.277582672061</v>
      </c>
      <c r="P227" s="29">
        <f t="shared" si="75"/>
        <v>-10.102621008474804</v>
      </c>
      <c r="Q227" s="29">
        <f t="shared" si="76"/>
        <v>-13.088639451757169</v>
      </c>
      <c r="R227" s="29">
        <f t="shared" si="81"/>
        <v>-20.872134414208777</v>
      </c>
      <c r="S227" s="29">
        <f t="shared" si="82"/>
        <v>-2.3191260460231975</v>
      </c>
      <c r="T227" s="29">
        <f t="shared" si="83"/>
        <v>-6.9573781380695916</v>
      </c>
      <c r="U227" s="29">
        <f t="shared" si="84"/>
        <v>-13.914756276139185</v>
      </c>
      <c r="V227" s="20">
        <f t="shared" si="89"/>
        <v>156.2277164534824</v>
      </c>
      <c r="W227" s="20">
        <f t="shared" si="91"/>
        <v>-14.131283247486627</v>
      </c>
      <c r="X227" s="20">
        <f t="shared" si="77"/>
        <v>9.0923589076273235</v>
      </c>
      <c r="Y227" s="20">
        <f t="shared" si="78"/>
        <v>11.779775506581453</v>
      </c>
      <c r="Z227" s="20">
        <f t="shared" si="79"/>
        <v>-7.0438837046117397</v>
      </c>
      <c r="AA227" s="20">
        <f t="shared" si="85"/>
        <v>-9.3630097506349372</v>
      </c>
      <c r="AB227" s="20">
        <f t="shared" si="90"/>
        <v>6626.494700874433</v>
      </c>
      <c r="AC227" s="20">
        <f t="shared" si="80"/>
        <v>-1.2898133938903119E-2</v>
      </c>
      <c r="AD227" s="21">
        <f t="shared" si="72"/>
        <v>28419.999999999978</v>
      </c>
      <c r="AE227" s="20">
        <f t="shared" si="86"/>
        <v>23.191260460231973</v>
      </c>
      <c r="AF227" s="20">
        <f t="shared" si="88"/>
        <v>6679.7224173279092</v>
      </c>
    </row>
    <row r="228" spans="1:32" x14ac:dyDescent="0.25">
      <c r="A228">
        <v>0</v>
      </c>
      <c r="C228" s="16">
        <v>44287</v>
      </c>
      <c r="J228" s="17">
        <f t="shared" si="73"/>
        <v>1.8750000000000002</v>
      </c>
      <c r="K228">
        <f t="shared" si="70"/>
        <v>8.4375000000000006E-2</v>
      </c>
      <c r="L228">
        <v>22.22</v>
      </c>
      <c r="M228">
        <f t="shared" si="71"/>
        <v>4.4999999999999998E-2</v>
      </c>
      <c r="N228">
        <f t="shared" si="74"/>
        <v>3.9375000000000007E-2</v>
      </c>
      <c r="O228" s="28">
        <f t="shared" si="87"/>
        <v>21614.130689472884</v>
      </c>
      <c r="P228" s="29">
        <f t="shared" si="75"/>
        <v>-10.072267388990769</v>
      </c>
      <c r="Q228" s="29">
        <f t="shared" si="76"/>
        <v>-13.07462581018763</v>
      </c>
      <c r="R228" s="29">
        <f t="shared" si="81"/>
        <v>-20.832203879260561</v>
      </c>
      <c r="S228" s="29">
        <f t="shared" si="82"/>
        <v>-2.3146893199178402</v>
      </c>
      <c r="T228" s="29">
        <f t="shared" si="83"/>
        <v>-6.9440679597535198</v>
      </c>
      <c r="U228" s="29">
        <f t="shared" si="84"/>
        <v>-13.888135919507041</v>
      </c>
      <c r="V228" s="20">
        <f t="shared" si="89"/>
        <v>155.92580790875769</v>
      </c>
      <c r="W228" s="20">
        <f t="shared" si="91"/>
        <v>-14.103865183578574</v>
      </c>
      <c r="X228" s="20">
        <f t="shared" si="77"/>
        <v>9.0650406500916922</v>
      </c>
      <c r="Y228" s="20">
        <f t="shared" si="78"/>
        <v>11.767163229168867</v>
      </c>
      <c r="Z228" s="20">
        <f t="shared" si="79"/>
        <v>-7.030247240406708</v>
      </c>
      <c r="AA228" s="20">
        <f t="shared" si="85"/>
        <v>-9.3449365603245482</v>
      </c>
      <c r="AB228" s="20">
        <f t="shared" si="90"/>
        <v>6649.9435026183364</v>
      </c>
      <c r="AC228" s="20">
        <f t="shared" si="80"/>
        <v>-1.2875222709544425E-2</v>
      </c>
      <c r="AD228" s="21">
        <f t="shared" si="72"/>
        <v>28419.999999999978</v>
      </c>
      <c r="AE228" s="20">
        <f t="shared" si="86"/>
        <v>23.1468931991784</v>
      </c>
      <c r="AF228" s="20">
        <f t="shared" si="88"/>
        <v>6702.8693105270877</v>
      </c>
    </row>
    <row r="229" spans="1:32" x14ac:dyDescent="0.25">
      <c r="A229">
        <v>0</v>
      </c>
      <c r="C229" s="16">
        <v>44288</v>
      </c>
      <c r="J229" s="17">
        <f t="shared" si="73"/>
        <v>1.8750000000000002</v>
      </c>
      <c r="K229">
        <f t="shared" si="70"/>
        <v>8.4375000000000006E-2</v>
      </c>
      <c r="L229">
        <v>22.22</v>
      </c>
      <c r="M229">
        <f t="shared" si="71"/>
        <v>4.4999999999999998E-2</v>
      </c>
      <c r="N229">
        <f t="shared" si="74"/>
        <v>3.9375000000000007E-2</v>
      </c>
      <c r="O229" s="28">
        <f t="shared" si="87"/>
        <v>21591.028001843519</v>
      </c>
      <c r="P229" s="29">
        <f t="shared" si="75"/>
        <v>-10.042048651212324</v>
      </c>
      <c r="Q229" s="29">
        <f t="shared" si="76"/>
        <v>-13.060638978152442</v>
      </c>
      <c r="R229" s="29">
        <f t="shared" si="81"/>
        <v>-20.792418866428289</v>
      </c>
      <c r="S229" s="29">
        <f t="shared" si="82"/>
        <v>-2.3102687629364769</v>
      </c>
      <c r="T229" s="29">
        <f t="shared" si="83"/>
        <v>-6.9308062888094293</v>
      </c>
      <c r="U229" s="29">
        <f t="shared" si="84"/>
        <v>-13.86161257761886</v>
      </c>
      <c r="V229" s="20">
        <f t="shared" si="89"/>
        <v>155.6250164366067</v>
      </c>
      <c r="W229" s="20">
        <f t="shared" si="91"/>
        <v>-14.076548982685173</v>
      </c>
      <c r="X229" s="20">
        <f t="shared" si="77"/>
        <v>9.0378437860910914</v>
      </c>
      <c r="Y229" s="20">
        <f t="shared" si="78"/>
        <v>11.754575080337197</v>
      </c>
      <c r="Z229" s="20">
        <f t="shared" si="79"/>
        <v>-7.0166613558940956</v>
      </c>
      <c r="AA229" s="20">
        <f t="shared" si="85"/>
        <v>-9.3269301188305729</v>
      </c>
      <c r="AB229" s="20">
        <f t="shared" si="90"/>
        <v>6673.346981719852</v>
      </c>
      <c r="AC229" s="20">
        <f t="shared" si="80"/>
        <v>-1.2852425523840668E-2</v>
      </c>
      <c r="AD229" s="21">
        <f t="shared" si="72"/>
        <v>28419.999999999978</v>
      </c>
      <c r="AE229" s="20">
        <f t="shared" si="86"/>
        <v>23.102687629364766</v>
      </c>
      <c r="AF229" s="20">
        <f t="shared" si="88"/>
        <v>6725.9719981564522</v>
      </c>
    </row>
    <row r="230" spans="1:32" x14ac:dyDescent="0.25">
      <c r="A230">
        <v>0</v>
      </c>
      <c r="C230" s="16">
        <v>44289</v>
      </c>
      <c r="J230" s="17">
        <f t="shared" si="73"/>
        <v>1.8750000000000002</v>
      </c>
      <c r="K230">
        <f t="shared" si="70"/>
        <v>8.4375000000000006E-2</v>
      </c>
      <c r="L230">
        <v>22.22</v>
      </c>
      <c r="M230">
        <f t="shared" si="71"/>
        <v>4.4999999999999998E-2</v>
      </c>
      <c r="N230">
        <f t="shared" si="74"/>
        <v>3.9375000000000007E-2</v>
      </c>
      <c r="O230" s="28">
        <f t="shared" si="87"/>
        <v>21567.969359062939</v>
      </c>
      <c r="P230" s="29">
        <f t="shared" si="75"/>
        <v>-10.011963922631899</v>
      </c>
      <c r="Q230" s="29">
        <f t="shared" si="76"/>
        <v>-13.046678857947416</v>
      </c>
      <c r="R230" s="29">
        <f t="shared" si="81"/>
        <v>-20.752778502521384</v>
      </c>
      <c r="S230" s="29">
        <f t="shared" si="82"/>
        <v>-2.3058642780579315</v>
      </c>
      <c r="T230" s="29">
        <f t="shared" si="83"/>
        <v>-6.9175928341737949</v>
      </c>
      <c r="U230" s="29">
        <f t="shared" si="84"/>
        <v>-13.835185668347588</v>
      </c>
      <c r="V230" s="20">
        <f t="shared" si="89"/>
        <v>155.32533517994472</v>
      </c>
      <c r="W230" s="20">
        <f t="shared" si="91"/>
        <v>-14.049334019536087</v>
      </c>
      <c r="X230" s="20">
        <f t="shared" si="77"/>
        <v>9.0107675303687103</v>
      </c>
      <c r="Y230" s="20">
        <f t="shared" si="78"/>
        <v>11.742010972152675</v>
      </c>
      <c r="Z230" s="20">
        <f t="shared" si="79"/>
        <v>-7.0031257396473015</v>
      </c>
      <c r="AA230" s="20">
        <f t="shared" si="85"/>
        <v>-9.3089900177052325</v>
      </c>
      <c r="AB230" s="20">
        <f t="shared" si="90"/>
        <v>6696.7053057570938</v>
      </c>
      <c r="AC230" s="20">
        <f t="shared" si="80"/>
        <v>-1.2829741388302564E-2</v>
      </c>
      <c r="AD230" s="21">
        <f t="shared" si="72"/>
        <v>28419.999999999978</v>
      </c>
      <c r="AE230" s="20">
        <f t="shared" si="86"/>
        <v>23.058642780579312</v>
      </c>
      <c r="AF230" s="20">
        <f t="shared" si="88"/>
        <v>6749.0306409370314</v>
      </c>
    </row>
    <row r="231" spans="1:32" x14ac:dyDescent="0.25">
      <c r="A231">
        <v>0</v>
      </c>
      <c r="C231" s="16">
        <v>44290</v>
      </c>
      <c r="J231" s="17">
        <f t="shared" si="73"/>
        <v>1.8750000000000002</v>
      </c>
      <c r="K231">
        <f t="shared" si="70"/>
        <v>8.4375000000000006E-2</v>
      </c>
      <c r="L231">
        <v>22.22</v>
      </c>
      <c r="M231">
        <f t="shared" si="71"/>
        <v>4.4999999999999998E-2</v>
      </c>
      <c r="N231">
        <f t="shared" si="74"/>
        <v>3.9375000000000007E-2</v>
      </c>
      <c r="O231" s="28">
        <f t="shared" si="87"/>
        <v>21544.954601371843</v>
      </c>
      <c r="P231" s="29">
        <f t="shared" si="75"/>
        <v>-9.9820123386432158</v>
      </c>
      <c r="Q231" s="29">
        <f t="shared" si="76"/>
        <v>-13.032745352454642</v>
      </c>
      <c r="R231" s="29">
        <f t="shared" si="81"/>
        <v>-20.71328192198807</v>
      </c>
      <c r="S231" s="29">
        <f t="shared" si="82"/>
        <v>-2.3014757691097856</v>
      </c>
      <c r="T231" s="29">
        <f t="shared" si="83"/>
        <v>-6.9044273073293567</v>
      </c>
      <c r="U231" s="29">
        <f t="shared" si="84"/>
        <v>-13.808854614658713</v>
      </c>
      <c r="V231" s="20">
        <f t="shared" si="89"/>
        <v>155.026757344336</v>
      </c>
      <c r="W231" s="20">
        <f t="shared" si="91"/>
        <v>-14.022219674499286</v>
      </c>
      <c r="X231" s="20">
        <f t="shared" si="77"/>
        <v>8.9838111047788942</v>
      </c>
      <c r="Y231" s="20">
        <f t="shared" si="78"/>
        <v>11.729470817209178</v>
      </c>
      <c r="Z231" s="20">
        <f t="shared" si="79"/>
        <v>-6.9896400830975116</v>
      </c>
      <c r="AA231" s="20">
        <f t="shared" si="85"/>
        <v>-9.2911158522072981</v>
      </c>
      <c r="AB231" s="20">
        <f t="shared" si="90"/>
        <v>6720.0186412838002</v>
      </c>
      <c r="AC231" s="20">
        <f t="shared" si="80"/>
        <v>-1.2807169324470008E-2</v>
      </c>
      <c r="AD231" s="21">
        <f t="shared" si="72"/>
        <v>28419.999999999978</v>
      </c>
      <c r="AE231" s="20">
        <f t="shared" si="86"/>
        <v>23.014757691097856</v>
      </c>
      <c r="AF231" s="20">
        <f t="shared" si="88"/>
        <v>6772.0453986281291</v>
      </c>
    </row>
    <row r="232" spans="1:32" x14ac:dyDescent="0.25">
      <c r="A232">
        <v>0</v>
      </c>
      <c r="C232" s="16">
        <v>44291</v>
      </c>
      <c r="J232" s="17">
        <f t="shared" si="73"/>
        <v>1.8750000000000002</v>
      </c>
      <c r="K232">
        <f t="shared" si="70"/>
        <v>8.4375000000000006E-2</v>
      </c>
      <c r="L232">
        <v>22.22</v>
      </c>
      <c r="M232">
        <f t="shared" si="71"/>
        <v>4.4999999999999998E-2</v>
      </c>
      <c r="N232">
        <f t="shared" si="74"/>
        <v>3.9375000000000007E-2</v>
      </c>
      <c r="O232" s="28">
        <f t="shared" si="87"/>
        <v>21521.983569964264</v>
      </c>
      <c r="P232" s="29">
        <f t="shared" si="75"/>
        <v>-9.9521930424417562</v>
      </c>
      <c r="Q232" s="29">
        <f t="shared" si="76"/>
        <v>-13.018838365137336</v>
      </c>
      <c r="R232" s="29">
        <f t="shared" si="81"/>
        <v>-20.673928266821182</v>
      </c>
      <c r="S232" s="29">
        <f t="shared" si="82"/>
        <v>-2.2971031407579092</v>
      </c>
      <c r="T232" s="29">
        <f t="shared" si="83"/>
        <v>-6.8913094222737268</v>
      </c>
      <c r="U232" s="29">
        <f t="shared" si="84"/>
        <v>-13.782618844547455</v>
      </c>
      <c r="V232" s="20">
        <f t="shared" si="89"/>
        <v>154.72927619715375</v>
      </c>
      <c r="W232" s="20">
        <f t="shared" si="91"/>
        <v>-13.995205333508313</v>
      </c>
      <c r="X232" s="20">
        <f t="shared" si="77"/>
        <v>8.9569737381975809</v>
      </c>
      <c r="Y232" s="20">
        <f t="shared" si="78"/>
        <v>11.716954528623603</v>
      </c>
      <c r="Z232" s="20">
        <f t="shared" si="79"/>
        <v>-6.97620408049512</v>
      </c>
      <c r="AA232" s="20">
        <f t="shared" si="85"/>
        <v>-9.2733072212530292</v>
      </c>
      <c r="AB232" s="20">
        <f t="shared" si="90"/>
        <v>6743.2871538385616</v>
      </c>
      <c r="AC232" s="20">
        <f t="shared" si="80"/>
        <v>-1.2784708368536443E-2</v>
      </c>
      <c r="AD232" s="21">
        <f t="shared" si="72"/>
        <v>28419.999999999982</v>
      </c>
      <c r="AE232" s="20">
        <f t="shared" si="86"/>
        <v>22.97103140757909</v>
      </c>
      <c r="AF232" s="20">
        <f t="shared" si="88"/>
        <v>6795.0164300357083</v>
      </c>
    </row>
    <row r="233" spans="1:32" x14ac:dyDescent="0.25">
      <c r="A233">
        <v>0</v>
      </c>
      <c r="C233" s="16">
        <v>44292</v>
      </c>
      <c r="J233" s="17">
        <f t="shared" si="73"/>
        <v>1.8750000000000002</v>
      </c>
      <c r="K233">
        <f t="shared" si="70"/>
        <v>8.4375000000000006E-2</v>
      </c>
      <c r="L233">
        <v>22.22</v>
      </c>
      <c r="M233">
        <f t="shared" si="71"/>
        <v>4.4999999999999998E-2</v>
      </c>
      <c r="N233">
        <f t="shared" si="74"/>
        <v>3.9375000000000007E-2</v>
      </c>
      <c r="O233" s="28">
        <f t="shared" si="87"/>
        <v>21499.0561069793</v>
      </c>
      <c r="P233" s="29">
        <f t="shared" si="75"/>
        <v>-9.9225051849270489</v>
      </c>
      <c r="Q233" s="29">
        <f t="shared" si="76"/>
        <v>-13.00495780003479</v>
      </c>
      <c r="R233" s="29">
        <f t="shared" si="81"/>
        <v>-20.634716686465655</v>
      </c>
      <c r="S233" s="29">
        <f t="shared" si="82"/>
        <v>-2.2927462984961839</v>
      </c>
      <c r="T233" s="29">
        <f t="shared" si="83"/>
        <v>-6.8782388954885514</v>
      </c>
      <c r="U233" s="29">
        <f t="shared" si="84"/>
        <v>-13.756477790977105</v>
      </c>
      <c r="V233" s="20">
        <f t="shared" si="89"/>
        <v>154.43288506675663</v>
      </c>
      <c r="W233" s="20">
        <f t="shared" si="91"/>
        <v>-13.968290387990876</v>
      </c>
      <c r="X233" s="20">
        <f t="shared" si="77"/>
        <v>8.9302546664343438</v>
      </c>
      <c r="Y233" s="20">
        <f t="shared" si="78"/>
        <v>11.704462020031311</v>
      </c>
      <c r="Z233" s="20">
        <f t="shared" si="79"/>
        <v>-6.9628174288719187</v>
      </c>
      <c r="AA233" s="20">
        <f t="shared" si="85"/>
        <v>-9.2555637273681022</v>
      </c>
      <c r="AB233" s="20">
        <f t="shared" si="90"/>
        <v>6766.5110079539209</v>
      </c>
      <c r="AC233" s="20">
        <f t="shared" si="80"/>
        <v>-1.2762357571007375E-2</v>
      </c>
      <c r="AD233" s="21">
        <f t="shared" si="72"/>
        <v>28419.999999999978</v>
      </c>
      <c r="AE233" s="20">
        <f t="shared" si="86"/>
        <v>22.927462984961842</v>
      </c>
      <c r="AF233" s="20">
        <f t="shared" si="88"/>
        <v>6817.9438930206697</v>
      </c>
    </row>
    <row r="234" spans="1:32" x14ac:dyDescent="0.25">
      <c r="A234">
        <v>0</v>
      </c>
      <c r="C234" s="16">
        <v>44293</v>
      </c>
      <c r="J234" s="17">
        <f t="shared" si="73"/>
        <v>1.8750000000000002</v>
      </c>
      <c r="K234">
        <f t="shared" si="70"/>
        <v>8.4375000000000006E-2</v>
      </c>
      <c r="L234">
        <v>22.22</v>
      </c>
      <c r="M234">
        <f t="shared" si="71"/>
        <v>4.4999999999999998E-2</v>
      </c>
      <c r="N234">
        <f t="shared" si="74"/>
        <v>3.9375000000000007E-2</v>
      </c>
      <c r="O234" s="28">
        <f t="shared" si="87"/>
        <v>21476.172055492934</v>
      </c>
      <c r="P234" s="29">
        <f t="shared" si="75"/>
        <v>-9.8929479246066787</v>
      </c>
      <c r="Q234" s="29">
        <f t="shared" si="76"/>
        <v>-12.991103561757356</v>
      </c>
      <c r="R234" s="29">
        <f t="shared" si="81"/>
        <v>-20.595646337727633</v>
      </c>
      <c r="S234" s="29">
        <f t="shared" si="82"/>
        <v>-2.2884051486364037</v>
      </c>
      <c r="T234" s="29">
        <f t="shared" si="83"/>
        <v>-6.865215445909211</v>
      </c>
      <c r="U234" s="29">
        <f t="shared" si="84"/>
        <v>-13.730430891818422</v>
      </c>
      <c r="V234" s="20">
        <f t="shared" si="89"/>
        <v>154.13757734168141</v>
      </c>
      <c r="W234" s="20">
        <f t="shared" si="91"/>
        <v>-13.941474234798786</v>
      </c>
      <c r="X234" s="20">
        <f t="shared" si="77"/>
        <v>8.9036531321460117</v>
      </c>
      <c r="Y234" s="20">
        <f t="shared" si="78"/>
        <v>11.691993205581621</v>
      </c>
      <c r="Z234" s="20">
        <f t="shared" si="79"/>
        <v>-6.9494798280040477</v>
      </c>
      <c r="AA234" s="20">
        <f t="shared" si="85"/>
        <v>-9.2378849766404514</v>
      </c>
      <c r="AB234" s="20">
        <f t="shared" si="90"/>
        <v>6789.6903671653599</v>
      </c>
      <c r="AC234" s="20">
        <f t="shared" si="80"/>
        <v>-1.2740115996368163E-2</v>
      </c>
      <c r="AD234" s="21">
        <f t="shared" si="72"/>
        <v>28419.999999999975</v>
      </c>
      <c r="AE234" s="20">
        <f t="shared" si="86"/>
        <v>22.884051486364037</v>
      </c>
      <c r="AF234" s="20">
        <f t="shared" si="88"/>
        <v>6840.8279445070339</v>
      </c>
    </row>
    <row r="235" spans="1:32" x14ac:dyDescent="0.25">
      <c r="A235">
        <v>0</v>
      </c>
      <c r="C235" s="16">
        <v>44294</v>
      </c>
      <c r="J235" s="17">
        <f t="shared" si="73"/>
        <v>1.8750000000000002</v>
      </c>
      <c r="K235">
        <f t="shared" si="70"/>
        <v>8.4375000000000006E-2</v>
      </c>
      <c r="L235">
        <v>22.22</v>
      </c>
      <c r="M235">
        <f t="shared" si="71"/>
        <v>4.4999999999999998E-2</v>
      </c>
      <c r="N235">
        <f t="shared" si="74"/>
        <v>3.9375000000000007E-2</v>
      </c>
      <c r="O235" s="28">
        <f t="shared" si="87"/>
        <v>21453.331259509952</v>
      </c>
      <c r="P235" s="29">
        <f t="shared" si="75"/>
        <v>-9.8635204275019834</v>
      </c>
      <c r="Q235" s="29">
        <f t="shared" si="76"/>
        <v>-12.977275555481514</v>
      </c>
      <c r="R235" s="29">
        <f t="shared" si="81"/>
        <v>-20.556716384685149</v>
      </c>
      <c r="S235" s="29">
        <f t="shared" si="82"/>
        <v>-2.2840795982983497</v>
      </c>
      <c r="T235" s="29">
        <f t="shared" si="83"/>
        <v>-6.8522387948950501</v>
      </c>
      <c r="U235" s="29">
        <f t="shared" si="84"/>
        <v>-13.704477589790098</v>
      </c>
      <c r="V235" s="20">
        <f t="shared" si="89"/>
        <v>153.84334646985172</v>
      </c>
      <c r="W235" s="20">
        <f t="shared" si="91"/>
        <v>-13.914756276139185</v>
      </c>
      <c r="X235" s="20">
        <f t="shared" si="77"/>
        <v>8.8771683847517853</v>
      </c>
      <c r="Y235" s="20">
        <f t="shared" si="78"/>
        <v>11.679547999933362</v>
      </c>
      <c r="Z235" s="20">
        <f t="shared" si="79"/>
        <v>-6.9361909803756632</v>
      </c>
      <c r="AA235" s="20">
        <f t="shared" si="85"/>
        <v>-9.2202705786740129</v>
      </c>
      <c r="AB235" s="20">
        <f t="shared" si="90"/>
        <v>6812.825394020173</v>
      </c>
      <c r="AC235" s="20">
        <f t="shared" si="80"/>
        <v>-1.2717982722741912E-2</v>
      </c>
      <c r="AD235" s="21">
        <f t="shared" si="72"/>
        <v>28419.999999999975</v>
      </c>
      <c r="AE235" s="20">
        <f t="shared" si="86"/>
        <v>22.840795982983497</v>
      </c>
      <c r="AF235" s="20">
        <f t="shared" si="88"/>
        <v>6863.6687404900176</v>
      </c>
    </row>
    <row r="236" spans="1:32" x14ac:dyDescent="0.25">
      <c r="A236">
        <v>0</v>
      </c>
      <c r="C236" s="16">
        <v>44295</v>
      </c>
      <c r="J236" s="17">
        <f t="shared" si="73"/>
        <v>1.8750000000000002</v>
      </c>
      <c r="K236">
        <f t="shared" si="70"/>
        <v>8.4375000000000006E-2</v>
      </c>
      <c r="L236">
        <v>22.22</v>
      </c>
      <c r="M236">
        <f t="shared" si="71"/>
        <v>4.4999999999999998E-2</v>
      </c>
      <c r="N236">
        <f t="shared" si="74"/>
        <v>3.9375000000000007E-2</v>
      </c>
      <c r="O236" s="28">
        <f t="shared" si="87"/>
        <v>21430.533563955953</v>
      </c>
      <c r="P236" s="29">
        <f t="shared" si="75"/>
        <v>-9.8342218670554384</v>
      </c>
      <c r="Q236" s="29">
        <f t="shared" si="76"/>
        <v>-12.963473686944988</v>
      </c>
      <c r="R236" s="29">
        <f t="shared" si="81"/>
        <v>-20.517925998600386</v>
      </c>
      <c r="S236" s="29">
        <f t="shared" si="82"/>
        <v>-2.2797695554000428</v>
      </c>
      <c r="T236" s="29">
        <f t="shared" si="83"/>
        <v>-6.8393086662001288</v>
      </c>
      <c r="U236" s="29">
        <f t="shared" si="84"/>
        <v>-13.678617332400258</v>
      </c>
      <c r="V236" s="20">
        <f t="shared" si="89"/>
        <v>153.55018595780174</v>
      </c>
      <c r="W236" s="20">
        <f t="shared" si="91"/>
        <v>-13.888135919507041</v>
      </c>
      <c r="X236" s="20">
        <f t="shared" si="77"/>
        <v>8.8507996803498941</v>
      </c>
      <c r="Y236" s="20">
        <f t="shared" si="78"/>
        <v>11.667126318250491</v>
      </c>
      <c r="Z236" s="20">
        <f t="shared" si="79"/>
        <v>-6.9229505911433273</v>
      </c>
      <c r="AA236" s="20">
        <f t="shared" si="85"/>
        <v>-9.2027201465433706</v>
      </c>
      <c r="AB236" s="20">
        <f t="shared" si="90"/>
        <v>6835.916250086224</v>
      </c>
      <c r="AC236" s="20">
        <f t="shared" si="80"/>
        <v>-1.2695956841591305E-2</v>
      </c>
      <c r="AD236" s="21">
        <f t="shared" si="72"/>
        <v>28419.999999999978</v>
      </c>
      <c r="AE236" s="20">
        <f t="shared" si="86"/>
        <v>22.797695554000427</v>
      </c>
      <c r="AF236" s="20">
        <f t="shared" si="88"/>
        <v>6886.4664360440183</v>
      </c>
    </row>
    <row r="237" spans="1:32" x14ac:dyDescent="0.25">
      <c r="A237">
        <v>0</v>
      </c>
      <c r="C237" s="16">
        <v>44296</v>
      </c>
      <c r="J237" s="17">
        <f t="shared" si="73"/>
        <v>1.8750000000000002</v>
      </c>
      <c r="K237">
        <f t="shared" si="70"/>
        <v>8.4375000000000006E-2</v>
      </c>
      <c r="L237">
        <v>22.22</v>
      </c>
      <c r="M237">
        <f t="shared" si="71"/>
        <v>4.4999999999999998E-2</v>
      </c>
      <c r="N237">
        <f t="shared" si="74"/>
        <v>3.9375000000000007E-2</v>
      </c>
      <c r="O237" s="28">
        <f t="shared" si="87"/>
        <v>21407.778814669473</v>
      </c>
      <c r="P237" s="29">
        <f t="shared" si="75"/>
        <v>-9.8050514240396023</v>
      </c>
      <c r="Q237" s="29">
        <f t="shared" si="76"/>
        <v>-12.949697862441917</v>
      </c>
      <c r="R237" s="29">
        <f t="shared" si="81"/>
        <v>-20.479274357833368</v>
      </c>
      <c r="S237" s="29">
        <f t="shared" si="82"/>
        <v>-2.2754749286481522</v>
      </c>
      <c r="T237" s="29">
        <f t="shared" si="83"/>
        <v>-6.8264247859444556</v>
      </c>
      <c r="U237" s="29">
        <f t="shared" si="84"/>
        <v>-13.652849571888913</v>
      </c>
      <c r="V237" s="20">
        <f t="shared" si="89"/>
        <v>153.25808936991515</v>
      </c>
      <c r="W237" s="20">
        <f t="shared" si="91"/>
        <v>-13.86161257761886</v>
      </c>
      <c r="X237" s="20">
        <f t="shared" si="77"/>
        <v>8.8245462816356426</v>
      </c>
      <c r="Y237" s="20">
        <f t="shared" si="78"/>
        <v>11.654728076197726</v>
      </c>
      <c r="Z237" s="20">
        <f t="shared" si="79"/>
        <v>-6.9097583681010786</v>
      </c>
      <c r="AA237" s="20">
        <f t="shared" si="85"/>
        <v>-9.1852332967492316</v>
      </c>
      <c r="AB237" s="20">
        <f t="shared" si="90"/>
        <v>6858.963095960592</v>
      </c>
      <c r="AC237" s="20">
        <f t="shared" si="80"/>
        <v>-1.2674037457396734E-2</v>
      </c>
      <c r="AD237" s="21">
        <f t="shared" si="72"/>
        <v>28419.999999999982</v>
      </c>
      <c r="AE237" s="20">
        <f t="shared" si="86"/>
        <v>22.75474928648152</v>
      </c>
      <c r="AF237" s="20">
        <f t="shared" si="88"/>
        <v>6909.2211853304998</v>
      </c>
    </row>
    <row r="238" spans="1:32" x14ac:dyDescent="0.25">
      <c r="A238">
        <v>0</v>
      </c>
      <c r="C238" s="16">
        <v>44297</v>
      </c>
      <c r="J238" s="17">
        <f t="shared" si="73"/>
        <v>1.8750000000000002</v>
      </c>
      <c r="K238">
        <f t="shared" si="70"/>
        <v>8.4375000000000006E-2</v>
      </c>
      <c r="L238">
        <v>22.22</v>
      </c>
      <c r="M238">
        <f t="shared" si="71"/>
        <v>4.4999999999999998E-2</v>
      </c>
      <c r="N238">
        <f t="shared" si="74"/>
        <v>3.9375000000000007E-2</v>
      </c>
      <c r="O238" s="28">
        <f t="shared" si="87"/>
        <v>21385.066858394188</v>
      </c>
      <c r="P238" s="29">
        <f t="shared" si="75"/>
        <v>-9.776008286467686</v>
      </c>
      <c r="Q238" s="29">
        <f t="shared" si="76"/>
        <v>-12.935947988818095</v>
      </c>
      <c r="R238" s="29">
        <f t="shared" si="81"/>
        <v>-20.440760647757202</v>
      </c>
      <c r="S238" s="29">
        <f t="shared" si="82"/>
        <v>-2.2711956275285781</v>
      </c>
      <c r="T238" s="29">
        <f t="shared" si="83"/>
        <v>-6.8135868825857333</v>
      </c>
      <c r="U238" s="29">
        <f t="shared" si="84"/>
        <v>-13.627173765171468</v>
      </c>
      <c r="V238" s="20">
        <f t="shared" si="89"/>
        <v>152.96705032767861</v>
      </c>
      <c r="W238" s="20">
        <f t="shared" si="91"/>
        <v>-13.835185668347588</v>
      </c>
      <c r="X238" s="20">
        <f t="shared" si="77"/>
        <v>8.7984074578209182</v>
      </c>
      <c r="Y238" s="20">
        <f t="shared" si="78"/>
        <v>11.642353189936285</v>
      </c>
      <c r="Z238" s="20">
        <f t="shared" si="79"/>
        <v>-6.8966140216461813</v>
      </c>
      <c r="AA238" s="20">
        <f t="shared" si="85"/>
        <v>-9.1678096491747603</v>
      </c>
      <c r="AB238" s="20">
        <f t="shared" si="90"/>
        <v>6881.9660912781146</v>
      </c>
      <c r="AC238" s="20">
        <f t="shared" si="80"/>
        <v>-1.2652223687358142E-2</v>
      </c>
      <c r="AD238" s="21">
        <f t="shared" si="72"/>
        <v>28419.999999999982</v>
      </c>
      <c r="AE238" s="20">
        <f t="shared" si="86"/>
        <v>22.711956275285779</v>
      </c>
      <c r="AF238" s="20">
        <f t="shared" si="88"/>
        <v>6931.9331416057857</v>
      </c>
    </row>
    <row r="239" spans="1:32" x14ac:dyDescent="0.25">
      <c r="A239">
        <v>0</v>
      </c>
      <c r="C239" s="16">
        <v>44298</v>
      </c>
      <c r="J239" s="17">
        <f t="shared" si="73"/>
        <v>1.8750000000000002</v>
      </c>
      <c r="K239">
        <f t="shared" si="70"/>
        <v>8.4375000000000006E-2</v>
      </c>
      <c r="L239">
        <v>22.22</v>
      </c>
      <c r="M239">
        <f t="shared" si="71"/>
        <v>4.4999999999999998E-2</v>
      </c>
      <c r="N239">
        <f t="shared" si="74"/>
        <v>3.9375000000000007E-2</v>
      </c>
      <c r="O239" s="28">
        <f t="shared" si="87"/>
        <v>21362.397542771218</v>
      </c>
      <c r="P239" s="29">
        <f t="shared" si="75"/>
        <v>-9.7470916495056414</v>
      </c>
      <c r="Q239" s="29">
        <f t="shared" si="76"/>
        <v>-12.922223973466251</v>
      </c>
      <c r="R239" s="29">
        <f t="shared" si="81"/>
        <v>-20.402384060674706</v>
      </c>
      <c r="S239" s="29">
        <f t="shared" si="82"/>
        <v>-2.2669315622971893</v>
      </c>
      <c r="T239" s="29">
        <f t="shared" si="83"/>
        <v>-6.8007946868915683</v>
      </c>
      <c r="U239" s="29">
        <f t="shared" si="84"/>
        <v>-13.601589373783138</v>
      </c>
      <c r="V239" s="20">
        <f t="shared" si="89"/>
        <v>152.67706250894906</v>
      </c>
      <c r="W239" s="20">
        <f t="shared" si="91"/>
        <v>-13.808854614658713</v>
      </c>
      <c r="X239" s="20">
        <f t="shared" si="77"/>
        <v>8.7723824845550773</v>
      </c>
      <c r="Y239" s="20">
        <f t="shared" si="78"/>
        <v>11.630001576119625</v>
      </c>
      <c r="Z239" s="20">
        <f t="shared" si="79"/>
        <v>-6.8835172647455369</v>
      </c>
      <c r="AA239" s="20">
        <f t="shared" si="85"/>
        <v>-9.1504488270427267</v>
      </c>
      <c r="AB239" s="20">
        <f t="shared" si="90"/>
        <v>6904.9253947198167</v>
      </c>
      <c r="AC239" s="20">
        <f t="shared" si="80"/>
        <v>-1.2630514661120936E-2</v>
      </c>
      <c r="AD239" s="21">
        <f t="shared" si="72"/>
        <v>28419.999999999982</v>
      </c>
      <c r="AE239" s="20">
        <f t="shared" si="86"/>
        <v>22.669315622971894</v>
      </c>
      <c r="AF239" s="20">
        <f t="shared" si="88"/>
        <v>6954.6024572287579</v>
      </c>
    </row>
    <row r="240" spans="1:32" x14ac:dyDescent="0.25">
      <c r="A240">
        <v>0</v>
      </c>
      <c r="C240" s="16">
        <v>44299</v>
      </c>
      <c r="J240" s="17">
        <f t="shared" si="73"/>
        <v>1.8750000000000002</v>
      </c>
      <c r="K240">
        <f t="shared" si="70"/>
        <v>8.4375000000000006E-2</v>
      </c>
      <c r="L240">
        <v>22.22</v>
      </c>
      <c r="M240">
        <f t="shared" si="71"/>
        <v>4.4999999999999998E-2</v>
      </c>
      <c r="N240">
        <f t="shared" si="74"/>
        <v>3.9375000000000007E-2</v>
      </c>
      <c r="O240" s="28">
        <f t="shared" si="87"/>
        <v>21339.77071633151</v>
      </c>
      <c r="P240" s="29">
        <f t="shared" si="75"/>
        <v>-9.7183007153857375</v>
      </c>
      <c r="Q240" s="29">
        <f t="shared" si="76"/>
        <v>-12.908525724321416</v>
      </c>
      <c r="R240" s="29">
        <f t="shared" si="81"/>
        <v>-20.364143795736439</v>
      </c>
      <c r="S240" s="29">
        <f t="shared" si="82"/>
        <v>-2.2626826439707153</v>
      </c>
      <c r="T240" s="29">
        <f t="shared" si="83"/>
        <v>-6.7880479319121463</v>
      </c>
      <c r="U240" s="29">
        <f t="shared" si="84"/>
        <v>-13.576095863824293</v>
      </c>
      <c r="V240" s="20">
        <f t="shared" si="89"/>
        <v>152.38811964723533</v>
      </c>
      <c r="W240" s="20">
        <f t="shared" si="91"/>
        <v>-13.782618844547455</v>
      </c>
      <c r="X240" s="20">
        <f t="shared" si="77"/>
        <v>8.7464706438471644</v>
      </c>
      <c r="Y240" s="20">
        <f t="shared" si="78"/>
        <v>11.617673151889274</v>
      </c>
      <c r="Z240" s="20">
        <f t="shared" si="79"/>
        <v>-6.8704678129027075</v>
      </c>
      <c r="AA240" s="20">
        <f t="shared" si="85"/>
        <v>-9.1331504568734232</v>
      </c>
      <c r="AB240" s="20">
        <f t="shared" si="90"/>
        <v>6927.841164021238</v>
      </c>
      <c r="AC240" s="20">
        <f t="shared" si="80"/>
        <v>-1.2608909520476571E-2</v>
      </c>
      <c r="AD240" s="21">
        <f t="shared" si="72"/>
        <v>28419.999999999985</v>
      </c>
      <c r="AE240" s="20">
        <f t="shared" si="86"/>
        <v>22.626826439707152</v>
      </c>
      <c r="AF240" s="20">
        <f t="shared" si="88"/>
        <v>6977.2292836684646</v>
      </c>
    </row>
    <row r="241" spans="1:32" x14ac:dyDescent="0.25">
      <c r="A241">
        <v>0</v>
      </c>
      <c r="C241" s="16">
        <v>44300</v>
      </c>
      <c r="J241" s="17">
        <f t="shared" si="73"/>
        <v>1.8750000000000002</v>
      </c>
      <c r="K241">
        <f t="shared" si="70"/>
        <v>8.4375000000000006E-2</v>
      </c>
      <c r="L241">
        <v>22.22</v>
      </c>
      <c r="M241">
        <f t="shared" si="71"/>
        <v>4.4999999999999998E-2</v>
      </c>
      <c r="N241">
        <f t="shared" si="74"/>
        <v>3.9375000000000007E-2</v>
      </c>
      <c r="O241" s="28">
        <f t="shared" si="87"/>
        <v>21317.186228488332</v>
      </c>
      <c r="P241" s="29">
        <f t="shared" si="75"/>
        <v>-9.6896346933216098</v>
      </c>
      <c r="Q241" s="29">
        <f t="shared" si="76"/>
        <v>-12.894853149856312</v>
      </c>
      <c r="R241" s="29">
        <f t="shared" si="81"/>
        <v>-20.326039058860129</v>
      </c>
      <c r="S241" s="29">
        <f t="shared" si="82"/>
        <v>-2.2584487843177921</v>
      </c>
      <c r="T241" s="29">
        <f t="shared" si="83"/>
        <v>-6.7753463529533766</v>
      </c>
      <c r="U241" s="29">
        <f t="shared" si="84"/>
        <v>-13.550692705906751</v>
      </c>
      <c r="V241" s="20">
        <f t="shared" si="89"/>
        <v>152.10021553099276</v>
      </c>
      <c r="W241" s="20">
        <f t="shared" si="91"/>
        <v>-13.756477790977105</v>
      </c>
      <c r="X241" s="20">
        <f t="shared" si="77"/>
        <v>8.7206712239894486</v>
      </c>
      <c r="Y241" s="20">
        <f t="shared" si="78"/>
        <v>11.60536783487068</v>
      </c>
      <c r="Z241" s="20">
        <f t="shared" si="79"/>
        <v>-6.8574653841255895</v>
      </c>
      <c r="AA241" s="20">
        <f t="shared" si="85"/>
        <v>-9.115914168443382</v>
      </c>
      <c r="AB241" s="20">
        <f t="shared" si="90"/>
        <v>6950.7135559806593</v>
      </c>
      <c r="AC241" s="20">
        <f t="shared" si="80"/>
        <v>-1.2587407419099536E-2</v>
      </c>
      <c r="AD241" s="21">
        <f t="shared" si="72"/>
        <v>28419.999999999985</v>
      </c>
      <c r="AE241" s="20">
        <f t="shared" si="86"/>
        <v>22.584487843177918</v>
      </c>
      <c r="AF241" s="20">
        <f t="shared" si="88"/>
        <v>6999.8137715116427</v>
      </c>
    </row>
    <row r="242" spans="1:32" x14ac:dyDescent="0.25">
      <c r="A242">
        <v>0</v>
      </c>
      <c r="C242" s="16">
        <v>44301</v>
      </c>
      <c r="J242" s="17">
        <f t="shared" si="73"/>
        <v>1.8750000000000002</v>
      </c>
      <c r="K242">
        <f t="shared" si="70"/>
        <v>8.4375000000000006E-2</v>
      </c>
      <c r="L242">
        <v>22.22</v>
      </c>
      <c r="M242">
        <f t="shared" si="71"/>
        <v>4.4999999999999998E-2</v>
      </c>
      <c r="N242">
        <f t="shared" si="74"/>
        <v>3.9375000000000007E-2</v>
      </c>
      <c r="O242" s="28">
        <f t="shared" si="87"/>
        <v>21294.64392952983</v>
      </c>
      <c r="P242" s="29">
        <f t="shared" si="75"/>
        <v>-9.6610927994247522</v>
      </c>
      <c r="Q242" s="29">
        <f t="shared" si="76"/>
        <v>-12.881206159076807</v>
      </c>
      <c r="R242" s="29">
        <f t="shared" si="81"/>
        <v>-20.288069062651406</v>
      </c>
      <c r="S242" s="29">
        <f t="shared" si="82"/>
        <v>-2.2542298958501563</v>
      </c>
      <c r="T242" s="29">
        <f t="shared" si="83"/>
        <v>-6.7626896875504681</v>
      </c>
      <c r="U242" s="29">
        <f t="shared" si="84"/>
        <v>-13.525379375100938</v>
      </c>
      <c r="V242" s="20">
        <f t="shared" si="89"/>
        <v>151.81334400293105</v>
      </c>
      <c r="W242" s="20">
        <f t="shared" si="91"/>
        <v>-13.730430891818422</v>
      </c>
      <c r="X242" s="20">
        <f t="shared" si="77"/>
        <v>8.6949835194822764</v>
      </c>
      <c r="Y242" s="20">
        <f t="shared" si="78"/>
        <v>11.593085543169128</v>
      </c>
      <c r="Z242" s="20">
        <f t="shared" si="79"/>
        <v>-6.8445096988946741</v>
      </c>
      <c r="AA242" s="20">
        <f t="shared" si="85"/>
        <v>-9.0987395947448313</v>
      </c>
      <c r="AB242" s="20">
        <f t="shared" si="90"/>
        <v>6973.5427264672226</v>
      </c>
      <c r="AC242" s="20">
        <f t="shared" si="80"/>
        <v>-1.2566007522286262E-2</v>
      </c>
      <c r="AD242" s="21">
        <f t="shared" si="72"/>
        <v>28419.999999999982</v>
      </c>
      <c r="AE242" s="20">
        <f t="shared" si="86"/>
        <v>22.542298958501561</v>
      </c>
      <c r="AF242" s="20">
        <f t="shared" si="88"/>
        <v>7022.356070470144</v>
      </c>
    </row>
    <row r="243" spans="1:32" x14ac:dyDescent="0.25">
      <c r="A243">
        <v>0</v>
      </c>
      <c r="C243" s="16">
        <v>44302</v>
      </c>
      <c r="J243" s="17">
        <f t="shared" si="73"/>
        <v>1.8750000000000002</v>
      </c>
      <c r="K243">
        <f t="shared" si="70"/>
        <v>8.4375000000000006E-2</v>
      </c>
      <c r="L243">
        <v>22.22</v>
      </c>
      <c r="M243">
        <f t="shared" si="71"/>
        <v>4.4999999999999998E-2</v>
      </c>
      <c r="N243">
        <f t="shared" si="74"/>
        <v>3.9375000000000007E-2</v>
      </c>
      <c r="O243" s="28">
        <f t="shared" si="87"/>
        <v>21272.143670611687</v>
      </c>
      <c r="P243" s="29">
        <f t="shared" si="75"/>
        <v>-9.6326742566223764</v>
      </c>
      <c r="Q243" s="29">
        <f t="shared" si="76"/>
        <v>-12.867584661517435</v>
      </c>
      <c r="R243" s="29">
        <f t="shared" si="81"/>
        <v>-20.250233026325834</v>
      </c>
      <c r="S243" s="29">
        <f t="shared" si="82"/>
        <v>-2.2500258918139813</v>
      </c>
      <c r="T243" s="29">
        <f t="shared" si="83"/>
        <v>-6.7500776754419443</v>
      </c>
      <c r="U243" s="29">
        <f t="shared" si="84"/>
        <v>-13.50015535088389</v>
      </c>
      <c r="V243" s="20">
        <f t="shared" si="89"/>
        <v>151.52749895933491</v>
      </c>
      <c r="W243" s="20">
        <f t="shared" si="91"/>
        <v>-13.704477589790098</v>
      </c>
      <c r="X243" s="20">
        <f t="shared" si="77"/>
        <v>8.6694068309601384</v>
      </c>
      <c r="Y243" s="20">
        <f t="shared" si="78"/>
        <v>11.580826195365692</v>
      </c>
      <c r="Z243" s="20">
        <f t="shared" si="79"/>
        <v>-6.8316004801318968</v>
      </c>
      <c r="AA243" s="20">
        <f t="shared" si="85"/>
        <v>-9.0816263719458785</v>
      </c>
      <c r="AB243" s="20">
        <f t="shared" si="90"/>
        <v>6996.328830428959</v>
      </c>
      <c r="AC243" s="20">
        <f t="shared" si="80"/>
        <v>-1.2544709006688696E-2</v>
      </c>
      <c r="AD243" s="21">
        <f t="shared" si="72"/>
        <v>28419.999999999982</v>
      </c>
      <c r="AE243" s="20">
        <f t="shared" si="86"/>
        <v>22.500258918139814</v>
      </c>
      <c r="AF243" s="20">
        <f t="shared" si="88"/>
        <v>7044.8563293882835</v>
      </c>
    </row>
    <row r="244" spans="1:32" x14ac:dyDescent="0.25">
      <c r="A244">
        <v>0</v>
      </c>
      <c r="C244" s="16">
        <v>44303</v>
      </c>
      <c r="J244" s="17">
        <f t="shared" si="73"/>
        <v>1.8750000000000002</v>
      </c>
      <c r="K244">
        <f t="shared" si="70"/>
        <v>8.4375000000000006E-2</v>
      </c>
      <c r="L244">
        <v>22.22</v>
      </c>
      <c r="M244">
        <f t="shared" si="71"/>
        <v>4.4999999999999998E-2</v>
      </c>
      <c r="N244">
        <f t="shared" si="74"/>
        <v>3.9375000000000007E-2</v>
      </c>
      <c r="O244" s="28">
        <f t="shared" si="87"/>
        <v>21249.685303749873</v>
      </c>
      <c r="P244" s="29">
        <f t="shared" si="75"/>
        <v>-9.6043782945766623</v>
      </c>
      <c r="Q244" s="29">
        <f t="shared" si="76"/>
        <v>-12.85398856723695</v>
      </c>
      <c r="R244" s="29">
        <f t="shared" si="81"/>
        <v>-20.212530175632253</v>
      </c>
      <c r="S244" s="29">
        <f t="shared" si="82"/>
        <v>-2.2458366861813612</v>
      </c>
      <c r="T244" s="29">
        <f t="shared" si="83"/>
        <v>-6.7375100585440846</v>
      </c>
      <c r="U244" s="29">
        <f t="shared" si="84"/>
        <v>-13.475020117088167</v>
      </c>
      <c r="V244" s="20">
        <f t="shared" si="89"/>
        <v>151.24267434939685</v>
      </c>
      <c r="W244" s="20">
        <f t="shared" si="91"/>
        <v>-13.678617332400258</v>
      </c>
      <c r="X244" s="20">
        <f t="shared" si="77"/>
        <v>8.6439404651189964</v>
      </c>
      <c r="Y244" s="20">
        <f t="shared" si="78"/>
        <v>11.568589710513255</v>
      </c>
      <c r="Z244" s="20">
        <f t="shared" si="79"/>
        <v>-6.8187374531700709</v>
      </c>
      <c r="AA244" s="20">
        <f t="shared" si="85"/>
        <v>-9.0645741393514321</v>
      </c>
      <c r="AB244" s="20">
        <f t="shared" si="90"/>
        <v>7019.0720219007098</v>
      </c>
      <c r="AC244" s="20">
        <f t="shared" si="80"/>
        <v>-1.252351106008296E-2</v>
      </c>
      <c r="AD244" s="21">
        <f t="shared" si="72"/>
        <v>28419.999999999978</v>
      </c>
      <c r="AE244" s="20">
        <f t="shared" si="86"/>
        <v>22.458366861813612</v>
      </c>
      <c r="AF244" s="20">
        <f t="shared" si="88"/>
        <v>7067.3146962500969</v>
      </c>
    </row>
    <row r="245" spans="1:32" x14ac:dyDescent="0.25">
      <c r="A245">
        <v>0</v>
      </c>
      <c r="C245" s="16">
        <v>44304</v>
      </c>
      <c r="J245" s="17">
        <f t="shared" si="73"/>
        <v>1.8750000000000002</v>
      </c>
      <c r="K245">
        <f t="shared" si="70"/>
        <v>8.4375000000000006E-2</v>
      </c>
      <c r="L245">
        <v>22.22</v>
      </c>
      <c r="M245">
        <f t="shared" si="71"/>
        <v>4.4999999999999998E-2</v>
      </c>
      <c r="N245">
        <f t="shared" si="74"/>
        <v>3.9375000000000007E-2</v>
      </c>
      <c r="O245" s="28">
        <f t="shared" si="87"/>
        <v>21227.268681813453</v>
      </c>
      <c r="P245" s="29">
        <f t="shared" si="75"/>
        <v>-9.5762041496053136</v>
      </c>
      <c r="Q245" s="29">
        <f t="shared" si="76"/>
        <v>-12.840417786813942</v>
      </c>
      <c r="R245" s="29">
        <f t="shared" si="81"/>
        <v>-20.174959742777329</v>
      </c>
      <c r="S245" s="29">
        <f t="shared" si="82"/>
        <v>-2.2416621936419254</v>
      </c>
      <c r="T245" s="29">
        <f t="shared" si="83"/>
        <v>-6.7249865809257763</v>
      </c>
      <c r="U245" s="29">
        <f t="shared" si="84"/>
        <v>-13.449973161851553</v>
      </c>
      <c r="V245" s="20">
        <f t="shared" si="89"/>
        <v>150.95886417456242</v>
      </c>
      <c r="W245" s="20">
        <f t="shared" si="91"/>
        <v>-13.652849571888913</v>
      </c>
      <c r="X245" s="20">
        <f t="shared" si="77"/>
        <v>8.6185837346447833</v>
      </c>
      <c r="Y245" s="20">
        <f t="shared" si="78"/>
        <v>11.556376008132549</v>
      </c>
      <c r="Z245" s="20">
        <f t="shared" si="79"/>
        <v>-6.8059203457228579</v>
      </c>
      <c r="AA245" s="20">
        <f t="shared" si="85"/>
        <v>-9.0475825393647824</v>
      </c>
      <c r="AB245" s="20">
        <f t="shared" si="90"/>
        <v>7041.7724540119634</v>
      </c>
      <c r="AC245" s="20">
        <f t="shared" si="80"/>
        <v>-1.2502412881106864E-2</v>
      </c>
      <c r="AD245" s="21">
        <f t="shared" si="72"/>
        <v>28419.999999999978</v>
      </c>
      <c r="AE245" s="20">
        <f t="shared" si="86"/>
        <v>22.416621936419254</v>
      </c>
      <c r="AF245" s="20">
        <f t="shared" si="88"/>
        <v>7089.7313181865165</v>
      </c>
    </row>
    <row r="246" spans="1:32" x14ac:dyDescent="0.25">
      <c r="A246">
        <v>0</v>
      </c>
      <c r="C246" s="16">
        <v>44305</v>
      </c>
      <c r="J246" s="17">
        <f t="shared" si="73"/>
        <v>1.8750000000000002</v>
      </c>
      <c r="K246">
        <f t="shared" si="70"/>
        <v>8.4375000000000006E-2</v>
      </c>
      <c r="L246">
        <v>22.22</v>
      </c>
      <c r="M246">
        <f t="shared" si="71"/>
        <v>4.4999999999999998E-2</v>
      </c>
      <c r="N246">
        <f t="shared" si="74"/>
        <v>3.9375000000000007E-2</v>
      </c>
      <c r="O246" s="28">
        <f t="shared" si="87"/>
        <v>21204.893658517507</v>
      </c>
      <c r="P246" s="29">
        <f t="shared" si="75"/>
        <v>-9.5481510646034344</v>
      </c>
      <c r="Q246" s="29">
        <f t="shared" si="76"/>
        <v>-12.826872231342497</v>
      </c>
      <c r="R246" s="29">
        <f t="shared" si="81"/>
        <v>-20.137520966351339</v>
      </c>
      <c r="S246" s="29">
        <f t="shared" si="82"/>
        <v>-2.2375023295945931</v>
      </c>
      <c r="T246" s="29">
        <f t="shared" si="83"/>
        <v>-6.7125069887837796</v>
      </c>
      <c r="U246" s="29">
        <f t="shared" si="84"/>
        <v>-13.425013977567559</v>
      </c>
      <c r="V246" s="20">
        <f t="shared" si="89"/>
        <v>150.67606248788698</v>
      </c>
      <c r="W246" s="20">
        <f t="shared" si="91"/>
        <v>-13.627173765171468</v>
      </c>
      <c r="X246" s="20">
        <f t="shared" si="77"/>
        <v>8.5933359581430917</v>
      </c>
      <c r="Y246" s="20">
        <f t="shared" si="78"/>
        <v>11.544185008208247</v>
      </c>
      <c r="Z246" s="20">
        <f t="shared" si="79"/>
        <v>-6.7931488878553088</v>
      </c>
      <c r="AA246" s="20">
        <f t="shared" si="85"/>
        <v>-9.0306512174499023</v>
      </c>
      <c r="AB246" s="20">
        <f t="shared" si="90"/>
        <v>7064.430278994585</v>
      </c>
      <c r="AC246" s="20">
        <f t="shared" si="80"/>
        <v>-1.2481413679042361E-2</v>
      </c>
      <c r="AD246" s="21">
        <f t="shared" si="72"/>
        <v>28419.999999999978</v>
      </c>
      <c r="AE246" s="20">
        <f t="shared" si="86"/>
        <v>22.37502329594593</v>
      </c>
      <c r="AF246" s="20">
        <f t="shared" si="88"/>
        <v>7112.1063414824621</v>
      </c>
    </row>
    <row r="247" spans="1:32" x14ac:dyDescent="0.25">
      <c r="A247">
        <v>0</v>
      </c>
      <c r="C247" s="16">
        <v>44306</v>
      </c>
      <c r="J247" s="17">
        <f t="shared" si="73"/>
        <v>1.8750000000000002</v>
      </c>
      <c r="K247">
        <f t="shared" si="70"/>
        <v>8.4375000000000006E-2</v>
      </c>
      <c r="L247">
        <v>22.22</v>
      </c>
      <c r="M247">
        <f t="shared" si="71"/>
        <v>4.4999999999999998E-2</v>
      </c>
      <c r="N247">
        <f t="shared" si="74"/>
        <v>3.9375000000000007E-2</v>
      </c>
      <c r="O247" s="28">
        <f t="shared" si="87"/>
        <v>21182.560088416114</v>
      </c>
      <c r="P247" s="29">
        <f t="shared" si="75"/>
        <v>-9.5202182889666673</v>
      </c>
      <c r="Q247" s="29">
        <f t="shared" si="76"/>
        <v>-12.81335181242792</v>
      </c>
      <c r="R247" s="29">
        <f t="shared" si="81"/>
        <v>-20.100213091255128</v>
      </c>
      <c r="S247" s="29">
        <f t="shared" si="82"/>
        <v>-2.2333570101394584</v>
      </c>
      <c r="T247" s="29">
        <f t="shared" si="83"/>
        <v>-6.7000710304183757</v>
      </c>
      <c r="U247" s="29">
        <f t="shared" si="84"/>
        <v>-13.400142060836753</v>
      </c>
      <c r="V247" s="20">
        <f t="shared" si="89"/>
        <v>150.39426339340409</v>
      </c>
      <c r="W247" s="20">
        <f t="shared" si="91"/>
        <v>-13.601589373783138</v>
      </c>
      <c r="X247" s="20">
        <f t="shared" si="77"/>
        <v>8.5681964600700002</v>
      </c>
      <c r="Y247" s="20">
        <f t="shared" si="78"/>
        <v>11.532016631185128</v>
      </c>
      <c r="Z247" s="20">
        <f t="shared" si="79"/>
        <v>-6.7804228119549137</v>
      </c>
      <c r="AA247" s="20">
        <f t="shared" si="85"/>
        <v>-9.0137798220943726</v>
      </c>
      <c r="AB247" s="20">
        <f t="shared" si="90"/>
        <v>7087.0456481904621</v>
      </c>
      <c r="AC247" s="20">
        <f t="shared" si="80"/>
        <v>-1.2460512673578903E-2</v>
      </c>
      <c r="AD247" s="21">
        <f t="shared" si="72"/>
        <v>28419.999999999982</v>
      </c>
      <c r="AE247" s="20">
        <f t="shared" si="86"/>
        <v>22.333570101394585</v>
      </c>
      <c r="AF247" s="20">
        <f t="shared" si="88"/>
        <v>7134.4399115838569</v>
      </c>
    </row>
    <row r="248" spans="1:32" x14ac:dyDescent="0.25">
      <c r="A248">
        <v>0</v>
      </c>
      <c r="C248" s="16">
        <v>44307</v>
      </c>
      <c r="J248" s="17">
        <f t="shared" si="73"/>
        <v>1.8750000000000002</v>
      </c>
      <c r="K248">
        <f t="shared" si="70"/>
        <v>8.4375000000000006E-2</v>
      </c>
      <c r="L248">
        <v>22.22</v>
      </c>
      <c r="M248">
        <f t="shared" si="71"/>
        <v>4.4999999999999998E-2</v>
      </c>
      <c r="N248">
        <f t="shared" si="74"/>
        <v>3.9375000000000007E-2</v>
      </c>
      <c r="O248" s="28">
        <f t="shared" si="87"/>
        <v>21160.267826895415</v>
      </c>
      <c r="P248" s="29">
        <f t="shared" si="75"/>
        <v>-9.4924050785155867</v>
      </c>
      <c r="Q248" s="29">
        <f t="shared" si="76"/>
        <v>-12.799856442182488</v>
      </c>
      <c r="R248" s="29">
        <f t="shared" si="81"/>
        <v>-20.06303536862827</v>
      </c>
      <c r="S248" s="29">
        <f t="shared" si="82"/>
        <v>-2.2292261520698076</v>
      </c>
      <c r="T248" s="29">
        <f t="shared" si="83"/>
        <v>-6.6876784562094231</v>
      </c>
      <c r="U248" s="29">
        <f t="shared" si="84"/>
        <v>-13.375356912418848</v>
      </c>
      <c r="V248" s="20">
        <f t="shared" si="89"/>
        <v>150.11346104550489</v>
      </c>
      <c r="W248" s="20">
        <f t="shared" si="91"/>
        <v>-13.576095863824293</v>
      </c>
      <c r="X248" s="20">
        <f t="shared" si="77"/>
        <v>8.5431645706640289</v>
      </c>
      <c r="Y248" s="20">
        <f t="shared" si="78"/>
        <v>11.51987079796424</v>
      </c>
      <c r="Z248" s="20">
        <f t="shared" si="79"/>
        <v>-6.7677418527031836</v>
      </c>
      <c r="AA248" s="20">
        <f t="shared" si="85"/>
        <v>-8.9969680047729916</v>
      </c>
      <c r="AB248" s="20">
        <f t="shared" si="90"/>
        <v>7109.6187120590585</v>
      </c>
      <c r="AC248" s="20">
        <f t="shared" si="80"/>
        <v>-1.2439709094601424E-2</v>
      </c>
      <c r="AD248" s="21">
        <f t="shared" si="72"/>
        <v>28419.999999999978</v>
      </c>
      <c r="AE248" s="20">
        <f t="shared" si="86"/>
        <v>22.292261520698077</v>
      </c>
      <c r="AF248" s="20">
        <f t="shared" si="88"/>
        <v>7156.7321731045549</v>
      </c>
    </row>
    <row r="249" spans="1:32" x14ac:dyDescent="0.25">
      <c r="A249">
        <v>0</v>
      </c>
      <c r="C249" s="16">
        <v>44308</v>
      </c>
      <c r="J249" s="17">
        <f t="shared" si="73"/>
        <v>1.8750000000000002</v>
      </c>
      <c r="K249">
        <f t="shared" si="70"/>
        <v>8.4375000000000006E-2</v>
      </c>
      <c r="L249">
        <v>22.22</v>
      </c>
      <c r="M249">
        <f t="shared" si="71"/>
        <v>4.4999999999999998E-2</v>
      </c>
      <c r="N249">
        <f t="shared" si="74"/>
        <v>3.9375000000000007E-2</v>
      </c>
      <c r="O249" s="28">
        <f t="shared" si="87"/>
        <v>21138.016730166772</v>
      </c>
      <c r="P249" s="29">
        <f t="shared" si="75"/>
        <v>-9.464710695421271</v>
      </c>
      <c r="Q249" s="29">
        <f t="shared" si="76"/>
        <v>-12.786386033221271</v>
      </c>
      <c r="R249" s="29">
        <f t="shared" si="81"/>
        <v>-20.025987055778291</v>
      </c>
      <c r="S249" s="29">
        <f t="shared" si="82"/>
        <v>-2.2251096728642543</v>
      </c>
      <c r="T249" s="29">
        <f t="shared" si="83"/>
        <v>-6.6753290185927634</v>
      </c>
      <c r="U249" s="29">
        <f t="shared" si="84"/>
        <v>-13.350658037185529</v>
      </c>
      <c r="V249" s="20">
        <f t="shared" si="89"/>
        <v>149.83364964832873</v>
      </c>
      <c r="W249" s="20">
        <f t="shared" si="91"/>
        <v>-13.550692705906751</v>
      </c>
      <c r="X249" s="20">
        <f t="shared" si="77"/>
        <v>8.5182396258791435</v>
      </c>
      <c r="Y249" s="20">
        <f t="shared" si="78"/>
        <v>11.507747429899144</v>
      </c>
      <c r="Z249" s="20">
        <f t="shared" si="79"/>
        <v>-6.75510574704772</v>
      </c>
      <c r="AA249" s="20">
        <f t="shared" si="85"/>
        <v>-8.9802154199119748</v>
      </c>
      <c r="AB249" s="20">
        <f t="shared" si="90"/>
        <v>7132.1496201848768</v>
      </c>
      <c r="AC249" s="20">
        <f t="shared" si="80"/>
        <v>-1.2419002181963682E-2</v>
      </c>
      <c r="AD249" s="21">
        <f t="shared" si="72"/>
        <v>28419.999999999978</v>
      </c>
      <c r="AE249" s="20">
        <f t="shared" si="86"/>
        <v>22.251096728642544</v>
      </c>
      <c r="AF249" s="20">
        <f t="shared" si="88"/>
        <v>7178.9832698331975</v>
      </c>
    </row>
    <row r="250" spans="1:32" x14ac:dyDescent="0.25">
      <c r="A250">
        <v>0</v>
      </c>
      <c r="C250" s="16">
        <v>44309</v>
      </c>
      <c r="J250" s="17">
        <f t="shared" si="73"/>
        <v>1.8750000000000002</v>
      </c>
      <c r="K250">
        <f t="shared" si="70"/>
        <v>8.4375000000000006E-2</v>
      </c>
      <c r="L250">
        <v>22.22</v>
      </c>
      <c r="M250">
        <f t="shared" si="71"/>
        <v>4.4999999999999998E-2</v>
      </c>
      <c r="N250">
        <f t="shared" si="74"/>
        <v>3.9375000000000007E-2</v>
      </c>
      <c r="O250" s="28">
        <f t="shared" si="87"/>
        <v>21115.806655259981</v>
      </c>
      <c r="P250" s="29">
        <f t="shared" si="75"/>
        <v>-9.4371344081321116</v>
      </c>
      <c r="Q250" s="29">
        <f t="shared" si="76"/>
        <v>-12.772940498657983</v>
      </c>
      <c r="R250" s="29">
        <f t="shared" si="81"/>
        <v>-19.989067416111084</v>
      </c>
      <c r="S250" s="29">
        <f t="shared" si="82"/>
        <v>-2.2210074906790096</v>
      </c>
      <c r="T250" s="29">
        <f t="shared" si="83"/>
        <v>-6.6630224720370279</v>
      </c>
      <c r="U250" s="29">
        <f t="shared" si="84"/>
        <v>-13.326044944074056</v>
      </c>
      <c r="V250" s="20">
        <f t="shared" si="89"/>
        <v>149.5548234551641</v>
      </c>
      <c r="W250" s="20">
        <f t="shared" si="91"/>
        <v>-13.525379375100938</v>
      </c>
      <c r="X250" s="20">
        <f t="shared" si="77"/>
        <v>8.4934209673189009</v>
      </c>
      <c r="Y250" s="20">
        <f t="shared" si="78"/>
        <v>11.495646448792185</v>
      </c>
      <c r="Z250" s="20">
        <f t="shared" si="79"/>
        <v>-6.7425142341747923</v>
      </c>
      <c r="AA250" s="20">
        <f t="shared" si="85"/>
        <v>-8.9635217248538019</v>
      </c>
      <c r="AB250" s="20">
        <f t="shared" si="90"/>
        <v>7154.6385212848309</v>
      </c>
      <c r="AC250" s="20">
        <f t="shared" si="80"/>
        <v>-1.2398391185294616E-2</v>
      </c>
      <c r="AD250" s="21">
        <f t="shared" si="72"/>
        <v>28419.999999999978</v>
      </c>
      <c r="AE250" s="20">
        <f t="shared" si="86"/>
        <v>22.210074906790094</v>
      </c>
      <c r="AF250" s="20">
        <f t="shared" si="88"/>
        <v>7201.1933447399879</v>
      </c>
    </row>
    <row r="251" spans="1:32" x14ac:dyDescent="0.25">
      <c r="A251">
        <v>0</v>
      </c>
      <c r="C251" s="16">
        <v>44310</v>
      </c>
      <c r="J251" s="17">
        <f t="shared" si="73"/>
        <v>1.8750000000000002</v>
      </c>
      <c r="K251">
        <f t="shared" si="70"/>
        <v>8.4375000000000006E-2</v>
      </c>
      <c r="L251">
        <v>22.22</v>
      </c>
      <c r="M251">
        <f t="shared" si="71"/>
        <v>4.4999999999999998E-2</v>
      </c>
      <c r="N251">
        <f t="shared" si="74"/>
        <v>3.9375000000000007E-2</v>
      </c>
      <c r="O251" s="28">
        <f t="shared" si="87"/>
        <v>21093.63746001658</v>
      </c>
      <c r="P251" s="29">
        <f t="shared" si="75"/>
        <v>-9.4096754913017371</v>
      </c>
      <c r="Q251" s="29">
        <f t="shared" si="76"/>
        <v>-12.759519752100889</v>
      </c>
      <c r="R251" s="29">
        <f t="shared" si="81"/>
        <v>-19.952275719062364</v>
      </c>
      <c r="S251" s="29">
        <f t="shared" si="82"/>
        <v>-2.2169195243402626</v>
      </c>
      <c r="T251" s="29">
        <f t="shared" si="83"/>
        <v>-6.6507585730207879</v>
      </c>
      <c r="U251" s="29">
        <f t="shared" si="84"/>
        <v>-13.301517146041576</v>
      </c>
      <c r="V251" s="20">
        <f t="shared" si="89"/>
        <v>149.27697676786019</v>
      </c>
      <c r="W251" s="20">
        <f t="shared" si="91"/>
        <v>-13.50015535088389</v>
      </c>
      <c r="X251" s="20">
        <f t="shared" si="77"/>
        <v>8.4687079421715641</v>
      </c>
      <c r="Y251" s="20">
        <f t="shared" si="78"/>
        <v>11.483567776890801</v>
      </c>
      <c r="Z251" s="20">
        <f t="shared" si="79"/>
        <v>-6.7299670554823843</v>
      </c>
      <c r="AA251" s="20">
        <f t="shared" si="85"/>
        <v>-8.946886579822646</v>
      </c>
      <c r="AB251" s="20">
        <f t="shared" si="90"/>
        <v>7177.0855632155371</v>
      </c>
      <c r="AC251" s="20">
        <f t="shared" si="80"/>
        <v>-1.2377875363783583E-2</v>
      </c>
      <c r="AD251" s="21">
        <f t="shared" si="72"/>
        <v>28419.999999999978</v>
      </c>
      <c r="AE251" s="20">
        <f t="shared" si="86"/>
        <v>22.169195243402626</v>
      </c>
      <c r="AF251" s="20">
        <f t="shared" si="88"/>
        <v>7223.3625399833909</v>
      </c>
    </row>
    <row r="252" spans="1:32" x14ac:dyDescent="0.25">
      <c r="A252">
        <v>0</v>
      </c>
      <c r="C252" s="16">
        <v>44311</v>
      </c>
      <c r="J252" s="17">
        <f t="shared" si="73"/>
        <v>1.8750000000000002</v>
      </c>
      <c r="K252">
        <f t="shared" si="70"/>
        <v>8.4375000000000006E-2</v>
      </c>
      <c r="L252">
        <v>22.22</v>
      </c>
      <c r="M252">
        <f t="shared" si="71"/>
        <v>4.4999999999999998E-2</v>
      </c>
      <c r="N252">
        <f t="shared" si="74"/>
        <v>3.9375000000000007E-2</v>
      </c>
      <c r="O252" s="28">
        <f t="shared" si="87"/>
        <v>21071.509003083211</v>
      </c>
      <c r="P252" s="29">
        <f t="shared" si="75"/>
        <v>-9.3823332257181136</v>
      </c>
      <c r="Q252" s="29">
        <f t="shared" si="76"/>
        <v>-12.746123707648762</v>
      </c>
      <c r="R252" s="29">
        <f t="shared" si="81"/>
        <v>-19.915611240030191</v>
      </c>
      <c r="S252" s="29">
        <f t="shared" si="82"/>
        <v>-2.2128456933366878</v>
      </c>
      <c r="T252" s="29">
        <f t="shared" si="83"/>
        <v>-6.6385370800100638</v>
      </c>
      <c r="U252" s="29">
        <f t="shared" si="84"/>
        <v>-13.277074160020128</v>
      </c>
      <c r="V252" s="20">
        <f t="shared" si="89"/>
        <v>149.00010393624848</v>
      </c>
      <c r="W252" s="20">
        <f t="shared" si="91"/>
        <v>-13.475020117088167</v>
      </c>
      <c r="X252" s="20">
        <f t="shared" si="77"/>
        <v>8.4440999031463022</v>
      </c>
      <c r="Y252" s="20">
        <f t="shared" si="78"/>
        <v>11.471511336883886</v>
      </c>
      <c r="Z252" s="20">
        <f t="shared" si="79"/>
        <v>-6.7174639545537085</v>
      </c>
      <c r="AA252" s="20">
        <f t="shared" si="85"/>
        <v>-8.9303096478903967</v>
      </c>
      <c r="AB252" s="20">
        <f t="shared" si="90"/>
        <v>7199.490892980516</v>
      </c>
      <c r="AC252" s="20">
        <f t="shared" si="80"/>
        <v>-1.2357453985992374E-2</v>
      </c>
      <c r="AD252" s="21">
        <f t="shared" si="72"/>
        <v>28419.999999999975</v>
      </c>
      <c r="AE252" s="20">
        <f t="shared" si="86"/>
        <v>22.128456933366877</v>
      </c>
      <c r="AF252" s="20">
        <f t="shared" si="88"/>
        <v>7245.4909969167575</v>
      </c>
    </row>
    <row r="253" spans="1:32" x14ac:dyDescent="0.25">
      <c r="A253">
        <v>0</v>
      </c>
      <c r="C253" s="16">
        <v>44312</v>
      </c>
      <c r="J253" s="17">
        <f t="shared" si="73"/>
        <v>1.8750000000000002</v>
      </c>
      <c r="K253">
        <f t="shared" si="70"/>
        <v>8.4375000000000006E-2</v>
      </c>
      <c r="L253">
        <v>22.22</v>
      </c>
      <c r="M253">
        <f t="shared" si="71"/>
        <v>4.4999999999999998E-2</v>
      </c>
      <c r="N253">
        <f t="shared" si="74"/>
        <v>3.9375000000000007E-2</v>
      </c>
      <c r="O253" s="28">
        <f t="shared" si="87"/>
        <v>21049.421143905089</v>
      </c>
      <c r="P253" s="29">
        <f t="shared" si="75"/>
        <v>-9.3551068982337071</v>
      </c>
      <c r="Q253" s="29">
        <f t="shared" si="76"/>
        <v>-12.732752279886872</v>
      </c>
      <c r="R253" s="29">
        <f t="shared" si="81"/>
        <v>-19.879073260308523</v>
      </c>
      <c r="S253" s="29">
        <f t="shared" si="82"/>
        <v>-2.2087859178120581</v>
      </c>
      <c r="T253" s="29">
        <f t="shared" si="83"/>
        <v>-6.6263577534361744</v>
      </c>
      <c r="U253" s="29">
        <f t="shared" si="84"/>
        <v>-13.252715506872349</v>
      </c>
      <c r="V253" s="20">
        <f t="shared" si="89"/>
        <v>148.72419935757429</v>
      </c>
      <c r="W253" s="20">
        <f t="shared" si="91"/>
        <v>-13.449973161851553</v>
      </c>
      <c r="X253" s="20">
        <f t="shared" si="77"/>
        <v>8.4195962084103364</v>
      </c>
      <c r="Y253" s="20">
        <f t="shared" si="78"/>
        <v>11.459477051898185</v>
      </c>
      <c r="Z253" s="20">
        <f t="shared" si="79"/>
        <v>-6.7050046771311811</v>
      </c>
      <c r="AA253" s="20">
        <f t="shared" si="85"/>
        <v>-8.9137905949432401</v>
      </c>
      <c r="AB253" s="20">
        <f t="shared" si="90"/>
        <v>7221.8546567373105</v>
      </c>
      <c r="AC253" s="20">
        <f t="shared" si="80"/>
        <v>-1.233712632965738E-2</v>
      </c>
      <c r="AD253" s="21">
        <f t="shared" si="72"/>
        <v>28419.999999999971</v>
      </c>
      <c r="AE253" s="20">
        <f t="shared" si="86"/>
        <v>22.087859178120581</v>
      </c>
      <c r="AF253" s="20">
        <f t="shared" si="88"/>
        <v>7267.5788560948777</v>
      </c>
    </row>
    <row r="254" spans="1:32" x14ac:dyDescent="0.25">
      <c r="A254">
        <v>0</v>
      </c>
      <c r="C254" s="16">
        <v>44313</v>
      </c>
      <c r="J254" s="17">
        <f t="shared" si="73"/>
        <v>1.8750000000000002</v>
      </c>
      <c r="K254">
        <f t="shared" si="70"/>
        <v>8.4375000000000006E-2</v>
      </c>
      <c r="L254">
        <v>22.22</v>
      </c>
      <c r="M254">
        <f t="shared" si="71"/>
        <v>4.4999999999999998E-2</v>
      </c>
      <c r="N254">
        <f t="shared" si="74"/>
        <v>3.9375000000000007E-2</v>
      </c>
      <c r="O254" s="28">
        <f t="shared" si="87"/>
        <v>21027.373742719508</v>
      </c>
      <c r="P254" s="29">
        <f t="shared" si="75"/>
        <v>-9.3279958016967921</v>
      </c>
      <c r="Q254" s="29">
        <f t="shared" si="76"/>
        <v>-12.719405383883037</v>
      </c>
      <c r="R254" s="29">
        <f t="shared" si="81"/>
        <v>-19.842661067021847</v>
      </c>
      <c r="S254" s="29">
        <f t="shared" si="82"/>
        <v>-2.2047401185579831</v>
      </c>
      <c r="T254" s="29">
        <f t="shared" si="83"/>
        <v>-6.6142203556739485</v>
      </c>
      <c r="U254" s="29">
        <f t="shared" si="84"/>
        <v>-13.228440711347899</v>
      </c>
      <c r="V254" s="20">
        <f t="shared" si="89"/>
        <v>148.44925747593771</v>
      </c>
      <c r="W254" s="20">
        <f t="shared" si="91"/>
        <v>-13.425013977567559</v>
      </c>
      <c r="X254" s="20">
        <f t="shared" si="77"/>
        <v>8.3951962215271134</v>
      </c>
      <c r="Y254" s="20">
        <f t="shared" si="78"/>
        <v>11.447464845494734</v>
      </c>
      <c r="Z254" s="20">
        <f t="shared" si="79"/>
        <v>-6.6925889710908431</v>
      </c>
      <c r="AA254" s="20">
        <f t="shared" si="85"/>
        <v>-8.8973290896488262</v>
      </c>
      <c r="AB254" s="20">
        <f t="shared" si="90"/>
        <v>7244.1769998045274</v>
      </c>
      <c r="AC254" s="20">
        <f t="shared" si="80"/>
        <v>-1.231689168151727E-2</v>
      </c>
      <c r="AD254" s="21">
        <f t="shared" si="72"/>
        <v>28419.999999999975</v>
      </c>
      <c r="AE254" s="20">
        <f t="shared" si="86"/>
        <v>22.04740118557983</v>
      </c>
      <c r="AF254" s="20">
        <f t="shared" si="88"/>
        <v>7289.6262572804571</v>
      </c>
    </row>
    <row r="255" spans="1:32" x14ac:dyDescent="0.25">
      <c r="A255">
        <v>0</v>
      </c>
      <c r="C255" s="16">
        <v>44314</v>
      </c>
      <c r="J255" s="17">
        <f t="shared" si="73"/>
        <v>1.8750000000000002</v>
      </c>
      <c r="K255">
        <f t="shared" si="70"/>
        <v>8.4375000000000006E-2</v>
      </c>
      <c r="L255">
        <v>22.22</v>
      </c>
      <c r="M255">
        <f t="shared" si="71"/>
        <v>4.4999999999999998E-2</v>
      </c>
      <c r="N255">
        <f t="shared" si="74"/>
        <v>3.9375000000000007E-2</v>
      </c>
      <c r="O255" s="28">
        <f t="shared" si="87"/>
        <v>21005.36666054944</v>
      </c>
      <c r="P255" s="29">
        <f t="shared" si="75"/>
        <v>-9.3009992348837489</v>
      </c>
      <c r="Q255" s="29">
        <f t="shared" si="76"/>
        <v>-12.706082935183694</v>
      </c>
      <c r="R255" s="29">
        <f t="shared" si="81"/>
        <v>-19.806373953060699</v>
      </c>
      <c r="S255" s="29">
        <f t="shared" si="82"/>
        <v>-2.2007082170067442</v>
      </c>
      <c r="T255" s="29">
        <f t="shared" si="83"/>
        <v>-6.6021246510202332</v>
      </c>
      <c r="U255" s="29">
        <f t="shared" si="84"/>
        <v>-13.204249302040466</v>
      </c>
      <c r="V255" s="20">
        <f t="shared" si="89"/>
        <v>148.17527278174447</v>
      </c>
      <c r="W255" s="20">
        <f t="shared" si="91"/>
        <v>-13.400142060836753</v>
      </c>
      <c r="X255" s="20">
        <f t="shared" si="77"/>
        <v>8.3708993113953749</v>
      </c>
      <c r="Y255" s="20">
        <f t="shared" si="78"/>
        <v>11.435474641665325</v>
      </c>
      <c r="Z255" s="20">
        <f t="shared" si="79"/>
        <v>-6.6802165864171972</v>
      </c>
      <c r="AA255" s="20">
        <f t="shared" si="85"/>
        <v>-8.880924803423941</v>
      </c>
      <c r="AB255" s="20">
        <f t="shared" si="90"/>
        <v>7266.458066668788</v>
      </c>
      <c r="AC255" s="20">
        <f t="shared" si="80"/>
        <v>-1.2296749337112074E-2</v>
      </c>
      <c r="AD255" s="21">
        <f t="shared" si="72"/>
        <v>28419.999999999971</v>
      </c>
      <c r="AE255" s="20">
        <f t="shared" si="86"/>
        <v>22.007082170067441</v>
      </c>
      <c r="AF255" s="20">
        <f t="shared" si="88"/>
        <v>7311.6333394505245</v>
      </c>
    </row>
    <row r="256" spans="1:32" x14ac:dyDescent="0.25">
      <c r="A256">
        <v>0</v>
      </c>
      <c r="C256" s="16">
        <v>44315</v>
      </c>
      <c r="J256" s="17">
        <f t="shared" si="73"/>
        <v>1.8750000000000002</v>
      </c>
      <c r="K256">
        <f t="shared" si="70"/>
        <v>8.4375000000000006E-2</v>
      </c>
      <c r="L256">
        <v>22.22</v>
      </c>
      <c r="M256">
        <f t="shared" si="71"/>
        <v>4.4999999999999998E-2</v>
      </c>
      <c r="N256">
        <f t="shared" si="74"/>
        <v>3.9375000000000007E-2</v>
      </c>
      <c r="O256" s="28">
        <f t="shared" si="87"/>
        <v>20983.3997591972</v>
      </c>
      <c r="P256" s="29">
        <f t="shared" si="75"/>
        <v>-9.2741165024324843</v>
      </c>
      <c r="Q256" s="29">
        <f t="shared" si="76"/>
        <v>-12.692784849810048</v>
      </c>
      <c r="R256" s="29">
        <f t="shared" si="81"/>
        <v>-19.770211217018279</v>
      </c>
      <c r="S256" s="29">
        <f t="shared" si="82"/>
        <v>-2.1966901352242529</v>
      </c>
      <c r="T256" s="29">
        <f t="shared" si="83"/>
        <v>-6.5900704056727593</v>
      </c>
      <c r="U256" s="29">
        <f t="shared" si="84"/>
        <v>-13.18014081134552</v>
      </c>
      <c r="V256" s="20">
        <f t="shared" si="89"/>
        <v>147.90223981116537</v>
      </c>
      <c r="W256" s="20">
        <f t="shared" si="91"/>
        <v>-13.375356912418848</v>
      </c>
      <c r="X256" s="20">
        <f t="shared" si="77"/>
        <v>8.3467048521892355</v>
      </c>
      <c r="Y256" s="20">
        <f t="shared" si="78"/>
        <v>11.423506364829043</v>
      </c>
      <c r="Z256" s="20">
        <f t="shared" si="79"/>
        <v>-6.6678872751785008</v>
      </c>
      <c r="AA256" s="20">
        <f t="shared" si="85"/>
        <v>-8.8645774104027542</v>
      </c>
      <c r="AB256" s="20">
        <f t="shared" si="90"/>
        <v>7288.6980009916097</v>
      </c>
      <c r="AC256" s="20">
        <f t="shared" si="80"/>
        <v>-1.2276698600630314E-2</v>
      </c>
      <c r="AD256" s="21">
        <f t="shared" si="72"/>
        <v>28419.999999999978</v>
      </c>
      <c r="AE256" s="20">
        <f t="shared" si="86"/>
        <v>21.96690135224253</v>
      </c>
      <c r="AF256" s="20">
        <f t="shared" si="88"/>
        <v>7333.6002408027671</v>
      </c>
    </row>
    <row r="257" spans="1:32" x14ac:dyDescent="0.25">
      <c r="A257">
        <v>0</v>
      </c>
      <c r="C257" s="16">
        <v>44316</v>
      </c>
      <c r="J257" s="17">
        <f t="shared" si="73"/>
        <v>1.8750000000000002</v>
      </c>
      <c r="K257">
        <f t="shared" si="70"/>
        <v>8.4375000000000006E-2</v>
      </c>
      <c r="L257">
        <v>22.22</v>
      </c>
      <c r="M257">
        <f t="shared" si="71"/>
        <v>4.4999999999999998E-2</v>
      </c>
      <c r="N257">
        <f t="shared" si="74"/>
        <v>3.9375000000000007E-2</v>
      </c>
      <c r="O257" s="28">
        <f t="shared" si="87"/>
        <v>20961.472901238169</v>
      </c>
      <c r="P257" s="29">
        <f t="shared" si="75"/>
        <v>-9.2473469147767933</v>
      </c>
      <c r="Q257" s="29">
        <f t="shared" si="76"/>
        <v>-12.67951104425422</v>
      </c>
      <c r="R257" s="29">
        <f t="shared" si="81"/>
        <v>-19.734172163127912</v>
      </c>
      <c r="S257" s="29">
        <f t="shared" si="82"/>
        <v>-2.1926857959031012</v>
      </c>
      <c r="T257" s="29">
        <f t="shared" si="83"/>
        <v>-6.578057387709304</v>
      </c>
      <c r="U257" s="29">
        <f t="shared" si="84"/>
        <v>-13.156114775418608</v>
      </c>
      <c r="V257" s="20">
        <f t="shared" si="89"/>
        <v>147.63015314560531</v>
      </c>
      <c r="W257" s="20">
        <f t="shared" si="91"/>
        <v>-13.350658037185529</v>
      </c>
      <c r="X257" s="20">
        <f t="shared" si="77"/>
        <v>8.3226122232991138</v>
      </c>
      <c r="Y257" s="20">
        <f t="shared" si="78"/>
        <v>11.411559939828798</v>
      </c>
      <c r="Z257" s="20">
        <f t="shared" si="79"/>
        <v>-6.6556007915024411</v>
      </c>
      <c r="AA257" s="20">
        <f t="shared" si="85"/>
        <v>-8.8482865874055427</v>
      </c>
      <c r="AB257" s="20">
        <f t="shared" si="90"/>
        <v>7310.8969456162013</v>
      </c>
      <c r="AC257" s="20">
        <f t="shared" si="80"/>
        <v>-1.2256738784719274E-2</v>
      </c>
      <c r="AD257" s="21">
        <f t="shared" si="72"/>
        <v>28419.999999999975</v>
      </c>
      <c r="AE257" s="20">
        <f t="shared" si="86"/>
        <v>21.926857959031011</v>
      </c>
      <c r="AF257" s="20">
        <f t="shared" si="88"/>
        <v>7355.5270987617978</v>
      </c>
    </row>
    <row r="258" spans="1:32" x14ac:dyDescent="0.25">
      <c r="A258">
        <v>0</v>
      </c>
      <c r="C258" s="16">
        <v>44317</v>
      </c>
      <c r="J258" s="17">
        <f t="shared" si="73"/>
        <v>1.8750000000000002</v>
      </c>
      <c r="K258">
        <f t="shared" ref="K258:K289" si="92">IF(A258=0,$AM$2,IF(A258=1,$AM$3,IF(A258=2,$AM$4,IF(A258=3,$AM$5,IF(A258=4,$AM$6,IF(A258=5,$AM$7,IF(A258=6,$AM$8,IF(A258=7,$AM$9,IF(A258=8,$AM$10,"")))))))))</f>
        <v>8.4375000000000006E-2</v>
      </c>
      <c r="L258">
        <v>22.22</v>
      </c>
      <c r="M258">
        <f t="shared" ref="M258:M289" si="93">$AI$7</f>
        <v>4.4999999999999998E-2</v>
      </c>
      <c r="N258">
        <f t="shared" si="74"/>
        <v>3.9375000000000007E-2</v>
      </c>
      <c r="O258" s="28">
        <f t="shared" si="87"/>
        <v>20939.585950014611</v>
      </c>
      <c r="P258" s="29">
        <f t="shared" si="75"/>
        <v>-9.2206897880817689</v>
      </c>
      <c r="Q258" s="29">
        <f t="shared" si="76"/>
        <v>-12.666261435475477</v>
      </c>
      <c r="R258" s="29">
        <f t="shared" si="81"/>
        <v>-19.698256101201522</v>
      </c>
      <c r="S258" s="29">
        <f t="shared" si="82"/>
        <v>-2.1886951223557247</v>
      </c>
      <c r="T258" s="29">
        <f t="shared" si="83"/>
        <v>-6.5660853670671742</v>
      </c>
      <c r="U258" s="29">
        <f t="shared" si="84"/>
        <v>-13.132170734134348</v>
      </c>
      <c r="V258" s="20">
        <f t="shared" si="89"/>
        <v>147.35900741118053</v>
      </c>
      <c r="W258" s="20">
        <f t="shared" si="91"/>
        <v>-13.326044944074056</v>
      </c>
      <c r="X258" s="20">
        <f t="shared" si="77"/>
        <v>8.2986208092735918</v>
      </c>
      <c r="Y258" s="20">
        <f t="shared" si="78"/>
        <v>11.399635291927929</v>
      </c>
      <c r="Z258" s="20">
        <f t="shared" si="79"/>
        <v>-6.6433568915522381</v>
      </c>
      <c r="AA258" s="20">
        <f t="shared" si="85"/>
        <v>-8.8320520139079619</v>
      </c>
      <c r="AB258" s="20">
        <f t="shared" si="90"/>
        <v>7333.055042574184</v>
      </c>
      <c r="AC258" s="20">
        <f t="shared" si="80"/>
        <v>-1.2236869210335967E-2</v>
      </c>
      <c r="AD258" s="21">
        <f t="shared" ref="AD258:AD289" si="94">O258+V258+AB258</f>
        <v>28419.999999999978</v>
      </c>
      <c r="AE258" s="20">
        <f t="shared" si="86"/>
        <v>21.886951223557247</v>
      </c>
      <c r="AF258" s="20">
        <f t="shared" si="88"/>
        <v>7377.4140499853547</v>
      </c>
    </row>
    <row r="259" spans="1:32" x14ac:dyDescent="0.25">
      <c r="A259">
        <v>0</v>
      </c>
      <c r="C259" s="16">
        <v>44318</v>
      </c>
      <c r="J259" s="17">
        <f t="shared" ref="J259:J289" si="95">K259/M259</f>
        <v>1.8750000000000002</v>
      </c>
      <c r="K259">
        <f t="shared" si="92"/>
        <v>8.4375000000000006E-2</v>
      </c>
      <c r="L259">
        <v>22.22</v>
      </c>
      <c r="M259">
        <f t="shared" si="93"/>
        <v>4.4999999999999998E-2</v>
      </c>
      <c r="N259">
        <f t="shared" ref="N259:N289" si="96">K259-M259</f>
        <v>3.9375000000000007E-2</v>
      </c>
      <c r="O259" s="28">
        <f t="shared" si="87"/>
        <v>20917.738769629534</v>
      </c>
      <c r="P259" s="29">
        <f t="shared" ref="P259:P289" si="97">-((O258/$AI$2)*(K259*V258))</f>
        <v>-9.1941444441801607</v>
      </c>
      <c r="Q259" s="29">
        <f t="shared" ref="Q259:Q289" si="98">-(O258/$AI$2)*($AI$26*$AI$25)</f>
        <v>-12.653035940896482</v>
      </c>
      <c r="R259" s="29">
        <f t="shared" si="81"/>
        <v>-19.662462346568976</v>
      </c>
      <c r="S259" s="29">
        <f t="shared" si="82"/>
        <v>-2.1847180385076643</v>
      </c>
      <c r="T259" s="29">
        <f t="shared" si="83"/>
        <v>-6.5541541155229917</v>
      </c>
      <c r="U259" s="29">
        <f t="shared" si="84"/>
        <v>-13.108308231045985</v>
      </c>
      <c r="V259" s="20">
        <f t="shared" si="89"/>
        <v>147.08879727820482</v>
      </c>
      <c r="W259" s="20">
        <f t="shared" si="91"/>
        <v>-13.301517146041576</v>
      </c>
      <c r="X259" s="20">
        <f t="shared" ref="X259:X289" si="99">0.9*((O258/$AI$2)*(K259*V258))</f>
        <v>8.2747299997621457</v>
      </c>
      <c r="Y259" s="20">
        <f t="shared" ref="Y259:Y289" si="100">0.9*(-Q259)</f>
        <v>11.387732346806834</v>
      </c>
      <c r="Z259" s="20">
        <f t="shared" ref="Z259:Z289" si="101">-(V258*M259)</f>
        <v>-6.6311553335031235</v>
      </c>
      <c r="AA259" s="20">
        <f t="shared" si="85"/>
        <v>-8.8158733720107882</v>
      </c>
      <c r="AB259" s="20">
        <f t="shared" si="90"/>
        <v>7355.172433092237</v>
      </c>
      <c r="AC259" s="20">
        <f t="shared" ref="AC259:AC289" si="102">(V259-V258)/(AB259-AB258)</f>
        <v>-1.2217089206574784E-2</v>
      </c>
      <c r="AD259" s="21">
        <f t="shared" si="94"/>
        <v>28419.999999999975</v>
      </c>
      <c r="AE259" s="20">
        <f t="shared" si="86"/>
        <v>21.847180385076641</v>
      </c>
      <c r="AF259" s="20">
        <f t="shared" si="88"/>
        <v>7399.2612303704318</v>
      </c>
    </row>
    <row r="260" spans="1:32" x14ac:dyDescent="0.25">
      <c r="A260">
        <v>0</v>
      </c>
      <c r="C260" s="16">
        <v>44319</v>
      </c>
      <c r="J260" s="17">
        <f t="shared" si="95"/>
        <v>1.8750000000000002</v>
      </c>
      <c r="K260">
        <f t="shared" si="92"/>
        <v>8.4375000000000006E-2</v>
      </c>
      <c r="L260">
        <v>22.22</v>
      </c>
      <c r="M260">
        <f t="shared" si="93"/>
        <v>4.4999999999999998E-2</v>
      </c>
      <c r="N260">
        <f t="shared" si="96"/>
        <v>3.9375000000000007E-2</v>
      </c>
      <c r="O260" s="28">
        <f t="shared" si="87"/>
        <v>20895.931224940625</v>
      </c>
      <c r="P260" s="29">
        <f t="shared" si="97"/>
        <v>-9.1677102105097052</v>
      </c>
      <c r="Q260" s="29">
        <f t="shared" si="98"/>
        <v>-12.639834478399585</v>
      </c>
      <c r="R260" s="29">
        <f t="shared" ref="R260:R289" si="103">(Q260+P260)*0.9</f>
        <v>-19.626790220018361</v>
      </c>
      <c r="S260" s="29">
        <f t="shared" ref="S260:S289" si="104">(Q260+P260)*0.1</f>
        <v>-2.1807544688909291</v>
      </c>
      <c r="T260" s="29">
        <f t="shared" ref="T260:T289" si="105">SUM(R260:S260)*0.3</f>
        <v>-6.5422634066727863</v>
      </c>
      <c r="U260" s="29">
        <f t="shared" ref="U260:U289" si="106">R260-T260</f>
        <v>-13.084526813345574</v>
      </c>
      <c r="V260" s="20">
        <f t="shared" si="89"/>
        <v>146.81951746068384</v>
      </c>
      <c r="W260" s="20">
        <f t="shared" si="91"/>
        <v>-13.277074160020128</v>
      </c>
      <c r="X260" s="20">
        <f t="shared" si="99"/>
        <v>8.2509391894587356</v>
      </c>
      <c r="Y260" s="20">
        <f t="shared" si="100"/>
        <v>11.375851030559627</v>
      </c>
      <c r="Z260" s="20">
        <f t="shared" si="101"/>
        <v>-6.6189958775192164</v>
      </c>
      <c r="AA260" s="20">
        <f t="shared" ref="AA260:AA289" si="107">-(V259*M260)+S260</f>
        <v>-8.7997503464101463</v>
      </c>
      <c r="AB260" s="20">
        <f t="shared" si="90"/>
        <v>7377.2492575986671</v>
      </c>
      <c r="AC260" s="20">
        <f t="shared" si="102"/>
        <v>-1.2197398110518641E-2</v>
      </c>
      <c r="AD260" s="21">
        <f t="shared" si="94"/>
        <v>28419.999999999978</v>
      </c>
      <c r="AE260" s="20">
        <f t="shared" ref="AE260:AE289" si="108">-SUM(S260:U260)</f>
        <v>21.807544688909289</v>
      </c>
      <c r="AF260" s="20">
        <f t="shared" si="88"/>
        <v>7421.0687750593415</v>
      </c>
    </row>
    <row r="261" spans="1:32" x14ac:dyDescent="0.25">
      <c r="A261">
        <v>0</v>
      </c>
      <c r="C261" s="16">
        <v>44320</v>
      </c>
      <c r="J261" s="17">
        <f t="shared" si="95"/>
        <v>1.8750000000000002</v>
      </c>
      <c r="K261">
        <f t="shared" si="92"/>
        <v>8.4375000000000006E-2</v>
      </c>
      <c r="L261">
        <v>22.22</v>
      </c>
      <c r="M261">
        <f t="shared" si="93"/>
        <v>4.4999999999999998E-2</v>
      </c>
      <c r="N261">
        <f t="shared" si="96"/>
        <v>3.9375000000000007E-2</v>
      </c>
      <c r="O261" s="28">
        <f t="shared" ref="O261:O289" si="109">O260+P261+Q261</f>
        <v>20874.16318155425</v>
      </c>
      <c r="P261" s="29">
        <f t="shared" si="97"/>
        <v>-9.1413864200513739</v>
      </c>
      <c r="Q261" s="29">
        <f t="shared" si="98"/>
        <v>-12.626656966323171</v>
      </c>
      <c r="R261" s="29">
        <f t="shared" si="103"/>
        <v>-19.591239047737091</v>
      </c>
      <c r="S261" s="29">
        <f t="shared" si="104"/>
        <v>-2.1768043386374543</v>
      </c>
      <c r="T261" s="29">
        <f t="shared" si="105"/>
        <v>-6.5304130159123632</v>
      </c>
      <c r="U261" s="29">
        <f t="shared" si="106"/>
        <v>-13.060826031824728</v>
      </c>
      <c r="V261" s="20">
        <f t="shared" si="89"/>
        <v>146.55116271581784</v>
      </c>
      <c r="W261" s="20">
        <f t="shared" si="91"/>
        <v>-13.252715506872349</v>
      </c>
      <c r="X261" s="20">
        <f t="shared" si="99"/>
        <v>8.2272477780462374</v>
      </c>
      <c r="Y261" s="20">
        <f t="shared" si="100"/>
        <v>11.363991269690855</v>
      </c>
      <c r="Z261" s="20">
        <f t="shared" si="101"/>
        <v>-6.6068782857307724</v>
      </c>
      <c r="AA261" s="20">
        <f t="shared" si="107"/>
        <v>-8.7836826243682271</v>
      </c>
      <c r="AB261" s="20">
        <f t="shared" si="90"/>
        <v>7399.2856557299074</v>
      </c>
      <c r="AC261" s="20">
        <f t="shared" si="102"/>
        <v>-1.2177795267075181E-2</v>
      </c>
      <c r="AD261" s="21">
        <f t="shared" si="94"/>
        <v>28419.999999999978</v>
      </c>
      <c r="AE261" s="20">
        <f t="shared" si="108"/>
        <v>21.768043386374544</v>
      </c>
      <c r="AF261" s="20">
        <f t="shared" si="88"/>
        <v>7442.8368184457158</v>
      </c>
    </row>
    <row r="262" spans="1:32" x14ac:dyDescent="0.25">
      <c r="A262">
        <v>0</v>
      </c>
      <c r="C262" s="16">
        <v>44321</v>
      </c>
      <c r="J262" s="17">
        <f t="shared" si="95"/>
        <v>1.8750000000000002</v>
      </c>
      <c r="K262">
        <f t="shared" si="92"/>
        <v>8.4375000000000006E-2</v>
      </c>
      <c r="L262">
        <v>22.22</v>
      </c>
      <c r="M262">
        <f t="shared" si="93"/>
        <v>4.4999999999999998E-2</v>
      </c>
      <c r="N262">
        <f t="shared" si="96"/>
        <v>3.9375000000000007E-2</v>
      </c>
      <c r="O262" s="28">
        <f t="shared" si="109"/>
        <v>20852.434505819525</v>
      </c>
      <c r="P262" s="29">
        <f t="shared" si="97"/>
        <v>-9.1151724112685475</v>
      </c>
      <c r="Q262" s="29">
        <f t="shared" si="98"/>
        <v>-12.613503323458012</v>
      </c>
      <c r="R262" s="29">
        <f t="shared" si="103"/>
        <v>-19.555808161253903</v>
      </c>
      <c r="S262" s="29">
        <f t="shared" si="104"/>
        <v>-2.1728675734726557</v>
      </c>
      <c r="T262" s="29">
        <f t="shared" si="105"/>
        <v>-6.5186027204179675</v>
      </c>
      <c r="U262" s="29">
        <f t="shared" si="106"/>
        <v>-13.037205440835937</v>
      </c>
      <c r="V262" s="20">
        <f t="shared" si="89"/>
        <v>146.28372784351205</v>
      </c>
      <c r="W262" s="20">
        <f t="shared" si="91"/>
        <v>-13.228440711347899</v>
      </c>
      <c r="X262" s="20">
        <f t="shared" si="99"/>
        <v>8.2036551701416922</v>
      </c>
      <c r="Y262" s="20">
        <f t="shared" si="100"/>
        <v>11.352152991112211</v>
      </c>
      <c r="Z262" s="20">
        <f t="shared" si="101"/>
        <v>-6.5948023222118026</v>
      </c>
      <c r="AA262" s="20">
        <f t="shared" si="107"/>
        <v>-8.7676698956844579</v>
      </c>
      <c r="AB262" s="20">
        <f t="shared" si="90"/>
        <v>7421.2817663369397</v>
      </c>
      <c r="AC262" s="20">
        <f t="shared" si="102"/>
        <v>-1.2158280028846748E-2</v>
      </c>
      <c r="AD262" s="21">
        <f t="shared" si="94"/>
        <v>28419.999999999975</v>
      </c>
      <c r="AE262" s="20">
        <f t="shared" si="108"/>
        <v>21.728675734726558</v>
      </c>
      <c r="AF262" s="20">
        <f t="shared" ref="AF262:AF289" si="110">AE262+AF261</f>
        <v>7464.5654941804423</v>
      </c>
    </row>
    <row r="263" spans="1:32" x14ac:dyDescent="0.25">
      <c r="A263">
        <v>0</v>
      </c>
      <c r="C263" s="16">
        <v>44322</v>
      </c>
      <c r="J263" s="17">
        <f t="shared" si="95"/>
        <v>1.8750000000000002</v>
      </c>
      <c r="K263">
        <f t="shared" si="92"/>
        <v>8.4375000000000006E-2</v>
      </c>
      <c r="L263">
        <v>22.22</v>
      </c>
      <c r="M263">
        <f t="shared" si="93"/>
        <v>4.4999999999999998E-2</v>
      </c>
      <c r="N263">
        <f t="shared" si="96"/>
        <v>3.9375000000000007E-2</v>
      </c>
      <c r="O263" s="28">
        <f t="shared" si="109"/>
        <v>20830.745064822437</v>
      </c>
      <c r="P263" s="29">
        <f t="shared" si="97"/>
        <v>-9.0890675280470887</v>
      </c>
      <c r="Q263" s="29">
        <f t="shared" si="98"/>
        <v>-12.600373469043705</v>
      </c>
      <c r="R263" s="29">
        <f t="shared" si="103"/>
        <v>-19.520496897381712</v>
      </c>
      <c r="S263" s="29">
        <f t="shared" si="104"/>
        <v>-2.1689440997090794</v>
      </c>
      <c r="T263" s="29">
        <f t="shared" si="105"/>
        <v>-6.5068322991272369</v>
      </c>
      <c r="U263" s="29">
        <f t="shared" si="106"/>
        <v>-13.013664598254476</v>
      </c>
      <c r="V263" s="20">
        <f t="shared" si="89"/>
        <v>146.01720768589527</v>
      </c>
      <c r="W263" s="20">
        <f t="shared" si="91"/>
        <v>-13.204249302040466</v>
      </c>
      <c r="X263" s="20">
        <f t="shared" si="99"/>
        <v>8.1801607752423795</v>
      </c>
      <c r="Y263" s="20">
        <f t="shared" si="100"/>
        <v>11.340336122139334</v>
      </c>
      <c r="Z263" s="20">
        <f t="shared" si="101"/>
        <v>-6.5827677529580422</v>
      </c>
      <c r="AA263" s="20">
        <f t="shared" si="107"/>
        <v>-8.7517118526671211</v>
      </c>
      <c r="AB263" s="20">
        <f t="shared" si="90"/>
        <v>7443.2377274916471</v>
      </c>
      <c r="AC263" s="20">
        <f t="shared" si="102"/>
        <v>-1.2138851755967824E-2</v>
      </c>
      <c r="AD263" s="21">
        <f t="shared" si="94"/>
        <v>28419.999999999978</v>
      </c>
      <c r="AE263" s="20">
        <f t="shared" si="108"/>
        <v>21.689440997090792</v>
      </c>
      <c r="AF263" s="20">
        <f t="shared" si="110"/>
        <v>7486.2549351775333</v>
      </c>
    </row>
    <row r="264" spans="1:32" x14ac:dyDescent="0.25">
      <c r="A264">
        <v>0</v>
      </c>
      <c r="C264" s="16">
        <v>44323</v>
      </c>
      <c r="J264" s="17">
        <f t="shared" si="95"/>
        <v>1.8750000000000002</v>
      </c>
      <c r="K264">
        <f t="shared" si="92"/>
        <v>8.4375000000000006E-2</v>
      </c>
      <c r="L264">
        <v>22.22</v>
      </c>
      <c r="M264">
        <f t="shared" si="93"/>
        <v>4.4999999999999998E-2</v>
      </c>
      <c r="N264">
        <f t="shared" si="96"/>
        <v>3.9375000000000007E-2</v>
      </c>
      <c r="O264" s="28">
        <f t="shared" si="109"/>
        <v>20809.094726380037</v>
      </c>
      <c r="P264" s="29">
        <f t="shared" si="97"/>
        <v>-9.0630711196362963</v>
      </c>
      <c r="Q264" s="29">
        <f t="shared" si="98"/>
        <v>-12.58726732276511</v>
      </c>
      <c r="R264" s="29">
        <f t="shared" si="103"/>
        <v>-19.485304598161267</v>
      </c>
      <c r="S264" s="29">
        <f t="shared" si="104"/>
        <v>-2.1650338442401407</v>
      </c>
      <c r="T264" s="29">
        <f t="shared" si="105"/>
        <v>-6.4951015327204225</v>
      </c>
      <c r="U264" s="29">
        <f t="shared" si="106"/>
        <v>-12.990203065440845</v>
      </c>
      <c r="V264" s="20">
        <f t="shared" ref="V264:V289" si="111">V263-R264-(V263*M264)+W264</f>
        <v>145.75159712684572</v>
      </c>
      <c r="W264" s="20">
        <f t="shared" si="91"/>
        <v>-13.18014081134552</v>
      </c>
      <c r="X264" s="20">
        <f t="shared" si="99"/>
        <v>8.1567640076726668</v>
      </c>
      <c r="Y264" s="20">
        <f t="shared" si="100"/>
        <v>11.328540590488599</v>
      </c>
      <c r="Z264" s="20">
        <f t="shared" si="101"/>
        <v>-6.5707743458652867</v>
      </c>
      <c r="AA264" s="20">
        <f t="shared" si="107"/>
        <v>-8.735808190105427</v>
      </c>
      <c r="AB264" s="20">
        <f t="shared" ref="AB264:AB289" si="112">AB263+(V263*M264)-S264-W264</f>
        <v>7465.1536764930979</v>
      </c>
      <c r="AC264" s="20">
        <f t="shared" si="102"/>
        <v>-1.2119509815977635E-2</v>
      </c>
      <c r="AD264" s="21">
        <f t="shared" si="94"/>
        <v>28419.999999999978</v>
      </c>
      <c r="AE264" s="20">
        <f t="shared" si="108"/>
        <v>21.650338442401406</v>
      </c>
      <c r="AF264" s="20">
        <f t="shared" si="110"/>
        <v>7507.9052736199346</v>
      </c>
    </row>
    <row r="265" spans="1:32" x14ac:dyDescent="0.25">
      <c r="A265">
        <v>0</v>
      </c>
      <c r="C265" s="16">
        <v>44324</v>
      </c>
      <c r="J265" s="17">
        <f t="shared" si="95"/>
        <v>1.8750000000000002</v>
      </c>
      <c r="K265">
        <f t="shared" si="92"/>
        <v>8.4375000000000006E-2</v>
      </c>
      <c r="L265">
        <v>22.22</v>
      </c>
      <c r="M265">
        <f t="shared" si="93"/>
        <v>4.4999999999999998E-2</v>
      </c>
      <c r="N265">
        <f t="shared" si="96"/>
        <v>3.9375000000000007E-2</v>
      </c>
      <c r="O265" s="28">
        <f t="shared" si="109"/>
        <v>20787.483359034701</v>
      </c>
      <c r="P265" s="29">
        <f t="shared" si="97"/>
        <v>-9.037182540590706</v>
      </c>
      <c r="Q265" s="29">
        <f t="shared" si="98"/>
        <v>-12.574184804748841</v>
      </c>
      <c r="R265" s="29">
        <f t="shared" si="103"/>
        <v>-19.45023061080559</v>
      </c>
      <c r="S265" s="29">
        <f t="shared" si="104"/>
        <v>-2.1611367345339545</v>
      </c>
      <c r="T265" s="29">
        <f t="shared" si="105"/>
        <v>-6.4834102036018635</v>
      </c>
      <c r="U265" s="29">
        <f t="shared" si="106"/>
        <v>-12.966820407203727</v>
      </c>
      <c r="V265" s="20">
        <f t="shared" si="111"/>
        <v>145.48689109152465</v>
      </c>
      <c r="W265" s="20">
        <f t="shared" si="91"/>
        <v>-13.156114775418608</v>
      </c>
      <c r="X265" s="20">
        <f t="shared" si="99"/>
        <v>8.1334642865316358</v>
      </c>
      <c r="Y265" s="20">
        <f t="shared" si="100"/>
        <v>11.316766324273956</v>
      </c>
      <c r="Z265" s="20">
        <f t="shared" si="101"/>
        <v>-6.5588218707080577</v>
      </c>
      <c r="AA265" s="20">
        <f t="shared" si="107"/>
        <v>-8.719958605242013</v>
      </c>
      <c r="AB265" s="20">
        <f t="shared" si="112"/>
        <v>7487.0297498737582</v>
      </c>
      <c r="AC265" s="20">
        <f t="shared" si="102"/>
        <v>-1.2100253583674878E-2</v>
      </c>
      <c r="AD265" s="21">
        <f t="shared" si="94"/>
        <v>28419.999999999985</v>
      </c>
      <c r="AE265" s="20">
        <f t="shared" si="108"/>
        <v>21.611367345339545</v>
      </c>
      <c r="AF265" s="20">
        <f t="shared" si="110"/>
        <v>7529.5166409652738</v>
      </c>
    </row>
    <row r="266" spans="1:32" x14ac:dyDescent="0.25">
      <c r="A266">
        <v>0</v>
      </c>
      <c r="C266" s="16">
        <v>44325</v>
      </c>
      <c r="J266" s="17">
        <f t="shared" si="95"/>
        <v>1.8750000000000002</v>
      </c>
      <c r="K266">
        <f t="shared" si="92"/>
        <v>8.4375000000000006E-2</v>
      </c>
      <c r="L266">
        <v>22.22</v>
      </c>
      <c r="M266">
        <f t="shared" si="93"/>
        <v>4.4999999999999998E-2</v>
      </c>
      <c r="N266">
        <f t="shared" si="96"/>
        <v>3.9375000000000007E-2</v>
      </c>
      <c r="O266" s="28">
        <f t="shared" si="109"/>
        <v>20765.910832048427</v>
      </c>
      <c r="P266" s="29">
        <f t="shared" si="97"/>
        <v>-9.0114011507127572</v>
      </c>
      <c r="Q266" s="29">
        <f t="shared" si="98"/>
        <v>-12.561125835559803</v>
      </c>
      <c r="R266" s="29">
        <f t="shared" si="103"/>
        <v>-19.415274287645303</v>
      </c>
      <c r="S266" s="29">
        <f t="shared" si="104"/>
        <v>-2.1572526986272562</v>
      </c>
      <c r="T266" s="29">
        <f t="shared" si="105"/>
        <v>-6.4717580958817678</v>
      </c>
      <c r="U266" s="29">
        <f t="shared" si="106"/>
        <v>-12.943516191763536</v>
      </c>
      <c r="V266" s="20">
        <f t="shared" si="111"/>
        <v>145.223084545917</v>
      </c>
      <c r="W266" s="20">
        <f t="shared" si="91"/>
        <v>-13.132170734134348</v>
      </c>
      <c r="X266" s="20">
        <f t="shared" si="99"/>
        <v>8.1102610356414822</v>
      </c>
      <c r="Y266" s="20">
        <f t="shared" si="100"/>
        <v>11.305013252003823</v>
      </c>
      <c r="Z266" s="20">
        <f t="shared" si="101"/>
        <v>-6.5469100991186089</v>
      </c>
      <c r="AA266" s="20">
        <f t="shared" si="107"/>
        <v>-8.704162797745866</v>
      </c>
      <c r="AB266" s="20">
        <f t="shared" si="112"/>
        <v>7508.8660834056382</v>
      </c>
      <c r="AC266" s="20">
        <f t="shared" si="102"/>
        <v>-1.2081082440992477E-2</v>
      </c>
      <c r="AD266" s="21">
        <f t="shared" si="94"/>
        <v>28419.999999999982</v>
      </c>
      <c r="AE266" s="20">
        <f t="shared" si="108"/>
        <v>21.57252698627256</v>
      </c>
      <c r="AF266" s="20">
        <f t="shared" si="110"/>
        <v>7551.0891679515462</v>
      </c>
    </row>
    <row r="267" spans="1:32" x14ac:dyDescent="0.25">
      <c r="A267">
        <v>0</v>
      </c>
      <c r="C267" s="16">
        <v>44326</v>
      </c>
      <c r="J267" s="17">
        <f t="shared" si="95"/>
        <v>1.8750000000000002</v>
      </c>
      <c r="K267">
        <f t="shared" si="92"/>
        <v>8.4375000000000006E-2</v>
      </c>
      <c r="L267">
        <v>22.22</v>
      </c>
      <c r="M267">
        <f t="shared" si="93"/>
        <v>4.4999999999999998E-2</v>
      </c>
      <c r="N267">
        <f t="shared" si="96"/>
        <v>3.9375000000000007E-2</v>
      </c>
      <c r="O267" s="28">
        <f t="shared" si="109"/>
        <v>20744.377015397233</v>
      </c>
      <c r="P267" s="29">
        <f t="shared" si="97"/>
        <v>-8.9857263149962545</v>
      </c>
      <c r="Q267" s="29">
        <f t="shared" si="98"/>
        <v>-12.54809033619774</v>
      </c>
      <c r="R267" s="29">
        <f t="shared" si="103"/>
        <v>-19.380434986074597</v>
      </c>
      <c r="S267" s="29">
        <f t="shared" si="104"/>
        <v>-2.1533816651193995</v>
      </c>
      <c r="T267" s="29">
        <f t="shared" si="105"/>
        <v>-6.4601449953581991</v>
      </c>
      <c r="U267" s="29">
        <f t="shared" si="106"/>
        <v>-12.920289990716398</v>
      </c>
      <c r="V267" s="20">
        <f t="shared" si="111"/>
        <v>144.96017249637936</v>
      </c>
      <c r="W267" s="20">
        <f t="shared" si="91"/>
        <v>-13.108308231045985</v>
      </c>
      <c r="X267" s="20">
        <f t="shared" si="99"/>
        <v>8.0871536834966289</v>
      </c>
      <c r="Y267" s="20">
        <f t="shared" si="100"/>
        <v>11.293281302577967</v>
      </c>
      <c r="Z267" s="20">
        <f t="shared" si="101"/>
        <v>-6.5350388045662653</v>
      </c>
      <c r="AA267" s="20">
        <f t="shared" si="107"/>
        <v>-8.6884204696856653</v>
      </c>
      <c r="AB267" s="20">
        <f t="shared" si="112"/>
        <v>7530.6628121063695</v>
      </c>
      <c r="AC267" s="20">
        <f t="shared" si="102"/>
        <v>-1.2061995776862846E-2</v>
      </c>
      <c r="AD267" s="21">
        <f t="shared" si="94"/>
        <v>28419.999999999982</v>
      </c>
      <c r="AE267" s="20">
        <f t="shared" si="108"/>
        <v>21.533816651193995</v>
      </c>
      <c r="AF267" s="20">
        <f t="shared" si="110"/>
        <v>7572.62298460274</v>
      </c>
    </row>
    <row r="268" spans="1:32" x14ac:dyDescent="0.25">
      <c r="A268">
        <v>0</v>
      </c>
      <c r="C268" s="16">
        <v>44327</v>
      </c>
      <c r="J268" s="17">
        <f t="shared" si="95"/>
        <v>1.8750000000000002</v>
      </c>
      <c r="K268">
        <f t="shared" si="92"/>
        <v>8.4375000000000006E-2</v>
      </c>
      <c r="L268">
        <v>22.22</v>
      </c>
      <c r="M268">
        <f t="shared" si="93"/>
        <v>4.4999999999999998E-2</v>
      </c>
      <c r="N268">
        <f t="shared" si="96"/>
        <v>3.9375000000000007E-2</v>
      </c>
      <c r="O268" s="28">
        <f t="shared" si="109"/>
        <v>20722.881779765568</v>
      </c>
      <c r="P268" s="29">
        <f t="shared" si="97"/>
        <v>-8.9601574035706886</v>
      </c>
      <c r="Q268" s="29">
        <f t="shared" si="98"/>
        <v>-12.535078228093852</v>
      </c>
      <c r="R268" s="29">
        <f t="shared" si="103"/>
        <v>-19.345712068498088</v>
      </c>
      <c r="S268" s="29">
        <f t="shared" si="104"/>
        <v>-2.1495235631664542</v>
      </c>
      <c r="T268" s="29">
        <f t="shared" si="105"/>
        <v>-6.4485706894993626</v>
      </c>
      <c r="U268" s="29">
        <f t="shared" si="106"/>
        <v>-12.897141378998725</v>
      </c>
      <c r="V268" s="20">
        <f t="shared" si="111"/>
        <v>144.69814998919477</v>
      </c>
      <c r="W268" s="20">
        <f t="shared" ref="W268:W289" si="113">U260</f>
        <v>-13.084526813345574</v>
      </c>
      <c r="X268" s="20">
        <f t="shared" si="99"/>
        <v>8.0641416632136202</v>
      </c>
      <c r="Y268" s="20">
        <f t="shared" si="100"/>
        <v>11.281570405284468</v>
      </c>
      <c r="Z268" s="20">
        <f t="shared" si="101"/>
        <v>-6.523207762337071</v>
      </c>
      <c r="AA268" s="20">
        <f t="shared" si="107"/>
        <v>-8.6727313255035252</v>
      </c>
      <c r="AB268" s="20">
        <f t="shared" si="112"/>
        <v>7552.4200702452181</v>
      </c>
      <c r="AC268" s="20">
        <f t="shared" si="102"/>
        <v>-1.2042992987095623E-2</v>
      </c>
      <c r="AD268" s="21">
        <f t="shared" si="94"/>
        <v>28419.999999999982</v>
      </c>
      <c r="AE268" s="20">
        <f t="shared" si="108"/>
        <v>21.495235631664542</v>
      </c>
      <c r="AF268" s="20">
        <f t="shared" si="110"/>
        <v>7594.1182202344044</v>
      </c>
    </row>
    <row r="269" spans="1:32" x14ac:dyDescent="0.25">
      <c r="A269">
        <v>0</v>
      </c>
      <c r="C269" s="16">
        <v>44328</v>
      </c>
      <c r="J269" s="17">
        <f t="shared" si="95"/>
        <v>1.8750000000000002</v>
      </c>
      <c r="K269">
        <f t="shared" si="92"/>
        <v>8.4375000000000006E-2</v>
      </c>
      <c r="L269">
        <v>22.22</v>
      </c>
      <c r="M269">
        <f t="shared" si="93"/>
        <v>4.4999999999999998E-2</v>
      </c>
      <c r="N269">
        <f t="shared" si="96"/>
        <v>3.9375000000000007E-2</v>
      </c>
      <c r="O269" s="28">
        <f t="shared" si="109"/>
        <v>20701.424996540816</v>
      </c>
      <c r="P269" s="29">
        <f t="shared" si="97"/>
        <v>-8.9346937916463034</v>
      </c>
      <c r="Q269" s="29">
        <f t="shared" si="98"/>
        <v>-12.522089433107421</v>
      </c>
      <c r="R269" s="29">
        <f t="shared" si="103"/>
        <v>-19.311104902278352</v>
      </c>
      <c r="S269" s="29">
        <f t="shared" si="104"/>
        <v>-2.1456783224753724</v>
      </c>
      <c r="T269" s="29">
        <f t="shared" si="105"/>
        <v>-6.4370349674261176</v>
      </c>
      <c r="U269" s="29">
        <f t="shared" si="106"/>
        <v>-12.874069934852233</v>
      </c>
      <c r="V269" s="20">
        <f t="shared" si="111"/>
        <v>144.43701211013465</v>
      </c>
      <c r="W269" s="20">
        <f t="shared" si="113"/>
        <v>-13.060826031824728</v>
      </c>
      <c r="X269" s="20">
        <f t="shared" si="99"/>
        <v>8.0412244124816734</v>
      </c>
      <c r="Y269" s="20">
        <f t="shared" si="100"/>
        <v>11.26988048979668</v>
      </c>
      <c r="Z269" s="20">
        <f t="shared" si="101"/>
        <v>-6.5114167495137645</v>
      </c>
      <c r="AA269" s="20">
        <f t="shared" si="107"/>
        <v>-8.6570950719891364</v>
      </c>
      <c r="AB269" s="20">
        <f t="shared" si="112"/>
        <v>7574.1379913490327</v>
      </c>
      <c r="AC269" s="20">
        <f t="shared" si="102"/>
        <v>-1.2024073474245264E-2</v>
      </c>
      <c r="AD269" s="21">
        <f t="shared" si="94"/>
        <v>28419.999999999985</v>
      </c>
      <c r="AE269" s="20">
        <f t="shared" si="108"/>
        <v>21.456783224753721</v>
      </c>
      <c r="AF269" s="20">
        <f t="shared" si="110"/>
        <v>7615.5750034591583</v>
      </c>
    </row>
    <row r="270" spans="1:32" x14ac:dyDescent="0.25">
      <c r="A270">
        <v>0</v>
      </c>
      <c r="C270" s="16">
        <v>44329</v>
      </c>
      <c r="J270" s="17">
        <f t="shared" si="95"/>
        <v>1.8750000000000002</v>
      </c>
      <c r="K270">
        <f t="shared" si="92"/>
        <v>8.4375000000000006E-2</v>
      </c>
      <c r="L270">
        <v>22.22</v>
      </c>
      <c r="M270">
        <f t="shared" si="93"/>
        <v>4.4999999999999998E-2</v>
      </c>
      <c r="N270">
        <f t="shared" si="96"/>
        <v>3.9375000000000007E-2</v>
      </c>
      <c r="O270" s="28">
        <f t="shared" si="109"/>
        <v>20680.006537807833</v>
      </c>
      <c r="P270" s="29">
        <f t="shared" si="97"/>
        <v>-8.9093348594599835</v>
      </c>
      <c r="Q270" s="29">
        <f t="shared" si="98"/>
        <v>-12.509123873522485</v>
      </c>
      <c r="R270" s="29">
        <f t="shared" si="103"/>
        <v>-19.276612859684221</v>
      </c>
      <c r="S270" s="29">
        <f t="shared" si="104"/>
        <v>-2.141845873298247</v>
      </c>
      <c r="T270" s="29">
        <f t="shared" si="105"/>
        <v>-6.4255376198947403</v>
      </c>
      <c r="U270" s="29">
        <f t="shared" si="106"/>
        <v>-12.851075239789481</v>
      </c>
      <c r="V270" s="20">
        <f t="shared" si="111"/>
        <v>144.17675398402685</v>
      </c>
      <c r="W270" s="20">
        <f t="shared" si="113"/>
        <v>-13.037205440835937</v>
      </c>
      <c r="X270" s="20">
        <f t="shared" si="99"/>
        <v>8.018401373513985</v>
      </c>
      <c r="Y270" s="20">
        <f t="shared" si="100"/>
        <v>11.258211486170238</v>
      </c>
      <c r="Z270" s="20">
        <f t="shared" si="101"/>
        <v>-6.4996655449560592</v>
      </c>
      <c r="AA270" s="20">
        <f t="shared" si="107"/>
        <v>-8.6415114182543071</v>
      </c>
      <c r="AB270" s="20">
        <f t="shared" si="112"/>
        <v>7595.8167082081227</v>
      </c>
      <c r="AC270" s="20">
        <f t="shared" si="102"/>
        <v>-1.2005236647512794E-2</v>
      </c>
      <c r="AD270" s="21">
        <f t="shared" si="94"/>
        <v>28419.999999999982</v>
      </c>
      <c r="AE270" s="20">
        <f t="shared" si="108"/>
        <v>21.418458732982469</v>
      </c>
      <c r="AF270" s="20">
        <f t="shared" si="110"/>
        <v>7636.9934621921411</v>
      </c>
    </row>
    <row r="271" spans="1:32" x14ac:dyDescent="0.25">
      <c r="A271">
        <v>0</v>
      </c>
      <c r="C271" s="16">
        <v>44330</v>
      </c>
      <c r="J271" s="17">
        <f t="shared" si="95"/>
        <v>1.8750000000000002</v>
      </c>
      <c r="K271">
        <f t="shared" si="92"/>
        <v>8.4375000000000006E-2</v>
      </c>
      <c r="L271">
        <v>22.22</v>
      </c>
      <c r="M271">
        <f t="shared" si="93"/>
        <v>4.4999999999999998E-2</v>
      </c>
      <c r="N271">
        <f t="shared" si="96"/>
        <v>3.9375000000000007E-2</v>
      </c>
      <c r="O271" s="28">
        <f t="shared" si="109"/>
        <v>20658.626276343566</v>
      </c>
      <c r="P271" s="29">
        <f t="shared" si="97"/>
        <v>-8.8840799922218601</v>
      </c>
      <c r="Q271" s="29">
        <f t="shared" si="98"/>
        <v>-12.496181472044539</v>
      </c>
      <c r="R271" s="29">
        <f t="shared" si="103"/>
        <v>-19.242235317839757</v>
      </c>
      <c r="S271" s="29">
        <f t="shared" si="104"/>
        <v>-2.1380261464266397</v>
      </c>
      <c r="T271" s="29">
        <f t="shared" si="105"/>
        <v>-6.4140784392799191</v>
      </c>
      <c r="U271" s="29">
        <f t="shared" si="106"/>
        <v>-12.828156878559838</v>
      </c>
      <c r="V271" s="20">
        <f t="shared" si="111"/>
        <v>143.91737077433089</v>
      </c>
      <c r="W271" s="20">
        <f t="shared" si="113"/>
        <v>-13.013664598254476</v>
      </c>
      <c r="X271" s="20">
        <f t="shared" si="99"/>
        <v>7.9956719929996742</v>
      </c>
      <c r="Y271" s="20">
        <f t="shared" si="100"/>
        <v>11.246563324840086</v>
      </c>
      <c r="Z271" s="20">
        <f t="shared" si="101"/>
        <v>-6.4879539292812076</v>
      </c>
      <c r="AA271" s="20">
        <f t="shared" si="107"/>
        <v>-8.6259800757078473</v>
      </c>
      <c r="AB271" s="20">
        <f t="shared" si="112"/>
        <v>7617.4563528820854</v>
      </c>
      <c r="AC271" s="20">
        <f t="shared" si="102"/>
        <v>-1.19864819226006E-2</v>
      </c>
      <c r="AD271" s="21">
        <f t="shared" si="94"/>
        <v>28419.999999999985</v>
      </c>
      <c r="AE271" s="20">
        <f t="shared" si="108"/>
        <v>21.380261464266397</v>
      </c>
      <c r="AF271" s="20">
        <f t="shared" si="110"/>
        <v>7658.3737236564075</v>
      </c>
    </row>
    <row r="272" spans="1:32" x14ac:dyDescent="0.25">
      <c r="A272">
        <v>0</v>
      </c>
      <c r="C272" s="16">
        <v>44331</v>
      </c>
      <c r="J272" s="17">
        <f t="shared" si="95"/>
        <v>1.8750000000000002</v>
      </c>
      <c r="K272">
        <f t="shared" si="92"/>
        <v>8.4375000000000006E-2</v>
      </c>
      <c r="L272">
        <v>22.22</v>
      </c>
      <c r="M272">
        <f t="shared" si="93"/>
        <v>4.4999999999999998E-2</v>
      </c>
      <c r="N272">
        <f t="shared" si="96"/>
        <v>3.9375000000000007E-2</v>
      </c>
      <c r="O272" s="28">
        <f t="shared" si="109"/>
        <v>20637.284085611707</v>
      </c>
      <c r="P272" s="29">
        <f t="shared" si="97"/>
        <v>-8.8589285800627202</v>
      </c>
      <c r="Q272" s="29">
        <f t="shared" si="98"/>
        <v>-12.483262151797286</v>
      </c>
      <c r="R272" s="29">
        <f t="shared" si="103"/>
        <v>-19.207971658674008</v>
      </c>
      <c r="S272" s="29">
        <f t="shared" si="104"/>
        <v>-2.1342190731860007</v>
      </c>
      <c r="T272" s="29">
        <f t="shared" si="105"/>
        <v>-6.4026572195580025</v>
      </c>
      <c r="U272" s="29">
        <f t="shared" si="106"/>
        <v>-12.805314439116007</v>
      </c>
      <c r="V272" s="20">
        <f t="shared" si="111"/>
        <v>143.65885768271917</v>
      </c>
      <c r="W272" s="20">
        <f t="shared" si="113"/>
        <v>-12.990203065440845</v>
      </c>
      <c r="X272" s="20">
        <f t="shared" si="99"/>
        <v>7.9730357220564487</v>
      </c>
      <c r="Y272" s="20">
        <f t="shared" si="100"/>
        <v>11.234935936617557</v>
      </c>
      <c r="Z272" s="20">
        <f t="shared" si="101"/>
        <v>-6.4762816848448894</v>
      </c>
      <c r="AA272" s="20">
        <f t="shared" si="107"/>
        <v>-8.6105007580308897</v>
      </c>
      <c r="AB272" s="20">
        <f t="shared" si="112"/>
        <v>7639.0570567055574</v>
      </c>
      <c r="AC272" s="20">
        <f t="shared" si="102"/>
        <v>-1.1967808721621802E-2</v>
      </c>
      <c r="AD272" s="21">
        <f t="shared" si="94"/>
        <v>28419.999999999985</v>
      </c>
      <c r="AE272" s="20">
        <f t="shared" si="108"/>
        <v>21.342190731860008</v>
      </c>
      <c r="AF272" s="20">
        <f t="shared" si="110"/>
        <v>7679.7159143882673</v>
      </c>
    </row>
    <row r="273" spans="1:32" x14ac:dyDescent="0.25">
      <c r="A273">
        <v>0</v>
      </c>
      <c r="C273" s="16">
        <v>44332</v>
      </c>
      <c r="J273" s="17">
        <f t="shared" si="95"/>
        <v>1.8750000000000002</v>
      </c>
      <c r="K273">
        <f t="shared" si="92"/>
        <v>8.4375000000000006E-2</v>
      </c>
      <c r="L273">
        <v>22.22</v>
      </c>
      <c r="M273">
        <f t="shared" si="93"/>
        <v>4.4999999999999998E-2</v>
      </c>
      <c r="N273">
        <f t="shared" si="96"/>
        <v>3.9375000000000007E-2</v>
      </c>
      <c r="O273" s="28">
        <f t="shared" si="109"/>
        <v>20615.979839757409</v>
      </c>
      <c r="P273" s="29">
        <f t="shared" si="97"/>
        <v>-8.8338800179821213</v>
      </c>
      <c r="Q273" s="29">
        <f t="shared" si="98"/>
        <v>-12.470365836319401</v>
      </c>
      <c r="R273" s="29">
        <f t="shared" si="103"/>
        <v>-19.173821268871368</v>
      </c>
      <c r="S273" s="29">
        <f t="shared" si="104"/>
        <v>-2.130424585430152</v>
      </c>
      <c r="T273" s="29">
        <f t="shared" si="105"/>
        <v>-6.391273756290456</v>
      </c>
      <c r="U273" s="29">
        <f t="shared" si="106"/>
        <v>-12.782547512580912</v>
      </c>
      <c r="V273" s="20">
        <f t="shared" si="111"/>
        <v>143.40120994866444</v>
      </c>
      <c r="W273" s="20">
        <f t="shared" si="113"/>
        <v>-12.966820407203727</v>
      </c>
      <c r="X273" s="20">
        <f t="shared" si="99"/>
        <v>7.950492016183909</v>
      </c>
      <c r="Y273" s="20">
        <f t="shared" si="100"/>
        <v>11.22332925268746</v>
      </c>
      <c r="Z273" s="20">
        <f t="shared" si="101"/>
        <v>-6.4646485957223625</v>
      </c>
      <c r="AA273" s="20">
        <f t="shared" si="107"/>
        <v>-8.5950731811525145</v>
      </c>
      <c r="AB273" s="20">
        <f t="shared" si="112"/>
        <v>7660.6189502939142</v>
      </c>
      <c r="AC273" s="20">
        <f t="shared" si="102"/>
        <v>-1.1949216472984383E-2</v>
      </c>
      <c r="AD273" s="21">
        <f t="shared" si="94"/>
        <v>28419.999999999985</v>
      </c>
      <c r="AE273" s="20">
        <f t="shared" si="108"/>
        <v>21.30424585430152</v>
      </c>
      <c r="AF273" s="20">
        <f t="shared" si="110"/>
        <v>7701.0201602425686</v>
      </c>
    </row>
    <row r="274" spans="1:32" x14ac:dyDescent="0.25">
      <c r="A274">
        <v>0</v>
      </c>
      <c r="C274" s="16">
        <v>44333</v>
      </c>
      <c r="J274" s="17">
        <f t="shared" si="95"/>
        <v>1.8750000000000002</v>
      </c>
      <c r="K274">
        <f t="shared" si="92"/>
        <v>8.4375000000000006E-2</v>
      </c>
      <c r="L274">
        <v>22.22</v>
      </c>
      <c r="M274">
        <f t="shared" si="93"/>
        <v>4.4999999999999998E-2</v>
      </c>
      <c r="N274">
        <f t="shared" si="96"/>
        <v>3.9375000000000007E-2</v>
      </c>
      <c r="O274" s="28">
        <f t="shared" si="109"/>
        <v>20594.71341360205</v>
      </c>
      <c r="P274" s="29">
        <f t="shared" si="97"/>
        <v>-8.8089337057972159</v>
      </c>
      <c r="Q274" s="29">
        <f t="shared" si="98"/>
        <v>-12.457492449561343</v>
      </c>
      <c r="R274" s="29">
        <f t="shared" si="103"/>
        <v>-19.139783539822705</v>
      </c>
      <c r="S274" s="29">
        <f t="shared" si="104"/>
        <v>-2.126642615535856</v>
      </c>
      <c r="T274" s="29">
        <f t="shared" si="105"/>
        <v>-6.3799278466075684</v>
      </c>
      <c r="U274" s="29">
        <f t="shared" si="106"/>
        <v>-12.759855693215137</v>
      </c>
      <c r="V274" s="20">
        <f t="shared" si="111"/>
        <v>143.1444228490337</v>
      </c>
      <c r="W274" s="20">
        <f t="shared" si="113"/>
        <v>-12.943516191763536</v>
      </c>
      <c r="X274" s="20">
        <f t="shared" si="99"/>
        <v>7.9280403352174948</v>
      </c>
      <c r="Y274" s="20">
        <f t="shared" si="100"/>
        <v>11.211743204605209</v>
      </c>
      <c r="Z274" s="20">
        <f t="shared" si="101"/>
        <v>-6.4530544476899001</v>
      </c>
      <c r="AA274" s="20">
        <f t="shared" si="107"/>
        <v>-8.5796970632257565</v>
      </c>
      <c r="AB274" s="20">
        <f t="shared" si="112"/>
        <v>7682.1421635489041</v>
      </c>
      <c r="AC274" s="20">
        <f t="shared" si="102"/>
        <v>-1.1930704611273976E-2</v>
      </c>
      <c r="AD274" s="21">
        <f t="shared" si="94"/>
        <v>28419.999999999985</v>
      </c>
      <c r="AE274" s="20">
        <f t="shared" si="108"/>
        <v>21.266426155358559</v>
      </c>
      <c r="AF274" s="20">
        <f t="shared" si="110"/>
        <v>7722.2865863979268</v>
      </c>
    </row>
    <row r="275" spans="1:32" x14ac:dyDescent="0.25">
      <c r="A275">
        <v>0</v>
      </c>
      <c r="C275" s="16">
        <v>44334</v>
      </c>
      <c r="J275" s="17">
        <f t="shared" si="95"/>
        <v>1.8750000000000002</v>
      </c>
      <c r="K275">
        <f t="shared" si="92"/>
        <v>8.4375000000000006E-2</v>
      </c>
      <c r="L275">
        <v>22.22</v>
      </c>
      <c r="M275">
        <f t="shared" si="93"/>
        <v>4.4999999999999998E-2</v>
      </c>
      <c r="N275">
        <f t="shared" si="96"/>
        <v>3.9375000000000007E-2</v>
      </c>
      <c r="O275" s="28">
        <f t="shared" si="109"/>
        <v>20573.484682638078</v>
      </c>
      <c r="P275" s="29">
        <f t="shared" si="97"/>
        <v>-8.7840890480923122</v>
      </c>
      <c r="Q275" s="29">
        <f t="shared" si="98"/>
        <v>-12.44464191588219</v>
      </c>
      <c r="R275" s="29">
        <f t="shared" si="103"/>
        <v>-19.105857867577054</v>
      </c>
      <c r="S275" s="29">
        <f t="shared" si="104"/>
        <v>-2.1228730963974503</v>
      </c>
      <c r="T275" s="29">
        <f t="shared" si="105"/>
        <v>-6.3686192891923517</v>
      </c>
      <c r="U275" s="29">
        <f t="shared" si="106"/>
        <v>-12.737238578384702</v>
      </c>
      <c r="V275" s="20">
        <f t="shared" si="111"/>
        <v>142.88849169768781</v>
      </c>
      <c r="W275" s="20">
        <f t="shared" si="113"/>
        <v>-12.920289990716398</v>
      </c>
      <c r="X275" s="20">
        <f t="shared" si="99"/>
        <v>7.9056801432830808</v>
      </c>
      <c r="Y275" s="20">
        <f t="shared" si="100"/>
        <v>11.200177724293972</v>
      </c>
      <c r="Z275" s="20">
        <f t="shared" si="101"/>
        <v>-6.4414990282065165</v>
      </c>
      <c r="AA275" s="20">
        <f t="shared" si="107"/>
        <v>-8.5643721246039668</v>
      </c>
      <c r="AB275" s="20">
        <f t="shared" si="112"/>
        <v>7703.6268256642252</v>
      </c>
      <c r="AC275" s="20">
        <f t="shared" si="102"/>
        <v>-1.1912272577160168E-2</v>
      </c>
      <c r="AD275" s="21">
        <f t="shared" si="94"/>
        <v>28419.999999999993</v>
      </c>
      <c r="AE275" s="20">
        <f t="shared" si="108"/>
        <v>21.228730963974503</v>
      </c>
      <c r="AF275" s="20">
        <f t="shared" si="110"/>
        <v>7743.515317361901</v>
      </c>
    </row>
    <row r="276" spans="1:32" x14ac:dyDescent="0.25">
      <c r="A276">
        <v>0</v>
      </c>
      <c r="C276" s="16">
        <v>44335</v>
      </c>
      <c r="J276" s="17">
        <f t="shared" si="95"/>
        <v>1.8750000000000002</v>
      </c>
      <c r="K276">
        <f t="shared" si="92"/>
        <v>8.4375000000000006E-2</v>
      </c>
      <c r="L276">
        <v>22.22</v>
      </c>
      <c r="M276">
        <f t="shared" si="93"/>
        <v>4.4999999999999998E-2</v>
      </c>
      <c r="N276">
        <f t="shared" si="96"/>
        <v>3.9375000000000007E-2</v>
      </c>
      <c r="O276" s="28">
        <f t="shared" si="109"/>
        <v>20552.293523023865</v>
      </c>
      <c r="P276" s="29">
        <f t="shared" si="97"/>
        <v>-8.7593454541691216</v>
      </c>
      <c r="Q276" s="29">
        <f t="shared" si="98"/>
        <v>-12.431814160046523</v>
      </c>
      <c r="R276" s="29">
        <f t="shared" si="103"/>
        <v>-19.072043652794079</v>
      </c>
      <c r="S276" s="29">
        <f t="shared" si="104"/>
        <v>-2.1191159614215644</v>
      </c>
      <c r="T276" s="29">
        <f t="shared" si="105"/>
        <v>-6.3573478842646924</v>
      </c>
      <c r="U276" s="29">
        <f t="shared" si="106"/>
        <v>-12.714695768529387</v>
      </c>
      <c r="V276" s="20">
        <f t="shared" si="111"/>
        <v>142.63341184508724</v>
      </c>
      <c r="W276" s="20">
        <f t="shared" si="113"/>
        <v>-12.897141378998725</v>
      </c>
      <c r="X276" s="20">
        <f t="shared" si="99"/>
        <v>7.88341090875221</v>
      </c>
      <c r="Y276" s="20">
        <f t="shared" si="100"/>
        <v>11.18863274404187</v>
      </c>
      <c r="Z276" s="20">
        <f t="shared" si="101"/>
        <v>-6.4299821263959513</v>
      </c>
      <c r="AA276" s="20">
        <f t="shared" si="107"/>
        <v>-8.5490980878175158</v>
      </c>
      <c r="AB276" s="20">
        <f t="shared" si="112"/>
        <v>7725.0730651310414</v>
      </c>
      <c r="AC276" s="20">
        <f t="shared" si="102"/>
        <v>-1.1893919817283525E-2</v>
      </c>
      <c r="AD276" s="21">
        <f t="shared" si="94"/>
        <v>28419.999999999993</v>
      </c>
      <c r="AE276" s="20">
        <f t="shared" si="108"/>
        <v>21.191159614215643</v>
      </c>
      <c r="AF276" s="20">
        <f t="shared" si="110"/>
        <v>7764.7064769761164</v>
      </c>
    </row>
    <row r="277" spans="1:32" x14ac:dyDescent="0.25">
      <c r="A277">
        <v>0</v>
      </c>
      <c r="C277" s="16">
        <v>44336</v>
      </c>
      <c r="J277" s="17">
        <f t="shared" si="95"/>
        <v>1.8750000000000002</v>
      </c>
      <c r="K277">
        <f t="shared" si="92"/>
        <v>8.4375000000000006E-2</v>
      </c>
      <c r="L277">
        <v>22.22</v>
      </c>
      <c r="M277">
        <f t="shared" si="93"/>
        <v>4.4999999999999998E-2</v>
      </c>
      <c r="N277">
        <f t="shared" si="96"/>
        <v>3.9375000000000007E-2</v>
      </c>
      <c r="O277" s="28">
        <f t="shared" si="109"/>
        <v>20531.139811578647</v>
      </c>
      <c r="P277" s="29">
        <f t="shared" si="97"/>
        <v>-8.7347023379976818</v>
      </c>
      <c r="Q277" s="29">
        <f t="shared" si="98"/>
        <v>-12.419009107221314</v>
      </c>
      <c r="R277" s="29">
        <f t="shared" si="103"/>
        <v>-19.038340300697097</v>
      </c>
      <c r="S277" s="29">
        <f t="shared" si="104"/>
        <v>-2.1153711445218994</v>
      </c>
      <c r="T277" s="29">
        <f t="shared" si="105"/>
        <v>-6.3461134335656988</v>
      </c>
      <c r="U277" s="29">
        <f t="shared" si="106"/>
        <v>-12.692226867131399</v>
      </c>
      <c r="V277" s="20">
        <f t="shared" si="111"/>
        <v>142.37917867790316</v>
      </c>
      <c r="W277" s="20">
        <f t="shared" si="113"/>
        <v>-12.874069934852233</v>
      </c>
      <c r="X277" s="20">
        <f t="shared" si="99"/>
        <v>7.8612321041979136</v>
      </c>
      <c r="Y277" s="20">
        <f t="shared" si="100"/>
        <v>11.177108196499182</v>
      </c>
      <c r="Z277" s="20">
        <f t="shared" si="101"/>
        <v>-6.4185035330289253</v>
      </c>
      <c r="AA277" s="20">
        <f t="shared" si="107"/>
        <v>-8.5338746775508252</v>
      </c>
      <c r="AB277" s="20">
        <f t="shared" si="112"/>
        <v>7746.4810097434447</v>
      </c>
      <c r="AC277" s="20">
        <f t="shared" si="102"/>
        <v>-1.1875645784172365E-2</v>
      </c>
      <c r="AD277" s="21">
        <f t="shared" si="94"/>
        <v>28419.999999999996</v>
      </c>
      <c r="AE277" s="20">
        <f t="shared" si="108"/>
        <v>21.153711445218995</v>
      </c>
      <c r="AF277" s="20">
        <f t="shared" si="110"/>
        <v>7785.8601884213358</v>
      </c>
    </row>
    <row r="278" spans="1:32" x14ac:dyDescent="0.25">
      <c r="A278">
        <v>0</v>
      </c>
      <c r="C278" s="16">
        <v>44337</v>
      </c>
      <c r="J278" s="17">
        <f t="shared" si="95"/>
        <v>1.8750000000000002</v>
      </c>
      <c r="K278">
        <f t="shared" si="92"/>
        <v>8.4375000000000006E-2</v>
      </c>
      <c r="L278">
        <v>22.22</v>
      </c>
      <c r="M278">
        <f t="shared" si="93"/>
        <v>4.4999999999999998E-2</v>
      </c>
      <c r="N278">
        <f t="shared" si="96"/>
        <v>3.9375000000000007E-2</v>
      </c>
      <c r="O278" s="28">
        <f t="shared" si="109"/>
        <v>20510.023425777508</v>
      </c>
      <c r="P278" s="29">
        <f t="shared" si="97"/>
        <v>-8.7101591181679421</v>
      </c>
      <c r="Q278" s="29">
        <f t="shared" si="98"/>
        <v>-12.406226682972878</v>
      </c>
      <c r="R278" s="29">
        <f t="shared" si="103"/>
        <v>-19.00474722102674</v>
      </c>
      <c r="S278" s="29">
        <f t="shared" si="104"/>
        <v>-2.1116385801140822</v>
      </c>
      <c r="T278" s="29">
        <f t="shared" si="105"/>
        <v>-6.3349157403422467</v>
      </c>
      <c r="U278" s="29">
        <f t="shared" si="106"/>
        <v>-12.669831480684493</v>
      </c>
      <c r="V278" s="20">
        <f t="shared" si="111"/>
        <v>142.12578761863477</v>
      </c>
      <c r="W278" s="20">
        <f t="shared" si="113"/>
        <v>-12.851075239789481</v>
      </c>
      <c r="X278" s="20">
        <f t="shared" si="99"/>
        <v>7.8391432063511477</v>
      </c>
      <c r="Y278" s="20">
        <f t="shared" si="100"/>
        <v>11.165604014675591</v>
      </c>
      <c r="Z278" s="20">
        <f t="shared" si="101"/>
        <v>-6.4070630405056415</v>
      </c>
      <c r="AA278" s="20">
        <f t="shared" si="107"/>
        <v>-8.5187016206197228</v>
      </c>
      <c r="AB278" s="20">
        <f t="shared" si="112"/>
        <v>7767.8507866038544</v>
      </c>
      <c r="AC278" s="20">
        <f t="shared" si="102"/>
        <v>-1.1857449936120796E-2</v>
      </c>
      <c r="AD278" s="21">
        <f t="shared" si="94"/>
        <v>28420</v>
      </c>
      <c r="AE278" s="20">
        <f t="shared" si="108"/>
        <v>21.116385801140822</v>
      </c>
      <c r="AF278" s="20">
        <f t="shared" si="110"/>
        <v>7806.9765742224763</v>
      </c>
    </row>
    <row r="279" spans="1:32" x14ac:dyDescent="0.25">
      <c r="A279">
        <v>0</v>
      </c>
      <c r="C279" s="16">
        <v>44338</v>
      </c>
      <c r="J279" s="17">
        <f t="shared" si="95"/>
        <v>1.8750000000000002</v>
      </c>
      <c r="K279">
        <f t="shared" si="92"/>
        <v>8.4375000000000006E-2</v>
      </c>
      <c r="L279">
        <v>22.22</v>
      </c>
      <c r="M279">
        <f t="shared" si="93"/>
        <v>4.4999999999999998E-2</v>
      </c>
      <c r="N279">
        <f t="shared" si="96"/>
        <v>3.9375000000000007E-2</v>
      </c>
      <c r="O279" s="28">
        <f t="shared" si="109"/>
        <v>20488.944243746402</v>
      </c>
      <c r="P279" s="29">
        <f t="shared" si="97"/>
        <v>-8.6857152178420325</v>
      </c>
      <c r="Q279" s="29">
        <f t="shared" si="98"/>
        <v>-12.393466813263826</v>
      </c>
      <c r="R279" s="29">
        <f t="shared" si="103"/>
        <v>-18.971263827995273</v>
      </c>
      <c r="S279" s="29">
        <f t="shared" si="104"/>
        <v>-2.1079182031105859</v>
      </c>
      <c r="T279" s="29">
        <f t="shared" si="105"/>
        <v>-6.3237546093317576</v>
      </c>
      <c r="U279" s="29">
        <f t="shared" si="106"/>
        <v>-12.647509218663515</v>
      </c>
      <c r="V279" s="20">
        <f t="shared" si="111"/>
        <v>141.87323412523165</v>
      </c>
      <c r="W279" s="20">
        <f t="shared" si="113"/>
        <v>-12.828156878559838</v>
      </c>
      <c r="X279" s="20">
        <f t="shared" si="99"/>
        <v>7.8171436960578298</v>
      </c>
      <c r="Y279" s="20">
        <f t="shared" si="100"/>
        <v>11.154120131937443</v>
      </c>
      <c r="Z279" s="20">
        <f t="shared" si="101"/>
        <v>-6.3956604428385644</v>
      </c>
      <c r="AA279" s="20">
        <f t="shared" si="107"/>
        <v>-8.5035786459491511</v>
      </c>
      <c r="AB279" s="20">
        <f t="shared" si="112"/>
        <v>7789.1825221283634</v>
      </c>
      <c r="AC279" s="20">
        <f t="shared" si="102"/>
        <v>-1.1839331737118016E-2</v>
      </c>
      <c r="AD279" s="21">
        <f t="shared" si="94"/>
        <v>28420</v>
      </c>
      <c r="AE279" s="20">
        <f t="shared" si="108"/>
        <v>21.079182031105859</v>
      </c>
      <c r="AF279" s="20">
        <f t="shared" si="110"/>
        <v>7828.0557562535823</v>
      </c>
    </row>
    <row r="280" spans="1:32" x14ac:dyDescent="0.25">
      <c r="A280">
        <v>0</v>
      </c>
      <c r="C280" s="16">
        <v>44339</v>
      </c>
      <c r="J280" s="17">
        <f t="shared" si="95"/>
        <v>1.8750000000000002</v>
      </c>
      <c r="K280">
        <f t="shared" si="92"/>
        <v>8.4375000000000006E-2</v>
      </c>
      <c r="L280">
        <v>22.22</v>
      </c>
      <c r="M280">
        <f t="shared" si="93"/>
        <v>4.4999999999999998E-2</v>
      </c>
      <c r="N280">
        <f t="shared" si="96"/>
        <v>3.9375000000000007E-2</v>
      </c>
      <c r="O280" s="28">
        <f t="shared" si="109"/>
        <v>20467.902144257245</v>
      </c>
      <c r="P280" s="29">
        <f t="shared" si="97"/>
        <v>-8.6613700647071514</v>
      </c>
      <c r="Q280" s="29">
        <f t="shared" si="98"/>
        <v>-12.380729424450076</v>
      </c>
      <c r="R280" s="29">
        <f t="shared" si="103"/>
        <v>-18.937889540241503</v>
      </c>
      <c r="S280" s="29">
        <f t="shared" si="104"/>
        <v>-2.1042099489157229</v>
      </c>
      <c r="T280" s="29">
        <f t="shared" si="105"/>
        <v>-6.3126298467471678</v>
      </c>
      <c r="U280" s="29">
        <f t="shared" si="106"/>
        <v>-12.625259693494336</v>
      </c>
      <c r="V280" s="20">
        <f t="shared" si="111"/>
        <v>141.62151369072171</v>
      </c>
      <c r="W280" s="20">
        <f t="shared" si="113"/>
        <v>-12.805314439116007</v>
      </c>
      <c r="X280" s="20">
        <f t="shared" si="99"/>
        <v>7.7952330582364366</v>
      </c>
      <c r="Y280" s="20">
        <f t="shared" si="100"/>
        <v>11.142656482005068</v>
      </c>
      <c r="Z280" s="20">
        <f t="shared" si="101"/>
        <v>-6.3842955356354238</v>
      </c>
      <c r="AA280" s="20">
        <f t="shared" si="107"/>
        <v>-8.4885054845511476</v>
      </c>
      <c r="AB280" s="20">
        <f t="shared" si="112"/>
        <v>7810.4763420520312</v>
      </c>
      <c r="AC280" s="20">
        <f t="shared" si="102"/>
        <v>-1.1821290656738884E-2</v>
      </c>
      <c r="AD280" s="21">
        <f t="shared" si="94"/>
        <v>28420</v>
      </c>
      <c r="AE280" s="20">
        <f t="shared" si="108"/>
        <v>21.042099489157227</v>
      </c>
      <c r="AF280" s="20">
        <f t="shared" si="110"/>
        <v>7849.0978557427397</v>
      </c>
    </row>
    <row r="281" spans="1:32" x14ac:dyDescent="0.25">
      <c r="A281">
        <v>0</v>
      </c>
      <c r="C281" s="16">
        <v>44340</v>
      </c>
      <c r="J281" s="17">
        <f t="shared" si="95"/>
        <v>1.8750000000000002</v>
      </c>
      <c r="K281">
        <f t="shared" si="92"/>
        <v>8.4375000000000006E-2</v>
      </c>
      <c r="L281">
        <v>22.22</v>
      </c>
      <c r="M281">
        <f t="shared" si="93"/>
        <v>4.4999999999999998E-2</v>
      </c>
      <c r="N281">
        <f t="shared" si="96"/>
        <v>3.9375000000000007E-2</v>
      </c>
      <c r="O281" s="28">
        <f t="shared" si="109"/>
        <v>20446.89700672304</v>
      </c>
      <c r="P281" s="29">
        <f t="shared" si="97"/>
        <v>-8.6371230909290961</v>
      </c>
      <c r="Q281" s="29">
        <f t="shared" si="98"/>
        <v>-12.36801444327787</v>
      </c>
      <c r="R281" s="29">
        <f t="shared" si="103"/>
        <v>-18.90462378078627</v>
      </c>
      <c r="S281" s="29">
        <f t="shared" si="104"/>
        <v>-2.1005137534206968</v>
      </c>
      <c r="T281" s="29">
        <f t="shared" si="105"/>
        <v>-6.3015412602620895</v>
      </c>
      <c r="U281" s="29">
        <f t="shared" si="106"/>
        <v>-12.603082520524181</v>
      </c>
      <c r="V281" s="20">
        <f t="shared" si="111"/>
        <v>141.37062184284457</v>
      </c>
      <c r="W281" s="20">
        <f t="shared" si="113"/>
        <v>-12.782547512580912</v>
      </c>
      <c r="X281" s="20">
        <f t="shared" si="99"/>
        <v>7.7734107818361871</v>
      </c>
      <c r="Y281" s="20">
        <f t="shared" si="100"/>
        <v>11.131212998950083</v>
      </c>
      <c r="Z281" s="20">
        <f t="shared" si="101"/>
        <v>-6.3729681160824772</v>
      </c>
      <c r="AA281" s="20">
        <f t="shared" si="107"/>
        <v>-8.4734818695031748</v>
      </c>
      <c r="AB281" s="20">
        <f t="shared" si="112"/>
        <v>7831.7323714341146</v>
      </c>
      <c r="AC281" s="20">
        <f t="shared" si="102"/>
        <v>-1.1803326170061542E-2</v>
      </c>
      <c r="AD281" s="21">
        <f t="shared" si="94"/>
        <v>28420</v>
      </c>
      <c r="AE281" s="20">
        <f t="shared" si="108"/>
        <v>21.005137534206966</v>
      </c>
      <c r="AF281" s="20">
        <f t="shared" si="110"/>
        <v>7870.102993276947</v>
      </c>
    </row>
    <row r="282" spans="1:32" x14ac:dyDescent="0.25">
      <c r="A282">
        <v>0</v>
      </c>
      <c r="C282" s="16">
        <v>44341</v>
      </c>
      <c r="J282" s="17">
        <f t="shared" si="95"/>
        <v>1.8750000000000002</v>
      </c>
      <c r="K282">
        <f t="shared" si="92"/>
        <v>8.4375000000000006E-2</v>
      </c>
      <c r="L282">
        <v>22.22</v>
      </c>
      <c r="M282">
        <f t="shared" si="93"/>
        <v>4.4999999999999998E-2</v>
      </c>
      <c r="N282">
        <f t="shared" si="96"/>
        <v>3.9375000000000007E-2</v>
      </c>
      <c r="O282" s="28">
        <f t="shared" si="109"/>
        <v>20425.928711193053</v>
      </c>
      <c r="P282" s="29">
        <f t="shared" si="97"/>
        <v>-8.6129737331064273</v>
      </c>
      <c r="Q282" s="29">
        <f t="shared" si="98"/>
        <v>-12.35532179688084</v>
      </c>
      <c r="R282" s="29">
        <f t="shared" si="103"/>
        <v>-18.871465976988539</v>
      </c>
      <c r="S282" s="29">
        <f t="shared" si="104"/>
        <v>-2.0968295529987269</v>
      </c>
      <c r="T282" s="29">
        <f t="shared" si="105"/>
        <v>-6.2904886589961793</v>
      </c>
      <c r="U282" s="29">
        <f t="shared" si="106"/>
        <v>-12.58097731799236</v>
      </c>
      <c r="V282" s="20">
        <f t="shared" si="111"/>
        <v>141.12055414368996</v>
      </c>
      <c r="W282" s="20">
        <f t="shared" si="113"/>
        <v>-12.759855693215137</v>
      </c>
      <c r="X282" s="20">
        <f t="shared" si="99"/>
        <v>7.751676359795785</v>
      </c>
      <c r="Y282" s="20">
        <f t="shared" si="100"/>
        <v>11.119789617192756</v>
      </c>
      <c r="Z282" s="20">
        <f t="shared" si="101"/>
        <v>-6.361677982928005</v>
      </c>
      <c r="AA282" s="20">
        <f t="shared" si="107"/>
        <v>-8.4585075359267314</v>
      </c>
      <c r="AB282" s="20">
        <f t="shared" si="112"/>
        <v>7852.9507346632563</v>
      </c>
      <c r="AC282" s="20">
        <f t="shared" si="102"/>
        <v>-1.1785437757572429E-2</v>
      </c>
      <c r="AD282" s="21">
        <f t="shared" si="94"/>
        <v>28420</v>
      </c>
      <c r="AE282" s="20">
        <f t="shared" si="108"/>
        <v>20.968295529987266</v>
      </c>
      <c r="AF282" s="20">
        <f t="shared" si="110"/>
        <v>7891.0712888069347</v>
      </c>
    </row>
    <row r="283" spans="1:32" x14ac:dyDescent="0.25">
      <c r="A283">
        <v>0</v>
      </c>
      <c r="C283" s="16">
        <v>44342</v>
      </c>
      <c r="J283" s="17">
        <f t="shared" si="95"/>
        <v>1.8750000000000002</v>
      </c>
      <c r="K283">
        <f t="shared" si="92"/>
        <v>8.4375000000000006E-2</v>
      </c>
      <c r="L283">
        <v>22.22</v>
      </c>
      <c r="M283">
        <f t="shared" si="93"/>
        <v>4.4999999999999998E-2</v>
      </c>
      <c r="N283">
        <f t="shared" si="96"/>
        <v>3.9375000000000007E-2</v>
      </c>
      <c r="O283" s="28">
        <f t="shared" si="109"/>
        <v>20404.997138348048</v>
      </c>
      <c r="P283" s="29">
        <f t="shared" si="97"/>
        <v>-8.5889214322252219</v>
      </c>
      <c r="Q283" s="29">
        <f t="shared" si="98"/>
        <v>-12.342651412777087</v>
      </c>
      <c r="R283" s="29">
        <f t="shared" si="103"/>
        <v>-18.838415560502078</v>
      </c>
      <c r="S283" s="29">
        <f t="shared" si="104"/>
        <v>-2.0931572845002306</v>
      </c>
      <c r="T283" s="29">
        <f t="shared" si="105"/>
        <v>-6.2794718535006924</v>
      </c>
      <c r="U283" s="29">
        <f t="shared" si="106"/>
        <v>-12.558943707001387</v>
      </c>
      <c r="V283" s="20">
        <f t="shared" si="111"/>
        <v>140.87130618934128</v>
      </c>
      <c r="W283" s="20">
        <f t="shared" si="113"/>
        <v>-12.737238578384702</v>
      </c>
      <c r="X283" s="20">
        <f t="shared" si="99"/>
        <v>7.7300292890027</v>
      </c>
      <c r="Y283" s="20">
        <f t="shared" si="100"/>
        <v>11.108386271499379</v>
      </c>
      <c r="Z283" s="20">
        <f t="shared" si="101"/>
        <v>-6.3504249364660481</v>
      </c>
      <c r="AA283" s="20">
        <f t="shared" si="107"/>
        <v>-8.4435822209662792</v>
      </c>
      <c r="AB283" s="20">
        <f t="shared" si="112"/>
        <v>7874.1315554626071</v>
      </c>
      <c r="AC283" s="20">
        <f t="shared" si="102"/>
        <v>-1.1767624905089338E-2</v>
      </c>
      <c r="AD283" s="21">
        <f t="shared" si="94"/>
        <v>28419.999999999993</v>
      </c>
      <c r="AE283" s="20">
        <f t="shared" si="108"/>
        <v>20.931572845002307</v>
      </c>
      <c r="AF283" s="20">
        <f t="shared" si="110"/>
        <v>7912.0028616519367</v>
      </c>
    </row>
    <row r="284" spans="1:32" x14ac:dyDescent="0.25">
      <c r="A284">
        <v>0</v>
      </c>
      <c r="C284" s="16">
        <v>44343</v>
      </c>
      <c r="J284" s="17">
        <f t="shared" si="95"/>
        <v>1.8750000000000002</v>
      </c>
      <c r="K284">
        <f t="shared" si="92"/>
        <v>8.4375000000000006E-2</v>
      </c>
      <c r="L284">
        <v>22.22</v>
      </c>
      <c r="M284">
        <f t="shared" si="93"/>
        <v>4.4999999999999998E-2</v>
      </c>
      <c r="N284">
        <f t="shared" si="96"/>
        <v>3.9375000000000007E-2</v>
      </c>
      <c r="O284" s="28">
        <f t="shared" si="109"/>
        <v>20384.102169495567</v>
      </c>
      <c r="P284" s="29">
        <f t="shared" si="97"/>
        <v>-8.5649656336144417</v>
      </c>
      <c r="Q284" s="29">
        <f t="shared" si="98"/>
        <v>-12.330003218866301</v>
      </c>
      <c r="R284" s="29">
        <f t="shared" si="103"/>
        <v>-18.80547196723267</v>
      </c>
      <c r="S284" s="29">
        <f t="shared" si="104"/>
        <v>-2.0894968852480744</v>
      </c>
      <c r="T284" s="29">
        <f t="shared" si="105"/>
        <v>-6.2684906557442233</v>
      </c>
      <c r="U284" s="29">
        <f t="shared" si="106"/>
        <v>-12.536981311488447</v>
      </c>
      <c r="V284" s="20">
        <f t="shared" si="111"/>
        <v>140.62287360952422</v>
      </c>
      <c r="W284" s="20">
        <f t="shared" si="113"/>
        <v>-12.714695768529387</v>
      </c>
      <c r="X284" s="20">
        <f t="shared" si="99"/>
        <v>7.7084690702529981</v>
      </c>
      <c r="Y284" s="20">
        <f t="shared" si="100"/>
        <v>11.097002896979671</v>
      </c>
      <c r="Z284" s="20">
        <f t="shared" si="101"/>
        <v>-6.3392087785203577</v>
      </c>
      <c r="AA284" s="20">
        <f t="shared" si="107"/>
        <v>-8.428705663768433</v>
      </c>
      <c r="AB284" s="20">
        <f t="shared" si="112"/>
        <v>7895.2749568949048</v>
      </c>
      <c r="AC284" s="20">
        <f t="shared" si="102"/>
        <v>-1.1749887103669577E-2</v>
      </c>
      <c r="AD284" s="21">
        <f t="shared" si="94"/>
        <v>28419.999999999996</v>
      </c>
      <c r="AE284" s="20">
        <f t="shared" si="108"/>
        <v>20.894968852480744</v>
      </c>
      <c r="AF284" s="20">
        <f t="shared" si="110"/>
        <v>7932.8978305044175</v>
      </c>
    </row>
    <row r="285" spans="1:32" x14ac:dyDescent="0.25">
      <c r="A285">
        <v>0</v>
      </c>
      <c r="C285" s="16">
        <v>44344</v>
      </c>
      <c r="J285" s="17">
        <f t="shared" si="95"/>
        <v>1.8750000000000002</v>
      </c>
      <c r="K285">
        <f t="shared" si="92"/>
        <v>8.4375000000000006E-2</v>
      </c>
      <c r="L285">
        <v>22.22</v>
      </c>
      <c r="M285">
        <f t="shared" si="93"/>
        <v>4.4999999999999998E-2</v>
      </c>
      <c r="N285">
        <f t="shared" si="96"/>
        <v>3.9375000000000007E-2</v>
      </c>
      <c r="O285" s="28">
        <f t="shared" si="109"/>
        <v>20363.243686565238</v>
      </c>
      <c r="P285" s="29">
        <f t="shared" si="97"/>
        <v>-8.5411057869018929</v>
      </c>
      <c r="Q285" s="29">
        <f t="shared" si="98"/>
        <v>-12.317377143426915</v>
      </c>
      <c r="R285" s="29">
        <f t="shared" si="103"/>
        <v>-18.772634637295926</v>
      </c>
      <c r="S285" s="29">
        <f t="shared" si="104"/>
        <v>-2.085848293032881</v>
      </c>
      <c r="T285" s="29">
        <f t="shared" si="105"/>
        <v>-6.2575448790986421</v>
      </c>
      <c r="U285" s="29">
        <f t="shared" si="106"/>
        <v>-12.515089758197284</v>
      </c>
      <c r="V285" s="20">
        <f t="shared" si="111"/>
        <v>140.37525206726016</v>
      </c>
      <c r="W285" s="20">
        <f t="shared" si="113"/>
        <v>-12.692226867131399</v>
      </c>
      <c r="X285" s="20">
        <f t="shared" si="99"/>
        <v>7.6869952082117035</v>
      </c>
      <c r="Y285" s="20">
        <f t="shared" si="100"/>
        <v>11.085639429084225</v>
      </c>
      <c r="Z285" s="20">
        <f t="shared" si="101"/>
        <v>-6.3280293124285896</v>
      </c>
      <c r="AA285" s="20">
        <f t="shared" si="107"/>
        <v>-8.4138776054614706</v>
      </c>
      <c r="AB285" s="20">
        <f t="shared" si="112"/>
        <v>7916.3810613674978</v>
      </c>
      <c r="AC285" s="20">
        <f t="shared" si="102"/>
        <v>-1.1732223849531397E-2</v>
      </c>
      <c r="AD285" s="21">
        <f t="shared" si="94"/>
        <v>28419.999999999996</v>
      </c>
      <c r="AE285" s="20">
        <f t="shared" si="108"/>
        <v>20.858482930328808</v>
      </c>
      <c r="AF285" s="20">
        <f t="shared" si="110"/>
        <v>7953.7563134347465</v>
      </c>
    </row>
    <row r="286" spans="1:32" x14ac:dyDescent="0.25">
      <c r="A286">
        <v>0</v>
      </c>
      <c r="C286" s="16">
        <v>44345</v>
      </c>
      <c r="J286" s="17">
        <f t="shared" si="95"/>
        <v>1.8750000000000002</v>
      </c>
      <c r="K286">
        <f t="shared" si="92"/>
        <v>8.4375000000000006E-2</v>
      </c>
      <c r="L286">
        <v>22.22</v>
      </c>
      <c r="M286">
        <f t="shared" si="93"/>
        <v>4.4999999999999998E-2</v>
      </c>
      <c r="N286">
        <f t="shared" si="96"/>
        <v>3.9375000000000007E-2</v>
      </c>
      <c r="O286" s="28">
        <f t="shared" si="109"/>
        <v>20342.421572104155</v>
      </c>
      <c r="P286" s="29">
        <f t="shared" si="97"/>
        <v>-8.5173413459707596</v>
      </c>
      <c r="Q286" s="29">
        <f t="shared" si="98"/>
        <v>-12.304773115113271</v>
      </c>
      <c r="R286" s="29">
        <f t="shared" si="103"/>
        <v>-18.739903014975628</v>
      </c>
      <c r="S286" s="29">
        <f t="shared" si="104"/>
        <v>-2.0822114461084031</v>
      </c>
      <c r="T286" s="29">
        <f t="shared" si="105"/>
        <v>-6.246634338325209</v>
      </c>
      <c r="U286" s="29">
        <f t="shared" si="106"/>
        <v>-12.49326867665042</v>
      </c>
      <c r="V286" s="20">
        <f t="shared" si="111"/>
        <v>140.12843725852457</v>
      </c>
      <c r="W286" s="20">
        <f t="shared" si="113"/>
        <v>-12.669831480684493</v>
      </c>
      <c r="X286" s="20">
        <f t="shared" si="99"/>
        <v>7.6656072113736835</v>
      </c>
      <c r="Y286" s="20">
        <f t="shared" si="100"/>
        <v>11.074295803601943</v>
      </c>
      <c r="Z286" s="20">
        <f t="shared" si="101"/>
        <v>-6.3168863430267068</v>
      </c>
      <c r="AA286" s="20">
        <f t="shared" si="107"/>
        <v>-8.3990977891351104</v>
      </c>
      <c r="AB286" s="20">
        <f t="shared" si="112"/>
        <v>7937.4499906373167</v>
      </c>
      <c r="AC286" s="20">
        <f t="shared" si="102"/>
        <v>-1.1714634643970885E-2</v>
      </c>
      <c r="AD286" s="21">
        <f t="shared" si="94"/>
        <v>28419.999999999996</v>
      </c>
      <c r="AE286" s="20">
        <f t="shared" si="108"/>
        <v>20.822114461084034</v>
      </c>
      <c r="AF286" s="20">
        <f t="shared" si="110"/>
        <v>7974.5784278958308</v>
      </c>
    </row>
    <row r="287" spans="1:32" x14ac:dyDescent="0.25">
      <c r="A287">
        <v>0</v>
      </c>
      <c r="C287" s="16">
        <v>44346</v>
      </c>
      <c r="J287" s="17">
        <f t="shared" si="95"/>
        <v>1.8750000000000002</v>
      </c>
      <c r="K287">
        <f t="shared" si="92"/>
        <v>8.4375000000000006E-2</v>
      </c>
      <c r="L287">
        <v>22.22</v>
      </c>
      <c r="M287">
        <f t="shared" si="93"/>
        <v>4.4999999999999998E-2</v>
      </c>
      <c r="N287">
        <f t="shared" si="96"/>
        <v>3.9375000000000007E-2</v>
      </c>
      <c r="O287" s="28">
        <f t="shared" si="109"/>
        <v>20321.635709272286</v>
      </c>
      <c r="P287" s="29">
        <f t="shared" si="97"/>
        <v>-8.4936717689166912</v>
      </c>
      <c r="Q287" s="29">
        <f t="shared" si="98"/>
        <v>-12.292191062952808</v>
      </c>
      <c r="R287" s="29">
        <f t="shared" si="103"/>
        <v>-18.70727654868255</v>
      </c>
      <c r="S287" s="29">
        <f t="shared" si="104"/>
        <v>-2.0785862831869504</v>
      </c>
      <c r="T287" s="29">
        <f t="shared" si="105"/>
        <v>-6.2357588495608498</v>
      </c>
      <c r="U287" s="29">
        <f t="shared" si="106"/>
        <v>-12.471517699121701</v>
      </c>
      <c r="V287" s="20">
        <f t="shared" si="111"/>
        <v>139.88242491190999</v>
      </c>
      <c r="W287" s="20">
        <f t="shared" si="113"/>
        <v>-12.647509218663515</v>
      </c>
      <c r="X287" s="20">
        <f t="shared" si="99"/>
        <v>7.6443045920250219</v>
      </c>
      <c r="Y287" s="20">
        <f t="shared" si="100"/>
        <v>11.062971956657528</v>
      </c>
      <c r="Z287" s="20">
        <f t="shared" si="101"/>
        <v>-6.3057796766336054</v>
      </c>
      <c r="AA287" s="20">
        <f t="shared" si="107"/>
        <v>-8.3843659598205562</v>
      </c>
      <c r="AB287" s="20">
        <f t="shared" si="112"/>
        <v>7958.481865815801</v>
      </c>
      <c r="AC287" s="20">
        <f t="shared" si="102"/>
        <v>-1.16971189932816E-2</v>
      </c>
      <c r="AD287" s="21">
        <f t="shared" si="94"/>
        <v>28419.999999999996</v>
      </c>
      <c r="AE287" s="20">
        <f t="shared" si="108"/>
        <v>20.785862831869501</v>
      </c>
      <c r="AF287" s="20">
        <f t="shared" si="110"/>
        <v>7995.3642907276999</v>
      </c>
    </row>
    <row r="288" spans="1:32" x14ac:dyDescent="0.25">
      <c r="A288">
        <v>0</v>
      </c>
      <c r="C288" s="16">
        <v>44347</v>
      </c>
      <c r="J288" s="17">
        <f t="shared" si="95"/>
        <v>1.8750000000000002</v>
      </c>
      <c r="K288">
        <f t="shared" si="92"/>
        <v>8.4375000000000006E-2</v>
      </c>
      <c r="L288">
        <v>22.22</v>
      </c>
      <c r="M288">
        <f t="shared" si="93"/>
        <v>4.4999999999999998E-2</v>
      </c>
      <c r="N288">
        <f t="shared" si="96"/>
        <v>3.9375000000000007E-2</v>
      </c>
      <c r="O288" s="28">
        <f t="shared" si="109"/>
        <v>20300.885981837939</v>
      </c>
      <c r="P288" s="29">
        <f t="shared" si="97"/>
        <v>-8.4700965180054908</v>
      </c>
      <c r="Q288" s="29">
        <f t="shared" si="98"/>
        <v>-12.279630916343319</v>
      </c>
      <c r="R288" s="29">
        <f t="shared" si="103"/>
        <v>-18.674754690913929</v>
      </c>
      <c r="S288" s="29">
        <f t="shared" si="104"/>
        <v>-2.074972743434881</v>
      </c>
      <c r="T288" s="29">
        <f t="shared" si="105"/>
        <v>-6.2249182303046426</v>
      </c>
      <c r="U288" s="29">
        <f t="shared" si="106"/>
        <v>-12.449836460609287</v>
      </c>
      <c r="V288" s="20">
        <f t="shared" si="111"/>
        <v>139.63721078829363</v>
      </c>
      <c r="W288" s="20">
        <f t="shared" si="113"/>
        <v>-12.625259693494336</v>
      </c>
      <c r="X288" s="20">
        <f t="shared" si="99"/>
        <v>7.6230868662049422</v>
      </c>
      <c r="Y288" s="20">
        <f t="shared" si="100"/>
        <v>11.051667824708987</v>
      </c>
      <c r="Z288" s="20">
        <f t="shared" si="101"/>
        <v>-6.2947091210359494</v>
      </c>
      <c r="AA288" s="20">
        <f t="shared" si="107"/>
        <v>-8.3696818644708308</v>
      </c>
      <c r="AB288" s="20">
        <f t="shared" si="112"/>
        <v>7979.4768073737669</v>
      </c>
      <c r="AC288" s="20">
        <f t="shared" si="102"/>
        <v>-1.1679676408688347E-2</v>
      </c>
      <c r="AD288" s="21">
        <f t="shared" si="94"/>
        <v>28420</v>
      </c>
      <c r="AE288" s="20">
        <f t="shared" si="108"/>
        <v>20.749727434348813</v>
      </c>
      <c r="AF288" s="20">
        <f t="shared" si="110"/>
        <v>8016.1140181620485</v>
      </c>
    </row>
    <row r="289" spans="1:32" x14ac:dyDescent="0.25">
      <c r="A289">
        <v>0</v>
      </c>
      <c r="C289" s="16">
        <v>44348</v>
      </c>
      <c r="J289" s="17">
        <f t="shared" si="95"/>
        <v>1.8750000000000002</v>
      </c>
      <c r="K289">
        <f t="shared" si="92"/>
        <v>8.4375000000000006E-2</v>
      </c>
      <c r="L289">
        <v>22.22</v>
      </c>
      <c r="M289">
        <f t="shared" si="93"/>
        <v>4.4999999999999998E-2</v>
      </c>
      <c r="N289">
        <f t="shared" si="96"/>
        <v>3.9375000000000007E-2</v>
      </c>
      <c r="O289" s="28">
        <f t="shared" si="109"/>
        <v>20280.172274173259</v>
      </c>
      <c r="P289" s="29">
        <f t="shared" si="97"/>
        <v>-8.446615059631311</v>
      </c>
      <c r="Q289" s="29">
        <f t="shared" si="98"/>
        <v>-12.267092605050186</v>
      </c>
      <c r="R289" s="29">
        <f t="shared" si="103"/>
        <v>-18.642336898213347</v>
      </c>
      <c r="S289" s="29">
        <f t="shared" si="104"/>
        <v>-2.0713707664681498</v>
      </c>
      <c r="T289" s="29">
        <f t="shared" si="105"/>
        <v>-6.2141122994044489</v>
      </c>
      <c r="U289" s="29">
        <f t="shared" si="106"/>
        <v>-12.4282245988089</v>
      </c>
      <c r="V289" s="20">
        <f t="shared" si="111"/>
        <v>139.39279068050959</v>
      </c>
      <c r="W289" s="20">
        <f t="shared" si="113"/>
        <v>-12.603082520524181</v>
      </c>
      <c r="X289" s="20">
        <f t="shared" si="99"/>
        <v>7.6019535536681797</v>
      </c>
      <c r="Y289" s="20">
        <f t="shared" si="100"/>
        <v>11.040383344545168</v>
      </c>
      <c r="Z289" s="20">
        <f t="shared" si="101"/>
        <v>-6.2836744854732132</v>
      </c>
      <c r="AA289" s="20">
        <f t="shared" si="107"/>
        <v>-8.3550452519413625</v>
      </c>
      <c r="AB289" s="20">
        <f t="shared" si="112"/>
        <v>8000.4349351462324</v>
      </c>
      <c r="AC289" s="20">
        <f t="shared" si="102"/>
        <v>-1.1662306406259849E-2</v>
      </c>
      <c r="AD289" s="21">
        <f t="shared" si="94"/>
        <v>28420.000000000004</v>
      </c>
      <c r="AE289" s="20">
        <f t="shared" si="108"/>
        <v>20.7137076646815</v>
      </c>
      <c r="AF289" s="20">
        <f t="shared" si="110"/>
        <v>8036.8277258267299</v>
      </c>
    </row>
    <row r="293" spans="1:32" x14ac:dyDescent="0.25">
      <c r="AD293" s="20"/>
    </row>
  </sheetData>
  <conditionalFormatting sqref="C1:I1 C12:I1048576 C2:C11 E3:I11">
    <cfRule type="timePeriod" dxfId="12" priority="2" timePeriod="today">
      <formula>FLOOR(C1,1)=TODAY()</formula>
    </cfRule>
  </conditionalFormatting>
  <conditionalFormatting sqref="AC3:AC289">
    <cfRule type="cellIs" dxfId="11" priority="1" stopIfTrue="1" operator="lessThan">
      <formula>1</formula>
    </cfRule>
  </conditionalFormatting>
  <hyperlinks>
    <hyperlink ref="AS10" r:id="rId1" xr:uid="{14AF6579-391F-4243-B77C-375B19225CDD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0D6-A146-40F4-B614-45892F7B9A52}">
  <sheetPr>
    <tabColor rgb="FFFFFF00"/>
  </sheetPr>
  <dimension ref="A1:C7"/>
  <sheetViews>
    <sheetView workbookViewId="0">
      <selection activeCell="C7" sqref="C7"/>
    </sheetView>
  </sheetViews>
  <sheetFormatPr defaultRowHeight="15" x14ac:dyDescent="0.25"/>
  <cols>
    <col min="1" max="1" width="10" bestFit="1" customWidth="1"/>
    <col min="2" max="2" width="33.5703125" bestFit="1" customWidth="1"/>
    <col min="3" max="3" width="9.7109375" bestFit="1" customWidth="1"/>
  </cols>
  <sheetData>
    <row r="1" spans="1:3" x14ac:dyDescent="0.25">
      <c r="A1" s="79" t="s">
        <v>79</v>
      </c>
      <c r="B1" s="79" t="s">
        <v>80</v>
      </c>
      <c r="C1" s="79" t="s">
        <v>81</v>
      </c>
    </row>
    <row r="2" spans="1:3" x14ac:dyDescent="0.25">
      <c r="A2" t="s">
        <v>82</v>
      </c>
      <c r="B2" t="s">
        <v>90</v>
      </c>
    </row>
    <row r="3" spans="1:3" x14ac:dyDescent="0.25">
      <c r="A3" t="s">
        <v>83</v>
      </c>
      <c r="B3" t="s">
        <v>87</v>
      </c>
    </row>
    <row r="4" spans="1:3" x14ac:dyDescent="0.25">
      <c r="A4" t="s">
        <v>84</v>
      </c>
      <c r="B4" t="s">
        <v>91</v>
      </c>
      <c r="C4" s="78">
        <v>44074</v>
      </c>
    </row>
    <row r="5" spans="1:3" x14ac:dyDescent="0.25">
      <c r="A5" t="s">
        <v>85</v>
      </c>
      <c r="B5" t="s">
        <v>86</v>
      </c>
    </row>
    <row r="6" spans="1:3" x14ac:dyDescent="0.25">
      <c r="A6" t="s">
        <v>88</v>
      </c>
      <c r="B6" t="s">
        <v>89</v>
      </c>
    </row>
    <row r="7" spans="1:3" x14ac:dyDescent="0.25">
      <c r="A7" t="s">
        <v>92</v>
      </c>
      <c r="B7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94F4-8502-427C-899B-4E6FE9C63C47}">
  <sheetPr>
    <tabColor rgb="FFFFFF00"/>
  </sheetPr>
  <dimension ref="A1:BO293"/>
  <sheetViews>
    <sheetView zoomScale="85" zoomScaleNormal="85" workbookViewId="0">
      <pane xSplit="3" ySplit="1" topLeftCell="AZ2" activePane="bottomRight" state="frozen"/>
      <selection pane="topRight" activeCell="D1" sqref="D1"/>
      <selection pane="bottomLeft" activeCell="A2" sqref="A2"/>
      <selection pane="bottomRight" activeCell="BH14" sqref="BH14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6" width="10.42578125" style="91" customWidth="1"/>
    <col min="7" max="26" width="10.42578125" style="74" customWidth="1"/>
    <col min="27" max="27" width="8.7109375" style="17" customWidth="1"/>
    <col min="28" max="28" width="9.140625" customWidth="1"/>
    <col min="29" max="29" width="8.7109375" customWidth="1"/>
    <col min="30" max="30" width="9.140625" customWidth="1"/>
    <col min="31" max="31" width="8.7109375" customWidth="1"/>
    <col min="32" max="32" width="16.28515625" style="18" customWidth="1"/>
    <col min="33" max="38" width="16.28515625" style="19" customWidth="1"/>
    <col min="39" max="44" width="21.5703125" style="66" customWidth="1"/>
    <col min="45" max="48" width="11.140625" style="66" customWidth="1"/>
    <col min="49" max="54" width="11.140625" style="21" customWidth="1"/>
    <col min="55" max="55" width="17.85546875" bestFit="1" customWidth="1"/>
    <col min="56" max="56" width="78.42578125" bestFit="1" customWidth="1"/>
    <col min="57" max="57" width="12.140625" bestFit="1" customWidth="1"/>
    <col min="65" max="65" width="11.140625" bestFit="1" customWidth="1"/>
    <col min="66" max="66" width="30.5703125" bestFit="1" customWidth="1"/>
    <col min="67" max="67" width="96.28515625" customWidth="1"/>
  </cols>
  <sheetData>
    <row r="1" spans="1:67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76" t="s">
        <v>108</v>
      </c>
      <c r="H1" s="76" t="s">
        <v>171</v>
      </c>
      <c r="I1" s="76" t="s">
        <v>93</v>
      </c>
      <c r="J1" s="76" t="s">
        <v>94</v>
      </c>
      <c r="K1" s="76" t="s">
        <v>106</v>
      </c>
      <c r="L1" s="76" t="s">
        <v>95</v>
      </c>
      <c r="M1" s="123" t="s">
        <v>170</v>
      </c>
      <c r="N1" s="80" t="s">
        <v>96</v>
      </c>
      <c r="O1" s="80" t="s">
        <v>97</v>
      </c>
      <c r="P1" s="80" t="s">
        <v>98</v>
      </c>
      <c r="Q1" s="80" t="s">
        <v>99</v>
      </c>
      <c r="R1" s="80" t="s">
        <v>100</v>
      </c>
      <c r="S1" s="80" t="s">
        <v>101</v>
      </c>
      <c r="T1" s="80" t="s">
        <v>102</v>
      </c>
      <c r="U1" s="80" t="s">
        <v>103</v>
      </c>
      <c r="V1" s="80" t="s">
        <v>104</v>
      </c>
      <c r="W1" s="80" t="s">
        <v>105</v>
      </c>
      <c r="X1" s="76" t="s">
        <v>68</v>
      </c>
      <c r="Y1" s="76" t="s">
        <v>110</v>
      </c>
      <c r="Z1" s="76" t="s">
        <v>111</v>
      </c>
      <c r="AA1" s="4" t="s">
        <v>3</v>
      </c>
      <c r="AB1" s="5" t="s">
        <v>4</v>
      </c>
      <c r="AC1" s="5" t="s">
        <v>5</v>
      </c>
      <c r="AD1" s="5" t="s">
        <v>6</v>
      </c>
      <c r="AE1" s="5" t="s">
        <v>7</v>
      </c>
      <c r="AF1" s="6" t="s">
        <v>8</v>
      </c>
      <c r="AG1" s="70" t="s">
        <v>9</v>
      </c>
      <c r="AH1" s="71" t="s">
        <v>10</v>
      </c>
      <c r="AI1" s="67" t="s">
        <v>11</v>
      </c>
      <c r="AJ1" s="68" t="s">
        <v>12</v>
      </c>
      <c r="AK1" s="68" t="s">
        <v>53</v>
      </c>
      <c r="AL1" s="69" t="s">
        <v>54</v>
      </c>
      <c r="AM1" s="8" t="s">
        <v>13</v>
      </c>
      <c r="AN1" s="8" t="s">
        <v>59</v>
      </c>
      <c r="AO1" s="7" t="s">
        <v>14</v>
      </c>
      <c r="AP1" s="7" t="s">
        <v>15</v>
      </c>
      <c r="AQ1" s="7" t="s">
        <v>16</v>
      </c>
      <c r="AR1" s="7" t="s">
        <v>17</v>
      </c>
      <c r="AS1" s="8" t="s">
        <v>55</v>
      </c>
      <c r="AT1" s="87" t="s">
        <v>113</v>
      </c>
      <c r="AU1" s="87" t="s">
        <v>114</v>
      </c>
      <c r="AV1" s="87" t="s">
        <v>112</v>
      </c>
      <c r="AW1" s="10" t="s">
        <v>19</v>
      </c>
      <c r="AX1" s="10" t="s">
        <v>60</v>
      </c>
      <c r="AY1" s="10" t="s">
        <v>62</v>
      </c>
      <c r="AZ1" s="10" t="s">
        <v>109</v>
      </c>
      <c r="BA1" s="82" t="s">
        <v>107</v>
      </c>
      <c r="BB1" s="82"/>
      <c r="BC1" s="11"/>
      <c r="BD1" s="12" t="s">
        <v>20</v>
      </c>
      <c r="BE1" s="12" t="s">
        <v>21</v>
      </c>
      <c r="BH1" s="13" t="s">
        <v>22</v>
      </c>
      <c r="BI1" s="13" t="s">
        <v>4</v>
      </c>
      <c r="BJ1" s="14" t="s">
        <v>23</v>
      </c>
      <c r="BK1" s="15" t="s">
        <v>3</v>
      </c>
      <c r="BL1" s="15" t="s">
        <v>24</v>
      </c>
    </row>
    <row r="2" spans="1:67" x14ac:dyDescent="0.25">
      <c r="A2">
        <v>1</v>
      </c>
      <c r="B2" t="s">
        <v>25</v>
      </c>
      <c r="C2" s="16">
        <v>44066</v>
      </c>
      <c r="D2" s="91">
        <v>1</v>
      </c>
      <c r="E2" s="91">
        <f>LN(G2)</f>
        <v>4.6347289882296359</v>
      </c>
      <c r="G2" s="74">
        <v>103</v>
      </c>
      <c r="H2" s="74">
        <v>103</v>
      </c>
      <c r="J2" s="74">
        <v>50</v>
      </c>
      <c r="K2" s="74">
        <v>53</v>
      </c>
      <c r="L2" s="74">
        <v>53</v>
      </c>
      <c r="M2" s="74">
        <v>53</v>
      </c>
      <c r="X2" s="74">
        <v>265</v>
      </c>
      <c r="Y2" s="74">
        <f>LN(G2)</f>
        <v>4.6347289882296359</v>
      </c>
      <c r="Z2" s="74">
        <f>LN(AZ2)</f>
        <v>4.6347289882296359</v>
      </c>
      <c r="AA2" s="17">
        <f>AB2/AD2</f>
        <v>2.8888888888888893</v>
      </c>
      <c r="AB2">
        <f t="shared" ref="AB2:AB65" si="0">IF(A2=0,$BI$2,IF(A2=1,$BI$3,IF(A2=2,$BI$4,IF(A2=3,$BI$5,IF(A2=4,$BI$6,IF(A2=5,$BI$7,IF(A2=6,$BI$8,IF(A2=7,$BI$9,IF(A2=8,$BI$10,"")))))))))</f>
        <v>0.13</v>
      </c>
      <c r="AC2">
        <v>22.22</v>
      </c>
      <c r="AD2">
        <f t="shared" ref="AD2:AD65" si="1">$BE$7</f>
        <v>4.4999999999999998E-2</v>
      </c>
      <c r="AE2">
        <f>AB2-AD2</f>
        <v>8.5000000000000006E-2</v>
      </c>
      <c r="AF2" s="18">
        <f>BE2</f>
        <v>28310.699999999997</v>
      </c>
      <c r="AM2" s="20">
        <f>BE3*0.9</f>
        <v>47.7</v>
      </c>
      <c r="AN2" s="20"/>
      <c r="AO2" s="20"/>
      <c r="AP2" s="20"/>
      <c r="AQ2" s="20"/>
      <c r="AR2" s="20"/>
      <c r="AS2" s="20">
        <f>BE4+BE3*0.1</f>
        <v>55.3</v>
      </c>
      <c r="AT2" s="20"/>
      <c r="AU2" s="20"/>
      <c r="AV2" s="20"/>
      <c r="AW2" s="20">
        <f t="shared" ref="AW2:AW65" si="2">AF2+AM2+AS2</f>
        <v>28413.699999999997</v>
      </c>
      <c r="AZ2" s="20">
        <f>AM2+AS2</f>
        <v>103</v>
      </c>
      <c r="BA2" s="20">
        <f t="shared" ref="BA2:BA20" si="3">AZ2-G2</f>
        <v>0</v>
      </c>
      <c r="BB2" s="20"/>
      <c r="BD2" s="22" t="s">
        <v>26</v>
      </c>
      <c r="BE2" s="23">
        <f>BE5-BE4-BE3</f>
        <v>28310.699999999997</v>
      </c>
      <c r="BH2" s="24">
        <v>0</v>
      </c>
      <c r="BI2" s="25">
        <v>0.13</v>
      </c>
      <c r="BJ2" s="26">
        <f t="shared" ref="BJ2:BJ10" si="4">BI2-$BE$7</f>
        <v>8.5000000000000006E-2</v>
      </c>
      <c r="BK2" s="27">
        <f t="shared" ref="BK2:BK10" si="5">BI2/$BE$7</f>
        <v>2.8888888888888893</v>
      </c>
      <c r="BL2" s="26">
        <v>0</v>
      </c>
    </row>
    <row r="3" spans="1:67" x14ac:dyDescent="0.25">
      <c r="A3">
        <v>1</v>
      </c>
      <c r="B3" t="s">
        <v>120</v>
      </c>
      <c r="C3" s="16">
        <f>C2+1</f>
        <v>44067</v>
      </c>
      <c r="D3" s="91">
        <v>2</v>
      </c>
      <c r="E3" s="91">
        <f t="shared" ref="E3:E66" si="6">LN(G3)</f>
        <v>4.836281906951478</v>
      </c>
      <c r="G3" s="84">
        <f>AVERAGE(G2,G4)</f>
        <v>126</v>
      </c>
      <c r="H3" s="84">
        <v>126</v>
      </c>
      <c r="I3" s="84"/>
      <c r="J3" s="84">
        <f t="shared" ref="J3:L3" si="7">AVERAGE(J2,J4)</f>
        <v>56</v>
      </c>
      <c r="K3" s="84">
        <f t="shared" si="7"/>
        <v>38</v>
      </c>
      <c r="L3" s="84">
        <f t="shared" si="7"/>
        <v>70</v>
      </c>
      <c r="M3" s="84">
        <v>70</v>
      </c>
      <c r="N3" s="77"/>
      <c r="O3" s="77"/>
      <c r="P3" s="77"/>
      <c r="Q3" s="77"/>
      <c r="R3" s="77"/>
      <c r="S3" s="77"/>
      <c r="T3" s="77"/>
      <c r="U3" s="77"/>
      <c r="V3" s="77"/>
      <c r="W3" s="77"/>
      <c r="X3" s="84">
        <f>L3*5</f>
        <v>350</v>
      </c>
      <c r="Y3" s="74">
        <f t="shared" ref="Y3:Y21" si="8">LN(G3)</f>
        <v>4.836281906951478</v>
      </c>
      <c r="Z3" s="74">
        <f t="shared" ref="Z3:Z66" si="9">LN(AZ3)</f>
        <v>4.891483730718682</v>
      </c>
      <c r="AA3" s="17">
        <f t="shared" ref="AA3:AA66" si="10">AB3/AD3</f>
        <v>2.8888888888888893</v>
      </c>
      <c r="AB3">
        <f t="shared" si="0"/>
        <v>0.13</v>
      </c>
      <c r="AC3">
        <v>22.22</v>
      </c>
      <c r="AD3">
        <f t="shared" si="1"/>
        <v>4.4999999999999998E-2</v>
      </c>
      <c r="AE3">
        <f t="shared" ref="AE3:AE66" si="11">AB3-AD3</f>
        <v>8.5000000000000006E-2</v>
      </c>
      <c r="AF3" s="28">
        <f>AF2+AG3+AH3</f>
        <v>28280.549012228552</v>
      </c>
      <c r="AG3" s="29">
        <f t="shared" ref="AG3:AG66" si="12">-((AF2/$BE$2)*(AB3*AM2))</f>
        <v>-6.2010000000000005</v>
      </c>
      <c r="AH3" s="29">
        <f t="shared" ref="AH3:AH66" si="13">-(AF2/$BE$2)*($BE$26*$BE$25)</f>
        <v>-23.949987771445233</v>
      </c>
      <c r="AI3" s="29">
        <f>(AH3+AG3)*0.9</f>
        <v>-27.135888994300711</v>
      </c>
      <c r="AJ3" s="29">
        <f>(AH3+AG3)*0.1</f>
        <v>-3.0150987771445235</v>
      </c>
      <c r="AK3" s="29">
        <f>SUM(AI3:AJ3)*0.3</f>
        <v>-9.045296331433569</v>
      </c>
      <c r="AL3" s="29">
        <f>AI3-AK3</f>
        <v>-18.090592662867142</v>
      </c>
      <c r="AM3" s="20">
        <f>AM2-AI3-(AM2*AD3)</f>
        <v>72.689388994300714</v>
      </c>
      <c r="AN3" s="20"/>
      <c r="AO3" s="20">
        <f t="shared" ref="AO3:AO66" si="14">0.9*((AF2/$BE$2)*(AB3*AM2))</f>
        <v>5.5809000000000006</v>
      </c>
      <c r="AP3" s="20">
        <f t="shared" ref="AP3:AP66" si="15">0.9*(-AH3)</f>
        <v>21.554988994300711</v>
      </c>
      <c r="AQ3" s="20">
        <f t="shared" ref="AQ3:AQ66" si="16">-(AM2*AD3)</f>
        <v>-2.1465000000000001</v>
      </c>
      <c r="AR3" s="20">
        <f t="shared" ref="AR3:AR66" si="17">-(AM2*AD3)+AJ3</f>
        <v>-5.1615987771445235</v>
      </c>
      <c r="AS3" s="20">
        <f>AS2+(AM2*AD3)-AJ3</f>
        <v>60.461598777144523</v>
      </c>
      <c r="AT3" s="20">
        <f>(AM3-AM2)</f>
        <v>24.989388994300711</v>
      </c>
      <c r="AU3" s="20">
        <f>(AS3-AS2)</f>
        <v>5.1615987771445262</v>
      </c>
      <c r="AV3" s="20">
        <f t="shared" ref="AV3:AV66" si="18">(AM3-AM2)/(AS3-AS2)</f>
        <v>4.8414047804244902</v>
      </c>
      <c r="AW3" s="21">
        <f t="shared" si="2"/>
        <v>28413.699999999997</v>
      </c>
      <c r="AX3" s="20">
        <f t="shared" ref="AX3:AX66" si="19">-SUM(AJ3:AL3)</f>
        <v>30.150987771445234</v>
      </c>
      <c r="AY3" s="20"/>
      <c r="AZ3" s="20">
        <f t="shared" ref="AZ3:AZ66" si="20">AM3+AS3</f>
        <v>133.15098777144524</v>
      </c>
      <c r="BA3" s="20">
        <f t="shared" si="3"/>
        <v>7.1509877714452443</v>
      </c>
      <c r="BB3" s="20"/>
      <c r="BC3" s="86"/>
      <c r="BD3" s="30" t="s">
        <v>27</v>
      </c>
      <c r="BE3" s="31">
        <v>53</v>
      </c>
      <c r="BH3" s="24">
        <v>1</v>
      </c>
      <c r="BI3" s="32">
        <v>0.13</v>
      </c>
      <c r="BJ3" s="26">
        <f t="shared" si="4"/>
        <v>8.5000000000000006E-2</v>
      </c>
      <c r="BK3" s="27">
        <f t="shared" si="5"/>
        <v>2.8888888888888893</v>
      </c>
      <c r="BL3" s="26">
        <f>(BI3-BI2)/BI2</f>
        <v>0</v>
      </c>
    </row>
    <row r="4" spans="1:67" x14ac:dyDescent="0.25">
      <c r="A4">
        <v>1</v>
      </c>
      <c r="C4" s="16">
        <f t="shared" ref="C4:C67" si="21">C3+1</f>
        <v>44068</v>
      </c>
      <c r="D4" s="91">
        <v>3</v>
      </c>
      <c r="E4" s="91">
        <f t="shared" si="6"/>
        <v>5.0039463059454592</v>
      </c>
      <c r="G4" s="74">
        <v>149</v>
      </c>
      <c r="H4" s="74">
        <f>AVERAGE(G2:G4)</f>
        <v>126</v>
      </c>
      <c r="J4" s="74">
        <f>G4-L4</f>
        <v>62</v>
      </c>
      <c r="K4" s="77">
        <f>G4-G3</f>
        <v>23</v>
      </c>
      <c r="L4" s="74">
        <v>87</v>
      </c>
      <c r="M4" s="74">
        <f>AVERAGE(L2:L4)</f>
        <v>70</v>
      </c>
      <c r="N4" s="81">
        <v>101</v>
      </c>
      <c r="O4" s="81">
        <v>7</v>
      </c>
      <c r="P4" s="81">
        <v>33</v>
      </c>
      <c r="Q4" s="81">
        <v>9</v>
      </c>
      <c r="R4" s="81">
        <v>68</v>
      </c>
      <c r="S4" s="81">
        <v>48</v>
      </c>
      <c r="T4" s="81">
        <v>2</v>
      </c>
      <c r="U4" s="81">
        <v>29</v>
      </c>
      <c r="V4" s="81">
        <v>5</v>
      </c>
      <c r="W4" s="81">
        <v>19</v>
      </c>
      <c r="X4" s="74">
        <f>L4*5</f>
        <v>435</v>
      </c>
      <c r="Y4" s="74">
        <f t="shared" si="8"/>
        <v>5.0039463059454592</v>
      </c>
      <c r="Z4" s="74">
        <f t="shared" si="9"/>
        <v>5.1150855481140862</v>
      </c>
      <c r="AA4" s="17">
        <f t="shared" si="10"/>
        <v>2.8888888888888893</v>
      </c>
      <c r="AB4">
        <f t="shared" si="0"/>
        <v>0.13</v>
      </c>
      <c r="AC4">
        <v>22.22</v>
      </c>
      <c r="AD4">
        <f t="shared" si="1"/>
        <v>4.4999999999999998E-2</v>
      </c>
      <c r="AE4">
        <f t="shared" si="11"/>
        <v>8.5000000000000006E-2</v>
      </c>
      <c r="AF4" s="28">
        <f>AF3+AG4+AH4</f>
        <v>28247.184974579584</v>
      </c>
      <c r="AG4" s="29">
        <f t="shared" si="12"/>
        <v>-9.4395566925542234</v>
      </c>
      <c r="AH4" s="29">
        <f t="shared" si="13"/>
        <v>-23.924480956409816</v>
      </c>
      <c r="AI4" s="29">
        <f t="shared" ref="AI4:AI67" si="22">(AH4+AG4)*0.9</f>
        <v>-30.02763388406764</v>
      </c>
      <c r="AJ4" s="29">
        <f t="shared" ref="AJ4:AJ67" si="23">(AH4+AG4)*0.1</f>
        <v>-3.3364037648964047</v>
      </c>
      <c r="AK4" s="29">
        <f t="shared" ref="AK4:AK67" si="24">SUM(AI4:AJ4)*0.3</f>
        <v>-10.009211294689212</v>
      </c>
      <c r="AL4" s="29">
        <f t="shared" ref="AL4:AL67" si="25">AI4-AK4</f>
        <v>-20.018422589378428</v>
      </c>
      <c r="AM4" s="20">
        <f>AM3-AI4-(AM3*AD4)</f>
        <v>99.446000373624827</v>
      </c>
      <c r="AN4" s="20"/>
      <c r="AO4" s="20">
        <f t="shared" si="14"/>
        <v>8.4956010232988017</v>
      </c>
      <c r="AP4" s="20">
        <f t="shared" si="15"/>
        <v>21.532032860768837</v>
      </c>
      <c r="AQ4" s="20">
        <f t="shared" si="16"/>
        <v>-3.2710225047435322</v>
      </c>
      <c r="AR4" s="20">
        <f t="shared" si="17"/>
        <v>-6.6074262696399373</v>
      </c>
      <c r="AS4" s="20">
        <f>AS3+(AM3*AD4)-AJ4</f>
        <v>67.069025046784461</v>
      </c>
      <c r="AT4" s="20">
        <f t="shared" ref="AT4:AT67" si="26">(AM4-AM3)</f>
        <v>26.756611379324113</v>
      </c>
      <c r="AU4" s="20">
        <f t="shared" ref="AU4:AU67" si="27">(AS4-AS3)</f>
        <v>6.6074262696399373</v>
      </c>
      <c r="AV4" s="20">
        <f t="shared" si="18"/>
        <v>4.0494755881373123</v>
      </c>
      <c r="AW4" s="21">
        <f t="shared" si="2"/>
        <v>28413.699999999993</v>
      </c>
      <c r="AX4" s="20">
        <f t="shared" si="19"/>
        <v>33.364037648964043</v>
      </c>
      <c r="AY4" s="20">
        <f>AX4+AX3</f>
        <v>63.515025420409273</v>
      </c>
      <c r="AZ4" s="20">
        <f t="shared" si="20"/>
        <v>166.5150254204093</v>
      </c>
      <c r="BA4" s="20">
        <f t="shared" si="3"/>
        <v>17.515025420409302</v>
      </c>
      <c r="BB4" s="89"/>
      <c r="BC4" s="86"/>
      <c r="BD4" s="33" t="s">
        <v>28</v>
      </c>
      <c r="BE4" s="34">
        <v>50</v>
      </c>
      <c r="BH4" s="24">
        <v>2</v>
      </c>
      <c r="BI4" s="32">
        <f>0.045*0.75</f>
        <v>3.3750000000000002E-2</v>
      </c>
      <c r="BJ4" s="26">
        <f t="shared" si="4"/>
        <v>-1.1249999999999996E-2</v>
      </c>
      <c r="BK4" s="27">
        <f t="shared" si="5"/>
        <v>0.75000000000000011</v>
      </c>
      <c r="BL4" s="26">
        <f t="shared" ref="BL4:BL7" si="28">(BI4-BI3)/BI3</f>
        <v>-0.74038461538461542</v>
      </c>
    </row>
    <row r="5" spans="1:67" x14ac:dyDescent="0.25">
      <c r="A5">
        <v>1</v>
      </c>
      <c r="C5" s="16">
        <f t="shared" si="21"/>
        <v>44069</v>
      </c>
      <c r="D5" s="91">
        <v>4</v>
      </c>
      <c r="E5" s="91">
        <f t="shared" si="6"/>
        <v>5.3278761687895813</v>
      </c>
      <c r="G5" s="74">
        <v>206</v>
      </c>
      <c r="H5" s="74">
        <f t="shared" ref="H5:H18" si="29">AVERAGE(G3:G5)</f>
        <v>160.33333333333334</v>
      </c>
      <c r="J5" s="74">
        <v>70</v>
      </c>
      <c r="K5" s="77">
        <f t="shared" ref="K5" si="30">G5-G4</f>
        <v>57</v>
      </c>
      <c r="L5" s="74">
        <v>136</v>
      </c>
      <c r="M5" s="74">
        <f t="shared" ref="M5:M19" si="31">AVERAGE(L3:L5)</f>
        <v>97.666666666666671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4">
        <f>L5*5</f>
        <v>680</v>
      </c>
      <c r="Y5" s="74">
        <f t="shared" si="8"/>
        <v>5.3278761687895813</v>
      </c>
      <c r="Z5" s="74">
        <f t="shared" si="9"/>
        <v>5.3147331746430231</v>
      </c>
      <c r="AA5" s="17">
        <f t="shared" si="10"/>
        <v>2.8888888888888893</v>
      </c>
      <c r="AB5">
        <f t="shared" si="0"/>
        <v>0.13</v>
      </c>
      <c r="AC5">
        <v>22.22</v>
      </c>
      <c r="AD5">
        <f t="shared" si="1"/>
        <v>4.4999999999999998E-2</v>
      </c>
      <c r="AE5">
        <f t="shared" si="11"/>
        <v>8.5000000000000006E-2</v>
      </c>
      <c r="AF5" s="28">
        <f t="shared" ref="AF5:AF68" si="32">AF4+AG5+AH5</f>
        <v>28210.389742441257</v>
      </c>
      <c r="AG5" s="29">
        <f t="shared" si="12"/>
        <v>-12.898976139045162</v>
      </c>
      <c r="AH5" s="29">
        <f t="shared" si="13"/>
        <v>-23.896255999284111</v>
      </c>
      <c r="AI5" s="29">
        <f t="shared" si="22"/>
        <v>-33.115708924496346</v>
      </c>
      <c r="AJ5" s="29">
        <f t="shared" si="23"/>
        <v>-3.6795232138329279</v>
      </c>
      <c r="AK5" s="29">
        <f t="shared" si="24"/>
        <v>-11.038569641498782</v>
      </c>
      <c r="AL5" s="29">
        <f t="shared" si="25"/>
        <v>-22.077139282997564</v>
      </c>
      <c r="AM5" s="20">
        <f>AM4-AI5-(AM4*AD5)</f>
        <v>128.08663928130807</v>
      </c>
      <c r="AN5" s="20"/>
      <c r="AO5" s="20">
        <f t="shared" si="14"/>
        <v>11.609078525140646</v>
      </c>
      <c r="AP5" s="20">
        <f t="shared" si="15"/>
        <v>21.5066303993557</v>
      </c>
      <c r="AQ5" s="20">
        <f t="shared" si="16"/>
        <v>-4.4750700168131168</v>
      </c>
      <c r="AR5" s="20">
        <f t="shared" si="17"/>
        <v>-8.1545932306460447</v>
      </c>
      <c r="AS5" s="20">
        <f>AS4+(AM4*AD5)-AJ5</f>
        <v>75.223618277430504</v>
      </c>
      <c r="AT5" s="20">
        <f t="shared" si="26"/>
        <v>28.64063890768324</v>
      </c>
      <c r="AU5" s="20">
        <f t="shared" si="27"/>
        <v>8.1545932306460429</v>
      </c>
      <c r="AV5" s="20">
        <f t="shared" si="18"/>
        <v>3.512209388942654</v>
      </c>
      <c r="AW5" s="21">
        <f t="shared" si="2"/>
        <v>28413.699999999997</v>
      </c>
      <c r="AX5" s="20">
        <f t="shared" si="19"/>
        <v>36.795232138329276</v>
      </c>
      <c r="AY5" s="20">
        <f>AX5+AY4</f>
        <v>100.31025755873856</v>
      </c>
      <c r="AZ5" s="20">
        <f t="shared" si="20"/>
        <v>203.31025755873856</v>
      </c>
      <c r="BA5" s="20">
        <f t="shared" si="3"/>
        <v>-2.6897424412614441</v>
      </c>
      <c r="BB5" s="89"/>
      <c r="BC5" s="86"/>
      <c r="BD5" s="35" t="s">
        <v>19</v>
      </c>
      <c r="BE5">
        <f>0.7*BE27</f>
        <v>28413.699999999997</v>
      </c>
      <c r="BH5" s="24"/>
      <c r="BI5" s="32">
        <f>BI2*1.25</f>
        <v>0.16250000000000001</v>
      </c>
      <c r="BJ5" s="26">
        <f t="shared" si="4"/>
        <v>0.11750000000000001</v>
      </c>
      <c r="BK5" s="27">
        <f t="shared" si="5"/>
        <v>3.6111111111111112</v>
      </c>
      <c r="BL5" s="26">
        <f t="shared" si="28"/>
        <v>3.8148148148148149</v>
      </c>
    </row>
    <row r="6" spans="1:67" x14ac:dyDescent="0.25">
      <c r="A6">
        <v>1</v>
      </c>
      <c r="B6" t="s">
        <v>76</v>
      </c>
      <c r="C6" s="16">
        <f t="shared" si="21"/>
        <v>44070</v>
      </c>
      <c r="D6" s="91">
        <v>5</v>
      </c>
      <c r="E6" s="91">
        <f t="shared" si="6"/>
        <v>5.4510384535657002</v>
      </c>
      <c r="G6" s="84">
        <f>AVERAGE(G5,G7)</f>
        <v>233</v>
      </c>
      <c r="H6" s="74">
        <f t="shared" si="29"/>
        <v>196</v>
      </c>
      <c r="I6" s="84"/>
      <c r="J6" s="84">
        <f t="shared" ref="J6:L6" si="33">AVERAGE(J5,J7)</f>
        <v>77</v>
      </c>
      <c r="K6" s="84">
        <f t="shared" si="33"/>
        <v>56.5</v>
      </c>
      <c r="L6" s="84">
        <f t="shared" si="33"/>
        <v>156</v>
      </c>
      <c r="M6" s="74">
        <f t="shared" si="31"/>
        <v>126.33333333333333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>
        <f>L6*5</f>
        <v>780</v>
      </c>
      <c r="Y6" s="74">
        <f t="shared" si="8"/>
        <v>5.4510384535657002</v>
      </c>
      <c r="Z6" s="74">
        <f t="shared" si="9"/>
        <v>5.4962155191231084</v>
      </c>
      <c r="AA6" s="17">
        <f t="shared" si="10"/>
        <v>2.8888888888888893</v>
      </c>
      <c r="AB6">
        <f t="shared" si="0"/>
        <v>0.13</v>
      </c>
      <c r="AC6">
        <v>22.22</v>
      </c>
      <c r="AD6">
        <f t="shared" si="1"/>
        <v>4.4999999999999998E-2</v>
      </c>
      <c r="AE6">
        <f t="shared" si="11"/>
        <v>8.5000000000000006E-2</v>
      </c>
      <c r="AF6" s="28">
        <f t="shared" si="32"/>
        <v>28169.932349607472</v>
      </c>
      <c r="AG6" s="29">
        <f t="shared" si="12"/>
        <v>-16.592264477398096</v>
      </c>
      <c r="AH6" s="29">
        <f t="shared" si="13"/>
        <v>-23.865128356387238</v>
      </c>
      <c r="AI6" s="29">
        <f t="shared" si="22"/>
        <v>-36.411653550406804</v>
      </c>
      <c r="AJ6" s="29">
        <f t="shared" si="23"/>
        <v>-4.0457392833785333</v>
      </c>
      <c r="AK6" s="29">
        <f t="shared" si="24"/>
        <v>-12.137217850135601</v>
      </c>
      <c r="AL6" s="29">
        <f t="shared" si="25"/>
        <v>-24.274435700271205</v>
      </c>
      <c r="AM6" s="20">
        <f>AM5-AI6-(AM5*AD6)</f>
        <v>158.734394064056</v>
      </c>
      <c r="AN6" s="20"/>
      <c r="AO6" s="20">
        <f t="shared" si="14"/>
        <v>14.933038029658286</v>
      </c>
      <c r="AP6" s="20">
        <f t="shared" si="15"/>
        <v>21.478615520748516</v>
      </c>
      <c r="AQ6" s="20">
        <f t="shared" si="16"/>
        <v>-5.7638987676588629</v>
      </c>
      <c r="AR6" s="20">
        <f t="shared" si="17"/>
        <v>-9.8096380510373962</v>
      </c>
      <c r="AS6" s="20">
        <f>AS5+(AM5*AD6)-AJ6</f>
        <v>85.0332563284679</v>
      </c>
      <c r="AT6" s="20">
        <f t="shared" si="26"/>
        <v>30.647754782747938</v>
      </c>
      <c r="AU6" s="20">
        <f t="shared" si="27"/>
        <v>9.8096380510373962</v>
      </c>
      <c r="AV6" s="20">
        <f t="shared" si="18"/>
        <v>3.1242492967930509</v>
      </c>
      <c r="AW6" s="21">
        <f t="shared" si="2"/>
        <v>28413.699999999997</v>
      </c>
      <c r="AX6" s="20">
        <f t="shared" si="19"/>
        <v>40.457392833785335</v>
      </c>
      <c r="AY6" s="20">
        <f t="shared" ref="AY6:AY69" si="34">AX6+AY5</f>
        <v>140.76765039252388</v>
      </c>
      <c r="AZ6" s="20">
        <f t="shared" si="20"/>
        <v>243.7676503925239</v>
      </c>
      <c r="BA6" s="20">
        <f t="shared" si="3"/>
        <v>10.767650392523905</v>
      </c>
      <c r="BB6" s="89"/>
      <c r="BC6" s="86"/>
      <c r="BD6" s="22" t="s">
        <v>29</v>
      </c>
      <c r="BE6" s="36">
        <v>0.13</v>
      </c>
      <c r="BH6" s="24"/>
      <c r="BI6" s="32">
        <v>0.06</v>
      </c>
      <c r="BJ6" s="26">
        <f t="shared" si="4"/>
        <v>1.4999999999999999E-2</v>
      </c>
      <c r="BK6" s="27">
        <f t="shared" si="5"/>
        <v>1.3333333333333333</v>
      </c>
      <c r="BL6" s="26">
        <f t="shared" si="28"/>
        <v>-0.63076923076923075</v>
      </c>
    </row>
    <row r="7" spans="1:67" x14ac:dyDescent="0.25">
      <c r="A7">
        <v>1</v>
      </c>
      <c r="C7" s="16">
        <f t="shared" si="21"/>
        <v>44071</v>
      </c>
      <c r="D7" s="91">
        <v>6</v>
      </c>
      <c r="E7" s="91">
        <f t="shared" si="6"/>
        <v>5.5606816310155276</v>
      </c>
      <c r="G7" s="74">
        <v>260</v>
      </c>
      <c r="H7" s="74">
        <f t="shared" si="29"/>
        <v>233</v>
      </c>
      <c r="J7" s="74">
        <v>84</v>
      </c>
      <c r="K7" s="74">
        <v>56</v>
      </c>
      <c r="L7" s="74">
        <v>176</v>
      </c>
      <c r="M7" s="74">
        <f t="shared" si="31"/>
        <v>156</v>
      </c>
      <c r="X7" s="74">
        <f>L7*5</f>
        <v>880</v>
      </c>
      <c r="Y7" s="74">
        <f t="shared" si="8"/>
        <v>5.5606816310155276</v>
      </c>
      <c r="Z7" s="74">
        <f t="shared" si="9"/>
        <v>5.6634166944653108</v>
      </c>
      <c r="AA7" s="17">
        <f t="shared" si="10"/>
        <v>2.8888888888888893</v>
      </c>
      <c r="AB7">
        <f t="shared" si="0"/>
        <v>0.13</v>
      </c>
      <c r="AC7">
        <v>22.22</v>
      </c>
      <c r="AD7">
        <f t="shared" si="1"/>
        <v>4.4999999999999998E-2</v>
      </c>
      <c r="AE7">
        <f t="shared" si="11"/>
        <v>8.5000000000000006E-2</v>
      </c>
      <c r="AF7" s="28">
        <f t="shared" si="32"/>
        <v>28125.568580297644</v>
      </c>
      <c r="AG7" s="29">
        <f t="shared" si="12"/>
        <v>-20.532866672468394</v>
      </c>
      <c r="AH7" s="29">
        <f t="shared" si="13"/>
        <v>-23.830902637361085</v>
      </c>
      <c r="AI7" s="29">
        <f t="shared" si="22"/>
        <v>-39.927392378846534</v>
      </c>
      <c r="AJ7" s="29">
        <f t="shared" si="23"/>
        <v>-4.4363769309829477</v>
      </c>
      <c r="AK7" s="29">
        <f t="shared" si="24"/>
        <v>-13.309130792948844</v>
      </c>
      <c r="AL7" s="29">
        <f t="shared" si="25"/>
        <v>-26.618261585897692</v>
      </c>
      <c r="AM7" s="20">
        <f t="shared" ref="AM7:AM70" si="35">AM6-AI7-(AM6*AD7)+AN7</f>
        <v>191.51873871002005</v>
      </c>
      <c r="AN7" s="20"/>
      <c r="AO7" s="20">
        <f t="shared" si="14"/>
        <v>18.479580005221557</v>
      </c>
      <c r="AP7" s="20">
        <f t="shared" si="15"/>
        <v>21.447812373624977</v>
      </c>
      <c r="AQ7" s="20">
        <f t="shared" si="16"/>
        <v>-7.1430477328825202</v>
      </c>
      <c r="AR7" s="20">
        <f t="shared" si="17"/>
        <v>-11.579424663865467</v>
      </c>
      <c r="AS7" s="20">
        <f t="shared" ref="AS7:AS70" si="36">AS6+(AM6*AD7)-AJ7-AN7</f>
        <v>96.612680992333367</v>
      </c>
      <c r="AT7" s="20">
        <f t="shared" si="26"/>
        <v>32.78434464596404</v>
      </c>
      <c r="AU7" s="20">
        <f t="shared" si="27"/>
        <v>11.579424663865467</v>
      </c>
      <c r="AV7" s="20">
        <f t="shared" si="18"/>
        <v>2.8312585122014089</v>
      </c>
      <c r="AW7" s="21">
        <f t="shared" si="2"/>
        <v>28413.699999999997</v>
      </c>
      <c r="AX7" s="20">
        <f t="shared" si="19"/>
        <v>44.363769309829479</v>
      </c>
      <c r="AY7" s="20">
        <f t="shared" si="34"/>
        <v>185.13141970235336</v>
      </c>
      <c r="AZ7" s="20">
        <f t="shared" si="20"/>
        <v>288.13141970235341</v>
      </c>
      <c r="BA7" s="20">
        <f t="shared" si="3"/>
        <v>28.131419702353412</v>
      </c>
      <c r="BB7" s="89"/>
      <c r="BC7" s="86"/>
      <c r="BD7" s="30" t="s">
        <v>30</v>
      </c>
      <c r="BE7" s="37">
        <v>4.4999999999999998E-2</v>
      </c>
      <c r="BH7" s="24"/>
      <c r="BI7" s="32">
        <v>0.03</v>
      </c>
      <c r="BJ7" s="26">
        <f t="shared" si="4"/>
        <v>-1.4999999999999999E-2</v>
      </c>
      <c r="BK7" s="27">
        <f t="shared" si="5"/>
        <v>0.66666666666666663</v>
      </c>
      <c r="BL7" s="26">
        <f t="shared" si="28"/>
        <v>-0.5</v>
      </c>
    </row>
    <row r="8" spans="1:67" x14ac:dyDescent="0.25">
      <c r="A8">
        <v>1</v>
      </c>
      <c r="C8" s="16">
        <f t="shared" si="21"/>
        <v>44072</v>
      </c>
      <c r="D8" s="91">
        <v>7</v>
      </c>
      <c r="E8" s="91">
        <f t="shared" si="6"/>
        <v>5.7651911027848444</v>
      </c>
      <c r="F8" s="91">
        <f>LN(2)/SLOPE(E2:E8,D2:D8)</f>
        <v>3.6707207901821852</v>
      </c>
      <c r="G8" s="84">
        <f>AVERAGE(G7,G10)</f>
        <v>319</v>
      </c>
      <c r="H8" s="74">
        <f t="shared" si="29"/>
        <v>270.66666666666669</v>
      </c>
      <c r="I8" s="84"/>
      <c r="J8" s="84">
        <f t="shared" ref="J8:L8" si="37">AVERAGE(J7,J10)</f>
        <v>97</v>
      </c>
      <c r="K8" s="84">
        <f t="shared" si="37"/>
        <v>86</v>
      </c>
      <c r="L8" s="84">
        <f t="shared" si="37"/>
        <v>222</v>
      </c>
      <c r="M8" s="74">
        <f t="shared" si="31"/>
        <v>184.66666666666666</v>
      </c>
      <c r="X8" s="84">
        <f t="shared" ref="X8:X12" si="38">L8*5</f>
        <v>1110</v>
      </c>
      <c r="Y8" s="74">
        <f t="shared" si="8"/>
        <v>5.7651911027848444</v>
      </c>
      <c r="Z8" s="74">
        <f t="shared" si="9"/>
        <v>5.8190717867545834</v>
      </c>
      <c r="AA8" s="17">
        <f t="shared" si="10"/>
        <v>2.8888888888888893</v>
      </c>
      <c r="AB8">
        <f t="shared" si="0"/>
        <v>0.13</v>
      </c>
      <c r="AC8">
        <v>22.22</v>
      </c>
      <c r="AD8">
        <f t="shared" si="1"/>
        <v>4.4999999999999998E-2</v>
      </c>
      <c r="AE8">
        <f t="shared" si="11"/>
        <v>8.5000000000000006E-2</v>
      </c>
      <c r="AF8" s="28">
        <f t="shared" si="32"/>
        <v>28077.040583174185</v>
      </c>
      <c r="AG8" s="29">
        <f t="shared" si="12"/>
        <v>-24.734624880349152</v>
      </c>
      <c r="AH8" s="29">
        <f t="shared" si="13"/>
        <v>-23.793372243112071</v>
      </c>
      <c r="AI8" s="29">
        <f t="shared" si="22"/>
        <v>-43.6751974111151</v>
      </c>
      <c r="AJ8" s="29">
        <f t="shared" si="23"/>
        <v>-4.8527997123461226</v>
      </c>
      <c r="AK8" s="29">
        <f t="shared" si="24"/>
        <v>-14.558399137038364</v>
      </c>
      <c r="AL8" s="29">
        <f t="shared" si="25"/>
        <v>-29.116798274076736</v>
      </c>
      <c r="AM8" s="20">
        <f t="shared" si="35"/>
        <v>226.57559287918426</v>
      </c>
      <c r="AN8" s="20"/>
      <c r="AO8" s="20">
        <f t="shared" si="14"/>
        <v>22.261162392314237</v>
      </c>
      <c r="AP8" s="20">
        <f t="shared" si="15"/>
        <v>21.414035018800863</v>
      </c>
      <c r="AQ8" s="20">
        <f t="shared" si="16"/>
        <v>-8.6183432419509014</v>
      </c>
      <c r="AR8" s="20">
        <f t="shared" si="17"/>
        <v>-13.471142954297024</v>
      </c>
      <c r="AS8" s="20">
        <f>AS7+(AM7*AD8)-AJ8-AN8</f>
        <v>110.08382394663039</v>
      </c>
      <c r="AT8" s="20">
        <f t="shared" si="26"/>
        <v>35.056854169164211</v>
      </c>
      <c r="AU8" s="20">
        <f t="shared" si="27"/>
        <v>13.471142954297022</v>
      </c>
      <c r="AV8" s="20">
        <f t="shared" si="18"/>
        <v>2.6023667247909192</v>
      </c>
      <c r="AW8" s="21">
        <f t="shared" si="2"/>
        <v>28413.7</v>
      </c>
      <c r="AX8" s="20">
        <f t="shared" si="19"/>
        <v>48.527997123461219</v>
      </c>
      <c r="AY8" s="20">
        <f t="shared" si="34"/>
        <v>233.65941682581456</v>
      </c>
      <c r="AZ8" s="20">
        <f t="shared" si="20"/>
        <v>336.65941682581467</v>
      </c>
      <c r="BA8" s="20">
        <f t="shared" si="3"/>
        <v>17.659416825814674</v>
      </c>
      <c r="BB8" s="89"/>
      <c r="BC8" s="86"/>
      <c r="BD8" s="33" t="s">
        <v>3</v>
      </c>
      <c r="BE8" s="38">
        <f>BK2</f>
        <v>2.8888888888888893</v>
      </c>
      <c r="BH8" s="24"/>
      <c r="BI8" s="32">
        <v>0.02</v>
      </c>
      <c r="BJ8" s="26">
        <f t="shared" si="4"/>
        <v>-2.4999999999999998E-2</v>
      </c>
      <c r="BK8" s="27">
        <f t="shared" si="5"/>
        <v>0.44444444444444448</v>
      </c>
      <c r="BL8" s="26">
        <f>(BI8-BI7)/BI7</f>
        <v>-0.33333333333333331</v>
      </c>
      <c r="BN8" s="39"/>
      <c r="BO8" s="40" t="s">
        <v>31</v>
      </c>
    </row>
    <row r="9" spans="1:67" x14ac:dyDescent="0.25">
      <c r="A9">
        <v>1</v>
      </c>
      <c r="C9" s="73">
        <f t="shared" si="21"/>
        <v>44073</v>
      </c>
      <c r="D9" s="91">
        <v>8</v>
      </c>
      <c r="E9" s="91">
        <f t="shared" si="6"/>
        <v>5.7651911027848444</v>
      </c>
      <c r="F9" s="91">
        <f t="shared" ref="F9:F19" si="39">LN(2)/SLOPE(E3:E9,D3:D9)</f>
        <v>4.2730128357813832</v>
      </c>
      <c r="G9" s="84">
        <v>319</v>
      </c>
      <c r="H9" s="74">
        <f t="shared" si="29"/>
        <v>299.33333333333331</v>
      </c>
      <c r="I9" s="84"/>
      <c r="J9" s="84">
        <v>321</v>
      </c>
      <c r="K9" s="84">
        <v>322</v>
      </c>
      <c r="L9" s="84">
        <v>323</v>
      </c>
      <c r="M9" s="74">
        <f t="shared" si="31"/>
        <v>240.33333333333334</v>
      </c>
      <c r="N9" s="75"/>
      <c r="O9" s="75"/>
      <c r="P9" s="75"/>
      <c r="Q9" s="75"/>
      <c r="R9" s="75"/>
      <c r="S9" s="75"/>
      <c r="T9" s="75"/>
      <c r="U9" s="75"/>
      <c r="V9" s="75"/>
      <c r="W9" s="75"/>
      <c r="X9" s="84">
        <f t="shared" si="38"/>
        <v>1615</v>
      </c>
      <c r="Y9" s="74">
        <f t="shared" si="8"/>
        <v>5.7651911027848444</v>
      </c>
      <c r="Z9" s="74">
        <f t="shared" si="9"/>
        <v>5.9651807870724429</v>
      </c>
      <c r="AA9" s="17">
        <f t="shared" si="10"/>
        <v>2.8888888888888893</v>
      </c>
      <c r="AB9">
        <f t="shared" si="0"/>
        <v>0.13</v>
      </c>
      <c r="AC9">
        <v>22.22</v>
      </c>
      <c r="AD9">
        <f t="shared" si="1"/>
        <v>4.4999999999999998E-2</v>
      </c>
      <c r="AE9">
        <f t="shared" si="11"/>
        <v>8.5000000000000006E-2</v>
      </c>
      <c r="AF9" s="28">
        <f t="shared" si="32"/>
        <v>28024.076539411199</v>
      </c>
      <c r="AG9" s="29">
        <f t="shared" si="12"/>
        <v>-29.211724723702673</v>
      </c>
      <c r="AH9" s="29">
        <f t="shared" si="13"/>
        <v>-23.752319039281733</v>
      </c>
      <c r="AI9" s="29">
        <f t="shared" si="22"/>
        <v>-47.667639386685963</v>
      </c>
      <c r="AJ9" s="29">
        <f t="shared" si="23"/>
        <v>-5.2964043762984403</v>
      </c>
      <c r="AK9" s="29">
        <f t="shared" si="24"/>
        <v>-15.889213128895321</v>
      </c>
      <c r="AL9" s="29">
        <f t="shared" si="25"/>
        <v>-31.778426257790642</v>
      </c>
      <c r="AM9" s="20">
        <f t="shared" si="35"/>
        <v>264.04733058630694</v>
      </c>
      <c r="AN9" s="20"/>
      <c r="AO9" s="20">
        <f t="shared" si="14"/>
        <v>26.290552251332407</v>
      </c>
      <c r="AP9" s="20">
        <f t="shared" si="15"/>
        <v>21.377087135353559</v>
      </c>
      <c r="AQ9" s="20">
        <f t="shared" si="16"/>
        <v>-10.195901679563292</v>
      </c>
      <c r="AR9" s="20">
        <f t="shared" si="17"/>
        <v>-15.492306055861732</v>
      </c>
      <c r="AS9" s="20">
        <f t="shared" si="36"/>
        <v>125.57613000249212</v>
      </c>
      <c r="AT9" s="20">
        <f t="shared" si="26"/>
        <v>37.471737707122685</v>
      </c>
      <c r="AU9" s="20">
        <f t="shared" si="27"/>
        <v>15.492306055861732</v>
      </c>
      <c r="AV9" s="20">
        <f t="shared" si="18"/>
        <v>2.4187320836554687</v>
      </c>
      <c r="AW9" s="21">
        <f t="shared" si="2"/>
        <v>28413.699999999997</v>
      </c>
      <c r="AX9" s="20">
        <f t="shared" si="19"/>
        <v>52.964043762984403</v>
      </c>
      <c r="AY9" s="20">
        <f t="shared" si="34"/>
        <v>286.62346058879893</v>
      </c>
      <c r="AZ9" s="20">
        <f t="shared" si="20"/>
        <v>389.62346058879905</v>
      </c>
      <c r="BA9" s="20">
        <f t="shared" si="3"/>
        <v>70.623460588799048</v>
      </c>
      <c r="BB9" s="89"/>
      <c r="BC9" s="86"/>
      <c r="BD9" s="22" t="s">
        <v>32</v>
      </c>
      <c r="BE9" s="41"/>
      <c r="BH9" s="42"/>
      <c r="BI9" s="32">
        <v>1.4999999999999999E-2</v>
      </c>
      <c r="BJ9" s="43">
        <f t="shared" si="4"/>
        <v>-0.03</v>
      </c>
      <c r="BK9" s="44">
        <f t="shared" si="5"/>
        <v>0.33333333333333331</v>
      </c>
      <c r="BL9" s="26">
        <f>(BI9-BI8)/BI8</f>
        <v>-0.25000000000000006</v>
      </c>
    </row>
    <row r="10" spans="1:67" x14ac:dyDescent="0.25">
      <c r="A10">
        <v>1</v>
      </c>
      <c r="C10" s="16">
        <f t="shared" si="21"/>
        <v>44074</v>
      </c>
      <c r="D10" s="91">
        <v>9</v>
      </c>
      <c r="E10" s="91">
        <f t="shared" si="6"/>
        <v>5.934894195619588</v>
      </c>
      <c r="F10" s="91">
        <f t="shared" si="39"/>
        <v>4.874420688408474</v>
      </c>
      <c r="G10" s="74">
        <v>378</v>
      </c>
      <c r="H10" s="74">
        <f t="shared" si="29"/>
        <v>338.66666666666669</v>
      </c>
      <c r="I10" s="74">
        <v>24</v>
      </c>
      <c r="J10" s="74">
        <v>110</v>
      </c>
      <c r="K10" s="74">
        <v>116</v>
      </c>
      <c r="L10" s="74">
        <v>268</v>
      </c>
      <c r="M10" s="74">
        <f t="shared" si="31"/>
        <v>271</v>
      </c>
      <c r="N10" s="74">
        <v>312</v>
      </c>
      <c r="O10" s="74">
        <v>20</v>
      </c>
      <c r="P10" s="74">
        <v>73</v>
      </c>
      <c r="Q10" s="74">
        <v>110</v>
      </c>
      <c r="R10" s="74">
        <v>239</v>
      </c>
      <c r="S10" s="74">
        <v>66</v>
      </c>
      <c r="T10" s="74">
        <v>4</v>
      </c>
      <c r="U10" s="74">
        <v>37</v>
      </c>
      <c r="V10" s="74">
        <v>6</v>
      </c>
      <c r="W10" s="74">
        <v>29</v>
      </c>
      <c r="X10" s="74">
        <f t="shared" si="38"/>
        <v>1340</v>
      </c>
      <c r="Y10" s="74">
        <f t="shared" si="8"/>
        <v>5.934894195619588</v>
      </c>
      <c r="Z10" s="74">
        <f t="shared" si="9"/>
        <v>6.1032509756077786</v>
      </c>
      <c r="AA10" s="17">
        <f t="shared" si="10"/>
        <v>2.8888888888888893</v>
      </c>
      <c r="AB10">
        <f t="shared" si="0"/>
        <v>0.13</v>
      </c>
      <c r="AC10">
        <v>22.22</v>
      </c>
      <c r="AD10">
        <f t="shared" si="1"/>
        <v>4.4999999999999998E-2</v>
      </c>
      <c r="AE10">
        <f t="shared" si="11"/>
        <v>8.5000000000000006E-2</v>
      </c>
      <c r="AF10" s="28">
        <f t="shared" si="32"/>
        <v>27966.390398526866</v>
      </c>
      <c r="AG10" s="29">
        <f t="shared" si="12"/>
        <v>-33.978627808889364</v>
      </c>
      <c r="AH10" s="29">
        <f t="shared" si="13"/>
        <v>-23.707513075442979</v>
      </c>
      <c r="AI10" s="29">
        <f t="shared" si="22"/>
        <v>-51.917526795899114</v>
      </c>
      <c r="AJ10" s="29">
        <f t="shared" si="23"/>
        <v>-5.7686140884332353</v>
      </c>
      <c r="AK10" s="29">
        <f t="shared" si="24"/>
        <v>-17.305842265299702</v>
      </c>
      <c r="AL10" s="29">
        <f t="shared" si="25"/>
        <v>-34.611684530599412</v>
      </c>
      <c r="AM10" s="20">
        <f t="shared" si="35"/>
        <v>285.99213484295507</v>
      </c>
      <c r="AN10" s="20">
        <f>AL3</f>
        <v>-18.090592662867142</v>
      </c>
      <c r="AO10" s="20">
        <f t="shared" si="14"/>
        <v>30.580765028000428</v>
      </c>
      <c r="AP10" s="20">
        <f t="shared" si="15"/>
        <v>21.336761767898683</v>
      </c>
      <c r="AQ10" s="20">
        <f t="shared" si="16"/>
        <v>-11.882129876383813</v>
      </c>
      <c r="AR10" s="20">
        <f t="shared" si="17"/>
        <v>-17.650743964817046</v>
      </c>
      <c r="AS10" s="20">
        <f>AS9+(AM9*AD10)-AJ10-AN10</f>
        <v>161.31746663017631</v>
      </c>
      <c r="AT10" s="20">
        <f t="shared" si="26"/>
        <v>21.944804256648126</v>
      </c>
      <c r="AU10" s="20">
        <f t="shared" si="27"/>
        <v>35.741336627684191</v>
      </c>
      <c r="AV10" s="20">
        <f t="shared" si="18"/>
        <v>0.61398946786031283</v>
      </c>
      <c r="AW10" s="21">
        <f t="shared" si="2"/>
        <v>28413.699999999997</v>
      </c>
      <c r="AX10" s="20">
        <f t="shared" si="19"/>
        <v>57.686140884332346</v>
      </c>
      <c r="AY10" s="20">
        <f>AX10+AY9</f>
        <v>344.30960147313129</v>
      </c>
      <c r="AZ10" s="20">
        <f t="shared" si="20"/>
        <v>447.30960147313135</v>
      </c>
      <c r="BA10" s="20">
        <f t="shared" si="3"/>
        <v>69.309601473131352</v>
      </c>
      <c r="BB10" s="89"/>
      <c r="BC10" s="86"/>
      <c r="BD10" s="33" t="s">
        <v>58</v>
      </c>
      <c r="BE10" s="34">
        <v>0.25</v>
      </c>
      <c r="BH10" s="46"/>
      <c r="BI10" s="47">
        <v>0.115</v>
      </c>
      <c r="BJ10" s="48">
        <f t="shared" si="4"/>
        <v>7.0000000000000007E-2</v>
      </c>
      <c r="BK10" s="49">
        <f t="shared" si="5"/>
        <v>2.5555555555555558</v>
      </c>
      <c r="BL10" s="48">
        <f>(BI10-BI9)/BI9</f>
        <v>6.666666666666667</v>
      </c>
      <c r="BO10" s="50" t="s">
        <v>33</v>
      </c>
    </row>
    <row r="11" spans="1:67" x14ac:dyDescent="0.25">
      <c r="A11">
        <v>1</v>
      </c>
      <c r="C11" s="16">
        <f t="shared" si="21"/>
        <v>44075</v>
      </c>
      <c r="D11" s="91">
        <v>10</v>
      </c>
      <c r="E11" s="91">
        <f t="shared" si="6"/>
        <v>6.3117348091529148</v>
      </c>
      <c r="F11" s="91">
        <f t="shared" si="39"/>
        <v>4.706371733312058</v>
      </c>
      <c r="G11" s="81">
        <v>551</v>
      </c>
      <c r="H11" s="74">
        <f t="shared" si="29"/>
        <v>416</v>
      </c>
      <c r="I11" s="81"/>
      <c r="J11" s="81"/>
      <c r="K11" s="81"/>
      <c r="L11" s="81">
        <v>418</v>
      </c>
      <c r="M11" s="74">
        <f t="shared" si="31"/>
        <v>336.33333333333331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>
        <f t="shared" si="38"/>
        <v>2090</v>
      </c>
      <c r="Y11" s="74">
        <f t="shared" si="8"/>
        <v>6.3117348091529148</v>
      </c>
      <c r="Z11" s="74">
        <f t="shared" si="9"/>
        <v>6.2298811244661216</v>
      </c>
      <c r="AA11" s="17">
        <f t="shared" si="10"/>
        <v>2.8888888888888893</v>
      </c>
      <c r="AB11">
        <f t="shared" si="0"/>
        <v>0.13</v>
      </c>
      <c r="AC11">
        <v>22.22</v>
      </c>
      <c r="AD11">
        <f t="shared" si="1"/>
        <v>4.4999999999999998E-2</v>
      </c>
      <c r="AE11">
        <f t="shared" si="11"/>
        <v>8.5000000000000006E-2</v>
      </c>
      <c r="AF11" s="28">
        <f t="shared" si="32"/>
        <v>27906.004872620881</v>
      </c>
      <c r="AG11" s="29">
        <f t="shared" si="12"/>
        <v>-36.726813544363388</v>
      </c>
      <c r="AH11" s="29">
        <f t="shared" si="13"/>
        <v>-23.658712361622349</v>
      </c>
      <c r="AI11" s="29">
        <f t="shared" si="22"/>
        <v>-54.346973315387167</v>
      </c>
      <c r="AJ11" s="29">
        <f t="shared" si="23"/>
        <v>-6.0385525905985737</v>
      </c>
      <c r="AK11" s="29">
        <f t="shared" si="24"/>
        <v>-18.115657771795721</v>
      </c>
      <c r="AL11" s="29">
        <f t="shared" si="25"/>
        <v>-36.23131554359145</v>
      </c>
      <c r="AM11" s="20">
        <f t="shared" si="35"/>
        <v>307.45103950103083</v>
      </c>
      <c r="AN11" s="20">
        <f t="shared" ref="AN11:AN74" si="40">AL4</f>
        <v>-20.018422589378428</v>
      </c>
      <c r="AO11" s="20">
        <f t="shared" si="14"/>
        <v>33.054132189927053</v>
      </c>
      <c r="AP11" s="20">
        <f t="shared" si="15"/>
        <v>21.292841125460114</v>
      </c>
      <c r="AQ11" s="20">
        <f t="shared" si="16"/>
        <v>-12.869646067932978</v>
      </c>
      <c r="AR11" s="20">
        <f t="shared" si="17"/>
        <v>-18.908198658531553</v>
      </c>
      <c r="AS11" s="20">
        <f>AS10+(AM10*AD11)-AJ11-AN11</f>
        <v>200.2440878780863</v>
      </c>
      <c r="AT11" s="20">
        <f t="shared" si="26"/>
        <v>21.458904658075767</v>
      </c>
      <c r="AU11" s="20">
        <f t="shared" si="27"/>
        <v>38.926621247909992</v>
      </c>
      <c r="AV11" s="20">
        <f t="shared" si="18"/>
        <v>0.55126553423199853</v>
      </c>
      <c r="AW11" s="21">
        <f t="shared" si="2"/>
        <v>28413.699999999997</v>
      </c>
      <c r="AX11" s="20">
        <f t="shared" si="19"/>
        <v>60.385525905985745</v>
      </c>
      <c r="AY11" s="20">
        <f t="shared" si="34"/>
        <v>404.69512737911703</v>
      </c>
      <c r="AZ11" s="20">
        <f t="shared" si="20"/>
        <v>507.69512737911714</v>
      </c>
      <c r="BA11" s="20">
        <f t="shared" si="3"/>
        <v>-43.304872620882861</v>
      </c>
      <c r="BB11" s="89"/>
      <c r="BC11" s="86"/>
      <c r="BD11" t="s">
        <v>64</v>
      </c>
      <c r="BE11" s="51">
        <v>0.25</v>
      </c>
      <c r="BN11" t="s">
        <v>34</v>
      </c>
      <c r="BO11" s="52">
        <v>0.4</v>
      </c>
    </row>
    <row r="12" spans="1:67" x14ac:dyDescent="0.25">
      <c r="A12">
        <v>1</v>
      </c>
      <c r="C12" s="16">
        <f t="shared" si="21"/>
        <v>44076</v>
      </c>
      <c r="D12" s="91">
        <v>11</v>
      </c>
      <c r="E12" s="91">
        <f t="shared" si="6"/>
        <v>6.4361503683694279</v>
      </c>
      <c r="F12" s="91">
        <f t="shared" si="39"/>
        <v>4.1944050259877885</v>
      </c>
      <c r="G12" s="81">
        <v>624</v>
      </c>
      <c r="H12" s="74">
        <f t="shared" si="29"/>
        <v>517.66666666666663</v>
      </c>
      <c r="I12" s="81"/>
      <c r="J12" s="81"/>
      <c r="K12" s="81"/>
      <c r="L12" s="81">
        <v>453</v>
      </c>
      <c r="M12" s="74">
        <f t="shared" si="31"/>
        <v>379.66666666666669</v>
      </c>
      <c r="N12" s="81">
        <v>547</v>
      </c>
      <c r="O12" s="81">
        <v>36</v>
      </c>
      <c r="P12" s="81">
        <v>124</v>
      </c>
      <c r="Q12" s="81">
        <v>52</v>
      </c>
      <c r="R12" s="81">
        <v>423</v>
      </c>
      <c r="S12" s="81">
        <v>77</v>
      </c>
      <c r="T12" s="81">
        <v>3</v>
      </c>
      <c r="U12" s="81">
        <v>47</v>
      </c>
      <c r="V12" s="81">
        <v>2</v>
      </c>
      <c r="W12" s="81">
        <v>30</v>
      </c>
      <c r="X12" s="81">
        <f t="shared" si="38"/>
        <v>2265</v>
      </c>
      <c r="Y12" s="74">
        <f t="shared" si="8"/>
        <v>6.4361503683694279</v>
      </c>
      <c r="Z12" s="74">
        <f t="shared" si="9"/>
        <v>6.3468637614060732</v>
      </c>
      <c r="AA12" s="17">
        <f t="shared" si="10"/>
        <v>2.8888888888888893</v>
      </c>
      <c r="AB12">
        <f t="shared" si="0"/>
        <v>0.13</v>
      </c>
      <c r="AC12">
        <v>22.22</v>
      </c>
      <c r="AD12">
        <f t="shared" si="1"/>
        <v>4.4999999999999998E-2</v>
      </c>
      <c r="AE12">
        <f t="shared" si="11"/>
        <v>8.5000000000000006E-2</v>
      </c>
      <c r="AF12" s="28">
        <f t="shared" si="32"/>
        <v>27842.999952139147</v>
      </c>
      <c r="AG12" s="29">
        <f t="shared" si="12"/>
        <v>-39.39729243123822</v>
      </c>
      <c r="AH12" s="29">
        <f t="shared" si="13"/>
        <v>-23.607628050495443</v>
      </c>
      <c r="AI12" s="29">
        <f t="shared" si="22"/>
        <v>-56.704428433560295</v>
      </c>
      <c r="AJ12" s="29">
        <f t="shared" si="23"/>
        <v>-6.3004920481733668</v>
      </c>
      <c r="AK12" s="29">
        <f t="shared" si="24"/>
        <v>-18.9014761445201</v>
      </c>
      <c r="AL12" s="29">
        <f t="shared" si="25"/>
        <v>-37.802952289040192</v>
      </c>
      <c r="AM12" s="20">
        <f t="shared" si="35"/>
        <v>328.24303187404718</v>
      </c>
      <c r="AN12" s="20">
        <f t="shared" si="40"/>
        <v>-22.077139282997564</v>
      </c>
      <c r="AO12" s="20">
        <f t="shared" si="14"/>
        <v>35.457563188114399</v>
      </c>
      <c r="AP12" s="20">
        <f t="shared" si="15"/>
        <v>21.2468652454459</v>
      </c>
      <c r="AQ12" s="20">
        <f t="shared" si="16"/>
        <v>-13.835296777546388</v>
      </c>
      <c r="AR12" s="20">
        <f t="shared" si="17"/>
        <v>-20.135788825719754</v>
      </c>
      <c r="AS12" s="20">
        <f t="shared" si="36"/>
        <v>242.45701598680361</v>
      </c>
      <c r="AT12" s="20">
        <f t="shared" si="26"/>
        <v>20.791992373016342</v>
      </c>
      <c r="AU12" s="20">
        <f t="shared" si="27"/>
        <v>42.212928108717307</v>
      </c>
      <c r="AV12" s="20">
        <f t="shared" si="18"/>
        <v>0.49255034664896014</v>
      </c>
      <c r="AW12" s="21">
        <f t="shared" si="2"/>
        <v>28413.7</v>
      </c>
      <c r="AX12" s="20">
        <f t="shared" si="19"/>
        <v>63.004920481733663</v>
      </c>
      <c r="AY12" s="20">
        <f t="shared" si="34"/>
        <v>467.7000478608507</v>
      </c>
      <c r="AZ12" s="20">
        <f t="shared" si="20"/>
        <v>570.70004786085076</v>
      </c>
      <c r="BA12" s="20">
        <f t="shared" si="3"/>
        <v>-53.299952139149241</v>
      </c>
      <c r="BB12" s="89"/>
      <c r="BC12" s="86"/>
      <c r="BD12" t="s">
        <v>63</v>
      </c>
      <c r="BE12" s="53">
        <f>BE11*(BE2+BE10)</f>
        <v>7077.7374999999993</v>
      </c>
      <c r="BN12" t="s">
        <v>35</v>
      </c>
      <c r="BO12" s="52">
        <v>0.6</v>
      </c>
    </row>
    <row r="13" spans="1:67" x14ac:dyDescent="0.25">
      <c r="A13">
        <v>1</v>
      </c>
      <c r="C13" s="16">
        <f t="shared" si="21"/>
        <v>44077</v>
      </c>
      <c r="D13" s="91">
        <v>12</v>
      </c>
      <c r="E13" s="91">
        <f t="shared" si="6"/>
        <v>6.508769136971682</v>
      </c>
      <c r="F13" s="91">
        <f t="shared" si="39"/>
        <v>4.1008345210675063</v>
      </c>
      <c r="G13" s="74">
        <v>671</v>
      </c>
      <c r="H13" s="74">
        <f t="shared" si="29"/>
        <v>615.33333333333337</v>
      </c>
      <c r="I13" s="74">
        <v>23</v>
      </c>
      <c r="J13" s="74">
        <v>194</v>
      </c>
      <c r="K13" s="74">
        <v>47</v>
      </c>
      <c r="L13" s="74">
        <v>477</v>
      </c>
      <c r="M13" s="74">
        <f t="shared" si="31"/>
        <v>449.33333333333331</v>
      </c>
      <c r="N13" s="74">
        <v>591</v>
      </c>
      <c r="O13" s="74">
        <v>22</v>
      </c>
      <c r="P13" s="74">
        <v>146</v>
      </c>
      <c r="Q13" s="74">
        <v>44</v>
      </c>
      <c r="R13" s="74">
        <v>445</v>
      </c>
      <c r="S13" s="74">
        <v>80</v>
      </c>
      <c r="T13" s="74">
        <v>1</v>
      </c>
      <c r="U13" s="74">
        <v>48</v>
      </c>
      <c r="V13" s="74">
        <v>3</v>
      </c>
      <c r="W13" s="74">
        <v>32</v>
      </c>
      <c r="X13" s="74">
        <f>L13*5</f>
        <v>2385</v>
      </c>
      <c r="Y13" s="74">
        <f t="shared" si="8"/>
        <v>6.508769136971682</v>
      </c>
      <c r="Z13" s="74">
        <f t="shared" si="9"/>
        <v>6.4555460251413717</v>
      </c>
      <c r="AA13" s="17">
        <f t="shared" si="10"/>
        <v>2.8888888888888893</v>
      </c>
      <c r="AB13">
        <f t="shared" si="0"/>
        <v>0.13</v>
      </c>
      <c r="AC13">
        <v>22.22</v>
      </c>
      <c r="AD13">
        <f t="shared" si="1"/>
        <v>4.4999999999999998E-2</v>
      </c>
      <c r="AE13">
        <f t="shared" si="11"/>
        <v>8.5000000000000006E-2</v>
      </c>
      <c r="AF13" s="28">
        <f t="shared" si="32"/>
        <v>27777.478975897913</v>
      </c>
      <c r="AG13" s="29">
        <f t="shared" si="12"/>
        <v>-41.966648429699148</v>
      </c>
      <c r="AH13" s="29">
        <f t="shared" si="13"/>
        <v>-23.554327811537082</v>
      </c>
      <c r="AI13" s="29">
        <f t="shared" si="22"/>
        <v>-58.968878617112608</v>
      </c>
      <c r="AJ13" s="29">
        <f t="shared" si="23"/>
        <v>-6.5520976241236228</v>
      </c>
      <c r="AK13" s="29">
        <f t="shared" si="24"/>
        <v>-19.656292872370866</v>
      </c>
      <c r="AL13" s="29">
        <f t="shared" si="25"/>
        <v>-39.312585744741739</v>
      </c>
      <c r="AM13" s="20">
        <f t="shared" si="35"/>
        <v>348.16653835655643</v>
      </c>
      <c r="AN13" s="20">
        <f t="shared" si="40"/>
        <v>-24.274435700271205</v>
      </c>
      <c r="AO13" s="20">
        <f t="shared" si="14"/>
        <v>37.769983586729232</v>
      </c>
      <c r="AP13" s="20">
        <f t="shared" si="15"/>
        <v>21.198895030383373</v>
      </c>
      <c r="AQ13" s="20">
        <f t="shared" si="16"/>
        <v>-14.770936434332123</v>
      </c>
      <c r="AR13" s="20">
        <f t="shared" si="17"/>
        <v>-21.323034058455747</v>
      </c>
      <c r="AS13" s="20">
        <f t="shared" si="36"/>
        <v>288.0544857455306</v>
      </c>
      <c r="AT13" s="20">
        <f t="shared" si="26"/>
        <v>19.923506482509254</v>
      </c>
      <c r="AU13" s="20">
        <f t="shared" si="27"/>
        <v>45.597469758726987</v>
      </c>
      <c r="AV13" s="20">
        <f t="shared" si="18"/>
        <v>0.43694324680583962</v>
      </c>
      <c r="AW13" s="21">
        <f t="shared" si="2"/>
        <v>28413.7</v>
      </c>
      <c r="AX13" s="20">
        <f t="shared" si="19"/>
        <v>65.520976241236227</v>
      </c>
      <c r="AY13" s="20">
        <f t="shared" si="34"/>
        <v>533.22102410208697</v>
      </c>
      <c r="AZ13" s="20">
        <f t="shared" si="20"/>
        <v>636.22102410208709</v>
      </c>
      <c r="BA13" s="20">
        <f t="shared" si="3"/>
        <v>-34.778975897912915</v>
      </c>
      <c r="BB13" s="89"/>
      <c r="BC13" s="86"/>
      <c r="BE13" s="54"/>
      <c r="BG13" s="55"/>
      <c r="BN13" t="s">
        <v>56</v>
      </c>
      <c r="BO13" s="52">
        <v>0.75</v>
      </c>
    </row>
    <row r="14" spans="1:67" x14ac:dyDescent="0.25">
      <c r="A14">
        <v>1</v>
      </c>
      <c r="C14" s="16">
        <f t="shared" si="21"/>
        <v>44078</v>
      </c>
      <c r="D14" s="91">
        <v>13</v>
      </c>
      <c r="E14" s="91">
        <f t="shared" si="6"/>
        <v>6.5750758405996201</v>
      </c>
      <c r="F14" s="91">
        <f t="shared" si="39"/>
        <v>4.3928993045390694</v>
      </c>
      <c r="G14" s="74">
        <v>717</v>
      </c>
      <c r="H14" s="74">
        <f t="shared" si="29"/>
        <v>670.66666666666663</v>
      </c>
      <c r="L14" s="74">
        <v>490</v>
      </c>
      <c r="M14" s="74">
        <f t="shared" si="31"/>
        <v>473.33333333333331</v>
      </c>
      <c r="X14" s="74">
        <f>L14*5</f>
        <v>2450</v>
      </c>
      <c r="Y14" s="74">
        <f t="shared" si="8"/>
        <v>6.5750758405996201</v>
      </c>
      <c r="Z14" s="74">
        <f t="shared" si="9"/>
        <v>6.5569617023888949</v>
      </c>
      <c r="AA14" s="17">
        <f t="shared" si="10"/>
        <v>2.8888888888888893</v>
      </c>
      <c r="AB14">
        <f t="shared" si="0"/>
        <v>0.13</v>
      </c>
      <c r="AC14">
        <v>22.22</v>
      </c>
      <c r="AD14">
        <f t="shared" si="1"/>
        <v>4.4999999999999998E-2</v>
      </c>
      <c r="AE14">
        <f t="shared" si="11"/>
        <v>8.5000000000000006E-2</v>
      </c>
      <c r="AF14" s="28">
        <f t="shared" si="32"/>
        <v>27709.570912419982</v>
      </c>
      <c r="AG14" s="29">
        <f t="shared" si="12"/>
        <v>-44.409164411701312</v>
      </c>
      <c r="AH14" s="29">
        <f t="shared" si="13"/>
        <v>-23.498899066230514</v>
      </c>
      <c r="AI14" s="29">
        <f t="shared" si="22"/>
        <v>-61.11725713013864</v>
      </c>
      <c r="AJ14" s="29">
        <f t="shared" si="23"/>
        <v>-6.7908063477931826</v>
      </c>
      <c r="AK14" s="29">
        <f t="shared" si="24"/>
        <v>-20.372419043379544</v>
      </c>
      <c r="AL14" s="29">
        <f t="shared" si="25"/>
        <v>-40.744838086759096</v>
      </c>
      <c r="AM14" s="20">
        <f t="shared" si="35"/>
        <v>366.99803967475231</v>
      </c>
      <c r="AN14" s="20">
        <f t="shared" si="40"/>
        <v>-26.618261585897692</v>
      </c>
      <c r="AO14" s="20">
        <f t="shared" si="14"/>
        <v>39.968247970531181</v>
      </c>
      <c r="AP14" s="20">
        <f t="shared" si="15"/>
        <v>21.149009159607463</v>
      </c>
      <c r="AQ14" s="20">
        <f t="shared" si="16"/>
        <v>-15.667494226045038</v>
      </c>
      <c r="AR14" s="20">
        <f t="shared" si="17"/>
        <v>-22.458300573838223</v>
      </c>
      <c r="AS14" s="20">
        <f t="shared" si="36"/>
        <v>337.13104790526654</v>
      </c>
      <c r="AT14" s="20">
        <f t="shared" si="26"/>
        <v>18.831501318195876</v>
      </c>
      <c r="AU14" s="20">
        <f t="shared" si="27"/>
        <v>49.076562159735943</v>
      </c>
      <c r="AV14" s="20">
        <f t="shared" si="18"/>
        <v>0.38371679859934998</v>
      </c>
      <c r="AW14" s="21">
        <f t="shared" si="2"/>
        <v>28413.7</v>
      </c>
      <c r="AX14" s="20">
        <f t="shared" si="19"/>
        <v>67.908063477931819</v>
      </c>
      <c r="AY14" s="20">
        <f t="shared" si="34"/>
        <v>601.12908758001879</v>
      </c>
      <c r="AZ14" s="20">
        <f t="shared" si="20"/>
        <v>704.1290875800189</v>
      </c>
      <c r="BA14" s="20">
        <f t="shared" si="3"/>
        <v>-12.870912419981096</v>
      </c>
      <c r="BB14" s="89"/>
      <c r="BC14" s="86"/>
      <c r="BD14" t="s">
        <v>70</v>
      </c>
      <c r="BE14" s="56">
        <v>1475</v>
      </c>
      <c r="BF14" s="55"/>
      <c r="BN14" t="s">
        <v>36</v>
      </c>
      <c r="BO14" s="52">
        <v>0.5</v>
      </c>
    </row>
    <row r="15" spans="1:67" x14ac:dyDescent="0.25">
      <c r="A15">
        <v>1</v>
      </c>
      <c r="B15" t="s">
        <v>116</v>
      </c>
      <c r="C15" s="16">
        <f t="shared" si="21"/>
        <v>44079</v>
      </c>
      <c r="D15" s="91">
        <v>14</v>
      </c>
      <c r="E15" s="91">
        <f t="shared" si="6"/>
        <v>6.7226297948554485</v>
      </c>
      <c r="F15" s="91">
        <f t="shared" si="39"/>
        <v>4.4619306972989499</v>
      </c>
      <c r="G15" s="84">
        <f>AVERAGE(G14,G17)</f>
        <v>831</v>
      </c>
      <c r="H15" s="74">
        <f t="shared" si="29"/>
        <v>739.66666666666663</v>
      </c>
      <c r="I15" s="85"/>
      <c r="J15" s="85"/>
      <c r="K15" s="85"/>
      <c r="L15" s="84">
        <v>558</v>
      </c>
      <c r="M15" s="74">
        <f t="shared" si="31"/>
        <v>508.33333333333331</v>
      </c>
      <c r="X15" s="84">
        <f t="shared" ref="X15:X21" si="41">L15*5</f>
        <v>2790</v>
      </c>
      <c r="Y15" s="74">
        <f t="shared" si="8"/>
        <v>6.7226297948554485</v>
      </c>
      <c r="Z15" s="74">
        <f t="shared" si="9"/>
        <v>6.6519170971512995</v>
      </c>
      <c r="AA15" s="17">
        <f t="shared" si="10"/>
        <v>2.8888888888888893</v>
      </c>
      <c r="AB15">
        <f t="shared" si="0"/>
        <v>0.13</v>
      </c>
      <c r="AC15">
        <v>22.22</v>
      </c>
      <c r="AD15">
        <f t="shared" si="1"/>
        <v>4.4999999999999998E-2</v>
      </c>
      <c r="AE15">
        <f t="shared" si="11"/>
        <v>8.5000000000000006E-2</v>
      </c>
      <c r="AF15" s="28">
        <f t="shared" si="32"/>
        <v>27639.432750835644</v>
      </c>
      <c r="AG15" s="29">
        <f t="shared" si="12"/>
        <v>-46.696710666329956</v>
      </c>
      <c r="AH15" s="29">
        <f t="shared" si="13"/>
        <v>-23.441450918008144</v>
      </c>
      <c r="AI15" s="29">
        <f t="shared" si="22"/>
        <v>-63.124345425904288</v>
      </c>
      <c r="AJ15" s="29">
        <f t="shared" si="23"/>
        <v>-7.0138161584338095</v>
      </c>
      <c r="AK15" s="29">
        <f t="shared" si="24"/>
        <v>-21.041448475301426</v>
      </c>
      <c r="AL15" s="29">
        <f t="shared" si="25"/>
        <v>-42.082896950602859</v>
      </c>
      <c r="AM15" s="20">
        <f t="shared" si="35"/>
        <v>384.49067504121598</v>
      </c>
      <c r="AN15" s="20">
        <f t="shared" si="40"/>
        <v>-29.116798274076736</v>
      </c>
      <c r="AO15" s="20">
        <f t="shared" si="14"/>
        <v>42.027039599696963</v>
      </c>
      <c r="AP15" s="20">
        <f t="shared" si="15"/>
        <v>21.097305826207329</v>
      </c>
      <c r="AQ15" s="20">
        <f t="shared" si="16"/>
        <v>-16.514911785363854</v>
      </c>
      <c r="AR15" s="20">
        <f t="shared" si="17"/>
        <v>-23.528727943797662</v>
      </c>
      <c r="AS15" s="20">
        <f t="shared" si="36"/>
        <v>389.77657412314096</v>
      </c>
      <c r="AT15" s="20">
        <f t="shared" si="26"/>
        <v>17.492635366463674</v>
      </c>
      <c r="AU15" s="20">
        <f t="shared" si="27"/>
        <v>52.645526217874419</v>
      </c>
      <c r="AV15" s="20">
        <f t="shared" si="18"/>
        <v>0.33227202049553273</v>
      </c>
      <c r="AW15" s="21">
        <f t="shared" si="2"/>
        <v>28413.7</v>
      </c>
      <c r="AX15" s="20">
        <f t="shared" si="19"/>
        <v>70.138161584338093</v>
      </c>
      <c r="AY15" s="20">
        <f t="shared" si="34"/>
        <v>671.26724916435683</v>
      </c>
      <c r="AZ15" s="20">
        <f t="shared" si="20"/>
        <v>774.26724916435694</v>
      </c>
      <c r="BA15" s="83">
        <f t="shared" si="3"/>
        <v>-56.73275083564306</v>
      </c>
      <c r="BB15" s="89"/>
      <c r="BD15" t="s">
        <v>71</v>
      </c>
      <c r="BE15" s="72"/>
      <c r="BG15" s="55"/>
      <c r="BN15" t="s">
        <v>37</v>
      </c>
      <c r="BO15" s="57">
        <v>2.5</v>
      </c>
    </row>
    <row r="16" spans="1:67" x14ac:dyDescent="0.25">
      <c r="A16">
        <v>1</v>
      </c>
      <c r="B16" t="s">
        <v>116</v>
      </c>
      <c r="C16" s="16">
        <f t="shared" si="21"/>
        <v>44080</v>
      </c>
      <c r="D16" s="91">
        <v>15</v>
      </c>
      <c r="E16" s="91">
        <f t="shared" si="6"/>
        <v>6.7226297948554485</v>
      </c>
      <c r="F16" s="91">
        <f t="shared" si="39"/>
        <v>5.8389215049259766</v>
      </c>
      <c r="G16" s="84">
        <v>831</v>
      </c>
      <c r="H16" s="74">
        <f t="shared" si="29"/>
        <v>793</v>
      </c>
      <c r="I16" s="85"/>
      <c r="J16" s="85"/>
      <c r="K16" s="85"/>
      <c r="L16" s="84">
        <f>AVERAGE(L14,L17)</f>
        <v>558</v>
      </c>
      <c r="M16" s="74">
        <f t="shared" si="31"/>
        <v>535.33333333333337</v>
      </c>
      <c r="X16" s="84">
        <f t="shared" si="41"/>
        <v>2790</v>
      </c>
      <c r="Y16" s="74">
        <f t="shared" si="8"/>
        <v>6.7226297948554485</v>
      </c>
      <c r="Z16" s="74">
        <f t="shared" si="9"/>
        <v>6.7410487716901519</v>
      </c>
      <c r="AA16" s="17">
        <f t="shared" si="10"/>
        <v>2.8888888888888893</v>
      </c>
      <c r="AB16">
        <f t="shared" si="0"/>
        <v>0.13</v>
      </c>
      <c r="AC16">
        <v>22.22</v>
      </c>
      <c r="AD16">
        <f t="shared" si="1"/>
        <v>4.4999999999999998E-2</v>
      </c>
      <c r="AE16">
        <f t="shared" si="11"/>
        <v>8.5000000000000006E-2</v>
      </c>
      <c r="AF16" s="28">
        <f t="shared" si="32"/>
        <v>27567.251998798834</v>
      </c>
      <c r="AG16" s="29">
        <f t="shared" si="12"/>
        <v>-48.798635861927181</v>
      </c>
      <c r="AH16" s="29">
        <f t="shared" si="13"/>
        <v>-23.382116174880753</v>
      </c>
      <c r="AI16" s="29">
        <f t="shared" si="22"/>
        <v>-64.962676833127134</v>
      </c>
      <c r="AJ16" s="29">
        <f t="shared" si="23"/>
        <v>-7.2180752036807938</v>
      </c>
      <c r="AK16" s="29">
        <f t="shared" si="24"/>
        <v>-21.654225611042378</v>
      </c>
      <c r="AL16" s="29">
        <f t="shared" si="25"/>
        <v>-43.308451222084756</v>
      </c>
      <c r="AM16" s="20">
        <f t="shared" si="35"/>
        <v>400.37284523969777</v>
      </c>
      <c r="AN16" s="20">
        <f t="shared" si="40"/>
        <v>-31.778426257790642</v>
      </c>
      <c r="AO16" s="20">
        <f t="shared" si="14"/>
        <v>43.918772275734462</v>
      </c>
      <c r="AP16" s="20">
        <f t="shared" si="15"/>
        <v>21.043904557392679</v>
      </c>
      <c r="AQ16" s="20">
        <f t="shared" si="16"/>
        <v>-17.302080376854718</v>
      </c>
      <c r="AR16" s="20">
        <f t="shared" si="17"/>
        <v>-24.520155580535512</v>
      </c>
      <c r="AS16" s="20">
        <f t="shared" si="36"/>
        <v>446.07515596146709</v>
      </c>
      <c r="AT16" s="20">
        <f t="shared" si="26"/>
        <v>15.882170198481788</v>
      </c>
      <c r="AU16" s="20">
        <f t="shared" si="27"/>
        <v>56.298581838326129</v>
      </c>
      <c r="AV16" s="20">
        <f t="shared" si="18"/>
        <v>0.28210604388030525</v>
      </c>
      <c r="AW16" s="21">
        <f t="shared" si="2"/>
        <v>28413.699999999997</v>
      </c>
      <c r="AX16" s="20">
        <f t="shared" si="19"/>
        <v>72.180752036807931</v>
      </c>
      <c r="AY16" s="20">
        <f t="shared" si="34"/>
        <v>743.44800120116474</v>
      </c>
      <c r="AZ16" s="20">
        <f t="shared" si="20"/>
        <v>846.44800120116486</v>
      </c>
      <c r="BA16" s="83">
        <f t="shared" si="3"/>
        <v>15.448001201164857</v>
      </c>
      <c r="BB16" s="83"/>
      <c r="BD16" t="s">
        <v>72</v>
      </c>
      <c r="BE16">
        <f>BE14*5</f>
        <v>7375</v>
      </c>
      <c r="BF16" s="55"/>
      <c r="BG16" s="55"/>
      <c r="BO16" s="57"/>
    </row>
    <row r="17" spans="1:64" x14ac:dyDescent="0.25">
      <c r="A17">
        <v>1</v>
      </c>
      <c r="B17" t="s">
        <v>116</v>
      </c>
      <c r="C17" s="16">
        <f t="shared" si="21"/>
        <v>44081</v>
      </c>
      <c r="D17" s="91">
        <v>16</v>
      </c>
      <c r="E17" s="91">
        <f t="shared" si="6"/>
        <v>6.8511849274937431</v>
      </c>
      <c r="F17" s="91">
        <f t="shared" si="39"/>
        <v>8.0693348652907861</v>
      </c>
      <c r="G17" s="74">
        <v>945</v>
      </c>
      <c r="H17" s="74">
        <f t="shared" si="29"/>
        <v>869</v>
      </c>
      <c r="I17" s="74">
        <v>92</v>
      </c>
      <c r="J17" s="74">
        <v>319</v>
      </c>
      <c r="K17" s="74">
        <v>228</v>
      </c>
      <c r="L17" s="74">
        <v>626</v>
      </c>
      <c r="M17" s="74">
        <f t="shared" si="31"/>
        <v>580.66666666666663</v>
      </c>
      <c r="N17" s="74">
        <v>851</v>
      </c>
      <c r="O17" s="74">
        <v>89</v>
      </c>
      <c r="P17" s="74">
        <v>262</v>
      </c>
      <c r="Q17" s="74">
        <v>215</v>
      </c>
      <c r="R17" s="74">
        <v>589</v>
      </c>
      <c r="S17" s="74">
        <v>94</v>
      </c>
      <c r="T17" s="74">
        <v>3</v>
      </c>
      <c r="U17" s="74">
        <v>57</v>
      </c>
      <c r="V17" s="74">
        <v>13</v>
      </c>
      <c r="W17" s="74">
        <v>37</v>
      </c>
      <c r="X17" s="74">
        <f t="shared" si="41"/>
        <v>3130</v>
      </c>
      <c r="Y17" s="74">
        <f t="shared" si="8"/>
        <v>6.8511849274937431</v>
      </c>
      <c r="Z17" s="74">
        <f t="shared" si="9"/>
        <v>6.824863457842981</v>
      </c>
      <c r="AA17" s="17">
        <f t="shared" si="10"/>
        <v>2.8888888888888893</v>
      </c>
      <c r="AB17">
        <f t="shared" si="0"/>
        <v>0.13</v>
      </c>
      <c r="AC17">
        <v>22.22</v>
      </c>
      <c r="AD17">
        <f t="shared" si="1"/>
        <v>4.4999999999999998E-2</v>
      </c>
      <c r="AE17">
        <f t="shared" si="11"/>
        <v>8.5000000000000006E-2</v>
      </c>
      <c r="AF17" s="28">
        <f t="shared" si="32"/>
        <v>27493.249284855716</v>
      </c>
      <c r="AG17" s="29">
        <f t="shared" si="12"/>
        <v>-50.681660480519689</v>
      </c>
      <c r="AH17" s="29">
        <f t="shared" si="13"/>
        <v>-23.321053462598286</v>
      </c>
      <c r="AI17" s="29">
        <f t="shared" si="22"/>
        <v>-66.602442548806181</v>
      </c>
      <c r="AJ17" s="29">
        <f t="shared" si="23"/>
        <v>-7.4002713943117984</v>
      </c>
      <c r="AK17" s="29">
        <f t="shared" si="24"/>
        <v>-22.200814182935392</v>
      </c>
      <c r="AL17" s="29">
        <f t="shared" si="25"/>
        <v>-44.401628365870792</v>
      </c>
      <c r="AM17" s="20">
        <f t="shared" si="35"/>
        <v>414.34682522211813</v>
      </c>
      <c r="AN17" s="20">
        <f t="shared" si="40"/>
        <v>-34.611684530599412</v>
      </c>
      <c r="AO17" s="20">
        <f t="shared" si="14"/>
        <v>45.613494432467718</v>
      </c>
      <c r="AP17" s="20">
        <f t="shared" si="15"/>
        <v>20.988948116338459</v>
      </c>
      <c r="AQ17" s="20">
        <f t="shared" si="16"/>
        <v>-18.016778035786398</v>
      </c>
      <c r="AR17" s="20">
        <f t="shared" si="17"/>
        <v>-25.417049430098196</v>
      </c>
      <c r="AS17" s="20">
        <f t="shared" si="36"/>
        <v>506.10388992216468</v>
      </c>
      <c r="AT17" s="20">
        <f t="shared" si="26"/>
        <v>13.97397998242036</v>
      </c>
      <c r="AU17" s="20">
        <f t="shared" si="27"/>
        <v>60.028733960697593</v>
      </c>
      <c r="AV17" s="20">
        <f t="shared" si="18"/>
        <v>0.2327881842647139</v>
      </c>
      <c r="AW17" s="21">
        <f t="shared" si="2"/>
        <v>28413.699999999997</v>
      </c>
      <c r="AX17" s="20">
        <f t="shared" si="19"/>
        <v>74.002713943117982</v>
      </c>
      <c r="AY17" s="20">
        <f t="shared" si="34"/>
        <v>817.45071514428275</v>
      </c>
      <c r="AZ17" s="20">
        <f t="shared" si="20"/>
        <v>920.45071514428287</v>
      </c>
      <c r="BA17" s="20">
        <f t="shared" si="3"/>
        <v>-24.549284855717133</v>
      </c>
      <c r="BB17" s="20"/>
      <c r="BD17" t="s">
        <v>73</v>
      </c>
      <c r="BE17">
        <f>BE14*10</f>
        <v>14750</v>
      </c>
      <c r="BF17" s="55"/>
    </row>
    <row r="18" spans="1:64" x14ac:dyDescent="0.25">
      <c r="A18">
        <v>1</v>
      </c>
      <c r="C18" s="16">
        <f t="shared" si="21"/>
        <v>44082</v>
      </c>
      <c r="D18" s="91">
        <v>17</v>
      </c>
      <c r="E18" s="91">
        <f t="shared" si="6"/>
        <v>6.9275579062783166</v>
      </c>
      <c r="F18" s="91">
        <f t="shared" si="39"/>
        <v>8.4141387707611504</v>
      </c>
      <c r="G18" s="74">
        <v>1020</v>
      </c>
      <c r="H18" s="74">
        <f t="shared" si="29"/>
        <v>932</v>
      </c>
      <c r="I18" s="74">
        <v>51</v>
      </c>
      <c r="J18" s="74">
        <v>370</v>
      </c>
      <c r="K18" s="74">
        <v>75</v>
      </c>
      <c r="L18" s="74">
        <v>650</v>
      </c>
      <c r="M18" s="74">
        <f t="shared" si="31"/>
        <v>611.33333333333337</v>
      </c>
      <c r="N18" s="74">
        <v>918</v>
      </c>
      <c r="O18" s="74">
        <v>49</v>
      </c>
      <c r="P18" s="74">
        <v>311</v>
      </c>
      <c r="Q18" s="74">
        <v>67</v>
      </c>
      <c r="R18" s="74">
        <v>607</v>
      </c>
      <c r="S18" s="74">
        <v>102</v>
      </c>
      <c r="T18" s="74">
        <v>2</v>
      </c>
      <c r="U18" s="74">
        <v>59</v>
      </c>
      <c r="V18" s="74">
        <v>8</v>
      </c>
      <c r="W18" s="74">
        <v>43</v>
      </c>
      <c r="X18" s="74">
        <f t="shared" si="41"/>
        <v>3250</v>
      </c>
      <c r="Y18" s="74">
        <f t="shared" si="8"/>
        <v>6.9275579062783166</v>
      </c>
      <c r="Z18" s="74">
        <f t="shared" si="9"/>
        <v>6.9037662703846934</v>
      </c>
      <c r="AA18" s="17">
        <f t="shared" si="10"/>
        <v>2.8888888888888893</v>
      </c>
      <c r="AB18">
        <f t="shared" si="0"/>
        <v>0.13</v>
      </c>
      <c r="AC18">
        <v>22.22</v>
      </c>
      <c r="AD18">
        <f t="shared" si="1"/>
        <v>4.4999999999999998E-2</v>
      </c>
      <c r="AE18">
        <f t="shared" si="11"/>
        <v>8.5000000000000006E-2</v>
      </c>
      <c r="AF18" s="28">
        <f t="shared" si="32"/>
        <v>27417.681063071082</v>
      </c>
      <c r="AG18" s="29">
        <f t="shared" si="12"/>
        <v>-52.309772358459199</v>
      </c>
      <c r="AH18" s="29">
        <f t="shared" si="13"/>
        <v>-23.258449426174199</v>
      </c>
      <c r="AI18" s="29">
        <f t="shared" si="22"/>
        <v>-68.011399606170059</v>
      </c>
      <c r="AJ18" s="29">
        <f t="shared" si="23"/>
        <v>-7.5568221784633396</v>
      </c>
      <c r="AK18" s="29">
        <f t="shared" si="24"/>
        <v>-22.670466535390016</v>
      </c>
      <c r="AL18" s="29">
        <f t="shared" si="25"/>
        <v>-45.340933070780039</v>
      </c>
      <c r="AM18" s="20">
        <f t="shared" si="35"/>
        <v>427.48130214970143</v>
      </c>
      <c r="AN18" s="20">
        <f t="shared" si="40"/>
        <v>-36.23131554359145</v>
      </c>
      <c r="AO18" s="20">
        <f t="shared" si="14"/>
        <v>47.078795122613279</v>
      </c>
      <c r="AP18" s="20">
        <f t="shared" si="15"/>
        <v>20.93260448355678</v>
      </c>
      <c r="AQ18" s="20">
        <f t="shared" si="16"/>
        <v>-18.645607134995316</v>
      </c>
      <c r="AR18" s="20">
        <f t="shared" si="17"/>
        <v>-26.202429313458655</v>
      </c>
      <c r="AS18" s="20">
        <f t="shared" si="36"/>
        <v>568.53763477921473</v>
      </c>
      <c r="AT18" s="20">
        <f t="shared" si="26"/>
        <v>13.134476927583307</v>
      </c>
      <c r="AU18" s="20">
        <f t="shared" si="27"/>
        <v>62.433744857050044</v>
      </c>
      <c r="AV18" s="20">
        <f t="shared" si="18"/>
        <v>0.21037464527646632</v>
      </c>
      <c r="AW18" s="21">
        <f t="shared" si="2"/>
        <v>28413.7</v>
      </c>
      <c r="AX18" s="20">
        <f t="shared" si="19"/>
        <v>75.568221784633394</v>
      </c>
      <c r="AY18" s="20">
        <f t="shared" si="34"/>
        <v>893.0189369289161</v>
      </c>
      <c r="AZ18" s="20">
        <f t="shared" si="20"/>
        <v>996.01893692891622</v>
      </c>
      <c r="BA18" s="20">
        <f t="shared" si="3"/>
        <v>-23.981063071083781</v>
      </c>
      <c r="BB18" s="20"/>
      <c r="BD18" t="s">
        <v>74</v>
      </c>
      <c r="BE18">
        <v>6918</v>
      </c>
    </row>
    <row r="19" spans="1:64" x14ac:dyDescent="0.25">
      <c r="A19">
        <v>1</v>
      </c>
      <c r="C19" s="16">
        <f t="shared" si="21"/>
        <v>44083</v>
      </c>
      <c r="D19" s="91">
        <v>18</v>
      </c>
      <c r="E19" s="91">
        <f t="shared" si="6"/>
        <v>6.9612960459101672</v>
      </c>
      <c r="F19" s="91">
        <f t="shared" si="39"/>
        <v>8.8577066939302949</v>
      </c>
      <c r="G19" s="74">
        <v>1055</v>
      </c>
      <c r="H19" s="74">
        <f>AVERAGE(G17:G19)</f>
        <v>1006.6666666666666</v>
      </c>
      <c r="I19" s="74">
        <v>73</v>
      </c>
      <c r="J19" s="74">
        <v>443</v>
      </c>
      <c r="K19" s="74">
        <v>35</v>
      </c>
      <c r="L19" s="74">
        <v>612</v>
      </c>
      <c r="M19" s="74">
        <f t="shared" si="31"/>
        <v>629.33333333333337</v>
      </c>
      <c r="N19" s="74">
        <v>951</v>
      </c>
      <c r="O19" s="74">
        <v>69</v>
      </c>
      <c r="P19" s="74">
        <v>380</v>
      </c>
      <c r="Q19" s="74">
        <v>33</v>
      </c>
      <c r="R19" s="74">
        <v>571</v>
      </c>
      <c r="S19" s="74">
        <v>104</v>
      </c>
      <c r="T19" s="74">
        <v>4</v>
      </c>
      <c r="U19" s="74">
        <v>63</v>
      </c>
      <c r="V19" s="74">
        <v>2</v>
      </c>
      <c r="W19" s="74">
        <v>41</v>
      </c>
      <c r="X19" s="74">
        <f t="shared" si="41"/>
        <v>3060</v>
      </c>
      <c r="Y19" s="74">
        <f t="shared" si="8"/>
        <v>6.9612960459101672</v>
      </c>
      <c r="Z19" s="74">
        <f t="shared" si="9"/>
        <v>6.9782445652293319</v>
      </c>
      <c r="AA19" s="17">
        <f t="shared" si="10"/>
        <v>2.8888888888888893</v>
      </c>
      <c r="AB19">
        <f t="shared" si="0"/>
        <v>0.13</v>
      </c>
      <c r="AC19">
        <v>22.22</v>
      </c>
      <c r="AD19">
        <f t="shared" si="1"/>
        <v>4.4999999999999998E-2</v>
      </c>
      <c r="AE19">
        <f t="shared" si="11"/>
        <v>8.5000000000000006E-2</v>
      </c>
      <c r="AF19" s="28">
        <f t="shared" si="32"/>
        <v>27340.666926841965</v>
      </c>
      <c r="AG19" s="29">
        <f t="shared" si="12"/>
        <v>-53.819615211198915</v>
      </c>
      <c r="AH19" s="29">
        <f t="shared" si="13"/>
        <v>-23.194521017916831</v>
      </c>
      <c r="AI19" s="29">
        <f t="shared" si="22"/>
        <v>-69.312722606204176</v>
      </c>
      <c r="AJ19" s="29">
        <f t="shared" si="23"/>
        <v>-7.7014136229115753</v>
      </c>
      <c r="AK19" s="29">
        <f t="shared" si="24"/>
        <v>-23.104240868734724</v>
      </c>
      <c r="AL19" s="29">
        <f t="shared" si="25"/>
        <v>-46.208481737469455</v>
      </c>
      <c r="AM19" s="20">
        <f t="shared" si="35"/>
        <v>439.75441387012887</v>
      </c>
      <c r="AN19" s="20">
        <f t="shared" si="40"/>
        <v>-37.802952289040192</v>
      </c>
      <c r="AO19" s="20">
        <f t="shared" si="14"/>
        <v>48.437653690079024</v>
      </c>
      <c r="AP19" s="20">
        <f t="shared" si="15"/>
        <v>20.875068916125148</v>
      </c>
      <c r="AQ19" s="20">
        <f t="shared" si="16"/>
        <v>-19.236658596736564</v>
      </c>
      <c r="AR19" s="20">
        <f t="shared" si="17"/>
        <v>-26.938072219648141</v>
      </c>
      <c r="AS19" s="20">
        <f t="shared" si="36"/>
        <v>633.278659287903</v>
      </c>
      <c r="AT19" s="20">
        <f t="shared" si="26"/>
        <v>12.273111720427437</v>
      </c>
      <c r="AU19" s="20">
        <f t="shared" si="27"/>
        <v>64.74102450868827</v>
      </c>
      <c r="AV19" s="20">
        <f t="shared" si="18"/>
        <v>0.18957240503323175</v>
      </c>
      <c r="AW19" s="21">
        <f t="shared" si="2"/>
        <v>28413.699999999997</v>
      </c>
      <c r="AX19" s="20">
        <f t="shared" si="19"/>
        <v>77.014136229115763</v>
      </c>
      <c r="AY19" s="20">
        <f t="shared" si="34"/>
        <v>970.03307315803181</v>
      </c>
      <c r="AZ19" s="20">
        <f t="shared" si="20"/>
        <v>1073.0330731580318</v>
      </c>
      <c r="BA19" s="20">
        <f t="shared" si="3"/>
        <v>18.033073158031812</v>
      </c>
      <c r="BB19" s="20"/>
      <c r="BD19" t="s">
        <v>38</v>
      </c>
      <c r="BE19" s="56">
        <f>BE18-BE14-BE20</f>
        <v>5349</v>
      </c>
    </row>
    <row r="20" spans="1:64" x14ac:dyDescent="0.25">
      <c r="A20">
        <v>1</v>
      </c>
      <c r="C20" s="16">
        <f t="shared" si="21"/>
        <v>44084</v>
      </c>
      <c r="D20" s="91">
        <v>19</v>
      </c>
      <c r="E20" s="91" t="e">
        <f t="shared" si="6"/>
        <v>#NUM!</v>
      </c>
      <c r="I20" s="74">
        <v>78</v>
      </c>
      <c r="J20" s="74">
        <v>521</v>
      </c>
      <c r="K20" s="74">
        <v>9</v>
      </c>
      <c r="L20" s="74">
        <v>543</v>
      </c>
      <c r="N20" s="74">
        <v>959</v>
      </c>
      <c r="O20" s="74">
        <v>78</v>
      </c>
      <c r="P20" s="74">
        <v>458</v>
      </c>
      <c r="Q20" s="74">
        <v>8</v>
      </c>
      <c r="R20" s="74">
        <v>501</v>
      </c>
      <c r="S20" s="74">
        <v>105</v>
      </c>
      <c r="T20" s="74">
        <v>0</v>
      </c>
      <c r="U20" s="74">
        <v>63</v>
      </c>
      <c r="V20" s="74">
        <v>1</v>
      </c>
      <c r="W20" s="74">
        <v>42</v>
      </c>
      <c r="X20" s="74">
        <f t="shared" si="41"/>
        <v>2715</v>
      </c>
      <c r="Y20" s="74" t="e">
        <f t="shared" si="8"/>
        <v>#NUM!</v>
      </c>
      <c r="Z20" s="74">
        <f t="shared" si="9"/>
        <v>7.0487093097423674</v>
      </c>
      <c r="AA20" s="17">
        <f t="shared" si="10"/>
        <v>2.8888888888888893</v>
      </c>
      <c r="AB20">
        <f t="shared" si="0"/>
        <v>0.13</v>
      </c>
      <c r="AC20">
        <v>22.22</v>
      </c>
      <c r="AD20">
        <f t="shared" si="1"/>
        <v>4.4999999999999998E-2</v>
      </c>
      <c r="AE20">
        <f t="shared" si="11"/>
        <v>8.5000000000000006E-2</v>
      </c>
      <c r="AF20" s="28">
        <f t="shared" si="32"/>
        <v>27262.328280914411</v>
      </c>
      <c r="AG20" s="29">
        <f t="shared" si="12"/>
        <v>-55.209276517363932</v>
      </c>
      <c r="AH20" s="29">
        <f t="shared" si="13"/>
        <v>-23.129369410188453</v>
      </c>
      <c r="AI20" s="29">
        <f t="shared" si="22"/>
        <v>-70.504781334797158</v>
      </c>
      <c r="AJ20" s="29">
        <f t="shared" si="23"/>
        <v>-7.8338645927552397</v>
      </c>
      <c r="AK20" s="29">
        <f t="shared" si="24"/>
        <v>-23.501593778265718</v>
      </c>
      <c r="AL20" s="29">
        <f t="shared" si="25"/>
        <v>-47.003187556531444</v>
      </c>
      <c r="AM20" s="20">
        <f t="shared" si="35"/>
        <v>451.15766083602847</v>
      </c>
      <c r="AN20" s="20">
        <f t="shared" si="40"/>
        <v>-39.312585744741739</v>
      </c>
      <c r="AO20" s="20">
        <f t="shared" si="14"/>
        <v>49.688348865627539</v>
      </c>
      <c r="AP20" s="20">
        <f t="shared" si="15"/>
        <v>20.816432469169609</v>
      </c>
      <c r="AQ20" s="20">
        <f t="shared" si="16"/>
        <v>-19.788948624155797</v>
      </c>
      <c r="AR20" s="20">
        <f t="shared" si="17"/>
        <v>-27.622813216911037</v>
      </c>
      <c r="AS20" s="20">
        <f t="shared" si="36"/>
        <v>700.21405824955582</v>
      </c>
      <c r="AT20" s="20">
        <f t="shared" si="26"/>
        <v>11.403246965899598</v>
      </c>
      <c r="AU20" s="20">
        <f t="shared" si="27"/>
        <v>66.935398961652822</v>
      </c>
      <c r="AV20" s="20">
        <f t="shared" si="18"/>
        <v>0.17036197800856462</v>
      </c>
      <c r="AW20" s="21">
        <f t="shared" si="2"/>
        <v>28413.699999999997</v>
      </c>
      <c r="AX20" s="20">
        <f t="shared" si="19"/>
        <v>78.338645927552406</v>
      </c>
      <c r="AY20" s="20">
        <f t="shared" si="34"/>
        <v>1048.3717190855841</v>
      </c>
      <c r="AZ20" s="20">
        <f t="shared" si="20"/>
        <v>1151.3717190855843</v>
      </c>
      <c r="BA20" s="20">
        <f t="shared" si="3"/>
        <v>1151.3717190855843</v>
      </c>
      <c r="BB20" s="20"/>
      <c r="BD20" t="s">
        <v>75</v>
      </c>
      <c r="BE20">
        <v>94</v>
      </c>
    </row>
    <row r="21" spans="1:64" x14ac:dyDescent="0.25">
      <c r="A21">
        <v>1</v>
      </c>
      <c r="C21" s="16">
        <f t="shared" si="21"/>
        <v>44085</v>
      </c>
      <c r="D21" s="91">
        <v>20</v>
      </c>
      <c r="E21" s="91" t="e">
        <f t="shared" si="6"/>
        <v>#NUM!</v>
      </c>
      <c r="I21" s="74">
        <v>144</v>
      </c>
      <c r="J21" s="74">
        <v>665</v>
      </c>
      <c r="K21" s="74">
        <v>27</v>
      </c>
      <c r="L21" s="74">
        <v>426</v>
      </c>
      <c r="N21" s="74">
        <v>979</v>
      </c>
      <c r="O21" s="74">
        <v>132</v>
      </c>
      <c r="P21" s="74">
        <v>590</v>
      </c>
      <c r="Q21" s="74">
        <v>20</v>
      </c>
      <c r="R21" s="74">
        <v>389</v>
      </c>
      <c r="S21" s="74">
        <v>112</v>
      </c>
      <c r="T21" s="74">
        <v>12</v>
      </c>
      <c r="U21" s="74">
        <v>75</v>
      </c>
      <c r="V21" s="74">
        <v>7</v>
      </c>
      <c r="W21" s="74">
        <v>37</v>
      </c>
      <c r="X21" s="74">
        <f t="shared" si="41"/>
        <v>2130</v>
      </c>
      <c r="Y21" s="74" t="e">
        <f t="shared" si="8"/>
        <v>#NUM!</v>
      </c>
      <c r="Z21" s="74">
        <f t="shared" si="9"/>
        <v>7.1155117984012888</v>
      </c>
      <c r="AA21" s="17">
        <f t="shared" si="10"/>
        <v>2.8888888888888893</v>
      </c>
      <c r="AB21">
        <f t="shared" si="0"/>
        <v>0.13</v>
      </c>
      <c r="AC21">
        <v>22.22</v>
      </c>
      <c r="AD21">
        <f t="shared" si="1"/>
        <v>4.4999999999999998E-2</v>
      </c>
      <c r="AE21">
        <f t="shared" si="11"/>
        <v>8.5000000000000006E-2</v>
      </c>
      <c r="AF21" s="28">
        <f t="shared" si="32"/>
        <v>27182.786570456879</v>
      </c>
      <c r="AG21" s="29">
        <f t="shared" si="12"/>
        <v>-56.478613149832491</v>
      </c>
      <c r="AH21" s="29">
        <f t="shared" si="13"/>
        <v>-23.063097307697294</v>
      </c>
      <c r="AI21" s="29">
        <f t="shared" si="22"/>
        <v>-71.587539411776817</v>
      </c>
      <c r="AJ21" s="29">
        <f t="shared" si="23"/>
        <v>-7.9541710457529788</v>
      </c>
      <c r="AK21" s="29">
        <f t="shared" si="24"/>
        <v>-23.86251313725894</v>
      </c>
      <c r="AL21" s="29">
        <f t="shared" si="25"/>
        <v>-47.725026274517873</v>
      </c>
      <c r="AM21" s="20">
        <f t="shared" si="35"/>
        <v>461.69826742342491</v>
      </c>
      <c r="AN21" s="20">
        <f t="shared" si="40"/>
        <v>-40.744838086759096</v>
      </c>
      <c r="AO21" s="20">
        <f t="shared" si="14"/>
        <v>50.830751834849245</v>
      </c>
      <c r="AP21" s="20">
        <f t="shared" si="15"/>
        <v>20.756787576927564</v>
      </c>
      <c r="AQ21" s="20">
        <f t="shared" si="16"/>
        <v>-20.302094737621282</v>
      </c>
      <c r="AR21" s="20">
        <f t="shared" si="17"/>
        <v>-28.256265783374261</v>
      </c>
      <c r="AS21" s="20">
        <f t="shared" si="36"/>
        <v>769.21516211968913</v>
      </c>
      <c r="AT21" s="20">
        <f t="shared" si="26"/>
        <v>10.540606587396439</v>
      </c>
      <c r="AU21" s="20">
        <f t="shared" si="27"/>
        <v>69.001103870133306</v>
      </c>
      <c r="AV21" s="20">
        <f t="shared" si="18"/>
        <v>0.15275997043807982</v>
      </c>
      <c r="AW21" s="21">
        <f t="shared" si="2"/>
        <v>28413.699999999993</v>
      </c>
      <c r="AX21" s="20">
        <f t="shared" si="19"/>
        <v>79.541710457529788</v>
      </c>
      <c r="AY21" s="20">
        <f t="shared" si="34"/>
        <v>1127.9134295431138</v>
      </c>
      <c r="AZ21" s="20">
        <f t="shared" si="20"/>
        <v>1230.913429543114</v>
      </c>
      <c r="BA21" s="20">
        <f>AZ21-G21</f>
        <v>1230.913429543114</v>
      </c>
      <c r="BB21" s="20"/>
      <c r="BD21" t="s">
        <v>39</v>
      </c>
      <c r="BE21" s="56">
        <f>BE36-BE18</f>
        <v>303651</v>
      </c>
    </row>
    <row r="22" spans="1:64" x14ac:dyDescent="0.25">
      <c r="A22">
        <v>1</v>
      </c>
      <c r="B22" t="s">
        <v>115</v>
      </c>
      <c r="C22" s="16">
        <f t="shared" si="21"/>
        <v>44086</v>
      </c>
      <c r="D22" s="91">
        <v>21</v>
      </c>
      <c r="E22" s="91" t="e">
        <f t="shared" si="6"/>
        <v>#NUM!</v>
      </c>
      <c r="Z22" s="74">
        <f t="shared" si="9"/>
        <v>7.1789563467085076</v>
      </c>
      <c r="AA22" s="17">
        <f t="shared" si="10"/>
        <v>2.8888888888888893</v>
      </c>
      <c r="AB22">
        <f t="shared" si="0"/>
        <v>0.13</v>
      </c>
      <c r="AC22">
        <v>22.22</v>
      </c>
      <c r="AD22">
        <f t="shared" si="1"/>
        <v>4.4999999999999998E-2</v>
      </c>
      <c r="AE22">
        <f t="shared" si="11"/>
        <v>8.5000000000000006E-2</v>
      </c>
      <c r="AF22" s="28">
        <f t="shared" si="32"/>
        <v>27102.161248010314</v>
      </c>
      <c r="AG22" s="29">
        <f t="shared" si="12"/>
        <v>-57.629514997216212</v>
      </c>
      <c r="AH22" s="29">
        <f t="shared" si="13"/>
        <v>-22.995807449347705</v>
      </c>
      <c r="AI22" s="29">
        <f t="shared" si="22"/>
        <v>-72.562790201907518</v>
      </c>
      <c r="AJ22" s="29">
        <f t="shared" si="23"/>
        <v>-8.0625322446563921</v>
      </c>
      <c r="AK22" s="29">
        <f t="shared" si="24"/>
        <v>-24.187596733969173</v>
      </c>
      <c r="AL22" s="29">
        <f t="shared" si="25"/>
        <v>-48.375193467938345</v>
      </c>
      <c r="AM22" s="20">
        <f t="shared" si="35"/>
        <v>471.40173864067549</v>
      </c>
      <c r="AN22" s="20">
        <f t="shared" si="40"/>
        <v>-42.082896950602859</v>
      </c>
      <c r="AO22" s="20">
        <f t="shared" si="14"/>
        <v>51.866563497494589</v>
      </c>
      <c r="AP22" s="20">
        <f t="shared" si="15"/>
        <v>20.696226704412936</v>
      </c>
      <c r="AQ22" s="20">
        <f t="shared" si="16"/>
        <v>-20.776422034054121</v>
      </c>
      <c r="AR22" s="20">
        <f t="shared" si="17"/>
        <v>-28.838954278710514</v>
      </c>
      <c r="AS22" s="20">
        <f t="shared" si="36"/>
        <v>840.13701334900247</v>
      </c>
      <c r="AT22" s="20">
        <f t="shared" si="26"/>
        <v>9.7034712172505806</v>
      </c>
      <c r="AU22" s="20">
        <f t="shared" si="27"/>
        <v>70.921851229313347</v>
      </c>
      <c r="AV22" s="20">
        <f t="shared" si="18"/>
        <v>0.13681920380047766</v>
      </c>
      <c r="AW22" s="21">
        <f t="shared" si="2"/>
        <v>28413.69999999999</v>
      </c>
      <c r="AX22" s="20">
        <f t="shared" si="19"/>
        <v>80.625322446563914</v>
      </c>
      <c r="AY22" s="20">
        <f t="shared" si="34"/>
        <v>1208.5387519896776</v>
      </c>
      <c r="AZ22" s="20">
        <f t="shared" si="20"/>
        <v>1311.5387519896781</v>
      </c>
      <c r="BA22" s="20"/>
      <c r="BB22" s="20"/>
      <c r="BD22" t="s">
        <v>40</v>
      </c>
      <c r="BE22" s="55">
        <f>BE14/(BE21+BE14)</f>
        <v>4.834068548730688E-3</v>
      </c>
      <c r="BI22" s="55">
        <f>AY289/40000</f>
        <v>0.33508833013816236</v>
      </c>
    </row>
    <row r="23" spans="1:64" x14ac:dyDescent="0.25">
      <c r="A23">
        <v>1</v>
      </c>
      <c r="C23" s="16">
        <f t="shared" si="21"/>
        <v>44087</v>
      </c>
      <c r="D23" s="91">
        <v>22</v>
      </c>
      <c r="E23" s="91" t="e">
        <f t="shared" si="6"/>
        <v>#NUM!</v>
      </c>
      <c r="Z23" s="74">
        <f t="shared" si="9"/>
        <v>7.239310115088549</v>
      </c>
      <c r="AA23" s="17">
        <f t="shared" si="10"/>
        <v>2.8888888888888893</v>
      </c>
      <c r="AB23">
        <f t="shared" si="0"/>
        <v>0.13</v>
      </c>
      <c r="AC23">
        <v>22.22</v>
      </c>
      <c r="AD23">
        <f t="shared" si="1"/>
        <v>4.4999999999999998E-2</v>
      </c>
      <c r="AE23">
        <f t="shared" si="11"/>
        <v>8.5000000000000006E-2</v>
      </c>
      <c r="AF23" s="28">
        <f t="shared" si="32"/>
        <v>27020.567461852086</v>
      </c>
      <c r="AG23" s="29">
        <f t="shared" si="12"/>
        <v>-58.666185269885958</v>
      </c>
      <c r="AH23" s="29">
        <f t="shared" si="13"/>
        <v>-22.927600888342006</v>
      </c>
      <c r="AI23" s="29">
        <f t="shared" si="22"/>
        <v>-73.434407542405182</v>
      </c>
      <c r="AJ23" s="29">
        <f t="shared" si="23"/>
        <v>-8.1593786158227974</v>
      </c>
      <c r="AK23" s="29">
        <f t="shared" si="24"/>
        <v>-24.478135847468394</v>
      </c>
      <c r="AL23" s="29">
        <f t="shared" si="25"/>
        <v>-48.956271694936788</v>
      </c>
      <c r="AM23" s="20">
        <f t="shared" si="35"/>
        <v>480.31461672216562</v>
      </c>
      <c r="AN23" s="20">
        <f t="shared" si="40"/>
        <v>-43.308451222084756</v>
      </c>
      <c r="AO23" s="20">
        <f t="shared" si="14"/>
        <v>52.799566742897362</v>
      </c>
      <c r="AP23" s="20">
        <f t="shared" si="15"/>
        <v>20.634840799507806</v>
      </c>
      <c r="AQ23" s="20">
        <f t="shared" si="16"/>
        <v>-21.213078238830395</v>
      </c>
      <c r="AR23" s="20">
        <f t="shared" si="17"/>
        <v>-29.372456854653194</v>
      </c>
      <c r="AS23" s="20">
        <f t="shared" si="36"/>
        <v>912.81792142574034</v>
      </c>
      <c r="AT23" s="20">
        <f t="shared" si="26"/>
        <v>8.9128780814901347</v>
      </c>
      <c r="AU23" s="20">
        <f t="shared" si="27"/>
        <v>72.680908076737865</v>
      </c>
      <c r="AV23" s="20">
        <f t="shared" si="18"/>
        <v>0.12263025211627449</v>
      </c>
      <c r="AW23" s="21">
        <f t="shared" si="2"/>
        <v>28413.69999999999</v>
      </c>
      <c r="AX23" s="20">
        <f t="shared" si="19"/>
        <v>81.593786158227971</v>
      </c>
      <c r="AY23" s="20">
        <f t="shared" si="34"/>
        <v>1290.1325381479055</v>
      </c>
      <c r="AZ23" s="20">
        <f t="shared" si="20"/>
        <v>1393.132538147906</v>
      </c>
      <c r="BA23" s="20"/>
      <c r="BB23" s="20"/>
    </row>
    <row r="24" spans="1:64" x14ac:dyDescent="0.25">
      <c r="A24">
        <v>1</v>
      </c>
      <c r="C24" s="16">
        <f t="shared" si="21"/>
        <v>44088</v>
      </c>
      <c r="D24" s="91">
        <v>23</v>
      </c>
      <c r="E24" s="91" t="e">
        <f t="shared" si="6"/>
        <v>#NUM!</v>
      </c>
      <c r="Z24" s="74">
        <f t="shared" si="9"/>
        <v>7.2968108512826833</v>
      </c>
      <c r="AA24" s="17">
        <f t="shared" si="10"/>
        <v>2.8888888888888893</v>
      </c>
      <c r="AB24">
        <f t="shared" si="0"/>
        <v>0.13</v>
      </c>
      <c r="AC24">
        <v>22.22</v>
      </c>
      <c r="AD24">
        <f t="shared" si="1"/>
        <v>4.4999999999999998E-2</v>
      </c>
      <c r="AE24">
        <f t="shared" si="11"/>
        <v>8.5000000000000006E-2</v>
      </c>
      <c r="AF24" s="28">
        <f t="shared" si="32"/>
        <v>26938.113449206125</v>
      </c>
      <c r="AG24" s="29">
        <f t="shared" si="12"/>
        <v>-59.595437609353979</v>
      </c>
      <c r="AH24" s="29">
        <f t="shared" si="13"/>
        <v>-22.858575036606954</v>
      </c>
      <c r="AI24" s="29">
        <f t="shared" si="22"/>
        <v>-74.208611381364832</v>
      </c>
      <c r="AJ24" s="29">
        <f t="shared" si="23"/>
        <v>-8.2454012645960937</v>
      </c>
      <c r="AK24" s="29">
        <f t="shared" si="24"/>
        <v>-24.736203793788277</v>
      </c>
      <c r="AL24" s="29">
        <f t="shared" si="25"/>
        <v>-49.472407587576555</v>
      </c>
      <c r="AM24" s="20">
        <f t="shared" si="35"/>
        <v>488.50744198516213</v>
      </c>
      <c r="AN24" s="20">
        <f t="shared" si="40"/>
        <v>-44.401628365870792</v>
      </c>
      <c r="AO24" s="20">
        <f t="shared" si="14"/>
        <v>53.635893848418583</v>
      </c>
      <c r="AP24" s="20">
        <f t="shared" si="15"/>
        <v>20.57271753294626</v>
      </c>
      <c r="AQ24" s="20">
        <f t="shared" si="16"/>
        <v>-21.614157752497452</v>
      </c>
      <c r="AR24" s="20">
        <f t="shared" si="17"/>
        <v>-29.859559017093545</v>
      </c>
      <c r="AS24" s="20">
        <f t="shared" si="36"/>
        <v>987.07910880870475</v>
      </c>
      <c r="AT24" s="20">
        <f t="shared" si="26"/>
        <v>8.1928252629965073</v>
      </c>
      <c r="AU24" s="20">
        <f t="shared" si="27"/>
        <v>74.261187382964408</v>
      </c>
      <c r="AV24" s="20">
        <f t="shared" si="18"/>
        <v>0.11032445819572163</v>
      </c>
      <c r="AW24" s="21">
        <f t="shared" si="2"/>
        <v>28413.699999999993</v>
      </c>
      <c r="AX24" s="20">
        <f t="shared" si="19"/>
        <v>82.45401264596093</v>
      </c>
      <c r="AY24" s="20">
        <f t="shared" si="34"/>
        <v>1372.5865507938665</v>
      </c>
      <c r="AZ24" s="20">
        <f t="shared" si="20"/>
        <v>1475.586550793867</v>
      </c>
      <c r="BA24" s="20"/>
      <c r="BB24" s="20"/>
      <c r="BD24" t="s">
        <v>57</v>
      </c>
      <c r="BE24" s="53">
        <f>BE21-BE2</f>
        <v>275340.3</v>
      </c>
    </row>
    <row r="25" spans="1:64" x14ac:dyDescent="0.25">
      <c r="A25">
        <v>1</v>
      </c>
      <c r="C25" s="16">
        <f t="shared" si="21"/>
        <v>44089</v>
      </c>
      <c r="D25" s="91">
        <v>24</v>
      </c>
      <c r="E25" s="91" t="e">
        <f t="shared" si="6"/>
        <v>#NUM!</v>
      </c>
      <c r="Z25" s="74">
        <f t="shared" si="9"/>
        <v>7.351673101816937</v>
      </c>
      <c r="AA25" s="17">
        <f t="shared" si="10"/>
        <v>2.8888888888888893</v>
      </c>
      <c r="AB25">
        <f t="shared" si="0"/>
        <v>0.13</v>
      </c>
      <c r="AC25">
        <v>22.22</v>
      </c>
      <c r="AD25">
        <f t="shared" si="1"/>
        <v>4.4999999999999998E-2</v>
      </c>
      <c r="AE25">
        <f t="shared" si="11"/>
        <v>8.5000000000000006E-2</v>
      </c>
      <c r="AF25" s="28">
        <f t="shared" si="32"/>
        <v>26854.897617602477</v>
      </c>
      <c r="AG25" s="29">
        <f t="shared" si="12"/>
        <v>-60.427010144119052</v>
      </c>
      <c r="AH25" s="29">
        <f t="shared" si="13"/>
        <v>-22.788821459529125</v>
      </c>
      <c r="AI25" s="29">
        <f t="shared" si="22"/>
        <v>-74.894248443283374</v>
      </c>
      <c r="AJ25" s="29">
        <f t="shared" si="23"/>
        <v>-8.3215831603648187</v>
      </c>
      <c r="AK25" s="29">
        <f t="shared" si="24"/>
        <v>-24.964749481094458</v>
      </c>
      <c r="AL25" s="29">
        <f t="shared" si="25"/>
        <v>-49.929498962188916</v>
      </c>
      <c r="AM25" s="20">
        <f t="shared" si="35"/>
        <v>496.07792246833321</v>
      </c>
      <c r="AN25" s="20">
        <f t="shared" si="40"/>
        <v>-45.340933070780039</v>
      </c>
      <c r="AO25" s="20">
        <f t="shared" si="14"/>
        <v>54.384309129707148</v>
      </c>
      <c r="AP25" s="20">
        <f t="shared" si="15"/>
        <v>20.509939313576211</v>
      </c>
      <c r="AQ25" s="20">
        <f t="shared" si="16"/>
        <v>-21.982834889332295</v>
      </c>
      <c r="AR25" s="20">
        <f t="shared" si="17"/>
        <v>-30.304418049697112</v>
      </c>
      <c r="AS25" s="20">
        <f t="shared" si="36"/>
        <v>1062.7244599291819</v>
      </c>
      <c r="AT25" s="20">
        <f t="shared" si="26"/>
        <v>7.5704804831710817</v>
      </c>
      <c r="AU25" s="20">
        <f t="shared" si="27"/>
        <v>75.64535112047713</v>
      </c>
      <c r="AV25" s="20">
        <f t="shared" si="18"/>
        <v>0.10007859532721185</v>
      </c>
      <c r="AW25" s="21">
        <f t="shared" si="2"/>
        <v>28413.69999999999</v>
      </c>
      <c r="AX25" s="20">
        <f t="shared" si="19"/>
        <v>83.215831603648184</v>
      </c>
      <c r="AY25" s="20">
        <f t="shared" si="34"/>
        <v>1455.8023823975147</v>
      </c>
      <c r="AZ25" s="20">
        <f t="shared" si="20"/>
        <v>1558.802382397515</v>
      </c>
      <c r="BA25" s="20"/>
      <c r="BB25" s="20"/>
      <c r="BD25" t="s">
        <v>41</v>
      </c>
      <c r="BE25" s="58">
        <f>BE22*BE12</f>
        <v>34.214268244921762</v>
      </c>
    </row>
    <row r="26" spans="1:64" x14ac:dyDescent="0.25">
      <c r="A26">
        <v>1</v>
      </c>
      <c r="C26" s="16">
        <f t="shared" si="21"/>
        <v>44090</v>
      </c>
      <c r="D26" s="91">
        <v>25</v>
      </c>
      <c r="E26" s="91" t="e">
        <f t="shared" si="6"/>
        <v>#NUM!</v>
      </c>
      <c r="Z26" s="74">
        <f t="shared" si="9"/>
        <v>7.4040932836508704</v>
      </c>
      <c r="AA26" s="17">
        <f t="shared" si="10"/>
        <v>2.8888888888888893</v>
      </c>
      <c r="AB26">
        <f t="shared" si="0"/>
        <v>0.13</v>
      </c>
      <c r="AC26">
        <v>22.22</v>
      </c>
      <c r="AD26">
        <f t="shared" si="1"/>
        <v>4.4999999999999998E-2</v>
      </c>
      <c r="AE26">
        <f t="shared" si="11"/>
        <v>8.5000000000000006E-2</v>
      </c>
      <c r="AF26" s="28">
        <f t="shared" si="32"/>
        <v>26771.005297528576</v>
      </c>
      <c r="AG26" s="29">
        <f t="shared" si="12"/>
        <v>-61.173896667027094</v>
      </c>
      <c r="AH26" s="29">
        <f t="shared" si="13"/>
        <v>-22.718423406874191</v>
      </c>
      <c r="AI26" s="29">
        <f t="shared" si="22"/>
        <v>-75.503088066511168</v>
      </c>
      <c r="AJ26" s="29">
        <f t="shared" si="23"/>
        <v>-8.3892320073901292</v>
      </c>
      <c r="AK26" s="29">
        <f t="shared" si="24"/>
        <v>-25.167696022170389</v>
      </c>
      <c r="AL26" s="29">
        <f t="shared" si="25"/>
        <v>-50.335392044340779</v>
      </c>
      <c r="AM26" s="20">
        <f t="shared" si="35"/>
        <v>503.04902228629987</v>
      </c>
      <c r="AN26" s="20">
        <f t="shared" si="40"/>
        <v>-46.208481737469455</v>
      </c>
      <c r="AO26" s="20">
        <f t="shared" si="14"/>
        <v>55.056507000324387</v>
      </c>
      <c r="AP26" s="20">
        <f t="shared" si="15"/>
        <v>20.446581066186774</v>
      </c>
      <c r="AQ26" s="20">
        <f t="shared" si="16"/>
        <v>-22.323506511074992</v>
      </c>
      <c r="AR26" s="20">
        <f t="shared" si="17"/>
        <v>-30.712738518465123</v>
      </c>
      <c r="AS26" s="20">
        <f t="shared" si="36"/>
        <v>1139.6456801851164</v>
      </c>
      <c r="AT26" s="20">
        <f t="shared" si="26"/>
        <v>6.9710998179666603</v>
      </c>
      <c r="AU26" s="20">
        <f t="shared" si="27"/>
        <v>76.921220255934486</v>
      </c>
      <c r="AV26" s="20">
        <f t="shared" si="18"/>
        <v>9.0626485055388062E-2</v>
      </c>
      <c r="AW26" s="21">
        <f t="shared" si="2"/>
        <v>28413.699999999993</v>
      </c>
      <c r="AX26" s="20">
        <f t="shared" si="19"/>
        <v>83.892320073901288</v>
      </c>
      <c r="AY26" s="20">
        <f t="shared" si="34"/>
        <v>1539.6947024714161</v>
      </c>
      <c r="AZ26" s="20">
        <f t="shared" si="20"/>
        <v>1642.6947024714163</v>
      </c>
      <c r="BA26" s="20"/>
      <c r="BB26" s="20"/>
      <c r="BD26" t="s">
        <v>61</v>
      </c>
      <c r="BE26">
        <v>0.7</v>
      </c>
    </row>
    <row r="27" spans="1:64" x14ac:dyDescent="0.25">
      <c r="A27">
        <v>1</v>
      </c>
      <c r="C27" s="16">
        <f t="shared" si="21"/>
        <v>44091</v>
      </c>
      <c r="D27" s="91">
        <v>26</v>
      </c>
      <c r="E27" s="91" t="e">
        <f t="shared" si="6"/>
        <v>#NUM!</v>
      </c>
      <c r="Z27" s="74">
        <f t="shared" si="9"/>
        <v>7.4542464036775762</v>
      </c>
      <c r="AA27" s="17">
        <f t="shared" si="10"/>
        <v>2.8888888888888893</v>
      </c>
      <c r="AB27">
        <f t="shared" si="0"/>
        <v>0.13</v>
      </c>
      <c r="AC27">
        <v>22.22</v>
      </c>
      <c r="AD27">
        <f t="shared" si="1"/>
        <v>4.4999999999999998E-2</v>
      </c>
      <c r="AE27">
        <f t="shared" si="11"/>
        <v>8.5000000000000006E-2</v>
      </c>
      <c r="AF27" s="28">
        <f t="shared" si="32"/>
        <v>26686.518093228584</v>
      </c>
      <c r="AG27" s="29">
        <f t="shared" si="12"/>
        <v>-61.839751234360286</v>
      </c>
      <c r="AH27" s="29">
        <f t="shared" si="13"/>
        <v>-22.647453065629072</v>
      </c>
      <c r="AI27" s="29">
        <f t="shared" si="22"/>
        <v>-76.038483869990429</v>
      </c>
      <c r="AJ27" s="29">
        <f t="shared" si="23"/>
        <v>-8.4487204299989358</v>
      </c>
      <c r="AK27" s="29">
        <f t="shared" si="24"/>
        <v>-25.346161289996811</v>
      </c>
      <c r="AL27" s="29">
        <f t="shared" si="25"/>
        <v>-50.692322579993615</v>
      </c>
      <c r="AM27" s="20">
        <f t="shared" si="35"/>
        <v>509.44711259687529</v>
      </c>
      <c r="AN27" s="20">
        <f t="shared" si="40"/>
        <v>-47.003187556531444</v>
      </c>
      <c r="AO27" s="20">
        <f t="shared" si="14"/>
        <v>55.655776110924258</v>
      </c>
      <c r="AP27" s="20">
        <f t="shared" si="15"/>
        <v>20.382707759066164</v>
      </c>
      <c r="AQ27" s="20">
        <f t="shared" si="16"/>
        <v>-22.637206002883495</v>
      </c>
      <c r="AR27" s="20">
        <f t="shared" si="17"/>
        <v>-31.085926432882431</v>
      </c>
      <c r="AS27" s="20">
        <f t="shared" si="36"/>
        <v>1217.7347941745302</v>
      </c>
      <c r="AT27" s="20">
        <f t="shared" si="26"/>
        <v>6.3980903105754123</v>
      </c>
      <c r="AU27" s="20">
        <f t="shared" si="27"/>
        <v>78.089113989413818</v>
      </c>
      <c r="AV27" s="20">
        <f t="shared" si="18"/>
        <v>8.1933191244080092E-2</v>
      </c>
      <c r="AW27" s="21">
        <f t="shared" si="2"/>
        <v>28413.69999999999</v>
      </c>
      <c r="AX27" s="20">
        <f t="shared" si="19"/>
        <v>84.487204299989358</v>
      </c>
      <c r="AY27" s="20">
        <f t="shared" si="34"/>
        <v>1624.1819067714055</v>
      </c>
      <c r="AZ27" s="20">
        <f t="shared" si="20"/>
        <v>1727.1819067714055</v>
      </c>
      <c r="BA27" s="20"/>
      <c r="BB27" s="20"/>
      <c r="BD27" t="s">
        <v>69</v>
      </c>
      <c r="BE27">
        <f>38803+1788</f>
        <v>40591</v>
      </c>
      <c r="BH27" s="55">
        <f>7000/300000</f>
        <v>2.3333333333333334E-2</v>
      </c>
      <c r="BL27">
        <f>7000*5</f>
        <v>35000</v>
      </c>
    </row>
    <row r="28" spans="1:64" x14ac:dyDescent="0.25">
      <c r="A28">
        <v>1</v>
      </c>
      <c r="C28" s="16">
        <f t="shared" si="21"/>
        <v>44092</v>
      </c>
      <c r="D28" s="91">
        <v>27</v>
      </c>
      <c r="E28" s="91" t="e">
        <f t="shared" si="6"/>
        <v>#NUM!</v>
      </c>
      <c r="Z28" s="74">
        <f t="shared" si="9"/>
        <v>7.502289411921427</v>
      </c>
      <c r="AA28" s="17">
        <f t="shared" si="10"/>
        <v>2.8888888888888893</v>
      </c>
      <c r="AB28">
        <f t="shared" si="0"/>
        <v>0.13</v>
      </c>
      <c r="AC28">
        <v>22.22</v>
      </c>
      <c r="AD28">
        <f t="shared" si="1"/>
        <v>4.4999999999999998E-2</v>
      </c>
      <c r="AE28">
        <f t="shared" si="11"/>
        <v>8.5000000000000006E-2</v>
      </c>
      <c r="AF28" s="28">
        <f t="shared" si="32"/>
        <v>26601.513489724712</v>
      </c>
      <c r="AG28" s="29">
        <f t="shared" si="12"/>
        <v>-62.428624033377652</v>
      </c>
      <c r="AH28" s="29">
        <f t="shared" si="13"/>
        <v>-22.575979470492662</v>
      </c>
      <c r="AI28" s="29">
        <f t="shared" si="22"/>
        <v>-76.504143153483284</v>
      </c>
      <c r="AJ28" s="29">
        <f t="shared" si="23"/>
        <v>-8.5004603503870317</v>
      </c>
      <c r="AK28" s="29">
        <f t="shared" si="24"/>
        <v>-25.501381051161093</v>
      </c>
      <c r="AL28" s="29">
        <f t="shared" si="25"/>
        <v>-51.002762102322194</v>
      </c>
      <c r="AM28" s="20">
        <f t="shared" si="35"/>
        <v>515.30110940898135</v>
      </c>
      <c r="AN28" s="20">
        <f t="shared" si="40"/>
        <v>-47.725026274517873</v>
      </c>
      <c r="AO28" s="20">
        <f t="shared" si="14"/>
        <v>56.185761630039885</v>
      </c>
      <c r="AP28" s="20">
        <f t="shared" si="15"/>
        <v>20.318381523443396</v>
      </c>
      <c r="AQ28" s="20">
        <f t="shared" si="16"/>
        <v>-22.925120066859385</v>
      </c>
      <c r="AR28" s="20">
        <f t="shared" si="17"/>
        <v>-31.425580417246415</v>
      </c>
      <c r="AS28" s="20">
        <f t="shared" si="36"/>
        <v>1296.8854008662945</v>
      </c>
      <c r="AT28" s="20">
        <f t="shared" si="26"/>
        <v>5.853996812106061</v>
      </c>
      <c r="AU28" s="20">
        <f t="shared" si="27"/>
        <v>79.150606691764324</v>
      </c>
      <c r="AV28" s="20">
        <f t="shared" si="18"/>
        <v>7.3960226671454854E-2</v>
      </c>
      <c r="AW28" s="21">
        <f t="shared" si="2"/>
        <v>28413.699999999986</v>
      </c>
      <c r="AX28" s="20">
        <f t="shared" si="19"/>
        <v>85.004603503870328</v>
      </c>
      <c r="AY28" s="20">
        <f t="shared" si="34"/>
        <v>1709.1865102752759</v>
      </c>
      <c r="AZ28" s="20">
        <f t="shared" si="20"/>
        <v>1812.1865102752759</v>
      </c>
      <c r="BA28" s="20"/>
      <c r="BB28" s="20"/>
      <c r="BD28" t="s">
        <v>42</v>
      </c>
      <c r="BE28" s="59">
        <f>BE2/BE27</f>
        <v>0.69746249168534891</v>
      </c>
      <c r="BL28">
        <f>BL27/300000</f>
        <v>0.11666666666666667</v>
      </c>
    </row>
    <row r="29" spans="1:64" x14ac:dyDescent="0.25">
      <c r="A29">
        <v>1</v>
      </c>
      <c r="C29" s="16">
        <f t="shared" si="21"/>
        <v>44093</v>
      </c>
      <c r="D29" s="91">
        <v>28</v>
      </c>
      <c r="E29" s="91" t="e">
        <f t="shared" si="6"/>
        <v>#NUM!</v>
      </c>
      <c r="Z29" s="74">
        <f t="shared" si="9"/>
        <v>7.5483638761354905</v>
      </c>
      <c r="AA29" s="17">
        <f t="shared" si="10"/>
        <v>2.8888888888888893</v>
      </c>
      <c r="AB29">
        <f t="shared" si="0"/>
        <v>0.13</v>
      </c>
      <c r="AC29">
        <v>22.22</v>
      </c>
      <c r="AD29">
        <f t="shared" si="1"/>
        <v>4.4999999999999998E-2</v>
      </c>
      <c r="AE29">
        <f t="shared" si="11"/>
        <v>8.5000000000000006E-2</v>
      </c>
      <c r="AF29" s="28">
        <f t="shared" si="32"/>
        <v>26516.064576539997</v>
      </c>
      <c r="AG29" s="29">
        <f t="shared" si="12"/>
        <v>-62.944845013288493</v>
      </c>
      <c r="AH29" s="29">
        <f t="shared" si="13"/>
        <v>-22.504068171427846</v>
      </c>
      <c r="AI29" s="29">
        <f t="shared" si="22"/>
        <v>-76.904021866244705</v>
      </c>
      <c r="AJ29" s="29">
        <f t="shared" si="23"/>
        <v>-8.5448913184716329</v>
      </c>
      <c r="AK29" s="29">
        <f t="shared" si="24"/>
        <v>-25.6346739554149</v>
      </c>
      <c r="AL29" s="29">
        <f t="shared" si="25"/>
        <v>-51.269347910829808</v>
      </c>
      <c r="AM29" s="20">
        <f t="shared" si="35"/>
        <v>520.64138788388345</v>
      </c>
      <c r="AN29" s="20">
        <f t="shared" si="40"/>
        <v>-48.375193467938345</v>
      </c>
      <c r="AO29" s="20">
        <f t="shared" si="14"/>
        <v>56.650360511959647</v>
      </c>
      <c r="AP29" s="20">
        <f t="shared" si="15"/>
        <v>20.253661354285061</v>
      </c>
      <c r="AQ29" s="20">
        <f t="shared" si="16"/>
        <v>-23.18854992340416</v>
      </c>
      <c r="AR29" s="20">
        <f t="shared" si="17"/>
        <v>-31.733441241875795</v>
      </c>
      <c r="AS29" s="20">
        <f t="shared" si="36"/>
        <v>1376.9940355761087</v>
      </c>
      <c r="AT29" s="20">
        <f t="shared" si="26"/>
        <v>5.3402784749021066</v>
      </c>
      <c r="AU29" s="20">
        <f t="shared" si="27"/>
        <v>80.108634709814169</v>
      </c>
      <c r="AV29" s="20">
        <f t="shared" si="18"/>
        <v>6.666295704884688E-2</v>
      </c>
      <c r="AW29" s="21">
        <f t="shared" si="2"/>
        <v>28413.69999999999</v>
      </c>
      <c r="AX29" s="20">
        <f t="shared" si="19"/>
        <v>85.448913184716332</v>
      </c>
      <c r="AY29" s="20">
        <f t="shared" si="34"/>
        <v>1794.6354234599921</v>
      </c>
      <c r="AZ29" s="20">
        <f t="shared" si="20"/>
        <v>1897.6354234599921</v>
      </c>
      <c r="BA29" s="20"/>
      <c r="BB29" s="20"/>
      <c r="BD29" s="60" t="s">
        <v>43</v>
      </c>
      <c r="BE29" s="61">
        <f>MAX(AM1:AM110)</f>
        <v>554.73774588475294</v>
      </c>
    </row>
    <row r="30" spans="1:64" x14ac:dyDescent="0.25">
      <c r="A30">
        <v>1</v>
      </c>
      <c r="C30" s="16">
        <f t="shared" si="21"/>
        <v>44094</v>
      </c>
      <c r="D30" s="91">
        <v>29</v>
      </c>
      <c r="E30" s="91" t="e">
        <f t="shared" si="6"/>
        <v>#NUM!</v>
      </c>
      <c r="Z30" s="74">
        <f t="shared" si="9"/>
        <v>7.5925981173547967</v>
      </c>
      <c r="AA30" s="17">
        <f t="shared" si="10"/>
        <v>2.8888888888888893</v>
      </c>
      <c r="AB30">
        <f t="shared" si="0"/>
        <v>0.13</v>
      </c>
      <c r="AC30">
        <v>22.22</v>
      </c>
      <c r="AD30">
        <f t="shared" si="1"/>
        <v>4.4999999999999998E-2</v>
      </c>
      <c r="AE30">
        <f t="shared" si="11"/>
        <v>8.5000000000000006E-2</v>
      </c>
      <c r="AF30" s="28">
        <f t="shared" si="32"/>
        <v>26430.239912774694</v>
      </c>
      <c r="AG30" s="29">
        <f t="shared" si="12"/>
        <v>-63.392882765360817</v>
      </c>
      <c r="AH30" s="29">
        <f t="shared" si="13"/>
        <v>-22.431780999939427</v>
      </c>
      <c r="AI30" s="29">
        <f t="shared" si="22"/>
        <v>-77.242197388770222</v>
      </c>
      <c r="AJ30" s="29">
        <f t="shared" si="23"/>
        <v>-8.5824663765300251</v>
      </c>
      <c r="AK30" s="29">
        <f t="shared" si="24"/>
        <v>-25.747399129590072</v>
      </c>
      <c r="AL30" s="29">
        <f t="shared" si="25"/>
        <v>-51.494798259180151</v>
      </c>
      <c r="AM30" s="20">
        <f t="shared" si="35"/>
        <v>525.49845112294224</v>
      </c>
      <c r="AN30" s="20">
        <f t="shared" si="40"/>
        <v>-48.956271694936788</v>
      </c>
      <c r="AO30" s="20">
        <f t="shared" si="14"/>
        <v>57.053594488824736</v>
      </c>
      <c r="AP30" s="20">
        <f t="shared" si="15"/>
        <v>20.188602899945487</v>
      </c>
      <c r="AQ30" s="20">
        <f t="shared" si="16"/>
        <v>-23.428862454774755</v>
      </c>
      <c r="AR30" s="20">
        <f t="shared" si="17"/>
        <v>-32.01132883130478</v>
      </c>
      <c r="AS30" s="20">
        <f t="shared" si="36"/>
        <v>1457.9616361023502</v>
      </c>
      <c r="AT30" s="20">
        <f t="shared" si="26"/>
        <v>4.8570632390587889</v>
      </c>
      <c r="AU30" s="20">
        <f t="shared" si="27"/>
        <v>80.96760052624154</v>
      </c>
      <c r="AV30" s="20">
        <f t="shared" si="18"/>
        <v>5.9987738397714013E-2</v>
      </c>
      <c r="AW30" s="21">
        <f t="shared" si="2"/>
        <v>28413.699999999986</v>
      </c>
      <c r="AX30" s="20">
        <f t="shared" si="19"/>
        <v>85.824663765300244</v>
      </c>
      <c r="AY30" s="20">
        <f t="shared" si="34"/>
        <v>1880.4600872252925</v>
      </c>
      <c r="AZ30" s="20">
        <f t="shared" si="20"/>
        <v>1983.4600872252925</v>
      </c>
      <c r="BA30" s="20"/>
      <c r="BB30" s="20"/>
      <c r="BD30" s="60" t="s">
        <v>44</v>
      </c>
      <c r="BE30" s="62">
        <f>INDEX(C:C,MATCH(BE29,AM:AM,0))</f>
        <v>44108</v>
      </c>
      <c r="BL30">
        <f>(7000*10)/310000</f>
        <v>0.22580645161290322</v>
      </c>
    </row>
    <row r="31" spans="1:64" x14ac:dyDescent="0.25">
      <c r="A31">
        <v>1</v>
      </c>
      <c r="C31" s="16">
        <f t="shared" si="21"/>
        <v>44095</v>
      </c>
      <c r="D31" s="91">
        <v>30</v>
      </c>
      <c r="E31" s="91" t="e">
        <f t="shared" si="6"/>
        <v>#NUM!</v>
      </c>
      <c r="Z31" s="74">
        <f t="shared" si="9"/>
        <v>7.6351089106972978</v>
      </c>
      <c r="AA31" s="17">
        <f t="shared" si="10"/>
        <v>2.8888888888888893</v>
      </c>
      <c r="AB31">
        <f t="shared" si="0"/>
        <v>0.13</v>
      </c>
      <c r="AC31">
        <v>22.22</v>
      </c>
      <c r="AD31">
        <f t="shared" si="1"/>
        <v>4.4999999999999998E-2</v>
      </c>
      <c r="AE31">
        <f t="shared" si="11"/>
        <v>8.5000000000000006E-2</v>
      </c>
      <c r="AF31" s="28">
        <f t="shared" si="32"/>
        <v>26344.103560070114</v>
      </c>
      <c r="AG31" s="29">
        <f t="shared" si="12"/>
        <v>-63.777176749646358</v>
      </c>
      <c r="AH31" s="29">
        <f t="shared" si="13"/>
        <v>-22.359175954932859</v>
      </c>
      <c r="AI31" s="29">
        <f t="shared" si="22"/>
        <v>-77.522717434121304</v>
      </c>
      <c r="AJ31" s="29">
        <f t="shared" si="23"/>
        <v>-8.6136352704579231</v>
      </c>
      <c r="AK31" s="29">
        <f t="shared" si="24"/>
        <v>-25.840905811373766</v>
      </c>
      <c r="AL31" s="29">
        <f t="shared" si="25"/>
        <v>-51.681811622747539</v>
      </c>
      <c r="AM31" s="20">
        <f t="shared" si="35"/>
        <v>529.90133066895464</v>
      </c>
      <c r="AN31" s="20">
        <f t="shared" si="40"/>
        <v>-49.472407587576555</v>
      </c>
      <c r="AO31" s="20">
        <f t="shared" si="14"/>
        <v>57.399459074681722</v>
      </c>
      <c r="AP31" s="20">
        <f t="shared" si="15"/>
        <v>20.123258359439575</v>
      </c>
      <c r="AQ31" s="20">
        <f t="shared" si="16"/>
        <v>-23.647430300532399</v>
      </c>
      <c r="AR31" s="20">
        <f t="shared" si="17"/>
        <v>-32.261065570990326</v>
      </c>
      <c r="AS31" s="20">
        <f t="shared" si="36"/>
        <v>1539.6951092609172</v>
      </c>
      <c r="AT31" s="20">
        <f t="shared" si="26"/>
        <v>4.4028795460124002</v>
      </c>
      <c r="AU31" s="20">
        <f t="shared" si="27"/>
        <v>81.733473158566994</v>
      </c>
      <c r="AV31" s="20">
        <f t="shared" si="18"/>
        <v>5.3868744051419365E-2</v>
      </c>
      <c r="AW31" s="21">
        <f t="shared" si="2"/>
        <v>28413.699999999986</v>
      </c>
      <c r="AX31" s="20">
        <f t="shared" si="19"/>
        <v>86.136352704579224</v>
      </c>
      <c r="AY31" s="20">
        <f t="shared" si="34"/>
        <v>1966.5964399298716</v>
      </c>
      <c r="AZ31" s="20">
        <f t="shared" si="20"/>
        <v>2069.5964399298718</v>
      </c>
      <c r="BA31" s="20"/>
      <c r="BB31" s="20"/>
    </row>
    <row r="32" spans="1:64" x14ac:dyDescent="0.25">
      <c r="A32">
        <v>1</v>
      </c>
      <c r="C32" s="16">
        <f t="shared" si="21"/>
        <v>44096</v>
      </c>
      <c r="D32" s="91">
        <v>31</v>
      </c>
      <c r="E32" s="91" t="e">
        <f t="shared" si="6"/>
        <v>#NUM!</v>
      </c>
      <c r="Z32" s="74">
        <f t="shared" si="9"/>
        <v>7.6760028300055048</v>
      </c>
      <c r="AA32" s="17">
        <f t="shared" si="10"/>
        <v>2.8888888888888893</v>
      </c>
      <c r="AB32">
        <f t="shared" si="0"/>
        <v>0.13</v>
      </c>
      <c r="AC32">
        <v>22.22</v>
      </c>
      <c r="AD32">
        <f t="shared" si="1"/>
        <v>4.4999999999999998E-2</v>
      </c>
      <c r="AE32">
        <f t="shared" si="11"/>
        <v>8.5000000000000006E-2</v>
      </c>
      <c r="AF32" s="28">
        <f t="shared" si="32"/>
        <v>26257.715311908029</v>
      </c>
      <c r="AG32" s="29">
        <f t="shared" si="12"/>
        <v>-64.101940931486936</v>
      </c>
      <c r="AH32" s="29">
        <f t="shared" si="13"/>
        <v>-22.286307230600663</v>
      </c>
      <c r="AI32" s="29">
        <f t="shared" si="22"/>
        <v>-77.749423345878839</v>
      </c>
      <c r="AJ32" s="29">
        <f t="shared" si="23"/>
        <v>-8.6388248162087589</v>
      </c>
      <c r="AK32" s="29">
        <f t="shared" si="24"/>
        <v>-25.916474448626278</v>
      </c>
      <c r="AL32" s="29">
        <f t="shared" si="25"/>
        <v>-51.832948897252564</v>
      </c>
      <c r="AM32" s="20">
        <f t="shared" si="35"/>
        <v>533.87569517254155</v>
      </c>
      <c r="AN32" s="20">
        <f t="shared" si="40"/>
        <v>-49.929498962188916</v>
      </c>
      <c r="AO32" s="20">
        <f t="shared" si="14"/>
        <v>57.691746838338247</v>
      </c>
      <c r="AP32" s="20">
        <f t="shared" si="15"/>
        <v>20.057676507540599</v>
      </c>
      <c r="AQ32" s="20">
        <f t="shared" si="16"/>
        <v>-23.845559880102957</v>
      </c>
      <c r="AR32" s="20">
        <f t="shared" si="17"/>
        <v>-32.484384696311714</v>
      </c>
      <c r="AS32" s="20">
        <f t="shared" si="36"/>
        <v>1622.1089929194179</v>
      </c>
      <c r="AT32" s="20">
        <f t="shared" si="26"/>
        <v>3.9743645035869122</v>
      </c>
      <c r="AU32" s="20">
        <f t="shared" si="27"/>
        <v>82.413883658500708</v>
      </c>
      <c r="AV32" s="20">
        <f t="shared" si="18"/>
        <v>4.822445354056519E-2</v>
      </c>
      <c r="AW32" s="21">
        <f t="shared" si="2"/>
        <v>28413.699999999986</v>
      </c>
      <c r="AX32" s="20">
        <f t="shared" si="19"/>
        <v>86.388248162087592</v>
      </c>
      <c r="AY32" s="20">
        <f t="shared" si="34"/>
        <v>2052.984688091959</v>
      </c>
      <c r="AZ32" s="20">
        <f t="shared" si="20"/>
        <v>2155.9846880919595</v>
      </c>
      <c r="BA32" s="20"/>
      <c r="BB32" s="20"/>
      <c r="BD32" t="s">
        <v>45</v>
      </c>
      <c r="BE32" s="54"/>
    </row>
    <row r="33" spans="1:57" x14ac:dyDescent="0.25">
      <c r="A33">
        <v>1</v>
      </c>
      <c r="C33" s="16">
        <f t="shared" si="21"/>
        <v>44097</v>
      </c>
      <c r="D33" s="91">
        <v>32</v>
      </c>
      <c r="E33" s="91" t="e">
        <f t="shared" si="6"/>
        <v>#NUM!</v>
      </c>
      <c r="Z33" s="74">
        <f t="shared" si="9"/>
        <v>7.7153772959626314</v>
      </c>
      <c r="AA33" s="17">
        <f t="shared" si="10"/>
        <v>2.8888888888888893</v>
      </c>
      <c r="AB33">
        <f t="shared" si="0"/>
        <v>0.13</v>
      </c>
      <c r="AC33">
        <v>22.22</v>
      </c>
      <c r="AD33">
        <f t="shared" si="1"/>
        <v>4.4999999999999998E-2</v>
      </c>
      <c r="AE33">
        <f t="shared" si="11"/>
        <v>8.5000000000000006E-2</v>
      </c>
      <c r="AF33" s="28">
        <f t="shared" si="32"/>
        <v>26171.131149641511</v>
      </c>
      <c r="AG33" s="29">
        <f t="shared" si="12"/>
        <v>-64.370936856114</v>
      </c>
      <c r="AH33" s="29">
        <f t="shared" si="13"/>
        <v>-22.213225410402696</v>
      </c>
      <c r="AI33" s="29">
        <f t="shared" si="22"/>
        <v>-77.925746039865032</v>
      </c>
      <c r="AJ33" s="29">
        <f t="shared" si="23"/>
        <v>-8.6584162266516707</v>
      </c>
      <c r="AK33" s="29">
        <f t="shared" si="24"/>
        <v>-25.975248679955008</v>
      </c>
      <c r="AL33" s="29">
        <f t="shared" si="25"/>
        <v>-51.950497359910024</v>
      </c>
      <c r="AM33" s="20">
        <f t="shared" si="35"/>
        <v>537.44164288530146</v>
      </c>
      <c r="AN33" s="20">
        <f t="shared" si="40"/>
        <v>-50.335392044340779</v>
      </c>
      <c r="AO33" s="20">
        <f t="shared" si="14"/>
        <v>57.933843170502598</v>
      </c>
      <c r="AP33" s="20">
        <f t="shared" si="15"/>
        <v>19.991902869362427</v>
      </c>
      <c r="AQ33" s="20">
        <f t="shared" si="16"/>
        <v>-24.024406282764367</v>
      </c>
      <c r="AR33" s="20">
        <f t="shared" si="17"/>
        <v>-32.682822509416042</v>
      </c>
      <c r="AS33" s="20">
        <f t="shared" si="36"/>
        <v>1705.1272074731748</v>
      </c>
      <c r="AT33" s="20">
        <f t="shared" si="26"/>
        <v>3.5659477127599075</v>
      </c>
      <c r="AU33" s="20">
        <f t="shared" si="27"/>
        <v>83.018214553756934</v>
      </c>
      <c r="AV33" s="20">
        <f t="shared" si="18"/>
        <v>4.2953799138270347E-2</v>
      </c>
      <c r="AW33" s="21">
        <f t="shared" si="2"/>
        <v>28413.699999999986</v>
      </c>
      <c r="AX33" s="20">
        <f t="shared" si="19"/>
        <v>86.584162266516699</v>
      </c>
      <c r="AY33" s="20">
        <f t="shared" si="34"/>
        <v>2139.5688503584756</v>
      </c>
      <c r="AZ33" s="20">
        <f t="shared" si="20"/>
        <v>2242.5688503584761</v>
      </c>
      <c r="BA33" s="20"/>
      <c r="BB33" s="20"/>
      <c r="BD33" t="s">
        <v>46</v>
      </c>
      <c r="BE33" s="54"/>
    </row>
    <row r="34" spans="1:57" x14ac:dyDescent="0.25">
      <c r="A34">
        <v>1</v>
      </c>
      <c r="C34" s="16">
        <f t="shared" si="21"/>
        <v>44098</v>
      </c>
      <c r="D34" s="91">
        <v>33</v>
      </c>
      <c r="E34" s="91" t="e">
        <f t="shared" si="6"/>
        <v>#NUM!</v>
      </c>
      <c r="Z34" s="74">
        <f t="shared" si="9"/>
        <v>7.7533213731699195</v>
      </c>
      <c r="AA34" s="17">
        <f t="shared" si="10"/>
        <v>2.8888888888888893</v>
      </c>
      <c r="AB34">
        <f t="shared" si="0"/>
        <v>0.13</v>
      </c>
      <c r="AC34">
        <v>22.22</v>
      </c>
      <c r="AD34">
        <f t="shared" si="1"/>
        <v>4.4999999999999998E-2</v>
      </c>
      <c r="AE34">
        <f t="shared" si="11"/>
        <v>8.5000000000000006E-2</v>
      </c>
      <c r="AF34" s="28">
        <f t="shared" si="32"/>
        <v>26084.403957634295</v>
      </c>
      <c r="AG34" s="29">
        <f t="shared" si="12"/>
        <v>-64.587214154362243</v>
      </c>
      <c r="AH34" s="29">
        <f t="shared" si="13"/>
        <v>-22.139977852854351</v>
      </c>
      <c r="AI34" s="29">
        <f t="shared" si="22"/>
        <v>-78.054472806494928</v>
      </c>
      <c r="AJ34" s="29">
        <f t="shared" si="23"/>
        <v>-8.6727192007216587</v>
      </c>
      <c r="AK34" s="29">
        <f t="shared" si="24"/>
        <v>-26.018157602164976</v>
      </c>
      <c r="AL34" s="29">
        <f t="shared" si="25"/>
        <v>-52.036315204329952</v>
      </c>
      <c r="AM34" s="20">
        <f t="shared" si="35"/>
        <v>540.6189191819642</v>
      </c>
      <c r="AN34" s="20">
        <f t="shared" si="40"/>
        <v>-50.692322579993615</v>
      </c>
      <c r="AO34" s="20">
        <f t="shared" si="14"/>
        <v>58.12849273892602</v>
      </c>
      <c r="AP34" s="20">
        <f t="shared" si="15"/>
        <v>19.925980067568915</v>
      </c>
      <c r="AQ34" s="20">
        <f t="shared" si="16"/>
        <v>-24.184873929838567</v>
      </c>
      <c r="AR34" s="20">
        <f t="shared" si="17"/>
        <v>-32.857593130560225</v>
      </c>
      <c r="AS34" s="20">
        <f t="shared" si="36"/>
        <v>1788.6771231837288</v>
      </c>
      <c r="AT34" s="20">
        <f t="shared" si="26"/>
        <v>3.1772762966627397</v>
      </c>
      <c r="AU34" s="20">
        <f t="shared" si="27"/>
        <v>83.549915710553933</v>
      </c>
      <c r="AV34" s="20">
        <f t="shared" si="18"/>
        <v>3.802847997680732E-2</v>
      </c>
      <c r="AW34" s="21">
        <f t="shared" si="2"/>
        <v>28413.69999999999</v>
      </c>
      <c r="AX34" s="20">
        <f t="shared" si="19"/>
        <v>86.727192007216587</v>
      </c>
      <c r="AY34" s="20">
        <f t="shared" si="34"/>
        <v>2226.2960423656923</v>
      </c>
      <c r="AZ34" s="20">
        <f t="shared" si="20"/>
        <v>2329.2960423656932</v>
      </c>
      <c r="BA34" s="20"/>
      <c r="BB34" s="20"/>
      <c r="BD34" t="s">
        <v>47</v>
      </c>
      <c r="BE34" s="54"/>
    </row>
    <row r="35" spans="1:57" x14ac:dyDescent="0.25">
      <c r="A35">
        <v>1</v>
      </c>
      <c r="C35" s="16">
        <f t="shared" si="21"/>
        <v>44099</v>
      </c>
      <c r="D35" s="91">
        <v>34</v>
      </c>
      <c r="E35" s="91" t="e">
        <f t="shared" si="6"/>
        <v>#NUM!</v>
      </c>
      <c r="Z35" s="74">
        <f t="shared" si="9"/>
        <v>7.7899167360105004</v>
      </c>
      <c r="AA35" s="17">
        <f t="shared" si="10"/>
        <v>2.8888888888888893</v>
      </c>
      <c r="AB35">
        <f t="shared" si="0"/>
        <v>0.13</v>
      </c>
      <c r="AC35">
        <v>22.22</v>
      </c>
      <c r="AD35">
        <f t="shared" si="1"/>
        <v>4.4999999999999998E-2</v>
      </c>
      <c r="AE35">
        <f t="shared" si="11"/>
        <v>8.5000000000000006E-2</v>
      </c>
      <c r="AF35" s="28">
        <f t="shared" si="32"/>
        <v>25997.583601670951</v>
      </c>
      <c r="AG35" s="29">
        <f t="shared" si="12"/>
        <v>-64.753746666831276</v>
      </c>
      <c r="AH35" s="29">
        <f t="shared" si="13"/>
        <v>-22.066609296512592</v>
      </c>
      <c r="AI35" s="29">
        <f t="shared" si="22"/>
        <v>-78.138320367009484</v>
      </c>
      <c r="AJ35" s="29">
        <f t="shared" si="23"/>
        <v>-8.6820355963343872</v>
      </c>
      <c r="AK35" s="29">
        <f t="shared" si="24"/>
        <v>-26.046106789003161</v>
      </c>
      <c r="AL35" s="29">
        <f t="shared" si="25"/>
        <v>-52.092213578006323</v>
      </c>
      <c r="AM35" s="20">
        <f t="shared" si="35"/>
        <v>543.42662608346302</v>
      </c>
      <c r="AN35" s="20">
        <f t="shared" si="40"/>
        <v>-51.002762102322194</v>
      </c>
      <c r="AO35" s="20">
        <f t="shared" si="14"/>
        <v>58.278372000148153</v>
      </c>
      <c r="AP35" s="20">
        <f t="shared" si="15"/>
        <v>19.859948366861332</v>
      </c>
      <c r="AQ35" s="20">
        <f t="shared" si="16"/>
        <v>-24.327851363188387</v>
      </c>
      <c r="AR35" s="20">
        <f t="shared" si="17"/>
        <v>-33.009886959522774</v>
      </c>
      <c r="AS35" s="20">
        <f t="shared" si="36"/>
        <v>1872.6897722455735</v>
      </c>
      <c r="AT35" s="20">
        <f t="shared" si="26"/>
        <v>2.8077069014988183</v>
      </c>
      <c r="AU35" s="20">
        <f t="shared" si="27"/>
        <v>84.012649061844741</v>
      </c>
      <c r="AV35" s="20">
        <f t="shared" si="18"/>
        <v>3.3420049633620816E-2</v>
      </c>
      <c r="AW35" s="21">
        <f t="shared" si="2"/>
        <v>28413.699999999986</v>
      </c>
      <c r="AX35" s="20">
        <f t="shared" si="19"/>
        <v>86.820355963343872</v>
      </c>
      <c r="AY35" s="20">
        <f t="shared" si="34"/>
        <v>2313.1163983290362</v>
      </c>
      <c r="AZ35" s="20">
        <f t="shared" si="20"/>
        <v>2416.1163983290367</v>
      </c>
      <c r="BA35" s="20"/>
      <c r="BB35" s="20"/>
      <c r="BD35" t="s">
        <v>48</v>
      </c>
    </row>
    <row r="36" spans="1:57" x14ac:dyDescent="0.25">
      <c r="A36">
        <v>1</v>
      </c>
      <c r="C36" s="16">
        <f t="shared" si="21"/>
        <v>44100</v>
      </c>
      <c r="D36" s="91">
        <v>35</v>
      </c>
      <c r="E36" s="91" t="e">
        <f t="shared" si="6"/>
        <v>#NUM!</v>
      </c>
      <c r="Z36" s="74">
        <f t="shared" si="9"/>
        <v>7.8252384825963075</v>
      </c>
      <c r="AA36" s="17">
        <f t="shared" si="10"/>
        <v>2.8888888888888893</v>
      </c>
      <c r="AB36">
        <f t="shared" si="0"/>
        <v>0.13</v>
      </c>
      <c r="AC36">
        <v>22.22</v>
      </c>
      <c r="AD36">
        <f t="shared" si="1"/>
        <v>4.4999999999999998E-2</v>
      </c>
      <c r="AE36">
        <f t="shared" si="11"/>
        <v>8.5000000000000006E-2</v>
      </c>
      <c r="AF36" s="28">
        <f t="shared" si="32"/>
        <v>25910.717042457141</v>
      </c>
      <c r="AG36" s="29">
        <f t="shared" si="12"/>
        <v>-64.873397287500694</v>
      </c>
      <c r="AH36" s="29">
        <f t="shared" si="13"/>
        <v>-21.993161926308588</v>
      </c>
      <c r="AI36" s="29">
        <f t="shared" si="22"/>
        <v>-78.179903292428349</v>
      </c>
      <c r="AJ36" s="29">
        <f t="shared" si="23"/>
        <v>-8.6866559213809289</v>
      </c>
      <c r="AK36" s="29">
        <f t="shared" si="24"/>
        <v>-26.059967764142783</v>
      </c>
      <c r="AL36" s="29">
        <f t="shared" si="25"/>
        <v>-52.119935528285566</v>
      </c>
      <c r="AM36" s="20">
        <f t="shared" si="35"/>
        <v>545.88298329130578</v>
      </c>
      <c r="AN36" s="20">
        <f t="shared" si="40"/>
        <v>-51.269347910829808</v>
      </c>
      <c r="AO36" s="20">
        <f t="shared" si="14"/>
        <v>58.386057558750629</v>
      </c>
      <c r="AP36" s="20">
        <f t="shared" si="15"/>
        <v>19.793845733677731</v>
      </c>
      <c r="AQ36" s="20">
        <f t="shared" si="16"/>
        <v>-24.454198173755834</v>
      </c>
      <c r="AR36" s="20">
        <f t="shared" si="17"/>
        <v>-33.14085409513676</v>
      </c>
      <c r="AS36" s="20">
        <f t="shared" si="36"/>
        <v>1957.0999742515401</v>
      </c>
      <c r="AT36" s="20">
        <f t="shared" si="26"/>
        <v>2.4563572078427569</v>
      </c>
      <c r="AU36" s="20">
        <f t="shared" si="27"/>
        <v>84.410202005966539</v>
      </c>
      <c r="AV36" s="20">
        <f t="shared" si="18"/>
        <v>2.9100240841375184E-2</v>
      </c>
      <c r="AW36" s="21">
        <f t="shared" si="2"/>
        <v>28413.69999999999</v>
      </c>
      <c r="AX36" s="20">
        <f t="shared" si="19"/>
        <v>86.866559213809282</v>
      </c>
      <c r="AY36" s="20">
        <f t="shared" si="34"/>
        <v>2399.9829575428453</v>
      </c>
      <c r="AZ36" s="20">
        <f t="shared" si="20"/>
        <v>2502.9829575428457</v>
      </c>
      <c r="BA36" s="20"/>
      <c r="BB36" s="20"/>
      <c r="BD36" t="s">
        <v>49</v>
      </c>
      <c r="BE36" s="51">
        <v>310569</v>
      </c>
    </row>
    <row r="37" spans="1:57" x14ac:dyDescent="0.25">
      <c r="A37">
        <v>1</v>
      </c>
      <c r="C37" s="16">
        <f t="shared" si="21"/>
        <v>44101</v>
      </c>
      <c r="D37" s="91">
        <v>36</v>
      </c>
      <c r="E37" s="91" t="e">
        <f t="shared" si="6"/>
        <v>#NUM!</v>
      </c>
      <c r="Z37" s="74">
        <f t="shared" si="9"/>
        <v>7.8593558259907619</v>
      </c>
      <c r="AA37" s="17">
        <f t="shared" si="10"/>
        <v>2.8888888888888893</v>
      </c>
      <c r="AB37">
        <f t="shared" si="0"/>
        <v>0.13</v>
      </c>
      <c r="AC37">
        <v>22.22</v>
      </c>
      <c r="AD37">
        <f t="shared" si="1"/>
        <v>4.4999999999999998E-2</v>
      </c>
      <c r="AE37">
        <f t="shared" si="11"/>
        <v>8.5000000000000006E-2</v>
      </c>
      <c r="AF37" s="28">
        <f t="shared" si="32"/>
        <v>25823.848477084255</v>
      </c>
      <c r="AG37" s="29">
        <f t="shared" si="12"/>
        <v>-64.948889903320662</v>
      </c>
      <c r="AH37" s="29">
        <f t="shared" si="13"/>
        <v>-21.919675469565437</v>
      </c>
      <c r="AI37" s="29">
        <f t="shared" si="22"/>
        <v>-78.18170883559749</v>
      </c>
      <c r="AJ37" s="29">
        <f t="shared" si="23"/>
        <v>-8.6868565372886106</v>
      </c>
      <c r="AK37" s="29">
        <f t="shared" si="24"/>
        <v>-26.060569611865827</v>
      </c>
      <c r="AL37" s="29">
        <f t="shared" si="25"/>
        <v>-52.12113922373166</v>
      </c>
      <c r="AM37" s="20">
        <f t="shared" si="35"/>
        <v>548.00515961961446</v>
      </c>
      <c r="AN37" s="20">
        <f t="shared" si="40"/>
        <v>-51.494798259180151</v>
      </c>
      <c r="AO37" s="20">
        <f t="shared" si="14"/>
        <v>58.454000912988597</v>
      </c>
      <c r="AP37" s="20">
        <f t="shared" si="15"/>
        <v>19.727707922608893</v>
      </c>
      <c r="AQ37" s="20">
        <f t="shared" si="16"/>
        <v>-24.56473424810876</v>
      </c>
      <c r="AR37" s="20">
        <f t="shared" si="17"/>
        <v>-33.251590785397369</v>
      </c>
      <c r="AS37" s="20">
        <f t="shared" si="36"/>
        <v>2041.8463632961177</v>
      </c>
      <c r="AT37" s="20">
        <f t="shared" si="26"/>
        <v>2.122176328308683</v>
      </c>
      <c r="AU37" s="20">
        <f t="shared" si="27"/>
        <v>84.746389044577654</v>
      </c>
      <c r="AV37" s="20">
        <f t="shared" si="18"/>
        <v>2.5041495599209446E-2</v>
      </c>
      <c r="AW37" s="21">
        <f t="shared" si="2"/>
        <v>28413.699999999986</v>
      </c>
      <c r="AX37" s="20">
        <f t="shared" si="19"/>
        <v>86.868565372886096</v>
      </c>
      <c r="AY37" s="20">
        <f t="shared" si="34"/>
        <v>2486.8515229157315</v>
      </c>
      <c r="AZ37" s="20">
        <f t="shared" si="20"/>
        <v>2589.8515229157319</v>
      </c>
      <c r="BA37" s="20"/>
      <c r="BB37" s="20"/>
      <c r="BD37" t="s">
        <v>50</v>
      </c>
      <c r="BE37" s="56"/>
    </row>
    <row r="38" spans="1:57" x14ac:dyDescent="0.25">
      <c r="A38">
        <v>1</v>
      </c>
      <c r="C38" s="16">
        <f t="shared" si="21"/>
        <v>44102</v>
      </c>
      <c r="D38" s="91">
        <v>37</v>
      </c>
      <c r="E38" s="91" t="e">
        <f t="shared" si="6"/>
        <v>#NUM!</v>
      </c>
      <c r="Z38" s="74">
        <f t="shared" si="9"/>
        <v>7.8923326866502936</v>
      </c>
      <c r="AA38" s="17">
        <f t="shared" si="10"/>
        <v>2.8888888888888893</v>
      </c>
      <c r="AB38">
        <f t="shared" si="0"/>
        <v>0.13</v>
      </c>
      <c r="AC38">
        <v>22.22</v>
      </c>
      <c r="AD38">
        <f t="shared" si="1"/>
        <v>4.4999999999999998E-2</v>
      </c>
      <c r="AE38">
        <f t="shared" si="11"/>
        <v>8.5000000000000006E-2</v>
      </c>
      <c r="AF38" s="28">
        <f t="shared" si="32"/>
        <v>25737.019499273538</v>
      </c>
      <c r="AG38" s="29">
        <f t="shared" si="12"/>
        <v>-64.982790495044227</v>
      </c>
      <c r="AH38" s="29">
        <f t="shared" si="13"/>
        <v>-21.846187315672964</v>
      </c>
      <c r="AI38" s="29">
        <f t="shared" si="22"/>
        <v>-78.146080029645475</v>
      </c>
      <c r="AJ38" s="29">
        <f t="shared" si="23"/>
        <v>-8.6828977810717198</v>
      </c>
      <c r="AK38" s="29">
        <f t="shared" si="24"/>
        <v>-26.048693343215156</v>
      </c>
      <c r="AL38" s="29">
        <f t="shared" si="25"/>
        <v>-52.097386686430319</v>
      </c>
      <c r="AM38" s="20">
        <f t="shared" si="35"/>
        <v>549.80919584362971</v>
      </c>
      <c r="AN38" s="20">
        <f t="shared" si="40"/>
        <v>-51.681811622747539</v>
      </c>
      <c r="AO38" s="20">
        <f t="shared" si="14"/>
        <v>58.484511445539809</v>
      </c>
      <c r="AP38" s="20">
        <f t="shared" si="15"/>
        <v>19.66156858410567</v>
      </c>
      <c r="AQ38" s="20">
        <f t="shared" si="16"/>
        <v>-24.660232182882648</v>
      </c>
      <c r="AR38" s="20">
        <f t="shared" si="17"/>
        <v>-33.343129963954368</v>
      </c>
      <c r="AS38" s="20">
        <f t="shared" si="36"/>
        <v>2126.8713048828195</v>
      </c>
      <c r="AT38" s="20">
        <f t="shared" si="26"/>
        <v>1.804036224015249</v>
      </c>
      <c r="AU38" s="20">
        <f t="shared" si="27"/>
        <v>85.024941586701743</v>
      </c>
      <c r="AV38" s="20">
        <f t="shared" si="18"/>
        <v>2.1217729649077557E-2</v>
      </c>
      <c r="AW38" s="21">
        <f t="shared" si="2"/>
        <v>28413.69999999999</v>
      </c>
      <c r="AX38" s="20">
        <f t="shared" si="19"/>
        <v>86.828977810717191</v>
      </c>
      <c r="AY38" s="20">
        <f t="shared" si="34"/>
        <v>2573.6805007264488</v>
      </c>
      <c r="AZ38" s="20">
        <f t="shared" si="20"/>
        <v>2676.6805007264493</v>
      </c>
      <c r="BA38" s="20"/>
      <c r="BB38" s="20"/>
      <c r="BD38" t="s">
        <v>51</v>
      </c>
      <c r="BE38" s="54"/>
    </row>
    <row r="39" spans="1:57" x14ac:dyDescent="0.25">
      <c r="A39">
        <v>1</v>
      </c>
      <c r="C39" s="16">
        <f t="shared" si="21"/>
        <v>44103</v>
      </c>
      <c r="D39" s="91">
        <v>38</v>
      </c>
      <c r="E39" s="91" t="e">
        <f t="shared" si="6"/>
        <v>#NUM!</v>
      </c>
      <c r="Z39" s="74">
        <f t="shared" si="9"/>
        <v>7.9242282060144529</v>
      </c>
      <c r="AA39" s="17">
        <f t="shared" si="10"/>
        <v>2.8888888888888893</v>
      </c>
      <c r="AB39">
        <f t="shared" si="0"/>
        <v>0.13</v>
      </c>
      <c r="AC39">
        <v>22.22</v>
      </c>
      <c r="AD39">
        <f t="shared" si="1"/>
        <v>4.4999999999999998E-2</v>
      </c>
      <c r="AE39">
        <f t="shared" si="11"/>
        <v>8.5000000000000006E-2</v>
      </c>
      <c r="AF39" s="28">
        <f t="shared" si="32"/>
        <v>25650.269266974759</v>
      </c>
      <c r="AG39" s="29">
        <f t="shared" si="12"/>
        <v>-64.977499647128553</v>
      </c>
      <c r="AH39" s="29">
        <f t="shared" si="13"/>
        <v>-21.772732651649335</v>
      </c>
      <c r="AI39" s="29">
        <f t="shared" si="22"/>
        <v>-78.075209068900108</v>
      </c>
      <c r="AJ39" s="29">
        <f t="shared" si="23"/>
        <v>-8.6750232298777892</v>
      </c>
      <c r="AK39" s="29">
        <f t="shared" si="24"/>
        <v>-26.025069689633369</v>
      </c>
      <c r="AL39" s="29">
        <f t="shared" si="25"/>
        <v>-52.050139379266739</v>
      </c>
      <c r="AM39" s="20">
        <f t="shared" si="35"/>
        <v>551.31004220231398</v>
      </c>
      <c r="AN39" s="20">
        <f t="shared" si="40"/>
        <v>-51.832948897252564</v>
      </c>
      <c r="AO39" s="20">
        <f t="shared" si="14"/>
        <v>58.479749682415701</v>
      </c>
      <c r="AP39" s="20">
        <f t="shared" si="15"/>
        <v>19.595459386484404</v>
      </c>
      <c r="AQ39" s="20">
        <f t="shared" si="16"/>
        <v>-24.741413812963337</v>
      </c>
      <c r="AR39" s="20">
        <f t="shared" si="17"/>
        <v>-33.416437042841125</v>
      </c>
      <c r="AS39" s="20">
        <f t="shared" si="36"/>
        <v>2212.1206908229133</v>
      </c>
      <c r="AT39" s="20">
        <f t="shared" si="26"/>
        <v>1.5008463586842709</v>
      </c>
      <c r="AU39" s="20">
        <f t="shared" si="27"/>
        <v>85.249385940093816</v>
      </c>
      <c r="AV39" s="20">
        <f t="shared" si="18"/>
        <v>1.7605362691280158E-2</v>
      </c>
      <c r="AW39" s="21">
        <f t="shared" si="2"/>
        <v>28413.699999999986</v>
      </c>
      <c r="AX39" s="20">
        <f t="shared" si="19"/>
        <v>86.750232298777888</v>
      </c>
      <c r="AY39" s="20">
        <f t="shared" si="34"/>
        <v>2660.4307330252268</v>
      </c>
      <c r="AZ39" s="20">
        <f t="shared" si="20"/>
        <v>2763.4307330252273</v>
      </c>
      <c r="BA39" s="20"/>
      <c r="BB39" s="20"/>
      <c r="BD39" t="s">
        <v>52</v>
      </c>
      <c r="BE39" s="56"/>
    </row>
    <row r="40" spans="1:57" x14ac:dyDescent="0.25">
      <c r="A40">
        <v>1</v>
      </c>
      <c r="C40" s="16">
        <f t="shared" si="21"/>
        <v>44104</v>
      </c>
      <c r="D40" s="91">
        <v>39</v>
      </c>
      <c r="E40" s="91" t="e">
        <f t="shared" si="6"/>
        <v>#NUM!</v>
      </c>
      <c r="Z40" s="74">
        <f t="shared" si="9"/>
        <v>7.9550971980982368</v>
      </c>
      <c r="AA40" s="17">
        <f t="shared" si="10"/>
        <v>2.8888888888888893</v>
      </c>
      <c r="AB40">
        <f t="shared" si="0"/>
        <v>0.13</v>
      </c>
      <c r="AC40">
        <v>22.22</v>
      </c>
      <c r="AD40">
        <f t="shared" si="1"/>
        <v>4.4999999999999998E-2</v>
      </c>
      <c r="AE40">
        <f t="shared" si="11"/>
        <v>8.5000000000000006E-2</v>
      </c>
      <c r="AF40" s="28">
        <f t="shared" si="32"/>
        <v>25563.634663469787</v>
      </c>
      <c r="AG40" s="29">
        <f t="shared" si="12"/>
        <v>-64.935258901049934</v>
      </c>
      <c r="AH40" s="29">
        <f t="shared" si="13"/>
        <v>-21.699344603924416</v>
      </c>
      <c r="AI40" s="29">
        <f t="shared" si="22"/>
        <v>-77.97114315447692</v>
      </c>
      <c r="AJ40" s="29">
        <f t="shared" si="23"/>
        <v>-8.6634603504974361</v>
      </c>
      <c r="AK40" s="29">
        <f t="shared" si="24"/>
        <v>-25.990381051492303</v>
      </c>
      <c r="AL40" s="29">
        <f t="shared" si="25"/>
        <v>-51.980762102984613</v>
      </c>
      <c r="AM40" s="20">
        <f t="shared" si="35"/>
        <v>552.52173609777674</v>
      </c>
      <c r="AN40" s="20">
        <f t="shared" si="40"/>
        <v>-51.950497359910024</v>
      </c>
      <c r="AO40" s="20">
        <f t="shared" si="14"/>
        <v>58.441733010944944</v>
      </c>
      <c r="AP40" s="20">
        <f t="shared" si="15"/>
        <v>19.529410143531976</v>
      </c>
      <c r="AQ40" s="20">
        <f t="shared" si="16"/>
        <v>-24.808951899104127</v>
      </c>
      <c r="AR40" s="20">
        <f t="shared" si="17"/>
        <v>-33.472412249601561</v>
      </c>
      <c r="AS40" s="20">
        <f t="shared" si="36"/>
        <v>2297.5436004324251</v>
      </c>
      <c r="AT40" s="20">
        <f t="shared" si="26"/>
        <v>1.2116938954627585</v>
      </c>
      <c r="AU40" s="20">
        <f t="shared" si="27"/>
        <v>85.422909609511862</v>
      </c>
      <c r="AV40" s="20">
        <f t="shared" si="18"/>
        <v>1.418464790068256E-2</v>
      </c>
      <c r="AW40" s="21">
        <f t="shared" si="2"/>
        <v>28413.69999999999</v>
      </c>
      <c r="AX40" s="20">
        <f t="shared" si="19"/>
        <v>86.634603504974351</v>
      </c>
      <c r="AY40" s="20">
        <f t="shared" si="34"/>
        <v>2747.065336530201</v>
      </c>
      <c r="AZ40" s="20">
        <f t="shared" si="20"/>
        <v>2850.0653365302019</v>
      </c>
      <c r="BA40" s="20"/>
      <c r="BB40" s="20"/>
    </row>
    <row r="41" spans="1:57" x14ac:dyDescent="0.25">
      <c r="A41">
        <v>1</v>
      </c>
      <c r="C41" s="16">
        <f t="shared" si="21"/>
        <v>44105</v>
      </c>
      <c r="D41" s="91">
        <v>40</v>
      </c>
      <c r="E41" s="91" t="e">
        <f t="shared" si="6"/>
        <v>#NUM!</v>
      </c>
      <c r="Z41" s="74">
        <f t="shared" si="9"/>
        <v>7.9849905535811034</v>
      </c>
      <c r="AA41" s="17">
        <f t="shared" si="10"/>
        <v>2.8888888888888893</v>
      </c>
      <c r="AB41">
        <f t="shared" si="0"/>
        <v>0.13</v>
      </c>
      <c r="AC41">
        <v>22.22</v>
      </c>
      <c r="AD41">
        <f t="shared" si="1"/>
        <v>4.4999999999999998E-2</v>
      </c>
      <c r="AE41">
        <f t="shared" si="11"/>
        <v>8.5000000000000006E-2</v>
      </c>
      <c r="AF41" s="28">
        <f t="shared" si="32"/>
        <v>25477.15043551839</v>
      </c>
      <c r="AG41" s="29">
        <f t="shared" si="12"/>
        <v>-64.858173576769644</v>
      </c>
      <c r="AH41" s="29">
        <f t="shared" si="13"/>
        <v>-21.626054374628495</v>
      </c>
      <c r="AI41" s="29">
        <f t="shared" si="22"/>
        <v>-77.835805156258331</v>
      </c>
      <c r="AJ41" s="29">
        <f t="shared" si="23"/>
        <v>-8.6484227951398136</v>
      </c>
      <c r="AK41" s="29">
        <f t="shared" si="24"/>
        <v>-25.945268385419443</v>
      </c>
      <c r="AL41" s="29">
        <f t="shared" si="25"/>
        <v>-51.890536770838892</v>
      </c>
      <c r="AM41" s="20">
        <f t="shared" si="35"/>
        <v>553.45774792530506</v>
      </c>
      <c r="AN41" s="20">
        <f t="shared" si="40"/>
        <v>-52.036315204329952</v>
      </c>
      <c r="AO41" s="20">
        <f t="shared" si="14"/>
        <v>58.37235621909268</v>
      </c>
      <c r="AP41" s="20">
        <f t="shared" si="15"/>
        <v>19.463448937165648</v>
      </c>
      <c r="AQ41" s="20">
        <f t="shared" si="16"/>
        <v>-24.863478124399954</v>
      </c>
      <c r="AR41" s="20">
        <f t="shared" si="17"/>
        <v>-33.511900919539769</v>
      </c>
      <c r="AS41" s="20">
        <f t="shared" si="36"/>
        <v>2383.0918165562948</v>
      </c>
      <c r="AT41" s="20">
        <f>(AM41-AM40)</f>
        <v>0.93601182752831846</v>
      </c>
      <c r="AU41" s="20">
        <f t="shared" si="27"/>
        <v>85.548216123869679</v>
      </c>
      <c r="AV41" s="20">
        <f t="shared" si="18"/>
        <v>1.0941336592840446E-2</v>
      </c>
      <c r="AW41" s="21">
        <f t="shared" si="2"/>
        <v>28413.69999999999</v>
      </c>
      <c r="AX41" s="20">
        <f t="shared" si="19"/>
        <v>86.48422795139814</v>
      </c>
      <c r="AY41" s="20">
        <f t="shared" si="34"/>
        <v>2833.5495644815992</v>
      </c>
      <c r="AZ41" s="20">
        <f t="shared" si="20"/>
        <v>2936.5495644816001</v>
      </c>
      <c r="BA41" s="20"/>
      <c r="BB41" s="20"/>
    </row>
    <row r="42" spans="1:57" x14ac:dyDescent="0.25">
      <c r="A42">
        <v>1</v>
      </c>
      <c r="C42" s="16">
        <f t="shared" si="21"/>
        <v>44106</v>
      </c>
      <c r="D42" s="91">
        <v>41</v>
      </c>
      <c r="E42" s="91" t="e">
        <f t="shared" si="6"/>
        <v>#NUM!</v>
      </c>
      <c r="Z42" s="74">
        <f t="shared" si="9"/>
        <v>8.013955609081453</v>
      </c>
      <c r="AA42" s="17">
        <f t="shared" si="10"/>
        <v>2.8888888888888893</v>
      </c>
      <c r="AB42">
        <f t="shared" si="0"/>
        <v>0.13</v>
      </c>
      <c r="AC42">
        <v>22.22</v>
      </c>
      <c r="AD42">
        <f t="shared" si="1"/>
        <v>4.4999999999999998E-2</v>
      </c>
      <c r="AE42">
        <f t="shared" si="11"/>
        <v>8.5000000000000006E-2</v>
      </c>
      <c r="AF42" s="28">
        <f t="shared" si="32"/>
        <v>25390.849289278649</v>
      </c>
      <c r="AG42" s="29">
        <f t="shared" si="12"/>
        <v>-64.748254881281909</v>
      </c>
      <c r="AH42" s="29">
        <f t="shared" si="13"/>
        <v>-21.552891358459384</v>
      </c>
      <c r="AI42" s="29">
        <f t="shared" si="22"/>
        <v>-77.671031615767163</v>
      </c>
      <c r="AJ42" s="29">
        <f t="shared" si="23"/>
        <v>-8.6301146239741282</v>
      </c>
      <c r="AK42" s="29">
        <f t="shared" si="24"/>
        <v>-25.890343871922386</v>
      </c>
      <c r="AL42" s="29">
        <f t="shared" si="25"/>
        <v>-51.78068774384478</v>
      </c>
      <c r="AM42" s="20">
        <f t="shared" si="35"/>
        <v>554.13096730642712</v>
      </c>
      <c r="AN42" s="20">
        <f t="shared" si="40"/>
        <v>-52.092213578006323</v>
      </c>
      <c r="AO42" s="20">
        <f t="shared" si="14"/>
        <v>58.27342939315372</v>
      </c>
      <c r="AP42" s="20">
        <f t="shared" si="15"/>
        <v>19.397602222613447</v>
      </c>
      <c r="AQ42" s="20">
        <f t="shared" si="16"/>
        <v>-24.905598656638727</v>
      </c>
      <c r="AR42" s="20">
        <f t="shared" si="17"/>
        <v>-33.535713280612853</v>
      </c>
      <c r="AS42" s="20">
        <f t="shared" si="36"/>
        <v>2468.7197434149143</v>
      </c>
      <c r="AT42" s="20">
        <f t="shared" si="26"/>
        <v>0.67321938112206681</v>
      </c>
      <c r="AU42" s="20">
        <f t="shared" si="27"/>
        <v>85.627926858619503</v>
      </c>
      <c r="AV42" s="20">
        <f t="shared" si="18"/>
        <v>7.8621473836873474E-3</v>
      </c>
      <c r="AW42" s="21">
        <f t="shared" si="2"/>
        <v>28413.69999999999</v>
      </c>
      <c r="AX42" s="20">
        <f t="shared" si="19"/>
        <v>86.301146239741286</v>
      </c>
      <c r="AY42" s="20">
        <f t="shared" si="34"/>
        <v>2919.8507107213404</v>
      </c>
      <c r="AZ42" s="20">
        <f t="shared" si="20"/>
        <v>3022.8507107213413</v>
      </c>
      <c r="BA42" s="20"/>
      <c r="BB42" s="20"/>
    </row>
    <row r="43" spans="1:57" x14ac:dyDescent="0.25">
      <c r="A43">
        <v>1</v>
      </c>
      <c r="C43" s="16">
        <f t="shared" si="21"/>
        <v>44107</v>
      </c>
      <c r="D43" s="91">
        <v>42</v>
      </c>
      <c r="E43" s="91" t="e">
        <f t="shared" si="6"/>
        <v>#NUM!</v>
      </c>
      <c r="Z43" s="74">
        <f t="shared" si="9"/>
        <v>8.0420364719994808</v>
      </c>
      <c r="AA43" s="17">
        <f t="shared" si="10"/>
        <v>2.8888888888888893</v>
      </c>
      <c r="AB43">
        <f t="shared" si="0"/>
        <v>0.13</v>
      </c>
      <c r="AC43">
        <v>22.22</v>
      </c>
      <c r="AD43">
        <f t="shared" si="1"/>
        <v>4.4999999999999998E-2</v>
      </c>
      <c r="AE43">
        <f t="shared" si="11"/>
        <v>8.5000000000000006E-2</v>
      </c>
      <c r="AF43" s="28">
        <f t="shared" si="32"/>
        <v>25304.76198680832</v>
      </c>
      <c r="AG43" s="29">
        <f t="shared" si="12"/>
        <v>-64.607419246502531</v>
      </c>
      <c r="AH43" s="29">
        <f t="shared" si="13"/>
        <v>-21.479883223828185</v>
      </c>
      <c r="AI43" s="29">
        <f t="shared" si="22"/>
        <v>-77.478572223297647</v>
      </c>
      <c r="AJ43" s="29">
        <f t="shared" si="23"/>
        <v>-8.6087302470330709</v>
      </c>
      <c r="AK43" s="29">
        <f t="shared" si="24"/>
        <v>-25.826190741099214</v>
      </c>
      <c r="AL43" s="29">
        <f t="shared" si="25"/>
        <v>-51.652381482198436</v>
      </c>
      <c r="AM43" s="20">
        <f t="shared" si="35"/>
        <v>554.55371047264998</v>
      </c>
      <c r="AN43" s="20">
        <f t="shared" si="40"/>
        <v>-52.119935528285566</v>
      </c>
      <c r="AO43" s="20">
        <f t="shared" si="14"/>
        <v>58.14667732185228</v>
      </c>
      <c r="AP43" s="20">
        <f t="shared" si="15"/>
        <v>19.331894901445366</v>
      </c>
      <c r="AQ43" s="20">
        <f t="shared" si="16"/>
        <v>-24.935893528789219</v>
      </c>
      <c r="AR43" s="20">
        <f t="shared" si="17"/>
        <v>-33.544623775822288</v>
      </c>
      <c r="AS43" s="20">
        <f t="shared" si="36"/>
        <v>2554.3843027190223</v>
      </c>
      <c r="AT43" s="20">
        <f t="shared" si="26"/>
        <v>0.42274316622285824</v>
      </c>
      <c r="AU43" s="20">
        <f t="shared" si="27"/>
        <v>85.664559304108025</v>
      </c>
      <c r="AV43" s="20">
        <f t="shared" si="18"/>
        <v>4.9348665265658547E-3</v>
      </c>
      <c r="AW43" s="21">
        <f t="shared" si="2"/>
        <v>28413.699999999993</v>
      </c>
      <c r="AX43" s="20">
        <f t="shared" si="19"/>
        <v>86.087302470330712</v>
      </c>
      <c r="AY43" s="20">
        <f t="shared" si="34"/>
        <v>3005.938013191671</v>
      </c>
      <c r="AZ43" s="20">
        <f t="shared" si="20"/>
        <v>3108.9380131916723</v>
      </c>
      <c r="BA43" s="20"/>
      <c r="BB43" s="20"/>
    </row>
    <row r="44" spans="1:57" x14ac:dyDescent="0.25">
      <c r="A44">
        <v>1</v>
      </c>
      <c r="C44" s="16">
        <f t="shared" si="21"/>
        <v>44108</v>
      </c>
      <c r="D44" s="91">
        <v>43</v>
      </c>
      <c r="E44" s="91" t="e">
        <f t="shared" si="6"/>
        <v>#NUM!</v>
      </c>
      <c r="Z44" s="74">
        <f t="shared" si="9"/>
        <v>8.0692743079766824</v>
      </c>
      <c r="AA44" s="17">
        <f t="shared" si="10"/>
        <v>2.8888888888888893</v>
      </c>
      <c r="AB44">
        <f t="shared" si="0"/>
        <v>0.13</v>
      </c>
      <c r="AC44">
        <v>22.22</v>
      </c>
      <c r="AD44">
        <f t="shared" si="1"/>
        <v>4.4999999999999998E-2</v>
      </c>
      <c r="AE44">
        <f t="shared" si="11"/>
        <v>8.5000000000000006E-2</v>
      </c>
      <c r="AF44" s="28">
        <f t="shared" si="32"/>
        <v>25218.917440578207</v>
      </c>
      <c r="AG44" s="29">
        <f t="shared" si="12"/>
        <v>-64.437490235618924</v>
      </c>
      <c r="AH44" s="29">
        <f t="shared" si="13"/>
        <v>-21.407055994496481</v>
      </c>
      <c r="AI44" s="29">
        <f t="shared" si="22"/>
        <v>-77.260091607103874</v>
      </c>
      <c r="AJ44" s="29">
        <f t="shared" si="23"/>
        <v>-8.5844546230115419</v>
      </c>
      <c r="AK44" s="29">
        <f t="shared" si="24"/>
        <v>-25.753363869034622</v>
      </c>
      <c r="AL44" s="29">
        <f t="shared" si="25"/>
        <v>-51.506727738069252</v>
      </c>
      <c r="AM44" s="20">
        <f t="shared" si="35"/>
        <v>554.73774588475294</v>
      </c>
      <c r="AN44" s="20">
        <f t="shared" si="40"/>
        <v>-52.12113922373166</v>
      </c>
      <c r="AO44" s="20">
        <f t="shared" si="14"/>
        <v>57.993741212057031</v>
      </c>
      <c r="AP44" s="20">
        <f t="shared" si="15"/>
        <v>19.266350395046835</v>
      </c>
      <c r="AQ44" s="20">
        <f t="shared" si="16"/>
        <v>-24.954916971269249</v>
      </c>
      <c r="AR44" s="20">
        <f t="shared" si="17"/>
        <v>-33.539371594280794</v>
      </c>
      <c r="AS44" s="20">
        <f t="shared" si="36"/>
        <v>2640.0448135370343</v>
      </c>
      <c r="AT44" s="20">
        <f t="shared" si="26"/>
        <v>0.18403541210295771</v>
      </c>
      <c r="AU44" s="20">
        <f t="shared" si="27"/>
        <v>85.660510818011971</v>
      </c>
      <c r="AV44" s="20">
        <f t="shared" si="18"/>
        <v>2.1484276750805961E-3</v>
      </c>
      <c r="AW44" s="21">
        <f t="shared" si="2"/>
        <v>28413.699999999993</v>
      </c>
      <c r="AX44" s="20">
        <f t="shared" si="19"/>
        <v>85.844546230115412</v>
      </c>
      <c r="AY44" s="20">
        <f t="shared" si="34"/>
        <v>3091.7825594217866</v>
      </c>
      <c r="AZ44" s="20">
        <f t="shared" si="20"/>
        <v>3194.7825594217875</v>
      </c>
      <c r="BA44" s="20"/>
      <c r="BB44" s="20"/>
    </row>
    <row r="45" spans="1:57" x14ac:dyDescent="0.25">
      <c r="A45">
        <v>1</v>
      </c>
      <c r="C45" s="16">
        <f t="shared" si="21"/>
        <v>44109</v>
      </c>
      <c r="D45" s="91">
        <v>44</v>
      </c>
      <c r="E45" s="91" t="e">
        <f t="shared" si="6"/>
        <v>#NUM!</v>
      </c>
      <c r="Z45" s="74">
        <f t="shared" si="9"/>
        <v>8.0957075967161956</v>
      </c>
      <c r="AA45" s="17">
        <f t="shared" si="10"/>
        <v>2.8888888888888893</v>
      </c>
      <c r="AB45">
        <f t="shared" si="0"/>
        <v>0.13</v>
      </c>
      <c r="AC45">
        <v>22.22</v>
      </c>
      <c r="AD45">
        <f t="shared" si="1"/>
        <v>4.4999999999999998E-2</v>
      </c>
      <c r="AE45">
        <f t="shared" si="11"/>
        <v>8.5000000000000006E-2</v>
      </c>
      <c r="AF45" s="28">
        <f t="shared" si="32"/>
        <v>25133.342803843188</v>
      </c>
      <c r="AG45" s="29">
        <f t="shared" si="12"/>
        <v>-64.240202605488562</v>
      </c>
      <c r="AH45" s="29">
        <f t="shared" si="13"/>
        <v>-21.334434129531768</v>
      </c>
      <c r="AI45" s="29">
        <f t="shared" si="22"/>
        <v>-77.017173061518307</v>
      </c>
      <c r="AJ45" s="29">
        <f t="shared" si="23"/>
        <v>-8.5574636735020331</v>
      </c>
      <c r="AK45" s="29">
        <f t="shared" si="24"/>
        <v>-25.672391020506101</v>
      </c>
      <c r="AL45" s="29">
        <f t="shared" si="25"/>
        <v>-51.344782041012209</v>
      </c>
      <c r="AM45" s="20">
        <f t="shared" si="35"/>
        <v>554.69433369502701</v>
      </c>
      <c r="AN45" s="20">
        <f t="shared" si="40"/>
        <v>-52.097386686430319</v>
      </c>
      <c r="AO45" s="20">
        <f t="shared" si="14"/>
        <v>57.816182344939705</v>
      </c>
      <c r="AP45" s="20">
        <f t="shared" si="15"/>
        <v>19.200990716578591</v>
      </c>
      <c r="AQ45" s="20">
        <f t="shared" si="16"/>
        <v>-24.963198564813883</v>
      </c>
      <c r="AR45" s="20">
        <f t="shared" si="17"/>
        <v>-33.520662238315914</v>
      </c>
      <c r="AS45" s="20">
        <f t="shared" si="36"/>
        <v>2725.6628624617802</v>
      </c>
      <c r="AT45" s="20">
        <f t="shared" si="26"/>
        <v>-4.3412189725927419E-2</v>
      </c>
      <c r="AU45" s="20">
        <f t="shared" si="27"/>
        <v>85.618048924745835</v>
      </c>
      <c r="AV45" s="20">
        <f t="shared" si="18"/>
        <v>-5.0704483775476661E-4</v>
      </c>
      <c r="AW45" s="21">
        <f t="shared" si="2"/>
        <v>28413.699999999997</v>
      </c>
      <c r="AX45" s="20">
        <f t="shared" si="19"/>
        <v>85.574636735020334</v>
      </c>
      <c r="AY45" s="20">
        <f t="shared" si="34"/>
        <v>3177.3571961568068</v>
      </c>
      <c r="AZ45" s="20">
        <f t="shared" si="20"/>
        <v>3280.3571961568073</v>
      </c>
      <c r="BA45" s="20"/>
      <c r="BB45" s="20"/>
    </row>
    <row r="46" spans="1:57" x14ac:dyDescent="0.25">
      <c r="A46">
        <v>1</v>
      </c>
      <c r="C46" s="16">
        <f t="shared" si="21"/>
        <v>44110</v>
      </c>
      <c r="D46" s="91">
        <v>45</v>
      </c>
      <c r="E46" s="91" t="e">
        <f t="shared" si="6"/>
        <v>#NUM!</v>
      </c>
      <c r="Z46" s="74">
        <f t="shared" si="9"/>
        <v>8.1213723608099784</v>
      </c>
      <c r="AA46" s="17">
        <f t="shared" si="10"/>
        <v>2.8888888888888893</v>
      </c>
      <c r="AB46">
        <f t="shared" si="0"/>
        <v>0.13</v>
      </c>
      <c r="AC46">
        <v>22.22</v>
      </c>
      <c r="AD46">
        <f t="shared" si="1"/>
        <v>4.4999999999999998E-2</v>
      </c>
      <c r="AE46">
        <f t="shared" si="11"/>
        <v>8.5000000000000006E-2</v>
      </c>
      <c r="AF46" s="28">
        <f t="shared" si="32"/>
        <v>25048.063555289766</v>
      </c>
      <c r="AG46" s="29">
        <f t="shared" si="12"/>
        <v>-64.017207953665761</v>
      </c>
      <c r="AH46" s="29">
        <f t="shared" si="13"/>
        <v>-21.262040599758588</v>
      </c>
      <c r="AI46" s="29">
        <f t="shared" si="22"/>
        <v>-76.751323698081919</v>
      </c>
      <c r="AJ46" s="29">
        <f t="shared" si="23"/>
        <v>-8.5279248553424356</v>
      </c>
      <c r="AK46" s="29">
        <f t="shared" si="24"/>
        <v>-25.583774566027305</v>
      </c>
      <c r="AL46" s="29">
        <f t="shared" si="25"/>
        <v>-51.167549132054617</v>
      </c>
      <c r="AM46" s="20">
        <f t="shared" si="35"/>
        <v>554.43427299756604</v>
      </c>
      <c r="AN46" s="20">
        <f t="shared" si="40"/>
        <v>-52.050139379266739</v>
      </c>
      <c r="AO46" s="20">
        <f t="shared" si="14"/>
        <v>57.615487158299189</v>
      </c>
      <c r="AP46" s="20">
        <f t="shared" si="15"/>
        <v>19.13583653978273</v>
      </c>
      <c r="AQ46" s="20">
        <f t="shared" si="16"/>
        <v>-24.961245016276216</v>
      </c>
      <c r="AR46" s="20">
        <f t="shared" si="17"/>
        <v>-33.48916987161865</v>
      </c>
      <c r="AS46" s="20">
        <f t="shared" si="36"/>
        <v>2811.2021717126654</v>
      </c>
      <c r="AT46" s="20">
        <f t="shared" si="26"/>
        <v>-0.26006069746097182</v>
      </c>
      <c r="AU46" s="20">
        <f t="shared" si="27"/>
        <v>85.539309250885253</v>
      </c>
      <c r="AV46" s="20">
        <f t="shared" si="18"/>
        <v>-3.0402478081535413E-3</v>
      </c>
      <c r="AW46" s="21">
        <f t="shared" si="2"/>
        <v>28413.699999999997</v>
      </c>
      <c r="AX46" s="20">
        <f t="shared" si="19"/>
        <v>85.279248553424367</v>
      </c>
      <c r="AY46" s="20">
        <f t="shared" si="34"/>
        <v>3262.636444710231</v>
      </c>
      <c r="AZ46" s="20">
        <f t="shared" si="20"/>
        <v>3365.6364447102314</v>
      </c>
      <c r="BA46" s="20"/>
      <c r="BB46" s="20"/>
    </row>
    <row r="47" spans="1:57" x14ac:dyDescent="0.25">
      <c r="A47">
        <v>1</v>
      </c>
      <c r="C47" s="16">
        <f t="shared" si="21"/>
        <v>44111</v>
      </c>
      <c r="D47" s="91">
        <v>46</v>
      </c>
      <c r="E47" s="91" t="e">
        <f t="shared" si="6"/>
        <v>#NUM!</v>
      </c>
      <c r="Z47" s="74">
        <f t="shared" si="9"/>
        <v>8.1463023712793206</v>
      </c>
      <c r="AA47" s="17">
        <f t="shared" si="10"/>
        <v>2.8888888888888893</v>
      </c>
      <c r="AB47">
        <f t="shared" si="0"/>
        <v>0.13</v>
      </c>
      <c r="AC47">
        <v>22.22</v>
      </c>
      <c r="AD47">
        <f t="shared" si="1"/>
        <v>4.4999999999999998E-2</v>
      </c>
      <c r="AE47">
        <f t="shared" si="11"/>
        <v>8.5000000000000006E-2</v>
      </c>
      <c r="AF47" s="28">
        <f t="shared" si="32"/>
        <v>24963.103577126272</v>
      </c>
      <c r="AG47" s="29">
        <f t="shared" si="12"/>
        <v>-63.77008120412453</v>
      </c>
      <c r="AH47" s="29">
        <f t="shared" si="13"/>
        <v>-21.189896959367765</v>
      </c>
      <c r="AI47" s="29">
        <f t="shared" si="22"/>
        <v>-76.463980347143064</v>
      </c>
      <c r="AJ47" s="29">
        <f t="shared" si="23"/>
        <v>-8.4959978163492291</v>
      </c>
      <c r="AK47" s="29">
        <f t="shared" si="24"/>
        <v>-25.487993449047689</v>
      </c>
      <c r="AL47" s="29">
        <f t="shared" si="25"/>
        <v>-50.975986898095371</v>
      </c>
      <c r="AM47" s="20">
        <f t="shared" si="35"/>
        <v>553.96794895683399</v>
      </c>
      <c r="AN47" s="20">
        <f t="shared" si="40"/>
        <v>-51.980762102984613</v>
      </c>
      <c r="AO47" s="20">
        <f t="shared" si="14"/>
        <v>57.393073083712075</v>
      </c>
      <c r="AP47" s="20">
        <f t="shared" si="15"/>
        <v>19.070907263430989</v>
      </c>
      <c r="AQ47" s="20">
        <f t="shared" si="16"/>
        <v>-24.94954228489047</v>
      </c>
      <c r="AR47" s="20">
        <f t="shared" si="17"/>
        <v>-33.4455401012397</v>
      </c>
      <c r="AS47" s="20">
        <f t="shared" si="36"/>
        <v>2896.6284739168896</v>
      </c>
      <c r="AT47" s="20">
        <f t="shared" si="26"/>
        <v>-0.46632404073204725</v>
      </c>
      <c r="AU47" s="20">
        <f t="shared" si="27"/>
        <v>85.426302204224157</v>
      </c>
      <c r="AV47" s="20">
        <f t="shared" si="18"/>
        <v>-5.4587876180948458E-3</v>
      </c>
      <c r="AW47" s="21">
        <f t="shared" si="2"/>
        <v>28413.699999999997</v>
      </c>
      <c r="AX47" s="20">
        <f t="shared" si="19"/>
        <v>84.959978163492281</v>
      </c>
      <c r="AY47" s="20">
        <f t="shared" si="34"/>
        <v>3347.5964228737234</v>
      </c>
      <c r="AZ47" s="20">
        <f t="shared" si="20"/>
        <v>3450.5964228737234</v>
      </c>
      <c r="BA47" s="20"/>
      <c r="BB47" s="20"/>
    </row>
    <row r="48" spans="1:57" x14ac:dyDescent="0.25">
      <c r="A48">
        <v>1</v>
      </c>
      <c r="C48" s="16">
        <f t="shared" si="21"/>
        <v>44112</v>
      </c>
      <c r="D48" s="91">
        <v>47</v>
      </c>
      <c r="E48" s="91" t="e">
        <f t="shared" si="6"/>
        <v>#NUM!</v>
      </c>
      <c r="Z48" s="74">
        <f t="shared" si="9"/>
        <v>8.1705293327173614</v>
      </c>
      <c r="AA48" s="17">
        <f t="shared" si="10"/>
        <v>2.8888888888888893</v>
      </c>
      <c r="AB48">
        <f t="shared" si="0"/>
        <v>0.13</v>
      </c>
      <c r="AC48">
        <v>22.22</v>
      </c>
      <c r="AD48">
        <f t="shared" si="1"/>
        <v>4.4999999999999998E-2</v>
      </c>
      <c r="AE48">
        <f t="shared" si="11"/>
        <v>8.5000000000000006E-2</v>
      </c>
      <c r="AF48" s="28">
        <f t="shared" si="32"/>
        <v>24878.485226718909</v>
      </c>
      <c r="AG48" s="29">
        <f t="shared" si="12"/>
        <v>-63.500326995386708</v>
      </c>
      <c r="AH48" s="29">
        <f t="shared" si="13"/>
        <v>-21.118023411978335</v>
      </c>
      <c r="AI48" s="29">
        <f t="shared" si="22"/>
        <v>-76.15651536662854</v>
      </c>
      <c r="AJ48" s="29">
        <f t="shared" si="23"/>
        <v>-8.4618350407365046</v>
      </c>
      <c r="AK48" s="29">
        <f t="shared" si="24"/>
        <v>-25.385505122209512</v>
      </c>
      <c r="AL48" s="29">
        <f t="shared" si="25"/>
        <v>-50.771010244419031</v>
      </c>
      <c r="AM48" s="20">
        <f t="shared" si="35"/>
        <v>553.30536984956609</v>
      </c>
      <c r="AN48" s="20">
        <f t="shared" si="40"/>
        <v>-51.890536770838892</v>
      </c>
      <c r="AO48" s="20">
        <f t="shared" si="14"/>
        <v>57.150294295848035</v>
      </c>
      <c r="AP48" s="20">
        <f t="shared" si="15"/>
        <v>19.006221070780501</v>
      </c>
      <c r="AQ48" s="20">
        <f t="shared" si="16"/>
        <v>-24.928557703057528</v>
      </c>
      <c r="AR48" s="20">
        <f t="shared" si="17"/>
        <v>-33.390392743794031</v>
      </c>
      <c r="AS48" s="20">
        <f t="shared" si="36"/>
        <v>2981.9094034315222</v>
      </c>
      <c r="AT48" s="20">
        <f t="shared" si="26"/>
        <v>-0.66257910726790215</v>
      </c>
      <c r="AU48" s="20">
        <f t="shared" si="27"/>
        <v>85.280929514632589</v>
      </c>
      <c r="AV48" s="20">
        <f t="shared" si="18"/>
        <v>-7.7693701398296334E-3</v>
      </c>
      <c r="AW48" s="21">
        <f t="shared" si="2"/>
        <v>28413.699999999997</v>
      </c>
      <c r="AX48" s="20">
        <f t="shared" si="19"/>
        <v>84.618350407365057</v>
      </c>
      <c r="AY48" s="20">
        <f t="shared" si="34"/>
        <v>3432.2147732810886</v>
      </c>
      <c r="AZ48" s="20">
        <f t="shared" si="20"/>
        <v>3535.2147732810881</v>
      </c>
      <c r="BA48" s="20"/>
      <c r="BB48" s="20"/>
    </row>
    <row r="49" spans="1:54" x14ac:dyDescent="0.25">
      <c r="A49">
        <v>1</v>
      </c>
      <c r="C49" s="16">
        <f t="shared" si="21"/>
        <v>44113</v>
      </c>
      <c r="D49" s="91">
        <v>48</v>
      </c>
      <c r="E49" s="91" t="e">
        <f t="shared" si="6"/>
        <v>#NUM!</v>
      </c>
      <c r="Z49" s="74">
        <f t="shared" si="9"/>
        <v>8.1940830501971096</v>
      </c>
      <c r="AA49" s="17">
        <f t="shared" si="10"/>
        <v>2.8888888888888893</v>
      </c>
      <c r="AB49">
        <f t="shared" si="0"/>
        <v>0.13</v>
      </c>
      <c r="AC49">
        <v>22.22</v>
      </c>
      <c r="AD49">
        <f t="shared" si="1"/>
        <v>4.4999999999999998E-2</v>
      </c>
      <c r="AE49">
        <f t="shared" si="11"/>
        <v>8.5000000000000006E-2</v>
      </c>
      <c r="AF49" s="28">
        <f t="shared" si="32"/>
        <v>24794.229403019435</v>
      </c>
      <c r="AG49" s="29">
        <f t="shared" si="12"/>
        <v>-63.209384828233418</v>
      </c>
      <c r="AH49" s="29">
        <f t="shared" si="13"/>
        <v>-21.046438871239456</v>
      </c>
      <c r="AI49" s="29">
        <f t="shared" si="22"/>
        <v>-75.830241329525592</v>
      </c>
      <c r="AJ49" s="29">
        <f t="shared" si="23"/>
        <v>-8.4255823699472874</v>
      </c>
      <c r="AK49" s="29">
        <f t="shared" si="24"/>
        <v>-25.276747109841864</v>
      </c>
      <c r="AL49" s="29">
        <f t="shared" si="25"/>
        <v>-50.553494219683728</v>
      </c>
      <c r="AM49" s="20">
        <f t="shared" si="35"/>
        <v>552.45618179201654</v>
      </c>
      <c r="AN49" s="20">
        <f t="shared" si="40"/>
        <v>-51.78068774384478</v>
      </c>
      <c r="AO49" s="20">
        <f t="shared" si="14"/>
        <v>56.888446345410074</v>
      </c>
      <c r="AP49" s="20">
        <f t="shared" si="15"/>
        <v>18.941794984115511</v>
      </c>
      <c r="AQ49" s="20">
        <f t="shared" si="16"/>
        <v>-24.898741643230473</v>
      </c>
      <c r="AR49" s="20">
        <f t="shared" si="17"/>
        <v>-33.324324013177758</v>
      </c>
      <c r="AS49" s="20">
        <f t="shared" si="36"/>
        <v>3067.0144151885447</v>
      </c>
      <c r="AT49" s="20">
        <f t="shared" si="26"/>
        <v>-0.84918805754955429</v>
      </c>
      <c r="AU49" s="20">
        <f t="shared" si="27"/>
        <v>85.105011757022567</v>
      </c>
      <c r="AV49" s="20">
        <f t="shared" si="18"/>
        <v>-9.9781204422368496E-3</v>
      </c>
      <c r="AW49" s="21">
        <f t="shared" si="2"/>
        <v>28413.699999999993</v>
      </c>
      <c r="AX49" s="20">
        <f t="shared" si="19"/>
        <v>84.25582369947287</v>
      </c>
      <c r="AY49" s="20">
        <f t="shared" si="34"/>
        <v>3516.4705969805614</v>
      </c>
      <c r="AZ49" s="20">
        <f t="shared" si="20"/>
        <v>3619.4705969805614</v>
      </c>
      <c r="BA49" s="20"/>
      <c r="BB49" s="20"/>
    </row>
    <row r="50" spans="1:54" x14ac:dyDescent="0.25">
      <c r="A50">
        <v>1</v>
      </c>
      <c r="C50" s="16">
        <f t="shared" si="21"/>
        <v>44114</v>
      </c>
      <c r="D50" s="91">
        <v>49</v>
      </c>
      <c r="E50" s="91" t="e">
        <f t="shared" si="6"/>
        <v>#NUM!</v>
      </c>
      <c r="Z50" s="74">
        <f t="shared" si="9"/>
        <v>8.2169915794529391</v>
      </c>
      <c r="AA50" s="17">
        <f t="shared" si="10"/>
        <v>2.8888888888888893</v>
      </c>
      <c r="AB50">
        <f t="shared" si="0"/>
        <v>0.13</v>
      </c>
      <c r="AC50">
        <v>22.22</v>
      </c>
      <c r="AD50">
        <f t="shared" si="1"/>
        <v>4.4999999999999998E-2</v>
      </c>
      <c r="AE50">
        <f t="shared" si="11"/>
        <v>8.5000000000000006E-2</v>
      </c>
      <c r="AF50" s="28">
        <f t="shared" si="32"/>
        <v>24710.355610395251</v>
      </c>
      <c r="AG50" s="29">
        <f t="shared" si="12"/>
        <v>-62.898631607158102</v>
      </c>
      <c r="AH50" s="29">
        <f t="shared" si="13"/>
        <v>-20.975161017026192</v>
      </c>
      <c r="AI50" s="29">
        <f t="shared" si="22"/>
        <v>-75.486413361765869</v>
      </c>
      <c r="AJ50" s="29">
        <f t="shared" si="23"/>
        <v>-8.3873792624184293</v>
      </c>
      <c r="AK50" s="29">
        <f t="shared" si="24"/>
        <v>-25.16213778725529</v>
      </c>
      <c r="AL50" s="29">
        <f t="shared" si="25"/>
        <v>-50.32427557451058</v>
      </c>
      <c r="AM50" s="20">
        <f t="shared" si="35"/>
        <v>551.42968549094326</v>
      </c>
      <c r="AN50" s="20">
        <f t="shared" si="40"/>
        <v>-51.652381482198436</v>
      </c>
      <c r="AO50" s="20">
        <f t="shared" si="14"/>
        <v>56.608768446442291</v>
      </c>
      <c r="AP50" s="20">
        <f t="shared" si="15"/>
        <v>18.877644915323572</v>
      </c>
      <c r="AQ50" s="20">
        <f t="shared" si="16"/>
        <v>-24.860528180640742</v>
      </c>
      <c r="AR50" s="20">
        <f t="shared" si="17"/>
        <v>-33.247907443059169</v>
      </c>
      <c r="AS50" s="20">
        <f t="shared" si="36"/>
        <v>3151.9147041138026</v>
      </c>
      <c r="AT50" s="20">
        <f t="shared" si="26"/>
        <v>-1.0264963010732799</v>
      </c>
      <c r="AU50" s="20">
        <f t="shared" si="27"/>
        <v>84.900288925257883</v>
      </c>
      <c r="AV50" s="20">
        <f t="shared" si="18"/>
        <v>-1.2090610221326311E-2</v>
      </c>
      <c r="AW50" s="21">
        <f t="shared" si="2"/>
        <v>28413.699999999997</v>
      </c>
      <c r="AX50" s="20">
        <f t="shared" si="19"/>
        <v>83.87379262418429</v>
      </c>
      <c r="AY50" s="20">
        <f t="shared" si="34"/>
        <v>3600.3443896047456</v>
      </c>
      <c r="AZ50" s="20">
        <f t="shared" si="20"/>
        <v>3703.3443896047456</v>
      </c>
      <c r="BA50" s="20"/>
      <c r="BB50" s="20"/>
    </row>
    <row r="51" spans="1:54" x14ac:dyDescent="0.25">
      <c r="A51">
        <v>1</v>
      </c>
      <c r="C51" s="16">
        <f t="shared" si="21"/>
        <v>44115</v>
      </c>
      <c r="D51" s="91">
        <v>50</v>
      </c>
      <c r="E51" s="91" t="e">
        <f t="shared" si="6"/>
        <v>#NUM!</v>
      </c>
      <c r="Z51" s="74">
        <f t="shared" si="9"/>
        <v>8.2392813624093026</v>
      </c>
      <c r="AA51" s="17">
        <f t="shared" si="10"/>
        <v>2.8888888888888893</v>
      </c>
      <c r="AB51">
        <f t="shared" si="0"/>
        <v>0.13</v>
      </c>
      <c r="AC51">
        <v>22.22</v>
      </c>
      <c r="AD51">
        <f t="shared" si="1"/>
        <v>4.4999999999999998E-2</v>
      </c>
      <c r="AE51">
        <f t="shared" si="11"/>
        <v>8.5000000000000006E-2</v>
      </c>
      <c r="AF51" s="28">
        <f t="shared" si="32"/>
        <v>24626.882019645596</v>
      </c>
      <c r="AG51" s="29">
        <f t="shared" si="12"/>
        <v>-62.569384400217963</v>
      </c>
      <c r="AH51" s="29">
        <f t="shared" si="13"/>
        <v>-20.904206349437825</v>
      </c>
      <c r="AI51" s="29">
        <f t="shared" si="22"/>
        <v>-75.126231674690203</v>
      </c>
      <c r="AJ51" s="29">
        <f t="shared" si="23"/>
        <v>-8.3473590749655795</v>
      </c>
      <c r="AK51" s="29">
        <f t="shared" si="24"/>
        <v>-25.042077224896733</v>
      </c>
      <c r="AL51" s="29">
        <f t="shared" si="25"/>
        <v>-50.084154449793473</v>
      </c>
      <c r="AM51" s="20">
        <f t="shared" si="35"/>
        <v>550.23485358047174</v>
      </c>
      <c r="AN51" s="20">
        <f t="shared" si="40"/>
        <v>-51.506727738069252</v>
      </c>
      <c r="AO51" s="20">
        <f t="shared" si="14"/>
        <v>56.312445960196165</v>
      </c>
      <c r="AP51" s="20">
        <f t="shared" si="15"/>
        <v>18.813785714494042</v>
      </c>
      <c r="AQ51" s="20">
        <f t="shared" si="16"/>
        <v>-24.814335847092444</v>
      </c>
      <c r="AR51" s="20">
        <f t="shared" si="17"/>
        <v>-33.161694922058025</v>
      </c>
      <c r="AS51" s="20">
        <f t="shared" si="36"/>
        <v>3236.58312677393</v>
      </c>
      <c r="AT51" s="20">
        <f t="shared" si="26"/>
        <v>-1.194831910471521</v>
      </c>
      <c r="AU51" s="20">
        <f t="shared" si="27"/>
        <v>84.668422660127362</v>
      </c>
      <c r="AV51" s="20">
        <f t="shared" si="18"/>
        <v>-1.4111895237115354E-2</v>
      </c>
      <c r="AW51" s="21">
        <f t="shared" si="2"/>
        <v>28413.699999999997</v>
      </c>
      <c r="AX51" s="20">
        <f t="shared" si="19"/>
        <v>83.473590749655784</v>
      </c>
      <c r="AY51" s="20">
        <f t="shared" si="34"/>
        <v>3683.8179803544012</v>
      </c>
      <c r="AZ51" s="20">
        <f t="shared" si="20"/>
        <v>3786.8179803544017</v>
      </c>
      <c r="BA51" s="20"/>
      <c r="BB51" s="20"/>
    </row>
    <row r="52" spans="1:54" x14ac:dyDescent="0.25">
      <c r="A52">
        <v>1</v>
      </c>
      <c r="C52" s="16">
        <f t="shared" si="21"/>
        <v>44116</v>
      </c>
      <c r="D52" s="91">
        <v>51</v>
      </c>
      <c r="E52" s="91" t="e">
        <f t="shared" si="6"/>
        <v>#NUM!</v>
      </c>
      <c r="Z52" s="74">
        <f t="shared" si="9"/>
        <v>8.2609773497973897</v>
      </c>
      <c r="AA52" s="17">
        <f t="shared" si="10"/>
        <v>2.8888888888888893</v>
      </c>
      <c r="AB52">
        <f t="shared" si="0"/>
        <v>0.13</v>
      </c>
      <c r="AC52">
        <v>22.22</v>
      </c>
      <c r="AD52">
        <f t="shared" si="1"/>
        <v>4.4999999999999998E-2</v>
      </c>
      <c r="AE52">
        <f t="shared" si="11"/>
        <v>8.5000000000000006E-2</v>
      </c>
      <c r="AF52" s="28">
        <f t="shared" si="32"/>
        <v>24543.825526160508</v>
      </c>
      <c r="AG52" s="29">
        <f t="shared" si="12"/>
        <v>-62.222903244675067</v>
      </c>
      <c r="AH52" s="29">
        <f t="shared" si="13"/>
        <v>-20.833590240415695</v>
      </c>
      <c r="AI52" s="29">
        <f t="shared" si="22"/>
        <v>-74.750844136581676</v>
      </c>
      <c r="AJ52" s="29">
        <f t="shared" si="23"/>
        <v>-8.3056493485090765</v>
      </c>
      <c r="AK52" s="29">
        <f t="shared" si="24"/>
        <v>-24.916948045527224</v>
      </c>
      <c r="AL52" s="29">
        <f t="shared" si="25"/>
        <v>-49.833896091054456</v>
      </c>
      <c r="AM52" s="20">
        <f t="shared" si="35"/>
        <v>548.88034726492003</v>
      </c>
      <c r="AN52" s="20">
        <f t="shared" si="40"/>
        <v>-51.344782041012209</v>
      </c>
      <c r="AO52" s="20">
        <f t="shared" si="14"/>
        <v>56.000612920207558</v>
      </c>
      <c r="AP52" s="20">
        <f t="shared" si="15"/>
        <v>18.750231216374125</v>
      </c>
      <c r="AQ52" s="20">
        <f t="shared" si="16"/>
        <v>-24.760568411121227</v>
      </c>
      <c r="AR52" s="20">
        <f t="shared" si="17"/>
        <v>-33.066217759630305</v>
      </c>
      <c r="AS52" s="20">
        <f t="shared" si="36"/>
        <v>3320.9941265745729</v>
      </c>
      <c r="AT52" s="20">
        <f t="shared" si="26"/>
        <v>-1.3545063155517028</v>
      </c>
      <c r="AU52" s="20">
        <f t="shared" si="27"/>
        <v>84.410999800642912</v>
      </c>
      <c r="AV52" s="20">
        <f t="shared" si="18"/>
        <v>-1.6046561689243091E-2</v>
      </c>
      <c r="AW52" s="21">
        <f t="shared" si="2"/>
        <v>28413.7</v>
      </c>
      <c r="AX52" s="20">
        <f t="shared" si="19"/>
        <v>83.056493485090755</v>
      </c>
      <c r="AY52" s="20">
        <f t="shared" si="34"/>
        <v>3766.8744738394921</v>
      </c>
      <c r="AZ52" s="20">
        <f t="shared" si="20"/>
        <v>3869.874473839493</v>
      </c>
      <c r="BA52" s="20"/>
      <c r="BB52" s="20"/>
    </row>
    <row r="53" spans="1:54" x14ac:dyDescent="0.25">
      <c r="A53">
        <v>1</v>
      </c>
      <c r="C53" s="16">
        <f t="shared" si="21"/>
        <v>44117</v>
      </c>
      <c r="D53" s="91">
        <v>52</v>
      </c>
      <c r="E53" s="91" t="e">
        <f t="shared" si="6"/>
        <v>#NUM!</v>
      </c>
      <c r="Z53" s="74">
        <f t="shared" si="9"/>
        <v>8.2821031123274054</v>
      </c>
      <c r="AA53" s="17">
        <f t="shared" si="10"/>
        <v>2.8888888888888893</v>
      </c>
      <c r="AB53">
        <f t="shared" si="0"/>
        <v>0.13</v>
      </c>
      <c r="AC53">
        <v>22.22</v>
      </c>
      <c r="AD53">
        <f t="shared" si="1"/>
        <v>4.4999999999999998E-2</v>
      </c>
      <c r="AE53">
        <f t="shared" si="11"/>
        <v>8.5000000000000006E-2</v>
      </c>
      <c r="AF53" s="28">
        <f t="shared" si="32"/>
        <v>24461.201805328557</v>
      </c>
      <c r="AG53" s="29">
        <f t="shared" si="12"/>
        <v>-61.860393849008211</v>
      </c>
      <c r="AH53" s="29">
        <f t="shared" si="13"/>
        <v>-20.763326982943891</v>
      </c>
      <c r="AI53" s="29">
        <f t="shared" si="22"/>
        <v>-74.361348748756896</v>
      </c>
      <c r="AJ53" s="29">
        <f t="shared" si="23"/>
        <v>-8.2623720831952099</v>
      </c>
      <c r="AK53" s="29">
        <f t="shared" si="24"/>
        <v>-24.787116249585633</v>
      </c>
      <c r="AL53" s="29">
        <f t="shared" si="25"/>
        <v>-49.574232499171259</v>
      </c>
      <c r="AM53" s="20">
        <f t="shared" si="35"/>
        <v>547.37453125470086</v>
      </c>
      <c r="AN53" s="20">
        <f t="shared" si="40"/>
        <v>-51.167549132054617</v>
      </c>
      <c r="AO53" s="20">
        <f t="shared" si="14"/>
        <v>55.674354464107388</v>
      </c>
      <c r="AP53" s="20">
        <f t="shared" si="15"/>
        <v>18.686994284649501</v>
      </c>
      <c r="AQ53" s="20">
        <f t="shared" si="16"/>
        <v>-24.6996156269214</v>
      </c>
      <c r="AR53" s="20">
        <f t="shared" si="17"/>
        <v>-32.96198771011661</v>
      </c>
      <c r="AS53" s="20">
        <f t="shared" si="36"/>
        <v>3405.1236634167444</v>
      </c>
      <c r="AT53" s="20">
        <f t="shared" si="26"/>
        <v>-1.5058160102191778</v>
      </c>
      <c r="AU53" s="20">
        <f t="shared" si="27"/>
        <v>84.129536842171547</v>
      </c>
      <c r="AV53" s="20">
        <f t="shared" si="18"/>
        <v>-1.7898779272303787E-2</v>
      </c>
      <c r="AW53" s="21">
        <f t="shared" si="2"/>
        <v>28413.7</v>
      </c>
      <c r="AX53" s="20">
        <f t="shared" si="19"/>
        <v>82.623720831952099</v>
      </c>
      <c r="AY53" s="20">
        <f t="shared" si="34"/>
        <v>3849.4981946714443</v>
      </c>
      <c r="AZ53" s="20">
        <f t="shared" si="20"/>
        <v>3952.4981946714452</v>
      </c>
      <c r="BA53" s="20"/>
      <c r="BB53" s="20"/>
    </row>
    <row r="54" spans="1:54" x14ac:dyDescent="0.25">
      <c r="A54">
        <v>1</v>
      </c>
      <c r="C54" s="16">
        <f t="shared" si="21"/>
        <v>44118</v>
      </c>
      <c r="D54" s="91">
        <v>53</v>
      </c>
      <c r="E54" s="91" t="e">
        <f t="shared" si="6"/>
        <v>#NUM!</v>
      </c>
      <c r="Z54" s="74">
        <f t="shared" si="9"/>
        <v>8.3026809416624641</v>
      </c>
      <c r="AA54" s="17">
        <f t="shared" si="10"/>
        <v>2.8888888888888893</v>
      </c>
      <c r="AB54">
        <f t="shared" si="0"/>
        <v>0.13</v>
      </c>
      <c r="AC54">
        <v>22.22</v>
      </c>
      <c r="AD54">
        <f t="shared" si="1"/>
        <v>4.4999999999999998E-2</v>
      </c>
      <c r="AE54">
        <f t="shared" si="11"/>
        <v>8.5000000000000006E-2</v>
      </c>
      <c r="AF54" s="28">
        <f t="shared" si="32"/>
        <v>24379.02536541404</v>
      </c>
      <c r="AG54" s="29">
        <f t="shared" si="12"/>
        <v>-61.4830100765925</v>
      </c>
      <c r="AH54" s="29">
        <f t="shared" si="13"/>
        <v>-20.693429837922519</v>
      </c>
      <c r="AI54" s="29">
        <f t="shared" si="22"/>
        <v>-73.958795923063519</v>
      </c>
      <c r="AJ54" s="29">
        <f t="shared" si="23"/>
        <v>-8.2176439914515012</v>
      </c>
      <c r="AK54" s="29">
        <f t="shared" si="24"/>
        <v>-24.652931974354505</v>
      </c>
      <c r="AL54" s="29">
        <f t="shared" si="25"/>
        <v>-49.305863948709018</v>
      </c>
      <c r="AM54" s="20">
        <f t="shared" si="35"/>
        <v>545.72548637320756</v>
      </c>
      <c r="AN54" s="20">
        <f t="shared" si="40"/>
        <v>-50.975986898095371</v>
      </c>
      <c r="AO54" s="20">
        <f t="shared" si="14"/>
        <v>55.33470906893325</v>
      </c>
      <c r="AP54" s="20">
        <f t="shared" si="15"/>
        <v>18.624086854130269</v>
      </c>
      <c r="AQ54" s="20">
        <f t="shared" si="16"/>
        <v>-24.631853906461536</v>
      </c>
      <c r="AR54" s="20">
        <f t="shared" si="17"/>
        <v>-32.849497897913039</v>
      </c>
      <c r="AS54" s="20">
        <f t="shared" si="36"/>
        <v>3488.9491482127528</v>
      </c>
      <c r="AT54" s="20">
        <f t="shared" si="26"/>
        <v>-1.6490448814932961</v>
      </c>
      <c r="AU54" s="20">
        <f t="shared" si="27"/>
        <v>83.825484796008368</v>
      </c>
      <c r="AV54" s="20">
        <f t="shared" si="18"/>
        <v>-1.9672357225327026E-2</v>
      </c>
      <c r="AW54" s="21">
        <f t="shared" si="2"/>
        <v>28413.7</v>
      </c>
      <c r="AX54" s="20">
        <f t="shared" si="19"/>
        <v>82.176439914515015</v>
      </c>
      <c r="AY54" s="20">
        <f t="shared" si="34"/>
        <v>3931.6746345859592</v>
      </c>
      <c r="AZ54" s="20">
        <f t="shared" si="20"/>
        <v>4034.6746345859601</v>
      </c>
      <c r="BA54" s="20"/>
      <c r="BB54" s="20"/>
    </row>
    <row r="55" spans="1:54" x14ac:dyDescent="0.25">
      <c r="A55">
        <v>1</v>
      </c>
      <c r="C55" s="16">
        <f t="shared" si="21"/>
        <v>44119</v>
      </c>
      <c r="D55" s="91">
        <v>54</v>
      </c>
      <c r="E55" s="91" t="e">
        <f t="shared" si="6"/>
        <v>#NUM!</v>
      </c>
      <c r="Z55" s="74">
        <f t="shared" si="9"/>
        <v>8.3227319422637187</v>
      </c>
      <c r="AA55" s="17">
        <f t="shared" si="10"/>
        <v>2.8888888888888893</v>
      </c>
      <c r="AB55">
        <f t="shared" si="0"/>
        <v>0.13</v>
      </c>
      <c r="AC55">
        <v>22.22</v>
      </c>
      <c r="AD55">
        <f t="shared" si="1"/>
        <v>4.4999999999999998E-2</v>
      </c>
      <c r="AE55">
        <f t="shared" si="11"/>
        <v>8.5000000000000006E-2</v>
      </c>
      <c r="AF55" s="28">
        <f t="shared" si="32"/>
        <v>24297.309598191354</v>
      </c>
      <c r="AG55" s="29">
        <f t="shared" si="12"/>
        <v>-61.09185614378643</v>
      </c>
      <c r="AH55" s="29">
        <f t="shared" si="13"/>
        <v>-20.623911078900186</v>
      </c>
      <c r="AI55" s="29">
        <f t="shared" si="22"/>
        <v>-73.544190500417969</v>
      </c>
      <c r="AJ55" s="29">
        <f t="shared" si="23"/>
        <v>-8.1715767222686626</v>
      </c>
      <c r="AK55" s="29">
        <f t="shared" si="24"/>
        <v>-24.51473016680599</v>
      </c>
      <c r="AL55" s="29">
        <f t="shared" si="25"/>
        <v>-49.029460333611979</v>
      </c>
      <c r="AM55" s="20">
        <f t="shared" si="35"/>
        <v>543.9410197424121</v>
      </c>
      <c r="AN55" s="20">
        <f t="shared" si="40"/>
        <v>-50.771010244419031</v>
      </c>
      <c r="AO55" s="20">
        <f t="shared" si="14"/>
        <v>54.982670529407791</v>
      </c>
      <c r="AP55" s="20">
        <f t="shared" si="15"/>
        <v>18.561519971010167</v>
      </c>
      <c r="AQ55" s="20">
        <f t="shared" si="16"/>
        <v>-24.557646886794338</v>
      </c>
      <c r="AR55" s="20">
        <f t="shared" si="17"/>
        <v>-32.729223609062998</v>
      </c>
      <c r="AS55" s="20">
        <f t="shared" si="36"/>
        <v>3572.4493820662346</v>
      </c>
      <c r="AT55" s="20">
        <f t="shared" si="26"/>
        <v>-1.784466630795464</v>
      </c>
      <c r="AU55" s="20">
        <f t="shared" si="27"/>
        <v>83.500233853481859</v>
      </c>
      <c r="AV55" s="20">
        <f t="shared" si="18"/>
        <v>-2.1370798001915461E-2</v>
      </c>
      <c r="AW55" s="21">
        <f t="shared" si="2"/>
        <v>28413.7</v>
      </c>
      <c r="AX55" s="20">
        <f t="shared" si="19"/>
        <v>81.715767222686623</v>
      </c>
      <c r="AY55" s="20">
        <f t="shared" si="34"/>
        <v>4013.3904018086459</v>
      </c>
      <c r="AZ55" s="20">
        <f t="shared" si="20"/>
        <v>4116.3904018086469</v>
      </c>
      <c r="BA55" s="20"/>
      <c r="BB55" s="20"/>
    </row>
    <row r="56" spans="1:54" x14ac:dyDescent="0.25">
      <c r="A56">
        <v>1</v>
      </c>
      <c r="C56" s="16">
        <f t="shared" si="21"/>
        <v>44120</v>
      </c>
      <c r="D56" s="91">
        <v>55</v>
      </c>
      <c r="E56" s="91" t="e">
        <f t="shared" si="6"/>
        <v>#NUM!</v>
      </c>
      <c r="Z56" s="74">
        <f t="shared" si="9"/>
        <v>8.3422761150404643</v>
      </c>
      <c r="AA56" s="17">
        <f t="shared" si="10"/>
        <v>2.8888888888888893</v>
      </c>
      <c r="AB56">
        <f t="shared" si="0"/>
        <v>0.13</v>
      </c>
      <c r="AC56">
        <v>22.22</v>
      </c>
      <c r="AD56">
        <f t="shared" si="1"/>
        <v>4.4999999999999998E-2</v>
      </c>
      <c r="AE56">
        <f t="shared" si="11"/>
        <v>8.5000000000000006E-2</v>
      </c>
      <c r="AF56" s="28">
        <f t="shared" si="32"/>
        <v>24216.066827629886</v>
      </c>
      <c r="AG56" s="29">
        <f t="shared" si="12"/>
        <v>-60.687988526558854</v>
      </c>
      <c r="AH56" s="29">
        <f t="shared" si="13"/>
        <v>-20.554782034909127</v>
      </c>
      <c r="AI56" s="29">
        <f t="shared" si="22"/>
        <v>-73.118493505321183</v>
      </c>
      <c r="AJ56" s="29">
        <f t="shared" si="23"/>
        <v>-8.1242770561467985</v>
      </c>
      <c r="AK56" s="29">
        <f t="shared" si="24"/>
        <v>-24.372831168440392</v>
      </c>
      <c r="AL56" s="29">
        <f t="shared" si="25"/>
        <v>-48.745662336880791</v>
      </c>
      <c r="AM56" s="20">
        <f t="shared" si="35"/>
        <v>542.02867313964111</v>
      </c>
      <c r="AN56" s="20">
        <f t="shared" si="40"/>
        <v>-50.553494219683728</v>
      </c>
      <c r="AO56" s="20">
        <f t="shared" si="14"/>
        <v>54.619189673902973</v>
      </c>
      <c r="AP56" s="20">
        <f t="shared" si="15"/>
        <v>18.499303831418214</v>
      </c>
      <c r="AQ56" s="20">
        <f t="shared" si="16"/>
        <v>-24.477345888408543</v>
      </c>
      <c r="AR56" s="20">
        <f t="shared" si="17"/>
        <v>-32.601622944555345</v>
      </c>
      <c r="AS56" s="20">
        <f t="shared" si="36"/>
        <v>3655.6044992304737</v>
      </c>
      <c r="AT56" s="20">
        <f t="shared" si="26"/>
        <v>-1.912346602770981</v>
      </c>
      <c r="AU56" s="20">
        <f t="shared" si="27"/>
        <v>83.155117164239073</v>
      </c>
      <c r="AV56" s="20">
        <f t="shared" si="18"/>
        <v>-2.2997341209849045E-2</v>
      </c>
      <c r="AW56" s="21">
        <f t="shared" si="2"/>
        <v>28413.7</v>
      </c>
      <c r="AX56" s="20">
        <f t="shared" si="19"/>
        <v>81.242770561467978</v>
      </c>
      <c r="AY56" s="20">
        <f t="shared" si="34"/>
        <v>4094.6331723701142</v>
      </c>
      <c r="AZ56" s="20">
        <f t="shared" si="20"/>
        <v>4197.6331723701151</v>
      </c>
      <c r="BA56" s="20"/>
      <c r="BB56" s="20"/>
    </row>
    <row r="57" spans="1:54" x14ac:dyDescent="0.25">
      <c r="A57">
        <v>1</v>
      </c>
      <c r="C57" s="16">
        <f t="shared" si="21"/>
        <v>44121</v>
      </c>
      <c r="D57" s="91">
        <v>56</v>
      </c>
      <c r="E57" s="91" t="e">
        <f t="shared" si="6"/>
        <v>#NUM!</v>
      </c>
      <c r="Z57" s="74">
        <f t="shared" si="9"/>
        <v>8.3613324336400439</v>
      </c>
      <c r="AA57" s="17">
        <f t="shared" si="10"/>
        <v>2.8888888888888893</v>
      </c>
      <c r="AB57">
        <f t="shared" si="0"/>
        <v>0.13</v>
      </c>
      <c r="AC57">
        <v>22.22</v>
      </c>
      <c r="AD57">
        <f t="shared" si="1"/>
        <v>4.4999999999999998E-2</v>
      </c>
      <c r="AE57">
        <f t="shared" si="11"/>
        <v>8.5000000000000006E-2</v>
      </c>
      <c r="AF57" s="28">
        <f t="shared" si="32"/>
        <v>24135.308356851856</v>
      </c>
      <c r="AG57" s="29">
        <f t="shared" si="12"/>
        <v>-60.272417646379061</v>
      </c>
      <c r="AH57" s="29">
        <f t="shared" si="13"/>
        <v>-20.486053131651158</v>
      </c>
      <c r="AI57" s="29">
        <f t="shared" si="22"/>
        <v>-72.682623700227197</v>
      </c>
      <c r="AJ57" s="29">
        <f t="shared" si="23"/>
        <v>-8.0758470778030222</v>
      </c>
      <c r="AK57" s="29">
        <f t="shared" si="24"/>
        <v>-24.227541233409063</v>
      </c>
      <c r="AL57" s="29">
        <f t="shared" si="25"/>
        <v>-48.455082466818133</v>
      </c>
      <c r="AM57" s="20">
        <f t="shared" si="35"/>
        <v>539.99573097407381</v>
      </c>
      <c r="AN57" s="20">
        <f t="shared" si="40"/>
        <v>-50.32427557451058</v>
      </c>
      <c r="AO57" s="20">
        <f t="shared" si="14"/>
        <v>54.245175881741154</v>
      </c>
      <c r="AP57" s="20">
        <f t="shared" si="15"/>
        <v>18.437447818486042</v>
      </c>
      <c r="AQ57" s="20">
        <f t="shared" si="16"/>
        <v>-24.391290291283848</v>
      </c>
      <c r="AR57" s="20">
        <f t="shared" si="17"/>
        <v>-32.467137369086871</v>
      </c>
      <c r="AS57" s="20">
        <f t="shared" si="36"/>
        <v>3738.3959121740713</v>
      </c>
      <c r="AT57" s="20">
        <f t="shared" si="26"/>
        <v>-2.0329421655673059</v>
      </c>
      <c r="AU57" s="20">
        <f t="shared" si="27"/>
        <v>82.791412943597606</v>
      </c>
      <c r="AV57" s="20">
        <f t="shared" si="18"/>
        <v>-2.4554988171928725E-2</v>
      </c>
      <c r="AW57" s="21">
        <f t="shared" si="2"/>
        <v>28413.7</v>
      </c>
      <c r="AX57" s="20">
        <f t="shared" si="19"/>
        <v>80.758470778030215</v>
      </c>
      <c r="AY57" s="20">
        <f t="shared" si="34"/>
        <v>4175.3916431481448</v>
      </c>
      <c r="AZ57" s="20">
        <f t="shared" si="20"/>
        <v>4278.3916431481448</v>
      </c>
      <c r="BA57" s="20"/>
      <c r="BB57" s="20"/>
    </row>
    <row r="58" spans="1:54" x14ac:dyDescent="0.25">
      <c r="A58">
        <v>1</v>
      </c>
      <c r="C58" s="16">
        <f t="shared" si="21"/>
        <v>44122</v>
      </c>
      <c r="D58" s="91">
        <v>57</v>
      </c>
      <c r="E58" s="91" t="e">
        <f t="shared" si="6"/>
        <v>#NUM!</v>
      </c>
      <c r="Z58" s="74">
        <f t="shared" si="9"/>
        <v>8.3799189141478898</v>
      </c>
      <c r="AA58" s="17">
        <f t="shared" si="10"/>
        <v>2.8888888888888893</v>
      </c>
      <c r="AB58">
        <f t="shared" si="0"/>
        <v>0.13</v>
      </c>
      <c r="AC58">
        <v>22.22</v>
      </c>
      <c r="AD58">
        <f t="shared" si="1"/>
        <v>4.4999999999999998E-2</v>
      </c>
      <c r="AE58">
        <f t="shared" si="11"/>
        <v>8.5000000000000006E-2</v>
      </c>
      <c r="AF58" s="28">
        <f t="shared" si="32"/>
        <v>24055.044513421482</v>
      </c>
      <c r="AG58" s="29">
        <f t="shared" si="12"/>
        <v>-59.846109499149648</v>
      </c>
      <c r="AH58" s="29">
        <f t="shared" si="13"/>
        <v>-20.417733931222539</v>
      </c>
      <c r="AI58" s="29">
        <f t="shared" si="22"/>
        <v>-72.237459087334969</v>
      </c>
      <c r="AJ58" s="29">
        <f t="shared" si="23"/>
        <v>-8.0263843430372201</v>
      </c>
      <c r="AK58" s="29">
        <f t="shared" si="24"/>
        <v>-24.079153029111655</v>
      </c>
      <c r="AL58" s="29">
        <f t="shared" si="25"/>
        <v>-48.158306058223317</v>
      </c>
      <c r="AM58" s="20">
        <f t="shared" si="35"/>
        <v>537.84922771778201</v>
      </c>
      <c r="AN58" s="20">
        <f t="shared" si="40"/>
        <v>-50.084154449793473</v>
      </c>
      <c r="AO58" s="20">
        <f t="shared" si="14"/>
        <v>53.861498549234682</v>
      </c>
      <c r="AP58" s="20">
        <f t="shared" si="15"/>
        <v>18.375960538100287</v>
      </c>
      <c r="AQ58" s="20">
        <f t="shared" si="16"/>
        <v>-24.299807893833322</v>
      </c>
      <c r="AR58" s="20">
        <f t="shared" si="17"/>
        <v>-32.32619223687054</v>
      </c>
      <c r="AS58" s="20">
        <f t="shared" si="36"/>
        <v>3820.8062588607354</v>
      </c>
      <c r="AT58" s="20">
        <f t="shared" si="26"/>
        <v>-2.1465032562917941</v>
      </c>
      <c r="AU58" s="20">
        <f t="shared" si="27"/>
        <v>82.41034668666407</v>
      </c>
      <c r="AV58" s="20">
        <f t="shared" si="18"/>
        <v>-2.6046526226289359E-2</v>
      </c>
      <c r="AW58" s="21">
        <f t="shared" si="2"/>
        <v>28413.7</v>
      </c>
      <c r="AX58" s="20">
        <f t="shared" si="19"/>
        <v>80.263843430372191</v>
      </c>
      <c r="AY58" s="20">
        <f t="shared" si="34"/>
        <v>4255.6554865785174</v>
      </c>
      <c r="AZ58" s="20">
        <f t="shared" si="20"/>
        <v>4358.6554865785174</v>
      </c>
      <c r="BA58" s="20"/>
      <c r="BB58" s="20"/>
    </row>
    <row r="59" spans="1:54" x14ac:dyDescent="0.25">
      <c r="A59">
        <v>1</v>
      </c>
      <c r="C59" s="16">
        <f t="shared" si="21"/>
        <v>44123</v>
      </c>
      <c r="D59" s="91">
        <v>58</v>
      </c>
      <c r="E59" s="91" t="e">
        <f t="shared" si="6"/>
        <v>#NUM!</v>
      </c>
      <c r="Z59" s="74">
        <f t="shared" si="9"/>
        <v>8.3980526788702203</v>
      </c>
      <c r="AA59" s="17">
        <f t="shared" si="10"/>
        <v>2.8888888888888893</v>
      </c>
      <c r="AB59">
        <f t="shared" si="0"/>
        <v>0.13</v>
      </c>
      <c r="AC59">
        <v>22.22</v>
      </c>
      <c r="AD59">
        <f t="shared" si="1"/>
        <v>4.4999999999999998E-2</v>
      </c>
      <c r="AE59">
        <f t="shared" si="11"/>
        <v>8.5000000000000006E-2</v>
      </c>
      <c r="AF59" s="28">
        <f t="shared" si="32"/>
        <v>23975.2846930429</v>
      </c>
      <c r="AG59" s="29">
        <f t="shared" si="12"/>
        <v>-59.409987208153808</v>
      </c>
      <c r="AH59" s="29">
        <f t="shared" si="13"/>
        <v>-20.349833170427271</v>
      </c>
      <c r="AI59" s="29">
        <f t="shared" si="22"/>
        <v>-71.78383834072298</v>
      </c>
      <c r="AJ59" s="29">
        <f t="shared" si="23"/>
        <v>-7.9759820378581088</v>
      </c>
      <c r="AK59" s="29">
        <f t="shared" si="24"/>
        <v>-23.927946113574325</v>
      </c>
      <c r="AL59" s="29">
        <f t="shared" si="25"/>
        <v>-47.855892227148658</v>
      </c>
      <c r="AM59" s="20">
        <f t="shared" si="35"/>
        <v>535.5959547201503</v>
      </c>
      <c r="AN59" s="20">
        <f t="shared" si="40"/>
        <v>-49.833896091054456</v>
      </c>
      <c r="AO59" s="20">
        <f t="shared" si="14"/>
        <v>53.468988487338429</v>
      </c>
      <c r="AP59" s="20">
        <f t="shared" si="15"/>
        <v>18.314849853384544</v>
      </c>
      <c r="AQ59" s="20">
        <f t="shared" si="16"/>
        <v>-24.203215247300189</v>
      </c>
      <c r="AR59" s="20">
        <f t="shared" si="17"/>
        <v>-32.179197285158295</v>
      </c>
      <c r="AS59" s="20">
        <f t="shared" si="36"/>
        <v>3902.8193522369484</v>
      </c>
      <c r="AT59" s="20">
        <f t="shared" si="26"/>
        <v>-2.2532729976317114</v>
      </c>
      <c r="AU59" s="20">
        <f t="shared" si="27"/>
        <v>82.013093376212964</v>
      </c>
      <c r="AV59" s="20">
        <f t="shared" si="18"/>
        <v>-2.7474551987637253E-2</v>
      </c>
      <c r="AW59" s="21">
        <f t="shared" si="2"/>
        <v>28413.699999999997</v>
      </c>
      <c r="AX59" s="20">
        <f t="shared" si="19"/>
        <v>79.759820378581097</v>
      </c>
      <c r="AY59" s="20">
        <f t="shared" si="34"/>
        <v>4335.4153069570984</v>
      </c>
      <c r="AZ59" s="20">
        <f t="shared" si="20"/>
        <v>4438.4153069570984</v>
      </c>
      <c r="BA59" s="20"/>
      <c r="BB59" s="20"/>
    </row>
    <row r="60" spans="1:54" x14ac:dyDescent="0.25">
      <c r="A60">
        <v>1</v>
      </c>
      <c r="C60" s="16">
        <f t="shared" si="21"/>
        <v>44124</v>
      </c>
      <c r="D60" s="91">
        <v>59</v>
      </c>
      <c r="E60" s="91" t="e">
        <f t="shared" si="6"/>
        <v>#NUM!</v>
      </c>
      <c r="Z60" s="74">
        <f t="shared" si="9"/>
        <v>8.4157500147899658</v>
      </c>
      <c r="AA60" s="17">
        <f t="shared" si="10"/>
        <v>2.8888888888888893</v>
      </c>
      <c r="AB60">
        <f t="shared" si="0"/>
        <v>0.13</v>
      </c>
      <c r="AC60">
        <v>22.22</v>
      </c>
      <c r="AD60">
        <f t="shared" si="1"/>
        <v>4.4999999999999998E-2</v>
      </c>
      <c r="AE60">
        <f t="shared" si="11"/>
        <v>8.5000000000000006E-2</v>
      </c>
      <c r="AF60" s="28">
        <f t="shared" si="32"/>
        <v>23896.037401752088</v>
      </c>
      <c r="AG60" s="29">
        <f t="shared" si="12"/>
        <v>-58.964932493068119</v>
      </c>
      <c r="AH60" s="29">
        <f t="shared" si="13"/>
        <v>-20.282358797744163</v>
      </c>
      <c r="AI60" s="29">
        <f t="shared" si="22"/>
        <v>-71.322562161731057</v>
      </c>
      <c r="AJ60" s="29">
        <f t="shared" si="23"/>
        <v>-7.9247291290812285</v>
      </c>
      <c r="AK60" s="29">
        <f t="shared" si="24"/>
        <v>-23.774187387243686</v>
      </c>
      <c r="AL60" s="29">
        <f t="shared" si="25"/>
        <v>-47.548374774487371</v>
      </c>
      <c r="AM60" s="20">
        <f t="shared" si="35"/>
        <v>533.24246642030334</v>
      </c>
      <c r="AN60" s="20">
        <f t="shared" si="40"/>
        <v>-49.574232499171259</v>
      </c>
      <c r="AO60" s="20">
        <f t="shared" si="14"/>
        <v>53.068439243761311</v>
      </c>
      <c r="AP60" s="20">
        <f t="shared" si="15"/>
        <v>18.254122917969745</v>
      </c>
      <c r="AQ60" s="20">
        <f t="shared" si="16"/>
        <v>-24.101817962406763</v>
      </c>
      <c r="AR60" s="20">
        <f t="shared" si="17"/>
        <v>-32.026547091487991</v>
      </c>
      <c r="AS60" s="20">
        <f t="shared" si="36"/>
        <v>3984.4201318276073</v>
      </c>
      <c r="AT60" s="20">
        <f t="shared" si="26"/>
        <v>-2.3534882998469584</v>
      </c>
      <c r="AU60" s="20">
        <f t="shared" si="27"/>
        <v>81.600779590658931</v>
      </c>
      <c r="AV60" s="20">
        <f t="shared" si="18"/>
        <v>-2.8841492834418565E-2</v>
      </c>
      <c r="AW60" s="21">
        <f t="shared" si="2"/>
        <v>28413.699999999997</v>
      </c>
      <c r="AX60" s="20">
        <f t="shared" si="19"/>
        <v>79.247291290812285</v>
      </c>
      <c r="AY60" s="20">
        <f t="shared" si="34"/>
        <v>4414.6625982479109</v>
      </c>
      <c r="AZ60" s="20">
        <f t="shared" si="20"/>
        <v>4517.6625982479109</v>
      </c>
      <c r="BA60" s="20"/>
      <c r="BB60" s="20"/>
    </row>
    <row r="61" spans="1:54" x14ac:dyDescent="0.25">
      <c r="A61">
        <v>1</v>
      </c>
      <c r="C61" s="16">
        <f t="shared" si="21"/>
        <v>44125</v>
      </c>
      <c r="D61" s="91">
        <v>60</v>
      </c>
      <c r="E61" s="91" t="e">
        <f t="shared" si="6"/>
        <v>#NUM!</v>
      </c>
      <c r="Z61" s="74">
        <f t="shared" si="9"/>
        <v>8.4330264272177615</v>
      </c>
      <c r="AA61" s="17">
        <f t="shared" si="10"/>
        <v>2.8888888888888893</v>
      </c>
      <c r="AB61">
        <f t="shared" si="0"/>
        <v>0.13</v>
      </c>
      <c r="AC61">
        <v>22.22</v>
      </c>
      <c r="AD61">
        <f t="shared" si="1"/>
        <v>4.4999999999999998E-2</v>
      </c>
      <c r="AE61">
        <f t="shared" si="11"/>
        <v>8.5000000000000006E-2</v>
      </c>
      <c r="AF61" s="28">
        <f t="shared" si="32"/>
        <v>23817.31029668617</v>
      </c>
      <c r="AG61" s="29">
        <f t="shared" si="12"/>
        <v>-58.511787056896281</v>
      </c>
      <c r="AH61" s="29">
        <f t="shared" si="13"/>
        <v>-20.215318009019931</v>
      </c>
      <c r="AI61" s="29">
        <f t="shared" si="22"/>
        <v>-70.854394559324604</v>
      </c>
      <c r="AJ61" s="29">
        <f t="shared" si="23"/>
        <v>-7.8727105065916225</v>
      </c>
      <c r="AK61" s="29">
        <f t="shared" si="24"/>
        <v>-23.618131519774867</v>
      </c>
      <c r="AL61" s="29">
        <f t="shared" si="25"/>
        <v>-47.23626303954974</v>
      </c>
      <c r="AM61" s="20">
        <f t="shared" si="35"/>
        <v>530.79508604200532</v>
      </c>
      <c r="AN61" s="20">
        <f t="shared" si="40"/>
        <v>-49.305863948709018</v>
      </c>
      <c r="AO61" s="20">
        <f t="shared" si="14"/>
        <v>52.660608351206655</v>
      </c>
      <c r="AP61" s="20">
        <f t="shared" si="15"/>
        <v>18.193786208117938</v>
      </c>
      <c r="AQ61" s="20">
        <f t="shared" si="16"/>
        <v>-23.99591098891365</v>
      </c>
      <c r="AR61" s="20">
        <f t="shared" si="17"/>
        <v>-31.868621495505273</v>
      </c>
      <c r="AS61" s="20">
        <f t="shared" si="36"/>
        <v>4065.5946172718218</v>
      </c>
      <c r="AT61" s="20">
        <f t="shared" si="26"/>
        <v>-2.4473803782980212</v>
      </c>
      <c r="AU61" s="20">
        <f t="shared" si="27"/>
        <v>81.174485444214497</v>
      </c>
      <c r="AV61" s="20">
        <f t="shared" si="18"/>
        <v>-3.0149626017400916E-2</v>
      </c>
      <c r="AW61" s="21">
        <f t="shared" si="2"/>
        <v>28413.699999999997</v>
      </c>
      <c r="AX61" s="20">
        <f t="shared" si="19"/>
        <v>78.727105065916234</v>
      </c>
      <c r="AY61" s="20">
        <f t="shared" si="34"/>
        <v>4493.3897033138273</v>
      </c>
      <c r="AZ61" s="20">
        <f t="shared" si="20"/>
        <v>4596.3897033138273</v>
      </c>
      <c r="BA61" s="20"/>
      <c r="BB61" s="20"/>
    </row>
    <row r="62" spans="1:54" x14ac:dyDescent="0.25">
      <c r="A62">
        <v>1</v>
      </c>
      <c r="C62" s="16">
        <f t="shared" si="21"/>
        <v>44126</v>
      </c>
      <c r="D62" s="91">
        <v>61</v>
      </c>
      <c r="E62" s="91" t="e">
        <f t="shared" si="6"/>
        <v>#NUM!</v>
      </c>
      <c r="Z62" s="74">
        <f t="shared" si="9"/>
        <v>8.4498966891017719</v>
      </c>
      <c r="AA62" s="17">
        <f t="shared" si="10"/>
        <v>2.8888888888888893</v>
      </c>
      <c r="AB62">
        <f t="shared" si="0"/>
        <v>0.13</v>
      </c>
      <c r="AC62">
        <v>22.22</v>
      </c>
      <c r="AD62">
        <f t="shared" si="1"/>
        <v>4.4999999999999998E-2</v>
      </c>
      <c r="AE62">
        <f t="shared" si="11"/>
        <v>8.5000000000000006E-2</v>
      </c>
      <c r="AF62" s="28">
        <f t="shared" si="32"/>
        <v>23739.110225503799</v>
      </c>
      <c r="AG62" s="29">
        <f t="shared" si="12"/>
        <v>-58.051353900413197</v>
      </c>
      <c r="AH62" s="29">
        <f t="shared" si="13"/>
        <v>-20.148717281958781</v>
      </c>
      <c r="AI62" s="29">
        <f t="shared" si="22"/>
        <v>-70.380064064134771</v>
      </c>
      <c r="AJ62" s="29">
        <f t="shared" si="23"/>
        <v>-7.8200071182371973</v>
      </c>
      <c r="AK62" s="29">
        <f t="shared" si="24"/>
        <v>-23.460021354711589</v>
      </c>
      <c r="AL62" s="29">
        <f t="shared" si="25"/>
        <v>-46.920042709423186</v>
      </c>
      <c r="AM62" s="20">
        <f t="shared" si="35"/>
        <v>528.25991090063792</v>
      </c>
      <c r="AN62" s="20">
        <f t="shared" si="40"/>
        <v>-49.029460333611979</v>
      </c>
      <c r="AO62" s="20">
        <f t="shared" si="14"/>
        <v>52.246218510371875</v>
      </c>
      <c r="AP62" s="20">
        <f t="shared" si="15"/>
        <v>18.133845553762903</v>
      </c>
      <c r="AQ62" s="20">
        <f t="shared" si="16"/>
        <v>-23.885778871890238</v>
      </c>
      <c r="AR62" s="20">
        <f t="shared" si="17"/>
        <v>-31.705785990127435</v>
      </c>
      <c r="AS62" s="20">
        <f t="shared" si="36"/>
        <v>4146.3298635955616</v>
      </c>
      <c r="AT62" s="20">
        <f t="shared" si="26"/>
        <v>-2.5351751413674037</v>
      </c>
      <c r="AU62" s="20">
        <f t="shared" si="27"/>
        <v>80.73524632373983</v>
      </c>
      <c r="AV62" s="20">
        <f t="shared" si="18"/>
        <v>-3.1401095021146262E-2</v>
      </c>
      <c r="AW62" s="21">
        <f t="shared" si="2"/>
        <v>28413.699999999997</v>
      </c>
      <c r="AX62" s="20">
        <f t="shared" si="19"/>
        <v>78.200071182371971</v>
      </c>
      <c r="AY62" s="20">
        <f t="shared" si="34"/>
        <v>4571.5897744961994</v>
      </c>
      <c r="AZ62" s="20">
        <f t="shared" si="20"/>
        <v>4674.5897744961994</v>
      </c>
      <c r="BA62" s="20"/>
      <c r="BB62" s="20"/>
    </row>
    <row r="63" spans="1:54" x14ac:dyDescent="0.25">
      <c r="A63">
        <v>1</v>
      </c>
      <c r="C63" s="16">
        <f t="shared" si="21"/>
        <v>44127</v>
      </c>
      <c r="D63" s="91">
        <v>62</v>
      </c>
      <c r="E63" s="91" t="e">
        <f t="shared" si="6"/>
        <v>#NUM!</v>
      </c>
      <c r="Z63" s="74">
        <f t="shared" si="9"/>
        <v>8.4663748864105592</v>
      </c>
      <c r="AA63" s="17">
        <f t="shared" si="10"/>
        <v>2.8888888888888893</v>
      </c>
      <c r="AB63">
        <f t="shared" si="0"/>
        <v>0.13</v>
      </c>
      <c r="AC63">
        <v>22.22</v>
      </c>
      <c r="AD63">
        <f t="shared" si="1"/>
        <v>4.4999999999999998E-2</v>
      </c>
      <c r="AE63">
        <f t="shared" si="11"/>
        <v>8.5000000000000006E-2</v>
      </c>
      <c r="AF63" s="28">
        <f t="shared" si="32"/>
        <v>23661.443264515838</v>
      </c>
      <c r="AG63" s="29">
        <f t="shared" si="12"/>
        <v>-57.584398578490038</v>
      </c>
      <c r="AH63" s="29">
        <f t="shared" si="13"/>
        <v>-20.082562409470853</v>
      </c>
      <c r="AI63" s="29">
        <f t="shared" si="22"/>
        <v>-69.900264889164802</v>
      </c>
      <c r="AJ63" s="29">
        <f t="shared" si="23"/>
        <v>-7.7666960987960891</v>
      </c>
      <c r="AK63" s="29">
        <f t="shared" si="24"/>
        <v>-23.300088296388267</v>
      </c>
      <c r="AL63" s="29">
        <f t="shared" si="25"/>
        <v>-46.600176592776535</v>
      </c>
      <c r="AM63" s="20">
        <f t="shared" si="35"/>
        <v>525.64281746239328</v>
      </c>
      <c r="AN63" s="20">
        <f t="shared" si="40"/>
        <v>-48.745662336880791</v>
      </c>
      <c r="AO63" s="20">
        <f t="shared" si="14"/>
        <v>51.825958720641033</v>
      </c>
      <c r="AP63" s="20">
        <f t="shared" si="15"/>
        <v>18.074306168523769</v>
      </c>
      <c r="AQ63" s="20">
        <f t="shared" si="16"/>
        <v>-23.771695990528706</v>
      </c>
      <c r="AR63" s="20">
        <f t="shared" si="17"/>
        <v>-31.538392089324795</v>
      </c>
      <c r="AS63" s="20">
        <f t="shared" si="36"/>
        <v>4226.6139180217669</v>
      </c>
      <c r="AT63" s="20">
        <f t="shared" si="26"/>
        <v>-2.6170934382446376</v>
      </c>
      <c r="AU63" s="20">
        <f t="shared" si="27"/>
        <v>80.28405442620533</v>
      </c>
      <c r="AV63" s="20">
        <f t="shared" si="18"/>
        <v>-3.2597923173526201E-2</v>
      </c>
      <c r="AW63" s="21">
        <f t="shared" si="2"/>
        <v>28413.699999999997</v>
      </c>
      <c r="AX63" s="20">
        <f t="shared" si="19"/>
        <v>77.666960987960891</v>
      </c>
      <c r="AY63" s="20">
        <f t="shared" si="34"/>
        <v>4649.2567354841603</v>
      </c>
      <c r="AZ63" s="20">
        <f t="shared" si="20"/>
        <v>4752.2567354841603</v>
      </c>
      <c r="BA63" s="20"/>
      <c r="BB63" s="20"/>
    </row>
    <row r="64" spans="1:54" x14ac:dyDescent="0.25">
      <c r="A64">
        <v>1</v>
      </c>
      <c r="C64" s="16">
        <f t="shared" si="21"/>
        <v>44128</v>
      </c>
      <c r="D64" s="91">
        <v>63</v>
      </c>
      <c r="E64" s="91" t="e">
        <f t="shared" si="6"/>
        <v>#NUM!</v>
      </c>
      <c r="Z64" s="74">
        <f t="shared" si="9"/>
        <v>8.4824744599600113</v>
      </c>
      <c r="AA64" s="17">
        <f t="shared" si="10"/>
        <v>2.8888888888888893</v>
      </c>
      <c r="AB64">
        <f t="shared" si="0"/>
        <v>0.13</v>
      </c>
      <c r="AC64">
        <v>22.22</v>
      </c>
      <c r="AD64">
        <f t="shared" si="1"/>
        <v>4.4999999999999998E-2</v>
      </c>
      <c r="AE64">
        <f t="shared" si="11"/>
        <v>8.5000000000000006E-2</v>
      </c>
      <c r="AF64" s="28">
        <f t="shared" si="32"/>
        <v>23584.31475557038</v>
      </c>
      <c r="AG64" s="29">
        <f t="shared" si="12"/>
        <v>-57.111650413528025</v>
      </c>
      <c r="AH64" s="29">
        <f t="shared" si="13"/>
        <v>-20.016858531929607</v>
      </c>
      <c r="AI64" s="29">
        <f t="shared" si="22"/>
        <v>-69.415658050911873</v>
      </c>
      <c r="AJ64" s="29">
        <f t="shared" si="23"/>
        <v>-7.7128508945457641</v>
      </c>
      <c r="AK64" s="29">
        <f t="shared" si="24"/>
        <v>-23.13855268363729</v>
      </c>
      <c r="AL64" s="29">
        <f t="shared" si="25"/>
        <v>-46.277105367274586</v>
      </c>
      <c r="AM64" s="20">
        <f t="shared" si="35"/>
        <v>522.9494662606794</v>
      </c>
      <c r="AN64" s="20">
        <f t="shared" si="40"/>
        <v>-48.455082466818133</v>
      </c>
      <c r="AO64" s="20">
        <f t="shared" si="14"/>
        <v>51.400485372175226</v>
      </c>
      <c r="AP64" s="20">
        <f t="shared" si="15"/>
        <v>18.015172678736647</v>
      </c>
      <c r="AQ64" s="20">
        <f t="shared" si="16"/>
        <v>-23.653926785807698</v>
      </c>
      <c r="AR64" s="20">
        <f t="shared" si="17"/>
        <v>-31.366777680353461</v>
      </c>
      <c r="AS64" s="20">
        <f t="shared" si="36"/>
        <v>4306.4357781689396</v>
      </c>
      <c r="AT64" s="20">
        <f t="shared" si="26"/>
        <v>-2.693351201713881</v>
      </c>
      <c r="AU64" s="20">
        <f t="shared" si="27"/>
        <v>79.821860147172629</v>
      </c>
      <c r="AV64" s="20">
        <f t="shared" si="18"/>
        <v>-3.374202501354865E-2</v>
      </c>
      <c r="AW64" s="21">
        <f t="shared" si="2"/>
        <v>28413.699999999997</v>
      </c>
      <c r="AX64" s="20">
        <f t="shared" si="19"/>
        <v>77.128508945457639</v>
      </c>
      <c r="AY64" s="20">
        <f t="shared" si="34"/>
        <v>4726.3852444296181</v>
      </c>
      <c r="AZ64" s="20">
        <f t="shared" si="20"/>
        <v>4829.385244429619</v>
      </c>
      <c r="BA64" s="20"/>
      <c r="BB64" s="20"/>
    </row>
    <row r="65" spans="1:54" x14ac:dyDescent="0.25">
      <c r="A65">
        <v>1</v>
      </c>
      <c r="C65" s="16">
        <f t="shared" si="21"/>
        <v>44129</v>
      </c>
      <c r="D65" s="91">
        <v>64</v>
      </c>
      <c r="E65" s="91" t="e">
        <f t="shared" si="6"/>
        <v>#NUM!</v>
      </c>
      <c r="Z65" s="74">
        <f t="shared" si="9"/>
        <v>8.4982082440168352</v>
      </c>
      <c r="AA65" s="17">
        <f t="shared" si="10"/>
        <v>2.8888888888888893</v>
      </c>
      <c r="AB65">
        <f t="shared" si="0"/>
        <v>0.13</v>
      </c>
      <c r="AC65">
        <v>22.22</v>
      </c>
      <c r="AD65">
        <f t="shared" si="1"/>
        <v>4.4999999999999998E-2</v>
      </c>
      <c r="AE65">
        <f t="shared" si="11"/>
        <v>8.5000000000000006E-2</v>
      </c>
      <c r="AF65" s="28">
        <f t="shared" si="32"/>
        <v>23507.729341724898</v>
      </c>
      <c r="AG65" s="29">
        <f t="shared" si="12"/>
        <v>-56.633803677105192</v>
      </c>
      <c r="AH65" s="29">
        <f t="shared" si="13"/>
        <v>-19.951610168375421</v>
      </c>
      <c r="AI65" s="29">
        <f t="shared" si="22"/>
        <v>-68.926872460932557</v>
      </c>
      <c r="AJ65" s="29">
        <f t="shared" si="23"/>
        <v>-7.6585413845480623</v>
      </c>
      <c r="AK65" s="29">
        <f t="shared" si="24"/>
        <v>-22.975624153644183</v>
      </c>
      <c r="AL65" s="29">
        <f t="shared" si="25"/>
        <v>-45.951248307288374</v>
      </c>
      <c r="AM65" s="20">
        <f t="shared" si="35"/>
        <v>520.18530668165818</v>
      </c>
      <c r="AN65" s="20">
        <f t="shared" si="40"/>
        <v>-48.158306058223317</v>
      </c>
      <c r="AO65" s="20">
        <f t="shared" si="14"/>
        <v>50.970423309394675</v>
      </c>
      <c r="AP65" s="20">
        <f t="shared" si="15"/>
        <v>17.956449151537878</v>
      </c>
      <c r="AQ65" s="20">
        <f t="shared" si="16"/>
        <v>-23.532725981730572</v>
      </c>
      <c r="AR65" s="20">
        <f t="shared" si="17"/>
        <v>-31.191267366278634</v>
      </c>
      <c r="AS65" s="20">
        <f t="shared" si="36"/>
        <v>4385.7853515934412</v>
      </c>
      <c r="AT65" s="20">
        <f t="shared" si="26"/>
        <v>-2.764159579021225</v>
      </c>
      <c r="AU65" s="20">
        <f t="shared" si="27"/>
        <v>79.349573424501614</v>
      </c>
      <c r="AV65" s="20">
        <f t="shared" si="18"/>
        <v>-3.4835216620934042E-2</v>
      </c>
      <c r="AW65" s="21">
        <f t="shared" si="2"/>
        <v>28413.699999999997</v>
      </c>
      <c r="AX65" s="20">
        <f t="shared" si="19"/>
        <v>76.585413845480616</v>
      </c>
      <c r="AY65" s="20">
        <f t="shared" si="34"/>
        <v>4802.9706582750987</v>
      </c>
      <c r="AZ65" s="20">
        <f t="shared" si="20"/>
        <v>4905.9706582750996</v>
      </c>
      <c r="BA65" s="20"/>
      <c r="BB65" s="20"/>
    </row>
    <row r="66" spans="1:54" x14ac:dyDescent="0.25">
      <c r="A66">
        <v>1</v>
      </c>
      <c r="C66" s="16">
        <f t="shared" si="21"/>
        <v>44130</v>
      </c>
      <c r="D66" s="91">
        <v>65</v>
      </c>
      <c r="E66" s="91" t="e">
        <f t="shared" si="6"/>
        <v>#NUM!</v>
      </c>
      <c r="Z66" s="74">
        <f t="shared" si="9"/>
        <v>8.5135885019751463</v>
      </c>
      <c r="AA66" s="17">
        <f t="shared" si="10"/>
        <v>2.8888888888888893</v>
      </c>
      <c r="AB66">
        <f t="shared" ref="AB66:AB129" si="42">IF(A66=0,$BI$2,IF(A66=1,$BI$3,IF(A66=2,$BI$4,IF(A66=3,$BI$5,IF(A66=4,$BI$6,IF(A66=5,$BI$7,IF(A66=6,$BI$8,IF(A66=7,$BI$9,IF(A66=8,$BI$10,"")))))))))</f>
        <v>0.13</v>
      </c>
      <c r="AC66">
        <v>22.22</v>
      </c>
      <c r="AD66">
        <f t="shared" ref="AD66:AD129" si="43">$BE$7</f>
        <v>4.4999999999999998E-2</v>
      </c>
      <c r="AE66">
        <f t="shared" si="11"/>
        <v>8.5000000000000006E-2</v>
      </c>
      <c r="AF66" s="28">
        <f t="shared" si="32"/>
        <v>23431.691001737523</v>
      </c>
      <c r="AG66" s="29">
        <f t="shared" si="12"/>
        <v>-56.151518740684473</v>
      </c>
      <c r="AH66" s="29">
        <f t="shared" si="13"/>
        <v>-19.886821246693145</v>
      </c>
      <c r="AI66" s="29">
        <f t="shared" si="22"/>
        <v>-68.434505988639856</v>
      </c>
      <c r="AJ66" s="29">
        <f t="shared" si="23"/>
        <v>-7.6038339987377617</v>
      </c>
      <c r="AK66" s="29">
        <f t="shared" si="24"/>
        <v>-22.811501996213284</v>
      </c>
      <c r="AL66" s="29">
        <f t="shared" si="25"/>
        <v>-45.623003992426575</v>
      </c>
      <c r="AM66" s="20">
        <f t="shared" si="35"/>
        <v>517.35558164247482</v>
      </c>
      <c r="AN66" s="20">
        <f t="shared" si="40"/>
        <v>-47.855892227148658</v>
      </c>
      <c r="AO66" s="20">
        <f t="shared" si="14"/>
        <v>50.536366866616028</v>
      </c>
      <c r="AP66" s="20">
        <f t="shared" si="15"/>
        <v>17.898139122023832</v>
      </c>
      <c r="AQ66" s="20">
        <f t="shared" si="16"/>
        <v>-23.408338800674617</v>
      </c>
      <c r="AR66" s="20">
        <f t="shared" si="17"/>
        <v>-31.012172799412379</v>
      </c>
      <c r="AS66" s="20">
        <f t="shared" si="36"/>
        <v>4464.6534166200026</v>
      </c>
      <c r="AT66" s="20">
        <f t="shared" si="26"/>
        <v>-2.8297250391833586</v>
      </c>
      <c r="AU66" s="20">
        <f t="shared" si="27"/>
        <v>78.868065026561453</v>
      </c>
      <c r="AV66" s="20">
        <f t="shared" si="18"/>
        <v>-3.587922485774634E-2</v>
      </c>
      <c r="AW66" s="21">
        <f t="shared" ref="AW66:AW129" si="44">AF66+AM66+AS66</f>
        <v>28413.7</v>
      </c>
      <c r="AX66" s="20">
        <f t="shared" si="19"/>
        <v>76.038339987377626</v>
      </c>
      <c r="AY66" s="20">
        <f t="shared" si="34"/>
        <v>4879.0089982624759</v>
      </c>
      <c r="AZ66" s="20">
        <f t="shared" si="20"/>
        <v>4982.0089982624777</v>
      </c>
      <c r="BA66" s="20"/>
      <c r="BB66" s="20"/>
    </row>
    <row r="67" spans="1:54" x14ac:dyDescent="0.25">
      <c r="A67">
        <v>1</v>
      </c>
      <c r="C67" s="16">
        <f t="shared" si="21"/>
        <v>44131</v>
      </c>
      <c r="D67" s="91">
        <v>66</v>
      </c>
      <c r="E67" s="91" t="e">
        <f t="shared" ref="E67:E130" si="45">LN(G67)</f>
        <v>#NUM!</v>
      </c>
      <c r="Z67" s="74">
        <f t="shared" ref="Z67:Z120" si="46">LN(AZ67)</f>
        <v>8.5286269593714881</v>
      </c>
      <c r="AA67" s="17">
        <f t="shared" ref="AA67:AA130" si="47">AB67/AD67</f>
        <v>2.8888888888888893</v>
      </c>
      <c r="AB67">
        <f t="shared" si="42"/>
        <v>0.13</v>
      </c>
      <c r="AC67">
        <v>22.22</v>
      </c>
      <c r="AD67">
        <f t="shared" si="43"/>
        <v>4.4999999999999998E-2</v>
      </c>
      <c r="AE67">
        <f t="shared" ref="AE67:AE130" si="48">AB67-AD67</f>
        <v>8.5000000000000006E-2</v>
      </c>
      <c r="AF67" s="28">
        <f t="shared" si="32"/>
        <v>23356.20308340717</v>
      </c>
      <c r="AG67" s="29">
        <f t="shared" ref="AG67:AG130" si="49">-((AF66/$BE$2)*(AB67*AM66))</f>
        <v>-55.665423197560855</v>
      </c>
      <c r="AH67" s="29">
        <f t="shared" ref="AH67:AH130" si="50">-(AF66/$BE$2)*($BE$26*$BE$25)</f>
        <v>-19.822495132790678</v>
      </c>
      <c r="AI67" s="29">
        <f t="shared" si="22"/>
        <v>-67.93912649731638</v>
      </c>
      <c r="AJ67" s="29">
        <f t="shared" si="23"/>
        <v>-7.5487918330351533</v>
      </c>
      <c r="AK67" s="29">
        <f t="shared" si="24"/>
        <v>-22.64637549910546</v>
      </c>
      <c r="AL67" s="29">
        <f t="shared" si="25"/>
        <v>-45.29275099821092</v>
      </c>
      <c r="AM67" s="20">
        <f t="shared" si="35"/>
        <v>514.46533219139246</v>
      </c>
      <c r="AN67" s="20">
        <f t="shared" si="40"/>
        <v>-47.548374774487371</v>
      </c>
      <c r="AO67" s="20">
        <f t="shared" ref="AO67:AO130" si="51">0.9*((AF66/$BE$2)*(AB67*AM66))</f>
        <v>50.098880877804774</v>
      </c>
      <c r="AP67" s="20">
        <f t="shared" ref="AP67:AP130" si="52">0.9*(-AH67)</f>
        <v>17.840245619511609</v>
      </c>
      <c r="AQ67" s="20">
        <f t="shared" ref="AQ67:AQ130" si="53">-(AM66*AD67)</f>
        <v>-23.281001173911367</v>
      </c>
      <c r="AR67" s="20">
        <f t="shared" ref="AR67:AR130" si="54">-(AM66*AD67)+AJ67</f>
        <v>-30.82979300694652</v>
      </c>
      <c r="AS67" s="20">
        <f t="shared" si="36"/>
        <v>4543.0315844014367</v>
      </c>
      <c r="AT67" s="20">
        <f t="shared" si="26"/>
        <v>-2.8902494510823544</v>
      </c>
      <c r="AU67" s="20">
        <f t="shared" si="27"/>
        <v>78.378167781434058</v>
      </c>
      <c r="AV67" s="20">
        <f t="shared" ref="AV67:AV130" si="55">(AM67-AM66)/(AS67-AS66)</f>
        <v>-3.6875695527128494E-2</v>
      </c>
      <c r="AW67" s="21">
        <f t="shared" si="44"/>
        <v>28413.7</v>
      </c>
      <c r="AX67" s="20">
        <f t="shared" ref="AX67:AX130" si="56">-SUM(AJ67:AL67)</f>
        <v>75.487918330351533</v>
      </c>
      <c r="AY67" s="20">
        <f t="shared" si="34"/>
        <v>4954.4969165928278</v>
      </c>
      <c r="AZ67" s="20">
        <f t="shared" ref="AZ67:AZ130" si="57">AM67+AS67</f>
        <v>5057.4969165928287</v>
      </c>
      <c r="BA67" s="20"/>
      <c r="BB67" s="20"/>
    </row>
    <row r="68" spans="1:54" x14ac:dyDescent="0.25">
      <c r="A68">
        <v>1</v>
      </c>
      <c r="C68" s="16">
        <f t="shared" ref="C68:C131" si="58">C67+1</f>
        <v>44132</v>
      </c>
      <c r="D68" s="91">
        <v>67</v>
      </c>
      <c r="E68" s="91" t="e">
        <f t="shared" si="45"/>
        <v>#NUM!</v>
      </c>
      <c r="Z68" s="74">
        <f t="shared" si="46"/>
        <v>8.5433348344762496</v>
      </c>
      <c r="AA68" s="17">
        <f t="shared" si="47"/>
        <v>2.8888888888888893</v>
      </c>
      <c r="AB68">
        <f t="shared" si="42"/>
        <v>0.13</v>
      </c>
      <c r="AC68">
        <v>22.22</v>
      </c>
      <c r="AD68">
        <f t="shared" si="43"/>
        <v>4.4999999999999998E-2</v>
      </c>
      <c r="AE68">
        <f t="shared" si="48"/>
        <v>8.5000000000000006E-2</v>
      </c>
      <c r="AF68" s="28">
        <f t="shared" si="32"/>
        <v>23281.268335789504</v>
      </c>
      <c r="AG68" s="29">
        <f t="shared" si="49"/>
        <v>-55.176112958863975</v>
      </c>
      <c r="AH68" s="29">
        <f t="shared" si="50"/>
        <v>-19.758634658803675</v>
      </c>
      <c r="AI68" s="29">
        <f t="shared" ref="AI68:AI131" si="59">(AH68+AG68)*0.9</f>
        <v>-67.441272855900891</v>
      </c>
      <c r="AJ68" s="29">
        <f t="shared" ref="AJ68:AJ131" si="60">(AH68+AG68)*0.1</f>
        <v>-7.4934747617667661</v>
      </c>
      <c r="AK68" s="29">
        <f t="shared" ref="AK68:AK131" si="61">SUM(AI68:AJ68)*0.3</f>
        <v>-22.480424285300295</v>
      </c>
      <c r="AL68" s="29">
        <f t="shared" ref="AL68:AL131" si="62">AI68-AK68</f>
        <v>-44.960848570600596</v>
      </c>
      <c r="AM68" s="20">
        <f t="shared" si="35"/>
        <v>511.51940205913104</v>
      </c>
      <c r="AN68" s="20">
        <f t="shared" si="40"/>
        <v>-47.23626303954974</v>
      </c>
      <c r="AO68" s="20">
        <f t="shared" si="51"/>
        <v>49.658501662977578</v>
      </c>
      <c r="AP68" s="20">
        <f t="shared" si="52"/>
        <v>17.78277119292331</v>
      </c>
      <c r="AQ68" s="20">
        <f t="shared" si="53"/>
        <v>-23.15093994861266</v>
      </c>
      <c r="AR68" s="20">
        <f t="shared" si="54"/>
        <v>-30.644414710379426</v>
      </c>
      <c r="AS68" s="20">
        <f t="shared" si="36"/>
        <v>4620.912262151367</v>
      </c>
      <c r="AT68" s="20">
        <f t="shared" ref="AT68:AT131" si="63">(AM68-AM67)</f>
        <v>-2.9459301322614238</v>
      </c>
      <c r="AU68" s="20">
        <f t="shared" ref="AU68:AU131" si="64">(AS68-AS67)</f>
        <v>77.880677749930328</v>
      </c>
      <c r="AV68" s="20">
        <f t="shared" si="55"/>
        <v>-3.7826200507918142E-2</v>
      </c>
      <c r="AW68" s="21">
        <f t="shared" si="44"/>
        <v>28413.7</v>
      </c>
      <c r="AX68" s="20">
        <f t="shared" si="56"/>
        <v>74.934747617667654</v>
      </c>
      <c r="AY68" s="20">
        <f t="shared" si="34"/>
        <v>5029.431664210495</v>
      </c>
      <c r="AZ68" s="20">
        <f t="shared" si="57"/>
        <v>5132.4316642104977</v>
      </c>
      <c r="BA68" s="20"/>
      <c r="BB68" s="20"/>
    </row>
    <row r="69" spans="1:54" x14ac:dyDescent="0.25">
      <c r="A69">
        <v>1</v>
      </c>
      <c r="C69" s="16">
        <f t="shared" si="58"/>
        <v>44133</v>
      </c>
      <c r="D69" s="91">
        <v>68</v>
      </c>
      <c r="E69" s="91" t="e">
        <f t="shared" si="45"/>
        <v>#NUM!</v>
      </c>
      <c r="Z69" s="74">
        <f t="shared" si="46"/>
        <v>8.5577228666753413</v>
      </c>
      <c r="AA69" s="17">
        <f t="shared" si="47"/>
        <v>2.8888888888888893</v>
      </c>
      <c r="AB69">
        <f t="shared" si="42"/>
        <v>0.13</v>
      </c>
      <c r="AC69">
        <v>22.22</v>
      </c>
      <c r="AD69">
        <f t="shared" si="43"/>
        <v>4.4999999999999998E-2</v>
      </c>
      <c r="AE69">
        <f t="shared" si="48"/>
        <v>8.5000000000000006E-2</v>
      </c>
      <c r="AF69" s="28">
        <f t="shared" ref="AF69:AF132" si="65">AF68+AG69+AH69</f>
        <v>23206.888940312703</v>
      </c>
      <c r="AG69" s="29">
        <f t="shared" si="49"/>
        <v>-54.684153326451124</v>
      </c>
      <c r="AH69" s="29">
        <f t="shared" si="50"/>
        <v>-19.695242150349298</v>
      </c>
      <c r="AI69" s="29">
        <f t="shared" si="59"/>
        <v>-66.94145592912038</v>
      </c>
      <c r="AJ69" s="29">
        <f t="shared" si="60"/>
        <v>-7.4379395476800427</v>
      </c>
      <c r="AK69" s="29">
        <f t="shared" si="61"/>
        <v>-22.313818643040126</v>
      </c>
      <c r="AL69" s="29">
        <f t="shared" si="62"/>
        <v>-44.627637286080258</v>
      </c>
      <c r="AM69" s="20">
        <f t="shared" si="35"/>
        <v>508.52244218616732</v>
      </c>
      <c r="AN69" s="20">
        <f t="shared" si="40"/>
        <v>-46.920042709423186</v>
      </c>
      <c r="AO69" s="20">
        <f t="shared" si="51"/>
        <v>49.215737993806016</v>
      </c>
      <c r="AP69" s="20">
        <f t="shared" si="52"/>
        <v>17.725717935314368</v>
      </c>
      <c r="AQ69" s="20">
        <f t="shared" si="53"/>
        <v>-23.018373092660894</v>
      </c>
      <c r="AR69" s="20">
        <f t="shared" si="54"/>
        <v>-30.456312640340936</v>
      </c>
      <c r="AS69" s="20">
        <f t="shared" si="36"/>
        <v>4698.2886175011308</v>
      </c>
      <c r="AT69" s="20">
        <f t="shared" si="63"/>
        <v>-2.9969598729637141</v>
      </c>
      <c r="AU69" s="20">
        <f t="shared" si="64"/>
        <v>77.376355349763799</v>
      </c>
      <c r="AV69" s="20">
        <f t="shared" si="55"/>
        <v>-3.8732243970610626E-2</v>
      </c>
      <c r="AW69" s="21">
        <f t="shared" si="44"/>
        <v>28413.7</v>
      </c>
      <c r="AX69" s="20">
        <f t="shared" si="56"/>
        <v>74.379395476800426</v>
      </c>
      <c r="AY69" s="20">
        <f t="shared" si="34"/>
        <v>5103.8110596872957</v>
      </c>
      <c r="AZ69" s="20">
        <f t="shared" si="57"/>
        <v>5206.8110596872984</v>
      </c>
      <c r="BA69" s="20"/>
      <c r="BB69" s="20"/>
    </row>
    <row r="70" spans="1:54" x14ac:dyDescent="0.25">
      <c r="A70">
        <v>1</v>
      </c>
      <c r="C70" s="16">
        <f t="shared" si="58"/>
        <v>44134</v>
      </c>
      <c r="D70" s="91">
        <v>69</v>
      </c>
      <c r="E70" s="91" t="e">
        <f t="shared" si="45"/>
        <v>#NUM!</v>
      </c>
      <c r="Z70" s="74">
        <f t="shared" si="46"/>
        <v>8.5718013428346111</v>
      </c>
      <c r="AA70" s="17">
        <f t="shared" si="47"/>
        <v>2.8888888888888893</v>
      </c>
      <c r="AB70">
        <f t="shared" si="42"/>
        <v>0.13</v>
      </c>
      <c r="AC70">
        <v>22.22</v>
      </c>
      <c r="AD70">
        <f t="shared" si="43"/>
        <v>4.4999999999999998E-2</v>
      </c>
      <c r="AE70">
        <f t="shared" si="48"/>
        <v>8.5000000000000006E-2</v>
      </c>
      <c r="AF70" s="28">
        <f t="shared" si="65"/>
        <v>23133.066540814809</v>
      </c>
      <c r="AG70" s="29">
        <f t="shared" si="49"/>
        <v>-54.190080045043977</v>
      </c>
      <c r="AH70" s="29">
        <f t="shared" si="50"/>
        <v>-19.632319452849167</v>
      </c>
      <c r="AI70" s="29">
        <f t="shared" si="59"/>
        <v>-66.440159548103836</v>
      </c>
      <c r="AJ70" s="29">
        <f t="shared" si="60"/>
        <v>-7.382239949789315</v>
      </c>
      <c r="AK70" s="29">
        <f t="shared" si="61"/>
        <v>-22.146719849367944</v>
      </c>
      <c r="AL70" s="29">
        <f t="shared" si="62"/>
        <v>-44.293439698735895</v>
      </c>
      <c r="AM70" s="20">
        <f t="shared" si="35"/>
        <v>505.47891524311717</v>
      </c>
      <c r="AN70" s="20">
        <f t="shared" si="40"/>
        <v>-46.600176592776535</v>
      </c>
      <c r="AO70" s="20">
        <f t="shared" si="51"/>
        <v>48.771072040539579</v>
      </c>
      <c r="AP70" s="20">
        <f t="shared" si="52"/>
        <v>17.66908750756425</v>
      </c>
      <c r="AQ70" s="20">
        <f t="shared" si="53"/>
        <v>-22.883509898377529</v>
      </c>
      <c r="AR70" s="20">
        <f t="shared" si="54"/>
        <v>-30.265749848166845</v>
      </c>
      <c r="AS70" s="20">
        <f t="shared" si="36"/>
        <v>4775.1545439420743</v>
      </c>
      <c r="AT70" s="20">
        <f t="shared" si="63"/>
        <v>-3.0435269430501535</v>
      </c>
      <c r="AU70" s="20">
        <f t="shared" si="64"/>
        <v>76.86592644094344</v>
      </c>
      <c r="AV70" s="20">
        <f t="shared" si="55"/>
        <v>-3.9595267812045615E-2</v>
      </c>
      <c r="AW70" s="21">
        <f t="shared" si="44"/>
        <v>28413.7</v>
      </c>
      <c r="AX70" s="20">
        <f t="shared" si="56"/>
        <v>73.822399497893159</v>
      </c>
      <c r="AY70" s="20">
        <f t="shared" ref="AY70:AY133" si="66">AX70+AY69</f>
        <v>5177.6334591851892</v>
      </c>
      <c r="AZ70" s="20">
        <f t="shared" si="57"/>
        <v>5280.6334591851919</v>
      </c>
      <c r="BA70" s="20"/>
      <c r="BB70" s="20"/>
    </row>
    <row r="71" spans="1:54" x14ac:dyDescent="0.25">
      <c r="A71">
        <v>1</v>
      </c>
      <c r="C71" s="16">
        <f t="shared" si="58"/>
        <v>44135</v>
      </c>
      <c r="D71" s="91">
        <v>70</v>
      </c>
      <c r="E71" s="91" t="e">
        <f t="shared" si="45"/>
        <v>#NUM!</v>
      </c>
      <c r="Z71" s="74">
        <f t="shared" si="46"/>
        <v>8.585580121820394</v>
      </c>
      <c r="AA71" s="17">
        <f t="shared" si="47"/>
        <v>2.8888888888888893</v>
      </c>
      <c r="AB71">
        <f t="shared" si="42"/>
        <v>0.13</v>
      </c>
      <c r="AC71">
        <v>22.22</v>
      </c>
      <c r="AD71">
        <f t="shared" si="43"/>
        <v>4.4999999999999998E-2</v>
      </c>
      <c r="AE71">
        <f t="shared" si="48"/>
        <v>8.5000000000000006E-2</v>
      </c>
      <c r="AF71" s="28">
        <f t="shared" si="65"/>
        <v>23059.802272522706</v>
      </c>
      <c r="AG71" s="29">
        <f t="shared" si="49"/>
        <v>-53.694400335164069</v>
      </c>
      <c r="AH71" s="29">
        <f t="shared" si="50"/>
        <v>-19.569867956940083</v>
      </c>
      <c r="AI71" s="29">
        <f t="shared" si="59"/>
        <v>-65.937841462893729</v>
      </c>
      <c r="AJ71" s="29">
        <f t="shared" si="60"/>
        <v>-7.3264268292104155</v>
      </c>
      <c r="AK71" s="29">
        <f t="shared" si="61"/>
        <v>-21.979280487631243</v>
      </c>
      <c r="AL71" s="29">
        <f t="shared" si="62"/>
        <v>-43.958560975262486</v>
      </c>
      <c r="AM71" s="20">
        <f t="shared" ref="AM71:AM134" si="67">AM70-AI71-(AM70*AD71)+AN71</f>
        <v>502.39310015279608</v>
      </c>
      <c r="AN71" s="20">
        <f t="shared" si="40"/>
        <v>-46.277105367274586</v>
      </c>
      <c r="AO71" s="20">
        <f t="shared" si="51"/>
        <v>48.324960301647664</v>
      </c>
      <c r="AP71" s="20">
        <f t="shared" si="52"/>
        <v>17.612881161246076</v>
      </c>
      <c r="AQ71" s="20">
        <f t="shared" si="53"/>
        <v>-22.746551185940273</v>
      </c>
      <c r="AR71" s="20">
        <f t="shared" si="54"/>
        <v>-30.072978015150689</v>
      </c>
      <c r="AS71" s="20">
        <f t="shared" ref="AS71:AS134" si="68">AS70+(AM70*AD71)-AJ71-AN71</f>
        <v>4851.5046273244998</v>
      </c>
      <c r="AT71" s="20">
        <f t="shared" si="63"/>
        <v>-3.0858150903210912</v>
      </c>
      <c r="AU71" s="20">
        <f t="shared" si="64"/>
        <v>76.35008338242551</v>
      </c>
      <c r="AV71" s="20">
        <f t="shared" si="55"/>
        <v>-4.0416656454253373E-2</v>
      </c>
      <c r="AW71" s="21">
        <f t="shared" si="44"/>
        <v>28413.7</v>
      </c>
      <c r="AX71" s="20">
        <f t="shared" si="56"/>
        <v>73.264268292104148</v>
      </c>
      <c r="AY71" s="20">
        <f t="shared" si="66"/>
        <v>5250.8977274772933</v>
      </c>
      <c r="AZ71" s="20">
        <f t="shared" si="57"/>
        <v>5353.897727477296</v>
      </c>
      <c r="BA71" s="20"/>
      <c r="BB71" s="20"/>
    </row>
    <row r="72" spans="1:54" x14ac:dyDescent="0.25">
      <c r="A72">
        <v>1</v>
      </c>
      <c r="C72" s="16">
        <f t="shared" si="58"/>
        <v>44136</v>
      </c>
      <c r="D72" s="91">
        <v>71</v>
      </c>
      <c r="E72" s="91" t="e">
        <f t="shared" si="45"/>
        <v>#NUM!</v>
      </c>
      <c r="Z72" s="74">
        <f t="shared" si="46"/>
        <v>8.5990686573325519</v>
      </c>
      <c r="AA72" s="17">
        <f t="shared" si="47"/>
        <v>2.8888888888888893</v>
      </c>
      <c r="AB72">
        <f t="shared" si="42"/>
        <v>0.13</v>
      </c>
      <c r="AC72">
        <v>22.22</v>
      </c>
      <c r="AD72">
        <f t="shared" si="43"/>
        <v>4.4999999999999998E-2</v>
      </c>
      <c r="AE72">
        <f t="shared" si="48"/>
        <v>8.5000000000000006E-2</v>
      </c>
      <c r="AF72" s="28">
        <f t="shared" si="65"/>
        <v>22987.096789992167</v>
      </c>
      <c r="AG72" s="29">
        <f t="shared" si="49"/>
        <v>-53.197593907547784</v>
      </c>
      <c r="AH72" s="29">
        <f t="shared" si="50"/>
        <v>-19.507888622989324</v>
      </c>
      <c r="AI72" s="29">
        <f t="shared" si="59"/>
        <v>-65.434934277483407</v>
      </c>
      <c r="AJ72" s="29">
        <f t="shared" si="60"/>
        <v>-7.2705482530537111</v>
      </c>
      <c r="AK72" s="29">
        <f t="shared" si="61"/>
        <v>-21.811644759161137</v>
      </c>
      <c r="AL72" s="29">
        <f t="shared" si="62"/>
        <v>-43.623289518322267</v>
      </c>
      <c r="AM72" s="20">
        <f t="shared" si="67"/>
        <v>499.26909661611529</v>
      </c>
      <c r="AN72" s="20">
        <f t="shared" si="40"/>
        <v>-45.951248307288374</v>
      </c>
      <c r="AO72" s="20">
        <f t="shared" si="51"/>
        <v>47.877834516793008</v>
      </c>
      <c r="AP72" s="20">
        <f t="shared" si="52"/>
        <v>17.557099760690392</v>
      </c>
      <c r="AQ72" s="20">
        <f t="shared" si="53"/>
        <v>-22.607689506875822</v>
      </c>
      <c r="AR72" s="20">
        <f t="shared" si="54"/>
        <v>-29.878237759929533</v>
      </c>
      <c r="AS72" s="20">
        <f t="shared" si="68"/>
        <v>4927.3341133917174</v>
      </c>
      <c r="AT72" s="20">
        <f t="shared" si="63"/>
        <v>-3.1240035366807888</v>
      </c>
      <c r="AU72" s="20">
        <f t="shared" si="64"/>
        <v>75.829486067217658</v>
      </c>
      <c r="AV72" s="20">
        <f t="shared" si="55"/>
        <v>-4.1197741125550726E-2</v>
      </c>
      <c r="AW72" s="21">
        <f t="shared" si="44"/>
        <v>28413.699999999997</v>
      </c>
      <c r="AX72" s="20">
        <f t="shared" si="56"/>
        <v>72.705482530537111</v>
      </c>
      <c r="AY72" s="20">
        <f t="shared" si="66"/>
        <v>5323.6032100078301</v>
      </c>
      <c r="AZ72" s="20">
        <f t="shared" si="57"/>
        <v>5426.6032100078328</v>
      </c>
      <c r="BA72" s="20"/>
      <c r="BB72" s="20"/>
    </row>
    <row r="73" spans="1:54" x14ac:dyDescent="0.25">
      <c r="A73">
        <v>1</v>
      </c>
      <c r="C73" s="16">
        <f t="shared" si="58"/>
        <v>44137</v>
      </c>
      <c r="D73" s="91">
        <v>72</v>
      </c>
      <c r="E73" s="91" t="e">
        <f t="shared" si="45"/>
        <v>#NUM!</v>
      </c>
      <c r="Z73" s="74">
        <f t="shared" si="46"/>
        <v>8.6122760191910768</v>
      </c>
      <c r="AA73" s="17">
        <f t="shared" si="47"/>
        <v>2.8888888888888893</v>
      </c>
      <c r="AB73">
        <f t="shared" si="42"/>
        <v>0.13</v>
      </c>
      <c r="AC73">
        <v>22.22</v>
      </c>
      <c r="AD73">
        <f t="shared" si="43"/>
        <v>4.4999999999999998E-2</v>
      </c>
      <c r="AE73">
        <f t="shared" si="48"/>
        <v>8.5000000000000006E-2</v>
      </c>
      <c r="AF73" s="28">
        <f t="shared" si="65"/>
        <v>22914.950294028346</v>
      </c>
      <c r="AG73" s="29">
        <f t="shared" si="49"/>
        <v>-52.700113959091702</v>
      </c>
      <c r="AH73" s="29">
        <f t="shared" si="50"/>
        <v>-19.446382004731088</v>
      </c>
      <c r="AI73" s="29">
        <f t="shared" si="59"/>
        <v>-64.931846367440514</v>
      </c>
      <c r="AJ73" s="29">
        <f t="shared" si="60"/>
        <v>-7.2146495963822792</v>
      </c>
      <c r="AK73" s="29">
        <f t="shared" si="61"/>
        <v>-21.643948789146837</v>
      </c>
      <c r="AL73" s="29">
        <f t="shared" si="62"/>
        <v>-43.287897578293681</v>
      </c>
      <c r="AM73" s="20">
        <f t="shared" si="67"/>
        <v>496.11082964340403</v>
      </c>
      <c r="AN73" s="20">
        <f t="shared" si="40"/>
        <v>-45.623003992426575</v>
      </c>
      <c r="AO73" s="20">
        <f t="shared" si="51"/>
        <v>47.43010256318253</v>
      </c>
      <c r="AP73" s="20">
        <f t="shared" si="52"/>
        <v>17.50174380425798</v>
      </c>
      <c r="AQ73" s="20">
        <f t="shared" si="53"/>
        <v>-22.467109347725188</v>
      </c>
      <c r="AR73" s="20">
        <f t="shared" si="54"/>
        <v>-29.681758944107468</v>
      </c>
      <c r="AS73" s="20">
        <f t="shared" si="68"/>
        <v>5002.6388763282521</v>
      </c>
      <c r="AT73" s="20">
        <f t="shared" si="63"/>
        <v>-3.1582669727112602</v>
      </c>
      <c r="AU73" s="20">
        <f t="shared" si="64"/>
        <v>75.304762936534644</v>
      </c>
      <c r="AV73" s="20">
        <f t="shared" si="55"/>
        <v>-4.1939803666508915E-2</v>
      </c>
      <c r="AW73" s="21">
        <f t="shared" si="44"/>
        <v>28413.7</v>
      </c>
      <c r="AX73" s="20">
        <f t="shared" si="56"/>
        <v>72.146495963822801</v>
      </c>
      <c r="AY73" s="20">
        <f t="shared" si="66"/>
        <v>5395.7497059716525</v>
      </c>
      <c r="AZ73" s="20">
        <f t="shared" si="57"/>
        <v>5498.7497059716561</v>
      </c>
      <c r="BA73" s="20"/>
      <c r="BB73" s="20"/>
    </row>
    <row r="74" spans="1:54" x14ac:dyDescent="0.25">
      <c r="A74">
        <v>1</v>
      </c>
      <c r="C74" s="16">
        <f t="shared" si="58"/>
        <v>44138</v>
      </c>
      <c r="D74" s="91">
        <v>73</v>
      </c>
      <c r="E74" s="91" t="e">
        <f t="shared" si="45"/>
        <v>#NUM!</v>
      </c>
      <c r="Z74" s="74">
        <f t="shared" si="46"/>
        <v>8.6252109132037358</v>
      </c>
      <c r="AA74" s="17">
        <f t="shared" si="47"/>
        <v>2.8888888888888893</v>
      </c>
      <c r="AB74">
        <f t="shared" si="42"/>
        <v>0.13</v>
      </c>
      <c r="AC74">
        <v>22.22</v>
      </c>
      <c r="AD74">
        <f t="shared" si="43"/>
        <v>4.4999999999999998E-2</v>
      </c>
      <c r="AE74">
        <f t="shared" si="48"/>
        <v>8.5000000000000006E-2</v>
      </c>
      <c r="AF74" s="28">
        <f t="shared" si="65"/>
        <v>22843.362557605924</v>
      </c>
      <c r="AG74" s="29">
        <f t="shared" si="49"/>
        <v>-52.202388150381658</v>
      </c>
      <c r="AH74" s="29">
        <f t="shared" si="50"/>
        <v>-19.385348272040403</v>
      </c>
      <c r="AI74" s="29">
        <f t="shared" si="59"/>
        <v>-64.428962780179859</v>
      </c>
      <c r="AJ74" s="29">
        <f t="shared" si="60"/>
        <v>-7.158773642242207</v>
      </c>
      <c r="AK74" s="29">
        <f t="shared" si="61"/>
        <v>-21.476320926726618</v>
      </c>
      <c r="AL74" s="29">
        <f t="shared" si="62"/>
        <v>-42.952641853453244</v>
      </c>
      <c r="AM74" s="20">
        <f t="shared" si="67"/>
        <v>492.92205409141974</v>
      </c>
      <c r="AN74" s="20">
        <f t="shared" si="40"/>
        <v>-45.29275099821092</v>
      </c>
      <c r="AO74" s="20">
        <f t="shared" si="51"/>
        <v>46.982149335343493</v>
      </c>
      <c r="AP74" s="20">
        <f t="shared" si="52"/>
        <v>17.446813444836362</v>
      </c>
      <c r="AQ74" s="20">
        <f t="shared" si="53"/>
        <v>-22.324987333953182</v>
      </c>
      <c r="AR74" s="20">
        <f t="shared" si="54"/>
        <v>-29.483760976195388</v>
      </c>
      <c r="AS74" s="20">
        <f t="shared" si="68"/>
        <v>5077.4153883026584</v>
      </c>
      <c r="AT74" s="20">
        <f t="shared" si="63"/>
        <v>-3.1887755519842926</v>
      </c>
      <c r="AU74" s="20">
        <f t="shared" si="64"/>
        <v>74.776511974406276</v>
      </c>
      <c r="AV74" s="20">
        <f t="shared" si="55"/>
        <v>-4.2644079909420131E-2</v>
      </c>
      <c r="AW74" s="21">
        <f t="shared" si="44"/>
        <v>28413.700000000004</v>
      </c>
      <c r="AX74" s="20">
        <f t="shared" si="56"/>
        <v>71.587736422422068</v>
      </c>
      <c r="AY74" s="20">
        <f t="shared" si="66"/>
        <v>5467.337442394075</v>
      </c>
      <c r="AZ74" s="20">
        <f t="shared" si="57"/>
        <v>5570.3374423940777</v>
      </c>
      <c r="BA74" s="20"/>
      <c r="BB74" s="20"/>
    </row>
    <row r="75" spans="1:54" x14ac:dyDescent="0.25">
      <c r="A75">
        <v>1</v>
      </c>
      <c r="C75" s="16">
        <f t="shared" si="58"/>
        <v>44139</v>
      </c>
      <c r="D75" s="91">
        <v>74</v>
      </c>
      <c r="E75" s="91" t="e">
        <f t="shared" si="45"/>
        <v>#NUM!</v>
      </c>
      <c r="Z75" s="74">
        <f t="shared" si="46"/>
        <v>8.637881699730162</v>
      </c>
      <c r="AA75" s="17">
        <f t="shared" si="47"/>
        <v>2.8888888888888893</v>
      </c>
      <c r="AB75">
        <f t="shared" si="42"/>
        <v>0.13</v>
      </c>
      <c r="AC75">
        <v>22.22</v>
      </c>
      <c r="AD75">
        <f t="shared" si="43"/>
        <v>4.4999999999999998E-2</v>
      </c>
      <c r="AE75">
        <f t="shared" si="48"/>
        <v>8.5000000000000006E-2</v>
      </c>
      <c r="AF75" s="28">
        <f t="shared" si="65"/>
        <v>22772.332950808286</v>
      </c>
      <c r="AG75" s="29">
        <f t="shared" si="49"/>
        <v>-51.704819564776514</v>
      </c>
      <c r="AH75" s="29">
        <f t="shared" si="50"/>
        <v>-19.324787232860785</v>
      </c>
      <c r="AI75" s="29">
        <f t="shared" si="59"/>
        <v>-63.926646117873574</v>
      </c>
      <c r="AJ75" s="29">
        <f t="shared" si="60"/>
        <v>-7.1029606797637301</v>
      </c>
      <c r="AK75" s="29">
        <f t="shared" si="61"/>
        <v>-21.308882039291188</v>
      </c>
      <c r="AL75" s="29">
        <f t="shared" si="62"/>
        <v>-42.617764078582383</v>
      </c>
      <c r="AM75" s="20">
        <f t="shared" si="67"/>
        <v>489.70635920457875</v>
      </c>
      <c r="AN75" s="20">
        <f t="shared" ref="AN75:AN138" si="69">AL68</f>
        <v>-44.960848570600596</v>
      </c>
      <c r="AO75" s="20">
        <f t="shared" si="51"/>
        <v>46.534337608298863</v>
      </c>
      <c r="AP75" s="20">
        <f t="shared" si="52"/>
        <v>17.392308509574708</v>
      </c>
      <c r="AQ75" s="20">
        <f t="shared" si="53"/>
        <v>-22.181492434113888</v>
      </c>
      <c r="AR75" s="20">
        <f t="shared" si="54"/>
        <v>-29.284453113877618</v>
      </c>
      <c r="AS75" s="20">
        <f t="shared" si="68"/>
        <v>5151.6606899871367</v>
      </c>
      <c r="AT75" s="20">
        <f t="shared" si="63"/>
        <v>-3.2156948868409927</v>
      </c>
      <c r="AU75" s="20">
        <f t="shared" si="64"/>
        <v>74.245301684478363</v>
      </c>
      <c r="AV75" s="20">
        <f t="shared" si="55"/>
        <v>-4.3311762682395595E-2</v>
      </c>
      <c r="AW75" s="21">
        <f t="shared" si="44"/>
        <v>28413.7</v>
      </c>
      <c r="AX75" s="20">
        <f t="shared" si="56"/>
        <v>71.0296067976373</v>
      </c>
      <c r="AY75" s="20">
        <f t="shared" si="66"/>
        <v>5538.3670491917119</v>
      </c>
      <c r="AZ75" s="20">
        <f t="shared" si="57"/>
        <v>5641.3670491917155</v>
      </c>
      <c r="BA75" s="20"/>
      <c r="BB75" s="20"/>
    </row>
    <row r="76" spans="1:54" x14ac:dyDescent="0.25">
      <c r="A76">
        <v>1</v>
      </c>
      <c r="C76" s="16">
        <f t="shared" si="58"/>
        <v>44140</v>
      </c>
      <c r="D76" s="91">
        <v>75</v>
      </c>
      <c r="E76" s="91" t="e">
        <f t="shared" si="45"/>
        <v>#NUM!</v>
      </c>
      <c r="Z76" s="74">
        <f t="shared" si="46"/>
        <v>8.6502964110468952</v>
      </c>
      <c r="AA76" s="17">
        <f t="shared" si="47"/>
        <v>2.8888888888888893</v>
      </c>
      <c r="AB76">
        <f t="shared" si="42"/>
        <v>0.13</v>
      </c>
      <c r="AC76">
        <v>22.22</v>
      </c>
      <c r="AD76">
        <f t="shared" si="43"/>
        <v>4.4999999999999998E-2</v>
      </c>
      <c r="AE76">
        <f t="shared" si="48"/>
        <v>8.5000000000000006E-2</v>
      </c>
      <c r="AF76" s="28">
        <f t="shared" si="65"/>
        <v>22701.86046480509</v>
      </c>
      <c r="AG76" s="29">
        <f t="shared" si="49"/>
        <v>-51.207787648893266</v>
      </c>
      <c r="AH76" s="29">
        <f t="shared" si="50"/>
        <v>-19.264698354302006</v>
      </c>
      <c r="AI76" s="29">
        <f t="shared" si="59"/>
        <v>-63.425237402875744</v>
      </c>
      <c r="AJ76" s="29">
        <f t="shared" si="60"/>
        <v>-7.0472486003195272</v>
      </c>
      <c r="AK76" s="29">
        <f t="shared" si="61"/>
        <v>-21.141745800958581</v>
      </c>
      <c r="AL76" s="29">
        <f t="shared" si="62"/>
        <v>-42.283491601917163</v>
      </c>
      <c r="AM76" s="20">
        <f t="shared" si="67"/>
        <v>486.46717315716819</v>
      </c>
      <c r="AN76" s="20">
        <f t="shared" si="69"/>
        <v>-44.627637286080258</v>
      </c>
      <c r="AO76" s="20">
        <f t="shared" si="51"/>
        <v>46.087008884003943</v>
      </c>
      <c r="AP76" s="20">
        <f t="shared" si="52"/>
        <v>17.338228518871805</v>
      </c>
      <c r="AQ76" s="20">
        <f t="shared" si="53"/>
        <v>-22.036786164206042</v>
      </c>
      <c r="AR76" s="20">
        <f t="shared" si="54"/>
        <v>-29.084034764525569</v>
      </c>
      <c r="AS76" s="20">
        <f t="shared" si="68"/>
        <v>5225.3723620377423</v>
      </c>
      <c r="AT76" s="20">
        <f t="shared" si="63"/>
        <v>-3.2391860474105556</v>
      </c>
      <c r="AU76" s="20">
        <f t="shared" si="64"/>
        <v>73.711672050605557</v>
      </c>
      <c r="AV76" s="20">
        <f t="shared" si="55"/>
        <v>-4.3944004488010321E-2</v>
      </c>
      <c r="AW76" s="21">
        <f t="shared" si="44"/>
        <v>28413.7</v>
      </c>
      <c r="AX76" s="20">
        <f t="shared" si="56"/>
        <v>70.472486003195272</v>
      </c>
      <c r="AY76" s="20">
        <f t="shared" si="66"/>
        <v>5608.8395351949075</v>
      </c>
      <c r="AZ76" s="20">
        <f t="shared" si="57"/>
        <v>5711.8395351949102</v>
      </c>
      <c r="BA76" s="20"/>
      <c r="BB76" s="20"/>
    </row>
    <row r="77" spans="1:54" x14ac:dyDescent="0.25">
      <c r="A77">
        <v>1</v>
      </c>
      <c r="C77" s="16">
        <f t="shared" si="58"/>
        <v>44141</v>
      </c>
      <c r="D77" s="91">
        <v>76</v>
      </c>
      <c r="E77" s="91" t="e">
        <f t="shared" si="45"/>
        <v>#NUM!</v>
      </c>
      <c r="Z77" s="74">
        <f t="shared" si="46"/>
        <v>8.6624627676082344</v>
      </c>
      <c r="AA77" s="17">
        <f t="shared" si="47"/>
        <v>2.8888888888888893</v>
      </c>
      <c r="AB77">
        <f t="shared" si="42"/>
        <v>0.13</v>
      </c>
      <c r="AC77">
        <v>22.22</v>
      </c>
      <c r="AD77">
        <f t="shared" si="43"/>
        <v>4.4999999999999998E-2</v>
      </c>
      <c r="AE77">
        <f t="shared" si="48"/>
        <v>8.5000000000000006E-2</v>
      </c>
      <c r="AF77" s="28">
        <f t="shared" si="65"/>
        <v>22631.943734887955</v>
      </c>
      <c r="AG77" s="29">
        <f t="shared" si="49"/>
        <v>-50.71164913421029</v>
      </c>
      <c r="AH77" s="29">
        <f t="shared" si="50"/>
        <v>-19.205080782924405</v>
      </c>
      <c r="AI77" s="29">
        <f t="shared" si="59"/>
        <v>-62.925056925421224</v>
      </c>
      <c r="AJ77" s="29">
        <f t="shared" si="60"/>
        <v>-6.991672991713469</v>
      </c>
      <c r="AK77" s="29">
        <f t="shared" si="61"/>
        <v>-20.975018975140404</v>
      </c>
      <c r="AL77" s="29">
        <f t="shared" si="62"/>
        <v>-41.950037950280816</v>
      </c>
      <c r="AM77" s="20">
        <f t="shared" si="67"/>
        <v>483.20776759178096</v>
      </c>
      <c r="AN77" s="20">
        <f t="shared" si="69"/>
        <v>-44.293439698735895</v>
      </c>
      <c r="AO77" s="20">
        <f t="shared" si="51"/>
        <v>45.640484220789261</v>
      </c>
      <c r="AP77" s="20">
        <f t="shared" si="52"/>
        <v>17.284572704631966</v>
      </c>
      <c r="AQ77" s="20">
        <f t="shared" si="53"/>
        <v>-21.891022792072569</v>
      </c>
      <c r="AR77" s="20">
        <f t="shared" si="54"/>
        <v>-28.882695783786037</v>
      </c>
      <c r="AS77" s="20">
        <f t="shared" si="68"/>
        <v>5298.5484975202635</v>
      </c>
      <c r="AT77" s="20">
        <f t="shared" si="63"/>
        <v>-3.259405565387226</v>
      </c>
      <c r="AU77" s="20">
        <f t="shared" si="64"/>
        <v>73.176135482521204</v>
      </c>
      <c r="AV77" s="20">
        <f t="shared" si="55"/>
        <v>-4.454191990182052E-2</v>
      </c>
      <c r="AW77" s="21">
        <f t="shared" si="44"/>
        <v>28413.7</v>
      </c>
      <c r="AX77" s="20">
        <f t="shared" si="56"/>
        <v>69.916729917134688</v>
      </c>
      <c r="AY77" s="20">
        <f t="shared" si="66"/>
        <v>5678.7562651120425</v>
      </c>
      <c r="AZ77" s="20">
        <f t="shared" si="57"/>
        <v>5781.7562651120443</v>
      </c>
      <c r="BA77" s="20"/>
      <c r="BB77" s="20"/>
    </row>
    <row r="78" spans="1:54" x14ac:dyDescent="0.25">
      <c r="A78">
        <v>1</v>
      </c>
      <c r="C78" s="16">
        <f t="shared" si="58"/>
        <v>44142</v>
      </c>
      <c r="D78" s="91">
        <v>77</v>
      </c>
      <c r="E78" s="91" t="e">
        <f t="shared" si="45"/>
        <v>#NUM!</v>
      </c>
      <c r="Z78" s="74">
        <f t="shared" si="46"/>
        <v>8.6743881932889764</v>
      </c>
      <c r="AA78" s="17">
        <f t="shared" si="47"/>
        <v>2.8888888888888893</v>
      </c>
      <c r="AB78">
        <f t="shared" si="42"/>
        <v>0.13</v>
      </c>
      <c r="AC78">
        <v>22.22</v>
      </c>
      <c r="AD78">
        <f t="shared" si="43"/>
        <v>4.4999999999999998E-2</v>
      </c>
      <c r="AE78">
        <f t="shared" si="48"/>
        <v>8.5000000000000006E-2</v>
      </c>
      <c r="AF78" s="28">
        <f t="shared" si="65"/>
        <v>22562.581062584326</v>
      </c>
      <c r="AG78" s="29">
        <f t="shared" si="49"/>
        <v>-50.216738939402433</v>
      </c>
      <c r="AH78" s="29">
        <f t="shared" si="50"/>
        <v>-19.145933364226359</v>
      </c>
      <c r="AI78" s="29">
        <f t="shared" si="59"/>
        <v>-62.426405073265904</v>
      </c>
      <c r="AJ78" s="29">
        <f t="shared" si="60"/>
        <v>-6.936267230362879</v>
      </c>
      <c r="AK78" s="29">
        <f t="shared" si="61"/>
        <v>-20.808801691088636</v>
      </c>
      <c r="AL78" s="29">
        <f t="shared" si="62"/>
        <v>-41.617603382177265</v>
      </c>
      <c r="AM78" s="20">
        <f t="shared" si="67"/>
        <v>479.93126214815425</v>
      </c>
      <c r="AN78" s="20">
        <f t="shared" si="69"/>
        <v>-43.958560975262486</v>
      </c>
      <c r="AO78" s="20">
        <f t="shared" si="51"/>
        <v>45.195065045462194</v>
      </c>
      <c r="AP78" s="20">
        <f t="shared" si="52"/>
        <v>17.231340027803725</v>
      </c>
      <c r="AQ78" s="20">
        <f t="shared" si="53"/>
        <v>-21.744349541630143</v>
      </c>
      <c r="AR78" s="20">
        <f t="shared" si="54"/>
        <v>-28.680616771993023</v>
      </c>
      <c r="AS78" s="20">
        <f t="shared" si="68"/>
        <v>5371.1876752675189</v>
      </c>
      <c r="AT78" s="20">
        <f t="shared" si="63"/>
        <v>-3.2765054436267178</v>
      </c>
      <c r="AU78" s="20">
        <f t="shared" si="64"/>
        <v>72.639177747255417</v>
      </c>
      <c r="AV78" s="20">
        <f t="shared" si="55"/>
        <v>-4.5106587729106237E-2</v>
      </c>
      <c r="AW78" s="21">
        <f t="shared" si="44"/>
        <v>28413.7</v>
      </c>
      <c r="AX78" s="20">
        <f t="shared" si="56"/>
        <v>69.362672303628784</v>
      </c>
      <c r="AY78" s="20">
        <f t="shared" si="66"/>
        <v>5748.1189374156711</v>
      </c>
      <c r="AZ78" s="20">
        <f t="shared" si="57"/>
        <v>5851.1189374156729</v>
      </c>
      <c r="BA78" s="20"/>
      <c r="BB78" s="20"/>
    </row>
    <row r="79" spans="1:54" x14ac:dyDescent="0.25">
      <c r="A79">
        <v>1</v>
      </c>
      <c r="C79" s="16">
        <f t="shared" si="58"/>
        <v>44143</v>
      </c>
      <c r="D79" s="91">
        <v>78</v>
      </c>
      <c r="E79" s="91" t="e">
        <f t="shared" si="45"/>
        <v>#NUM!</v>
      </c>
      <c r="Z79" s="74">
        <f t="shared" si="46"/>
        <v>8.6860798296873334</v>
      </c>
      <c r="AA79" s="17">
        <f t="shared" si="47"/>
        <v>2.8888888888888893</v>
      </c>
      <c r="AB79">
        <f t="shared" si="42"/>
        <v>0.13</v>
      </c>
      <c r="AC79">
        <v>22.22</v>
      </c>
      <c r="AD79">
        <f t="shared" si="43"/>
        <v>4.4999999999999998E-2</v>
      </c>
      <c r="AE79">
        <f t="shared" si="48"/>
        <v>8.5000000000000006E-2</v>
      </c>
      <c r="AF79" s="28">
        <f t="shared" si="65"/>
        <v>22493.770436870007</v>
      </c>
      <c r="AG79" s="29">
        <f t="shared" si="49"/>
        <v>-49.723371052965774</v>
      </c>
      <c r="AH79" s="29">
        <f t="shared" si="50"/>
        <v>-19.087254661351942</v>
      </c>
      <c r="AI79" s="29">
        <f t="shared" si="59"/>
        <v>-61.929563142885954</v>
      </c>
      <c r="AJ79" s="29">
        <f t="shared" si="60"/>
        <v>-6.881062571431773</v>
      </c>
      <c r="AK79" s="29">
        <f t="shared" si="61"/>
        <v>-20.643187714295316</v>
      </c>
      <c r="AL79" s="29">
        <f t="shared" si="62"/>
        <v>-41.286375428590638</v>
      </c>
      <c r="AM79" s="20">
        <f t="shared" si="67"/>
        <v>476.64062897605095</v>
      </c>
      <c r="AN79" s="20">
        <f t="shared" si="69"/>
        <v>-43.623289518322267</v>
      </c>
      <c r="AO79" s="20">
        <f t="shared" si="51"/>
        <v>44.7510339476692</v>
      </c>
      <c r="AP79" s="20">
        <f t="shared" si="52"/>
        <v>17.178529195216747</v>
      </c>
      <c r="AQ79" s="20">
        <f t="shared" si="53"/>
        <v>-21.596906796666939</v>
      </c>
      <c r="AR79" s="20">
        <f t="shared" si="54"/>
        <v>-28.477969368098712</v>
      </c>
      <c r="AS79" s="20">
        <f t="shared" si="68"/>
        <v>5443.2889341539394</v>
      </c>
      <c r="AT79" s="20">
        <f t="shared" si="63"/>
        <v>-3.2906331721032984</v>
      </c>
      <c r="AU79" s="20">
        <f t="shared" si="64"/>
        <v>72.10125888642051</v>
      </c>
      <c r="AV79" s="20">
        <f t="shared" si="55"/>
        <v>-4.5639052950336954E-2</v>
      </c>
      <c r="AW79" s="21">
        <f t="shared" si="44"/>
        <v>28413.699999999997</v>
      </c>
      <c r="AX79" s="20">
        <f t="shared" si="56"/>
        <v>68.810625714317723</v>
      </c>
      <c r="AY79" s="20">
        <f t="shared" si="66"/>
        <v>5816.9295631299892</v>
      </c>
      <c r="AZ79" s="20">
        <f t="shared" si="57"/>
        <v>5919.9295631299901</v>
      </c>
      <c r="BA79" s="20"/>
      <c r="BB79" s="20"/>
    </row>
    <row r="80" spans="1:54" x14ac:dyDescent="0.25">
      <c r="A80">
        <v>1</v>
      </c>
      <c r="C80" s="16">
        <f t="shared" si="58"/>
        <v>44144</v>
      </c>
      <c r="D80" s="91">
        <v>79</v>
      </c>
      <c r="E80" s="91" t="e">
        <f t="shared" si="45"/>
        <v>#NUM!</v>
      </c>
      <c r="Z80" s="74">
        <f t="shared" si="46"/>
        <v>8.697544549559268</v>
      </c>
      <c r="AA80" s="17">
        <f t="shared" si="47"/>
        <v>2.8888888888888893</v>
      </c>
      <c r="AB80">
        <f t="shared" si="42"/>
        <v>0.13</v>
      </c>
      <c r="AC80">
        <v>22.22</v>
      </c>
      <c r="AD80">
        <f t="shared" si="43"/>
        <v>4.4999999999999998E-2</v>
      </c>
      <c r="AE80">
        <f t="shared" si="48"/>
        <v>8.5000000000000006E-2</v>
      </c>
      <c r="AF80" s="28">
        <f t="shared" si="65"/>
        <v>22425.509554501285</v>
      </c>
      <c r="AG80" s="29">
        <f t="shared" si="49"/>
        <v>-49.231839395685753</v>
      </c>
      <c r="AH80" s="29">
        <f t="shared" si="50"/>
        <v>-19.029042973036095</v>
      </c>
      <c r="AI80" s="29">
        <f t="shared" si="59"/>
        <v>-61.434794131849671</v>
      </c>
      <c r="AJ80" s="29">
        <f t="shared" si="60"/>
        <v>-6.8260882368721854</v>
      </c>
      <c r="AK80" s="29">
        <f t="shared" si="61"/>
        <v>-20.478264710616553</v>
      </c>
      <c r="AL80" s="29">
        <f t="shared" si="62"/>
        <v>-40.956529421233114</v>
      </c>
      <c r="AM80" s="20">
        <f t="shared" si="67"/>
        <v>473.33869722568471</v>
      </c>
      <c r="AN80" s="20">
        <f t="shared" si="69"/>
        <v>-43.287897578293681</v>
      </c>
      <c r="AO80" s="20">
        <f t="shared" si="51"/>
        <v>44.308655456117179</v>
      </c>
      <c r="AP80" s="20">
        <f t="shared" si="52"/>
        <v>17.126138675732484</v>
      </c>
      <c r="AQ80" s="20">
        <f t="shared" si="53"/>
        <v>-21.448828303922291</v>
      </c>
      <c r="AR80" s="20">
        <f t="shared" si="54"/>
        <v>-28.274916540794475</v>
      </c>
      <c r="AS80" s="20">
        <f t="shared" si="68"/>
        <v>5514.8517482730276</v>
      </c>
      <c r="AT80" s="20">
        <f t="shared" si="63"/>
        <v>-3.3019317503662364</v>
      </c>
      <c r="AU80" s="20">
        <f t="shared" si="64"/>
        <v>71.562814119088216</v>
      </c>
      <c r="AV80" s="20">
        <f t="shared" si="55"/>
        <v>-4.6140328479417632E-2</v>
      </c>
      <c r="AW80" s="21">
        <f t="shared" si="44"/>
        <v>28413.699999999997</v>
      </c>
      <c r="AX80" s="20">
        <f t="shared" si="56"/>
        <v>68.260882368721852</v>
      </c>
      <c r="AY80" s="20">
        <f t="shared" si="66"/>
        <v>5885.1904454987107</v>
      </c>
      <c r="AZ80" s="20">
        <f t="shared" si="57"/>
        <v>5988.1904454987125</v>
      </c>
      <c r="BA80" s="20"/>
      <c r="BB80" s="20"/>
    </row>
    <row r="81" spans="1:54" x14ac:dyDescent="0.25">
      <c r="A81">
        <v>1</v>
      </c>
      <c r="C81" s="16">
        <f t="shared" si="58"/>
        <v>44145</v>
      </c>
      <c r="D81" s="91">
        <v>80</v>
      </c>
      <c r="E81" s="91" t="e">
        <f t="shared" si="45"/>
        <v>#NUM!</v>
      </c>
      <c r="Z81" s="74">
        <f t="shared" si="46"/>
        <v>8.7087889694491363</v>
      </c>
      <c r="AA81" s="17">
        <f t="shared" si="47"/>
        <v>2.8888888888888893</v>
      </c>
      <c r="AB81">
        <f t="shared" si="42"/>
        <v>0.13</v>
      </c>
      <c r="AC81">
        <v>22.22</v>
      </c>
      <c r="AD81">
        <f t="shared" si="43"/>
        <v>4.4999999999999998E-2</v>
      </c>
      <c r="AE81">
        <f t="shared" si="48"/>
        <v>8.5000000000000006E-2</v>
      </c>
      <c r="AF81" s="28">
        <f t="shared" si="65"/>
        <v>22357.795839487942</v>
      </c>
      <c r="AG81" s="29">
        <f t="shared" si="49"/>
        <v>-48.742418662536501</v>
      </c>
      <c r="AH81" s="29">
        <f t="shared" si="50"/>
        <v>-18.971296350804963</v>
      </c>
      <c r="AI81" s="29">
        <f t="shared" si="59"/>
        <v>-60.942343512007326</v>
      </c>
      <c r="AJ81" s="29">
        <f t="shared" si="60"/>
        <v>-6.7713715013341478</v>
      </c>
      <c r="AK81" s="29">
        <f t="shared" si="61"/>
        <v>-20.31411450400244</v>
      </c>
      <c r="AL81" s="29">
        <f t="shared" si="62"/>
        <v>-40.628229008004887</v>
      </c>
      <c r="AM81" s="20">
        <f t="shared" si="67"/>
        <v>470.02815750908297</v>
      </c>
      <c r="AN81" s="20">
        <f t="shared" si="69"/>
        <v>-42.952641853453244</v>
      </c>
      <c r="AO81" s="20">
        <f t="shared" si="51"/>
        <v>43.868176796282853</v>
      </c>
      <c r="AP81" s="20">
        <f t="shared" si="52"/>
        <v>17.074166715724466</v>
      </c>
      <c r="AQ81" s="20">
        <f t="shared" si="53"/>
        <v>-21.30024137515581</v>
      </c>
      <c r="AR81" s="20">
        <f t="shared" si="54"/>
        <v>-28.071612876489958</v>
      </c>
      <c r="AS81" s="20">
        <f t="shared" si="68"/>
        <v>5585.8760030029707</v>
      </c>
      <c r="AT81" s="20">
        <f t="shared" si="63"/>
        <v>-3.3105397166017383</v>
      </c>
      <c r="AU81" s="20">
        <f t="shared" si="64"/>
        <v>71.024254729943095</v>
      </c>
      <c r="AV81" s="20">
        <f t="shared" si="55"/>
        <v>-4.66113967571989E-2</v>
      </c>
      <c r="AW81" s="21">
        <f t="shared" si="44"/>
        <v>28413.699999999993</v>
      </c>
      <c r="AX81" s="20">
        <f t="shared" si="56"/>
        <v>67.713715013341471</v>
      </c>
      <c r="AY81" s="20">
        <f t="shared" si="66"/>
        <v>5952.9041605120519</v>
      </c>
      <c r="AZ81" s="20">
        <f t="shared" si="57"/>
        <v>6055.9041605120537</v>
      </c>
      <c r="BA81" s="20"/>
      <c r="BB81" s="20"/>
    </row>
    <row r="82" spans="1:54" x14ac:dyDescent="0.25">
      <c r="A82">
        <v>1</v>
      </c>
      <c r="C82" s="16">
        <f t="shared" si="58"/>
        <v>44146</v>
      </c>
      <c r="D82" s="91">
        <v>81</v>
      </c>
      <c r="E82" s="91" t="e">
        <f t="shared" si="45"/>
        <v>#NUM!</v>
      </c>
      <c r="Z82" s="74">
        <f t="shared" si="46"/>
        <v>8.7198194615758702</v>
      </c>
      <c r="AA82" s="17">
        <f t="shared" si="47"/>
        <v>2.8888888888888893</v>
      </c>
      <c r="AB82">
        <f t="shared" si="42"/>
        <v>0.13</v>
      </c>
      <c r="AC82">
        <v>22.22</v>
      </c>
      <c r="AD82">
        <f t="shared" si="43"/>
        <v>4.4999999999999998E-2</v>
      </c>
      <c r="AE82">
        <f t="shared" si="48"/>
        <v>8.5000000000000006E-2</v>
      </c>
      <c r="AF82" s="28">
        <f t="shared" si="65"/>
        <v>22290.626461728862</v>
      </c>
      <c r="AG82" s="29">
        <f t="shared" si="49"/>
        <v>-48.255365143632574</v>
      </c>
      <c r="AH82" s="29">
        <f t="shared" si="50"/>
        <v>-18.914012615449472</v>
      </c>
      <c r="AI82" s="29">
        <f t="shared" si="59"/>
        <v>-60.452439983173839</v>
      </c>
      <c r="AJ82" s="29">
        <f t="shared" si="60"/>
        <v>-6.7169377759082041</v>
      </c>
      <c r="AK82" s="29">
        <f t="shared" si="61"/>
        <v>-20.15081332772461</v>
      </c>
      <c r="AL82" s="29">
        <f t="shared" si="62"/>
        <v>-40.301626655449226</v>
      </c>
      <c r="AM82" s="20">
        <f t="shared" si="67"/>
        <v>466.71156632576572</v>
      </c>
      <c r="AN82" s="20">
        <f t="shared" si="69"/>
        <v>-42.617764078582383</v>
      </c>
      <c r="AO82" s="20">
        <f t="shared" si="51"/>
        <v>43.429828629269316</v>
      </c>
      <c r="AP82" s="20">
        <f t="shared" si="52"/>
        <v>17.022611353904527</v>
      </c>
      <c r="AQ82" s="20">
        <f t="shared" si="53"/>
        <v>-21.151267087908732</v>
      </c>
      <c r="AR82" s="20">
        <f t="shared" si="54"/>
        <v>-27.868204863816935</v>
      </c>
      <c r="AS82" s="20">
        <f t="shared" si="68"/>
        <v>5656.36197194537</v>
      </c>
      <c r="AT82" s="20">
        <f t="shared" si="63"/>
        <v>-3.3165911833172572</v>
      </c>
      <c r="AU82" s="20">
        <f t="shared" si="64"/>
        <v>70.485968942399268</v>
      </c>
      <c r="AV82" s="20">
        <f t="shared" si="55"/>
        <v>-4.7053211200481004E-2</v>
      </c>
      <c r="AW82" s="21">
        <f t="shared" si="44"/>
        <v>28413.699999999997</v>
      </c>
      <c r="AX82" s="20">
        <f t="shared" si="56"/>
        <v>67.169377759082039</v>
      </c>
      <c r="AY82" s="20">
        <f t="shared" si="66"/>
        <v>6020.0735382711337</v>
      </c>
      <c r="AZ82" s="20">
        <f t="shared" si="57"/>
        <v>6123.0735382711355</v>
      </c>
      <c r="BA82" s="20"/>
      <c r="BB82" s="20"/>
    </row>
    <row r="83" spans="1:54" x14ac:dyDescent="0.25">
      <c r="A83">
        <v>1</v>
      </c>
      <c r="C83" s="16">
        <f t="shared" si="58"/>
        <v>44147</v>
      </c>
      <c r="D83" s="91">
        <v>82</v>
      </c>
      <c r="E83" s="91" t="e">
        <f t="shared" si="45"/>
        <v>#NUM!</v>
      </c>
      <c r="Z83" s="74">
        <f t="shared" si="46"/>
        <v>8.7306421650287724</v>
      </c>
      <c r="AA83" s="17">
        <f t="shared" si="47"/>
        <v>2.8888888888888893</v>
      </c>
      <c r="AB83">
        <f t="shared" si="42"/>
        <v>0.13</v>
      </c>
      <c r="AC83">
        <v>22.22</v>
      </c>
      <c r="AD83">
        <f t="shared" si="43"/>
        <v>4.4999999999999998E-2</v>
      </c>
      <c r="AE83">
        <f t="shared" si="48"/>
        <v>8.5000000000000006E-2</v>
      </c>
      <c r="AF83" s="28">
        <f t="shared" si="65"/>
        <v>22223.99835483218</v>
      </c>
      <c r="AG83" s="29">
        <f t="shared" si="49"/>
        <v>-47.770917523893267</v>
      </c>
      <c r="AH83" s="29">
        <f t="shared" si="50"/>
        <v>-18.857189372790494</v>
      </c>
      <c r="AI83" s="29">
        <f t="shared" si="59"/>
        <v>-59.965296207015385</v>
      </c>
      <c r="AJ83" s="29">
        <f t="shared" si="60"/>
        <v>-6.6628106896683761</v>
      </c>
      <c r="AK83" s="29">
        <f t="shared" si="61"/>
        <v>-19.988432069005128</v>
      </c>
      <c r="AL83" s="29">
        <f t="shared" si="62"/>
        <v>-39.976864138010257</v>
      </c>
      <c r="AM83" s="20">
        <f t="shared" si="67"/>
        <v>463.39135044620451</v>
      </c>
      <c r="AN83" s="20">
        <f t="shared" si="69"/>
        <v>-42.283491601917163</v>
      </c>
      <c r="AO83" s="20">
        <f t="shared" si="51"/>
        <v>42.993825771503943</v>
      </c>
      <c r="AP83" s="20">
        <f t="shared" si="52"/>
        <v>16.971470435511446</v>
      </c>
      <c r="AQ83" s="20">
        <f t="shared" si="53"/>
        <v>-21.002020484659457</v>
      </c>
      <c r="AR83" s="20">
        <f t="shared" si="54"/>
        <v>-27.664831174327833</v>
      </c>
      <c r="AS83" s="20">
        <f t="shared" si="68"/>
        <v>5726.3102947216157</v>
      </c>
      <c r="AT83" s="20">
        <f t="shared" si="63"/>
        <v>-3.3202158795612036</v>
      </c>
      <c r="AU83" s="20">
        <f t="shared" si="64"/>
        <v>69.948322776245732</v>
      </c>
      <c r="AV83" s="20">
        <f t="shared" si="55"/>
        <v>-4.746669752442928E-2</v>
      </c>
      <c r="AW83" s="21">
        <f t="shared" si="44"/>
        <v>28413.699999999997</v>
      </c>
      <c r="AX83" s="20">
        <f t="shared" si="56"/>
        <v>66.628106896683761</v>
      </c>
      <c r="AY83" s="20">
        <f t="shared" si="66"/>
        <v>6086.7016451678173</v>
      </c>
      <c r="AZ83" s="20">
        <f t="shared" si="57"/>
        <v>6189.7016451678201</v>
      </c>
      <c r="BA83" s="20"/>
      <c r="BB83" s="20"/>
    </row>
    <row r="84" spans="1:54" x14ac:dyDescent="0.25">
      <c r="A84">
        <v>1</v>
      </c>
      <c r="C84" s="16">
        <f t="shared" si="58"/>
        <v>44148</v>
      </c>
      <c r="D84" s="91">
        <v>83</v>
      </c>
      <c r="E84" s="91" t="e">
        <f t="shared" si="45"/>
        <v>#NUM!</v>
      </c>
      <c r="Z84" s="74">
        <f t="shared" si="46"/>
        <v>8.7412629963223445</v>
      </c>
      <c r="AA84" s="17">
        <f t="shared" si="47"/>
        <v>2.8888888888888893</v>
      </c>
      <c r="AB84">
        <f t="shared" si="42"/>
        <v>0.13</v>
      </c>
      <c r="AC84">
        <v>22.22</v>
      </c>
      <c r="AD84">
        <f t="shared" si="43"/>
        <v>4.4999999999999998E-2</v>
      </c>
      <c r="AE84">
        <f t="shared" si="48"/>
        <v>8.5000000000000006E-2</v>
      </c>
      <c r="AF84" s="28">
        <f t="shared" si="65"/>
        <v>22157.908233142301</v>
      </c>
      <c r="AG84" s="29">
        <f t="shared" si="49"/>
        <v>-47.289297661124188</v>
      </c>
      <c r="AH84" s="29">
        <f t="shared" si="50"/>
        <v>-18.800824028754139</v>
      </c>
      <c r="AI84" s="29">
        <f t="shared" si="59"/>
        <v>-59.481109520890499</v>
      </c>
      <c r="AJ84" s="29">
        <f t="shared" si="60"/>
        <v>-6.6090121689878334</v>
      </c>
      <c r="AK84" s="29">
        <f t="shared" si="61"/>
        <v>-19.827036506963498</v>
      </c>
      <c r="AL84" s="29">
        <f t="shared" si="62"/>
        <v>-39.654073013927004</v>
      </c>
      <c r="AM84" s="20">
        <f t="shared" si="67"/>
        <v>460.06981124673496</v>
      </c>
      <c r="AN84" s="20">
        <f t="shared" si="69"/>
        <v>-41.950037950280816</v>
      </c>
      <c r="AO84" s="20">
        <f t="shared" si="51"/>
        <v>42.560367895011773</v>
      </c>
      <c r="AP84" s="20">
        <f t="shared" si="52"/>
        <v>16.920741625878726</v>
      </c>
      <c r="AQ84" s="20">
        <f t="shared" si="53"/>
        <v>-20.852610770079202</v>
      </c>
      <c r="AR84" s="20">
        <f t="shared" si="54"/>
        <v>-27.461622939067034</v>
      </c>
      <c r="AS84" s="20">
        <f t="shared" si="68"/>
        <v>5795.7219556109631</v>
      </c>
      <c r="AT84" s="20">
        <f t="shared" si="63"/>
        <v>-3.3215391994695551</v>
      </c>
      <c r="AU84" s="20">
        <f t="shared" si="64"/>
        <v>69.411660889347331</v>
      </c>
      <c r="AV84" s="20">
        <f t="shared" si="55"/>
        <v>-4.7852754953733062E-2</v>
      </c>
      <c r="AW84" s="21">
        <f t="shared" si="44"/>
        <v>28413.7</v>
      </c>
      <c r="AX84" s="20">
        <f t="shared" si="56"/>
        <v>66.090121689878345</v>
      </c>
      <c r="AY84" s="20">
        <f t="shared" si="66"/>
        <v>6152.7917668576956</v>
      </c>
      <c r="AZ84" s="20">
        <f t="shared" si="57"/>
        <v>6255.7917668576983</v>
      </c>
      <c r="BA84" s="20"/>
      <c r="BB84" s="20"/>
    </row>
    <row r="85" spans="1:54" x14ac:dyDescent="0.25">
      <c r="A85">
        <v>1</v>
      </c>
      <c r="C85" s="16">
        <f t="shared" si="58"/>
        <v>44149</v>
      </c>
      <c r="D85" s="91">
        <v>84</v>
      </c>
      <c r="E85" s="91" t="e">
        <f t="shared" si="45"/>
        <v>#NUM!</v>
      </c>
      <c r="Z85" s="74">
        <f t="shared" si="46"/>
        <v>8.7516876593553938</v>
      </c>
      <c r="AA85" s="17">
        <f t="shared" si="47"/>
        <v>2.8888888888888893</v>
      </c>
      <c r="AB85">
        <f t="shared" si="42"/>
        <v>0.13</v>
      </c>
      <c r="AC85">
        <v>22.22</v>
      </c>
      <c r="AD85">
        <f t="shared" si="43"/>
        <v>4.4999999999999998E-2</v>
      </c>
      <c r="AE85">
        <f t="shared" si="48"/>
        <v>8.5000000000000006E-2</v>
      </c>
      <c r="AF85" s="28">
        <f t="shared" si="65"/>
        <v>22092.35260799625</v>
      </c>
      <c r="AG85" s="29">
        <f t="shared" si="49"/>
        <v>-46.81071134227529</v>
      </c>
      <c r="AH85" s="29">
        <f t="shared" si="50"/>
        <v>-18.744913803776093</v>
      </c>
      <c r="AI85" s="29">
        <f t="shared" si="59"/>
        <v>-59.000062631446248</v>
      </c>
      <c r="AJ85" s="29">
        <f t="shared" si="60"/>
        <v>-6.5555625146051391</v>
      </c>
      <c r="AK85" s="29">
        <f t="shared" si="61"/>
        <v>-19.666687543815414</v>
      </c>
      <c r="AL85" s="29">
        <f t="shared" si="62"/>
        <v>-39.333375087630834</v>
      </c>
      <c r="AM85" s="20">
        <f t="shared" si="67"/>
        <v>456.74912898990084</v>
      </c>
      <c r="AN85" s="20">
        <f t="shared" si="69"/>
        <v>-41.617603382177265</v>
      </c>
      <c r="AO85" s="20">
        <f t="shared" si="51"/>
        <v>42.129640208047761</v>
      </c>
      <c r="AP85" s="20">
        <f t="shared" si="52"/>
        <v>16.870422423398484</v>
      </c>
      <c r="AQ85" s="20">
        <f t="shared" si="53"/>
        <v>-20.703141506103073</v>
      </c>
      <c r="AR85" s="20">
        <f t="shared" si="54"/>
        <v>-27.258704020708212</v>
      </c>
      <c r="AS85" s="20">
        <f t="shared" si="68"/>
        <v>5864.5982630138487</v>
      </c>
      <c r="AT85" s="20">
        <f t="shared" si="63"/>
        <v>-3.3206822568341181</v>
      </c>
      <c r="AU85" s="20">
        <f t="shared" si="64"/>
        <v>68.876307402885686</v>
      </c>
      <c r="AV85" s="20">
        <f t="shared" si="55"/>
        <v>-4.8212257335604386E-2</v>
      </c>
      <c r="AW85" s="21">
        <f t="shared" si="44"/>
        <v>28413.7</v>
      </c>
      <c r="AX85" s="20">
        <f t="shared" si="56"/>
        <v>65.555625146051383</v>
      </c>
      <c r="AY85" s="20">
        <f t="shared" si="66"/>
        <v>6218.3473920037468</v>
      </c>
      <c r="AZ85" s="20">
        <f t="shared" si="57"/>
        <v>6321.3473920037495</v>
      </c>
      <c r="BA85" s="20"/>
      <c r="BB85" s="20"/>
    </row>
    <row r="86" spans="1:54" x14ac:dyDescent="0.25">
      <c r="A86">
        <v>1</v>
      </c>
      <c r="C86" s="16">
        <f t="shared" si="58"/>
        <v>44150</v>
      </c>
      <c r="D86" s="91">
        <v>85</v>
      </c>
      <c r="E86" s="91" t="e">
        <f t="shared" si="45"/>
        <v>#NUM!</v>
      </c>
      <c r="Z86" s="74">
        <f t="shared" si="46"/>
        <v>8.7619216548159109</v>
      </c>
      <c r="AA86" s="17">
        <f t="shared" si="47"/>
        <v>2.8888888888888893</v>
      </c>
      <c r="AB86">
        <f t="shared" si="42"/>
        <v>0.13</v>
      </c>
      <c r="AC86">
        <v>22.22</v>
      </c>
      <c r="AD86">
        <f t="shared" si="43"/>
        <v>4.4999999999999998E-2</v>
      </c>
      <c r="AE86">
        <f t="shared" si="48"/>
        <v>8.5000000000000006E-2</v>
      </c>
      <c r="AF86" s="28">
        <f t="shared" si="65"/>
        <v>22027.327803232005</v>
      </c>
      <c r="AG86" s="29">
        <f t="shared" si="49"/>
        <v>-46.335349017693197</v>
      </c>
      <c r="AH86" s="29">
        <f t="shared" si="50"/>
        <v>-18.689455746554003</v>
      </c>
      <c r="AI86" s="29">
        <f t="shared" si="59"/>
        <v>-58.522324287822478</v>
      </c>
      <c r="AJ86" s="29">
        <f t="shared" si="60"/>
        <v>-6.5024804764247195</v>
      </c>
      <c r="AK86" s="29">
        <f t="shared" si="61"/>
        <v>-19.507441429274156</v>
      </c>
      <c r="AL86" s="29">
        <f t="shared" si="62"/>
        <v>-39.014882858548319</v>
      </c>
      <c r="AM86" s="20">
        <f t="shared" si="67"/>
        <v>453.4313670445872</v>
      </c>
      <c r="AN86" s="20">
        <f t="shared" si="69"/>
        <v>-41.286375428590638</v>
      </c>
      <c r="AO86" s="20">
        <f t="shared" si="51"/>
        <v>41.701814115923881</v>
      </c>
      <c r="AP86" s="20">
        <f t="shared" si="52"/>
        <v>16.820510171898604</v>
      </c>
      <c r="AQ86" s="20">
        <f t="shared" si="53"/>
        <v>-20.553710804545538</v>
      </c>
      <c r="AR86" s="20">
        <f t="shared" si="54"/>
        <v>-27.056191280970257</v>
      </c>
      <c r="AS86" s="20">
        <f t="shared" si="68"/>
        <v>5932.9408297234095</v>
      </c>
      <c r="AT86" s="20">
        <f t="shared" si="63"/>
        <v>-3.3177619453136344</v>
      </c>
      <c r="AU86" s="20">
        <f t="shared" si="64"/>
        <v>68.342566709560742</v>
      </c>
      <c r="AV86" s="20">
        <f t="shared" si="55"/>
        <v>-4.8546054165821931E-2</v>
      </c>
      <c r="AW86" s="21">
        <f t="shared" si="44"/>
        <v>28413.700000000004</v>
      </c>
      <c r="AX86" s="20">
        <f t="shared" si="56"/>
        <v>65.024804764247193</v>
      </c>
      <c r="AY86" s="20">
        <f t="shared" si="66"/>
        <v>6283.372196767994</v>
      </c>
      <c r="AZ86" s="20">
        <f t="shared" si="57"/>
        <v>6386.3721967679967</v>
      </c>
      <c r="BA86" s="20"/>
      <c r="BB86" s="20"/>
    </row>
    <row r="87" spans="1:54" x14ac:dyDescent="0.25">
      <c r="A87">
        <v>1</v>
      </c>
      <c r="C87" s="16">
        <f t="shared" si="58"/>
        <v>44151</v>
      </c>
      <c r="D87" s="91">
        <v>86</v>
      </c>
      <c r="E87" s="91" t="e">
        <f t="shared" si="45"/>
        <v>#NUM!</v>
      </c>
      <c r="Z87" s="74">
        <f t="shared" si="46"/>
        <v>8.7719702890696976</v>
      </c>
      <c r="AA87" s="17">
        <f t="shared" si="47"/>
        <v>2.8888888888888893</v>
      </c>
      <c r="AB87">
        <f t="shared" si="42"/>
        <v>0.13</v>
      </c>
      <c r="AC87">
        <v>22.22</v>
      </c>
      <c r="AD87">
        <f t="shared" si="43"/>
        <v>4.4999999999999998E-2</v>
      </c>
      <c r="AE87">
        <f t="shared" si="48"/>
        <v>8.5000000000000006E-2</v>
      </c>
      <c r="AF87" s="28">
        <f t="shared" si="65"/>
        <v>21962.829969971586</v>
      </c>
      <c r="AG87" s="29">
        <f t="shared" si="49"/>
        <v>-45.863386513248898</v>
      </c>
      <c r="AH87" s="29">
        <f t="shared" si="50"/>
        <v>-18.634446747167051</v>
      </c>
      <c r="AI87" s="29">
        <f t="shared" si="59"/>
        <v>-58.048049934374355</v>
      </c>
      <c r="AJ87" s="29">
        <f t="shared" si="60"/>
        <v>-6.4497833260415947</v>
      </c>
      <c r="AK87" s="29">
        <f t="shared" si="61"/>
        <v>-19.349349978124781</v>
      </c>
      <c r="AL87" s="29">
        <f t="shared" si="62"/>
        <v>-38.69869995624957</v>
      </c>
      <c r="AM87" s="20">
        <f t="shared" si="67"/>
        <v>450.11847604072204</v>
      </c>
      <c r="AN87" s="20">
        <f t="shared" si="69"/>
        <v>-40.956529421233114</v>
      </c>
      <c r="AO87" s="20">
        <f t="shared" si="51"/>
        <v>41.277047861924011</v>
      </c>
      <c r="AP87" s="20">
        <f t="shared" si="52"/>
        <v>16.771002072450347</v>
      </c>
      <c r="AQ87" s="20">
        <f t="shared" si="53"/>
        <v>-20.404411517006423</v>
      </c>
      <c r="AR87" s="20">
        <f t="shared" si="54"/>
        <v>-26.854194843048017</v>
      </c>
      <c r="AS87" s="20">
        <f t="shared" si="68"/>
        <v>6000.7515539876904</v>
      </c>
      <c r="AT87" s="20">
        <f t="shared" si="63"/>
        <v>-3.3128910038651611</v>
      </c>
      <c r="AU87" s="20">
        <f t="shared" si="64"/>
        <v>67.810724264280907</v>
      </c>
      <c r="AV87" s="20">
        <f t="shared" si="55"/>
        <v>-4.885497153744775E-2</v>
      </c>
      <c r="AW87" s="21">
        <f t="shared" si="44"/>
        <v>28413.7</v>
      </c>
      <c r="AX87" s="20">
        <f t="shared" si="56"/>
        <v>64.497833260415945</v>
      </c>
      <c r="AY87" s="20">
        <f t="shared" si="66"/>
        <v>6347.8700300284099</v>
      </c>
      <c r="AZ87" s="20">
        <f t="shared" si="57"/>
        <v>6450.8700300284127</v>
      </c>
      <c r="BA87" s="20"/>
      <c r="BB87" s="20"/>
    </row>
    <row r="88" spans="1:54" x14ac:dyDescent="0.25">
      <c r="A88">
        <v>1</v>
      </c>
      <c r="C88" s="16">
        <f t="shared" si="58"/>
        <v>44152</v>
      </c>
      <c r="D88" s="91">
        <v>87</v>
      </c>
      <c r="E88" s="91" t="e">
        <f t="shared" si="45"/>
        <v>#NUM!</v>
      </c>
      <c r="Z88" s="74">
        <f t="shared" si="46"/>
        <v>8.7818386825676988</v>
      </c>
      <c r="AA88" s="17">
        <f t="shared" si="47"/>
        <v>2.8888888888888893</v>
      </c>
      <c r="AB88">
        <f t="shared" si="42"/>
        <v>0.13</v>
      </c>
      <c r="AC88">
        <v>22.22</v>
      </c>
      <c r="AD88">
        <f t="shared" si="43"/>
        <v>4.4999999999999998E-2</v>
      </c>
      <c r="AE88">
        <f t="shared" si="48"/>
        <v>8.5000000000000006E-2</v>
      </c>
      <c r="AF88" s="28">
        <f t="shared" si="65"/>
        <v>21898.855100701719</v>
      </c>
      <c r="AG88" s="29">
        <f t="shared" si="49"/>
        <v>-45.394985720284708</v>
      </c>
      <c r="AH88" s="29">
        <f t="shared" si="50"/>
        <v>-18.579883549581975</v>
      </c>
      <c r="AI88" s="29">
        <f t="shared" si="59"/>
        <v>-57.577382342880021</v>
      </c>
      <c r="AJ88" s="29">
        <f t="shared" si="60"/>
        <v>-6.3974869269866694</v>
      </c>
      <c r="AK88" s="29">
        <f t="shared" si="61"/>
        <v>-19.192460780960005</v>
      </c>
      <c r="AL88" s="29">
        <f t="shared" si="62"/>
        <v>-38.384921561920017</v>
      </c>
      <c r="AM88" s="20">
        <f t="shared" si="67"/>
        <v>446.8122979537647</v>
      </c>
      <c r="AN88" s="20">
        <f t="shared" si="69"/>
        <v>-40.628229008004887</v>
      </c>
      <c r="AO88" s="20">
        <f t="shared" si="51"/>
        <v>40.855487148256238</v>
      </c>
      <c r="AP88" s="20">
        <f t="shared" si="52"/>
        <v>16.721895194623777</v>
      </c>
      <c r="AQ88" s="20">
        <f t="shared" si="53"/>
        <v>-20.255331421832491</v>
      </c>
      <c r="AR88" s="20">
        <f t="shared" si="54"/>
        <v>-26.65281834881916</v>
      </c>
      <c r="AS88" s="20">
        <f t="shared" si="68"/>
        <v>6068.0326013445147</v>
      </c>
      <c r="AT88" s="20">
        <f t="shared" si="63"/>
        <v>-3.3061780869573454</v>
      </c>
      <c r="AU88" s="20">
        <f t="shared" si="64"/>
        <v>67.281047356824274</v>
      </c>
      <c r="AV88" s="20">
        <f t="shared" si="55"/>
        <v>-4.9139813020791241E-2</v>
      </c>
      <c r="AW88" s="21">
        <f t="shared" si="44"/>
        <v>28413.7</v>
      </c>
      <c r="AX88" s="20">
        <f t="shared" si="56"/>
        <v>63.974869269866687</v>
      </c>
      <c r="AY88" s="20">
        <f t="shared" si="66"/>
        <v>6411.8448992982767</v>
      </c>
      <c r="AZ88" s="20">
        <f t="shared" si="57"/>
        <v>6514.8448992982794</v>
      </c>
      <c r="BA88" s="20"/>
      <c r="BB88" s="20"/>
    </row>
    <row r="89" spans="1:54" x14ac:dyDescent="0.25">
      <c r="A89">
        <v>1</v>
      </c>
      <c r="C89" s="16">
        <f t="shared" si="58"/>
        <v>44153</v>
      </c>
      <c r="D89" s="91">
        <v>88</v>
      </c>
      <c r="E89" s="91" t="e">
        <f t="shared" si="45"/>
        <v>#NUM!</v>
      </c>
      <c r="Z89" s="74">
        <f t="shared" si="46"/>
        <v>8.7915317778041437</v>
      </c>
      <c r="AA89" s="17">
        <f t="shared" si="47"/>
        <v>2.8888888888888893</v>
      </c>
      <c r="AB89">
        <f t="shared" si="42"/>
        <v>0.13</v>
      </c>
      <c r="AC89">
        <v>22.22</v>
      </c>
      <c r="AD89">
        <f t="shared" si="43"/>
        <v>4.4999999999999998E-2</v>
      </c>
      <c r="AE89">
        <f t="shared" si="48"/>
        <v>8.5000000000000006E-2</v>
      </c>
      <c r="AF89" s="28">
        <f t="shared" si="65"/>
        <v>21835.39904267477</v>
      </c>
      <c r="AG89" s="29">
        <f t="shared" si="49"/>
        <v>-44.930295263385837</v>
      </c>
      <c r="AH89" s="29">
        <f t="shared" si="50"/>
        <v>-18.525762763564916</v>
      </c>
      <c r="AI89" s="29">
        <f t="shared" si="59"/>
        <v>-57.110452224255681</v>
      </c>
      <c r="AJ89" s="29">
        <f t="shared" si="60"/>
        <v>-6.3456058026950757</v>
      </c>
      <c r="AK89" s="29">
        <f t="shared" si="61"/>
        <v>-19.036817408085227</v>
      </c>
      <c r="AL89" s="29">
        <f t="shared" si="62"/>
        <v>-38.073634816170454</v>
      </c>
      <c r="AM89" s="20">
        <f t="shared" si="67"/>
        <v>443.51457011465169</v>
      </c>
      <c r="AN89" s="20">
        <f t="shared" si="69"/>
        <v>-40.301626655449226</v>
      </c>
      <c r="AO89" s="20">
        <f t="shared" si="51"/>
        <v>40.437265737047255</v>
      </c>
      <c r="AP89" s="20">
        <f t="shared" si="52"/>
        <v>16.673186487208426</v>
      </c>
      <c r="AQ89" s="20">
        <f t="shared" si="53"/>
        <v>-20.10655340791941</v>
      </c>
      <c r="AR89" s="20">
        <f t="shared" si="54"/>
        <v>-26.452159210614486</v>
      </c>
      <c r="AS89" s="20">
        <f t="shared" si="68"/>
        <v>6134.7863872105791</v>
      </c>
      <c r="AT89" s="20">
        <f t="shared" si="63"/>
        <v>-3.2977278391130085</v>
      </c>
      <c r="AU89" s="20">
        <f t="shared" si="64"/>
        <v>66.753785866064391</v>
      </c>
      <c r="AV89" s="20">
        <f t="shared" si="55"/>
        <v>-4.940136048207977E-2</v>
      </c>
      <c r="AW89" s="21">
        <f t="shared" si="44"/>
        <v>28413.699999999997</v>
      </c>
      <c r="AX89" s="20">
        <f t="shared" si="56"/>
        <v>63.456058026950757</v>
      </c>
      <c r="AY89" s="20">
        <f t="shared" si="66"/>
        <v>6475.3009573252275</v>
      </c>
      <c r="AZ89" s="20">
        <f t="shared" si="57"/>
        <v>6578.3009573252311</v>
      </c>
      <c r="BA89" s="20"/>
      <c r="BB89" s="20"/>
    </row>
    <row r="90" spans="1:54" x14ac:dyDescent="0.25">
      <c r="A90">
        <v>1</v>
      </c>
      <c r="C90" s="16">
        <f t="shared" si="58"/>
        <v>44154</v>
      </c>
      <c r="D90" s="91">
        <v>89</v>
      </c>
      <c r="E90" s="91" t="e">
        <f t="shared" si="45"/>
        <v>#NUM!</v>
      </c>
      <c r="Z90" s="74">
        <f t="shared" si="46"/>
        <v>8.8010543468550146</v>
      </c>
      <c r="AA90" s="17">
        <f t="shared" si="47"/>
        <v>2.8888888888888893</v>
      </c>
      <c r="AB90">
        <f t="shared" si="42"/>
        <v>0.13</v>
      </c>
      <c r="AC90">
        <v>22.22</v>
      </c>
      <c r="AD90">
        <f t="shared" si="43"/>
        <v>4.4999999999999998E-2</v>
      </c>
      <c r="AE90">
        <f t="shared" si="48"/>
        <v>8.5000000000000006E-2</v>
      </c>
      <c r="AF90" s="28">
        <f t="shared" si="65"/>
        <v>21772.457510652712</v>
      </c>
      <c r="AG90" s="29">
        <f t="shared" si="49"/>
        <v>-44.46945114603988</v>
      </c>
      <c r="AH90" s="29">
        <f t="shared" si="50"/>
        <v>-18.472080876018175</v>
      </c>
      <c r="AI90" s="29">
        <f t="shared" si="59"/>
        <v>-56.64737881985225</v>
      </c>
      <c r="AJ90" s="29">
        <f t="shared" si="60"/>
        <v>-6.2941532022058055</v>
      </c>
      <c r="AK90" s="29">
        <f t="shared" si="61"/>
        <v>-18.882459606617417</v>
      </c>
      <c r="AL90" s="29">
        <f t="shared" si="62"/>
        <v>-37.764919213234833</v>
      </c>
      <c r="AM90" s="20">
        <f t="shared" si="67"/>
        <v>440.22692914133438</v>
      </c>
      <c r="AN90" s="20">
        <f t="shared" si="69"/>
        <v>-39.976864138010257</v>
      </c>
      <c r="AO90" s="20">
        <f t="shared" si="51"/>
        <v>40.022506031435896</v>
      </c>
      <c r="AP90" s="20">
        <f t="shared" si="52"/>
        <v>16.624872788416358</v>
      </c>
      <c r="AQ90" s="20">
        <f t="shared" si="53"/>
        <v>-19.958155655159324</v>
      </c>
      <c r="AR90" s="20">
        <f t="shared" si="54"/>
        <v>-26.252308857365129</v>
      </c>
      <c r="AS90" s="20">
        <f t="shared" si="68"/>
        <v>6201.0155602059549</v>
      </c>
      <c r="AT90" s="20">
        <f t="shared" si="63"/>
        <v>-3.2876409733173091</v>
      </c>
      <c r="AU90" s="20">
        <f t="shared" si="64"/>
        <v>66.229172995375848</v>
      </c>
      <c r="AV90" s="20">
        <f t="shared" si="55"/>
        <v>-4.9640374847302618E-2</v>
      </c>
      <c r="AW90" s="21">
        <f t="shared" si="44"/>
        <v>28413.700000000004</v>
      </c>
      <c r="AX90" s="20">
        <f t="shared" si="56"/>
        <v>62.941532022058055</v>
      </c>
      <c r="AY90" s="20">
        <f t="shared" si="66"/>
        <v>6538.2424893472853</v>
      </c>
      <c r="AZ90" s="20">
        <f t="shared" si="57"/>
        <v>6641.2424893472889</v>
      </c>
      <c r="BA90" s="20"/>
      <c r="BB90" s="20"/>
    </row>
    <row r="91" spans="1:54" x14ac:dyDescent="0.25">
      <c r="A91">
        <v>2</v>
      </c>
      <c r="B91" t="s">
        <v>141</v>
      </c>
      <c r="C91" s="16">
        <f t="shared" si="58"/>
        <v>44155</v>
      </c>
      <c r="D91" s="91">
        <v>90</v>
      </c>
      <c r="E91" s="91" t="e">
        <f t="shared" si="45"/>
        <v>#NUM!</v>
      </c>
      <c r="Z91" s="74">
        <f t="shared" si="46"/>
        <v>8.8055381939531046</v>
      </c>
      <c r="AA91" s="17">
        <f t="shared" si="47"/>
        <v>0.75000000000000011</v>
      </c>
      <c r="AB91">
        <f t="shared" si="42"/>
        <v>3.3750000000000002E-2</v>
      </c>
      <c r="AC91">
        <v>22.22</v>
      </c>
      <c r="AD91">
        <f t="shared" si="43"/>
        <v>4.4999999999999998E-2</v>
      </c>
      <c r="AE91">
        <f t="shared" si="48"/>
        <v>-1.1249999999999996E-2</v>
      </c>
      <c r="AF91" s="28">
        <f t="shared" si="65"/>
        <v>21742.612334188008</v>
      </c>
      <c r="AG91" s="29">
        <f t="shared" si="49"/>
        <v>-11.426342202944484</v>
      </c>
      <c r="AH91" s="29">
        <f t="shared" si="50"/>
        <v>-18.418834261761223</v>
      </c>
      <c r="AI91" s="29">
        <f t="shared" si="59"/>
        <v>-26.860658818235137</v>
      </c>
      <c r="AJ91" s="29">
        <f t="shared" si="60"/>
        <v>-2.9845176464705712</v>
      </c>
      <c r="AK91" s="29">
        <f t="shared" si="61"/>
        <v>-8.953552939411713</v>
      </c>
      <c r="AL91" s="29">
        <f t="shared" si="62"/>
        <v>-17.907105878823423</v>
      </c>
      <c r="AM91" s="20">
        <f t="shared" si="67"/>
        <v>407.62330313428248</v>
      </c>
      <c r="AN91" s="20">
        <f t="shared" si="69"/>
        <v>-39.654073013927004</v>
      </c>
      <c r="AO91" s="20">
        <f t="shared" si="51"/>
        <v>10.283707982650036</v>
      </c>
      <c r="AP91" s="20">
        <f t="shared" si="52"/>
        <v>16.576950835585102</v>
      </c>
      <c r="AQ91" s="20">
        <f t="shared" si="53"/>
        <v>-19.810211811360045</v>
      </c>
      <c r="AR91" s="20">
        <f t="shared" si="54"/>
        <v>-22.794729457830616</v>
      </c>
      <c r="AS91" s="20">
        <f t="shared" si="68"/>
        <v>6263.4643626777124</v>
      </c>
      <c r="AT91" s="20">
        <f t="shared" si="63"/>
        <v>-32.603626007051901</v>
      </c>
      <c r="AU91" s="20">
        <f t="shared" si="64"/>
        <v>62.448802471757517</v>
      </c>
      <c r="AV91" s="20">
        <f t="shared" si="55"/>
        <v>-0.52208568806098243</v>
      </c>
      <c r="AW91" s="21">
        <f t="shared" si="44"/>
        <v>28413.700000000004</v>
      </c>
      <c r="AX91" s="20">
        <f t="shared" si="56"/>
        <v>29.845176464705709</v>
      </c>
      <c r="AY91" s="20">
        <f t="shared" si="66"/>
        <v>6568.0876658119914</v>
      </c>
      <c r="AZ91" s="20">
        <f t="shared" si="57"/>
        <v>6671.0876658119951</v>
      </c>
      <c r="BA91" s="20"/>
      <c r="BB91" s="20"/>
    </row>
    <row r="92" spans="1:54" x14ac:dyDescent="0.25">
      <c r="A92">
        <v>2</v>
      </c>
      <c r="C92" s="16">
        <f t="shared" si="58"/>
        <v>44156</v>
      </c>
      <c r="D92" s="91">
        <v>91</v>
      </c>
      <c r="E92" s="91" t="e">
        <f t="shared" si="45"/>
        <v>#NUM!</v>
      </c>
      <c r="Z92" s="74">
        <f t="shared" si="46"/>
        <v>8.809869797208961</v>
      </c>
      <c r="AA92" s="17">
        <f t="shared" si="47"/>
        <v>0.75000000000000011</v>
      </c>
      <c r="AB92">
        <f t="shared" si="42"/>
        <v>3.3750000000000002E-2</v>
      </c>
      <c r="AC92">
        <v>22.22</v>
      </c>
      <c r="AD92">
        <f t="shared" si="43"/>
        <v>4.4999999999999998E-2</v>
      </c>
      <c r="AE92">
        <f t="shared" si="48"/>
        <v>-1.1249999999999996E-2</v>
      </c>
      <c r="AF92" s="28">
        <f t="shared" si="65"/>
        <v>21713.653154575881</v>
      </c>
      <c r="AG92" s="29">
        <f t="shared" si="49"/>
        <v>-10.56559345837473</v>
      </c>
      <c r="AH92" s="29">
        <f t="shared" si="50"/>
        <v>-18.39358615375378</v>
      </c>
      <c r="AI92" s="29">
        <f t="shared" si="59"/>
        <v>-26.06326165091566</v>
      </c>
      <c r="AJ92" s="29">
        <f t="shared" si="60"/>
        <v>-2.8959179612128509</v>
      </c>
      <c r="AK92" s="29">
        <f t="shared" si="61"/>
        <v>-8.6877538836385533</v>
      </c>
      <c r="AL92" s="29">
        <f t="shared" si="62"/>
        <v>-17.375507767277107</v>
      </c>
      <c r="AM92" s="20">
        <f t="shared" si="67"/>
        <v>376.01014105652462</v>
      </c>
      <c r="AN92" s="20">
        <f t="shared" si="69"/>
        <v>-39.333375087630834</v>
      </c>
      <c r="AO92" s="20">
        <f t="shared" si="51"/>
        <v>9.5090341125372575</v>
      </c>
      <c r="AP92" s="20">
        <f t="shared" si="52"/>
        <v>16.554227538378402</v>
      </c>
      <c r="AQ92" s="20">
        <f t="shared" si="53"/>
        <v>-18.34304864104271</v>
      </c>
      <c r="AR92" s="20">
        <f t="shared" si="54"/>
        <v>-21.238966602255562</v>
      </c>
      <c r="AS92" s="20">
        <f t="shared" si="68"/>
        <v>6324.0367043675988</v>
      </c>
      <c r="AT92" s="20">
        <f t="shared" si="63"/>
        <v>-31.613162077757863</v>
      </c>
      <c r="AU92" s="20">
        <f t="shared" si="64"/>
        <v>60.572341689886343</v>
      </c>
      <c r="AV92" s="20">
        <f t="shared" si="55"/>
        <v>-0.52190754386892491</v>
      </c>
      <c r="AW92" s="21">
        <f t="shared" si="44"/>
        <v>28413.700000000004</v>
      </c>
      <c r="AX92" s="20">
        <f t="shared" si="56"/>
        <v>28.959179612128509</v>
      </c>
      <c r="AY92" s="20">
        <f t="shared" si="66"/>
        <v>6597.04684542412</v>
      </c>
      <c r="AZ92" s="20">
        <f t="shared" si="57"/>
        <v>6700.0468454241236</v>
      </c>
      <c r="BA92" s="20"/>
      <c r="BB92" s="20"/>
    </row>
    <row r="93" spans="1:54" x14ac:dyDescent="0.25">
      <c r="A93">
        <v>2</v>
      </c>
      <c r="C93" s="16">
        <f t="shared" si="58"/>
        <v>44157</v>
      </c>
      <c r="D93" s="91">
        <v>92</v>
      </c>
      <c r="E93" s="91" t="e">
        <f t="shared" si="45"/>
        <v>#NUM!</v>
      </c>
      <c r="Z93" s="74">
        <f t="shared" si="46"/>
        <v>8.8140553673505018</v>
      </c>
      <c r="AA93" s="17">
        <f t="shared" si="47"/>
        <v>0.75000000000000011</v>
      </c>
      <c r="AB93">
        <f t="shared" si="42"/>
        <v>3.3750000000000002E-2</v>
      </c>
      <c r="AC93">
        <v>22.22</v>
      </c>
      <c r="AD93">
        <f t="shared" si="43"/>
        <v>4.4999999999999998E-2</v>
      </c>
      <c r="AE93">
        <f t="shared" si="48"/>
        <v>-1.1249999999999996E-2</v>
      </c>
      <c r="AF93" s="28">
        <f t="shared" si="65"/>
        <v>21685.550867532951</v>
      </c>
      <c r="AG93" s="29">
        <f t="shared" si="49"/>
        <v>-9.7331994708989118</v>
      </c>
      <c r="AH93" s="29">
        <f t="shared" si="50"/>
        <v>-18.369087572030914</v>
      </c>
      <c r="AI93" s="29">
        <f t="shared" si="59"/>
        <v>-25.292058338636842</v>
      </c>
      <c r="AJ93" s="29">
        <f t="shared" si="60"/>
        <v>-2.8102287042929825</v>
      </c>
      <c r="AK93" s="29">
        <f t="shared" si="61"/>
        <v>-8.4306861128789468</v>
      </c>
      <c r="AL93" s="29">
        <f t="shared" si="62"/>
        <v>-16.861372225757897</v>
      </c>
      <c r="AM93" s="20">
        <f t="shared" si="67"/>
        <v>345.36686018906948</v>
      </c>
      <c r="AN93" s="20">
        <f t="shared" si="69"/>
        <v>-39.014882858548319</v>
      </c>
      <c r="AO93" s="20">
        <f t="shared" si="51"/>
        <v>8.7598795238090208</v>
      </c>
      <c r="AP93" s="20">
        <f t="shared" si="52"/>
        <v>16.532178814827823</v>
      </c>
      <c r="AQ93" s="20">
        <f t="shared" si="53"/>
        <v>-16.920456347543606</v>
      </c>
      <c r="AR93" s="20">
        <f t="shared" si="54"/>
        <v>-19.730685051836588</v>
      </c>
      <c r="AS93" s="20">
        <f t="shared" si="68"/>
        <v>6382.7822722779829</v>
      </c>
      <c r="AT93" s="20">
        <f t="shared" si="63"/>
        <v>-30.643280867455132</v>
      </c>
      <c r="AU93" s="20">
        <f t="shared" si="64"/>
        <v>58.745567910384125</v>
      </c>
      <c r="AV93" s="20">
        <f t="shared" si="55"/>
        <v>-0.52162711090309322</v>
      </c>
      <c r="AW93" s="21">
        <f t="shared" si="44"/>
        <v>28413.700000000004</v>
      </c>
      <c r="AX93" s="20">
        <f t="shared" si="56"/>
        <v>28.102287042929827</v>
      </c>
      <c r="AY93" s="20">
        <f t="shared" si="66"/>
        <v>6625.1491324670496</v>
      </c>
      <c r="AZ93" s="20">
        <f t="shared" si="57"/>
        <v>6728.1491324670524</v>
      </c>
      <c r="BA93" s="20"/>
      <c r="BB93" s="20"/>
    </row>
    <row r="94" spans="1:54" x14ac:dyDescent="0.25">
      <c r="A94">
        <v>2</v>
      </c>
      <c r="C94" s="16">
        <f t="shared" si="58"/>
        <v>44158</v>
      </c>
      <c r="D94" s="91">
        <v>93</v>
      </c>
      <c r="E94" s="91" t="e">
        <f t="shared" si="45"/>
        <v>#NUM!</v>
      </c>
      <c r="Z94" s="74">
        <f t="shared" si="46"/>
        <v>8.8181008479557228</v>
      </c>
      <c r="AA94" s="17">
        <f t="shared" si="47"/>
        <v>0.75000000000000011</v>
      </c>
      <c r="AB94">
        <f t="shared" si="42"/>
        <v>3.3750000000000002E-2</v>
      </c>
      <c r="AC94">
        <v>22.22</v>
      </c>
      <c r="AD94">
        <f t="shared" si="43"/>
        <v>4.4999999999999998E-2</v>
      </c>
      <c r="AE94">
        <f t="shared" si="48"/>
        <v>-1.1249999999999996E-2</v>
      </c>
      <c r="AF94" s="28">
        <f t="shared" si="65"/>
        <v>21658.277140237729</v>
      </c>
      <c r="AG94" s="29">
        <f t="shared" si="49"/>
        <v>-8.9284133999660735</v>
      </c>
      <c r="AH94" s="29">
        <f t="shared" si="50"/>
        <v>-18.345313895257544</v>
      </c>
      <c r="AI94" s="29">
        <f t="shared" si="59"/>
        <v>-24.546354565701254</v>
      </c>
      <c r="AJ94" s="29">
        <f t="shared" si="60"/>
        <v>-2.7273727295223615</v>
      </c>
      <c r="AK94" s="29">
        <f t="shared" si="61"/>
        <v>-8.1821181885670846</v>
      </c>
      <c r="AL94" s="29">
        <f t="shared" si="62"/>
        <v>-16.364236377134169</v>
      </c>
      <c r="AM94" s="20">
        <f t="shared" si="67"/>
        <v>315.67300609001308</v>
      </c>
      <c r="AN94" s="20">
        <f t="shared" si="69"/>
        <v>-38.69869995624957</v>
      </c>
      <c r="AO94" s="20">
        <f t="shared" si="51"/>
        <v>8.035572059969466</v>
      </c>
      <c r="AP94" s="20">
        <f t="shared" si="52"/>
        <v>16.51078250573179</v>
      </c>
      <c r="AQ94" s="20">
        <f t="shared" si="53"/>
        <v>-15.541508708508125</v>
      </c>
      <c r="AR94" s="20">
        <f t="shared" si="54"/>
        <v>-18.268881438030487</v>
      </c>
      <c r="AS94" s="20">
        <f t="shared" si="68"/>
        <v>6439.7498536722633</v>
      </c>
      <c r="AT94" s="20">
        <f t="shared" si="63"/>
        <v>-29.693854099056409</v>
      </c>
      <c r="AU94" s="20">
        <f t="shared" si="64"/>
        <v>56.967581394280387</v>
      </c>
      <c r="AV94" s="20">
        <f t="shared" si="55"/>
        <v>-0.5212412634045529</v>
      </c>
      <c r="AW94" s="21">
        <f t="shared" si="44"/>
        <v>28413.700000000004</v>
      </c>
      <c r="AX94" s="20">
        <f t="shared" si="56"/>
        <v>27.273727295223615</v>
      </c>
      <c r="AY94" s="20">
        <f t="shared" si="66"/>
        <v>6652.4228597622732</v>
      </c>
      <c r="AZ94" s="20">
        <f t="shared" si="57"/>
        <v>6755.4228597622759</v>
      </c>
      <c r="BA94" s="20"/>
      <c r="BB94" s="20"/>
    </row>
    <row r="95" spans="1:54" x14ac:dyDescent="0.25">
      <c r="A95">
        <v>2</v>
      </c>
      <c r="C95" s="16">
        <f t="shared" si="58"/>
        <v>44159</v>
      </c>
      <c r="D95" s="91">
        <v>94</v>
      </c>
      <c r="E95" s="91" t="e">
        <f t="shared" si="45"/>
        <v>#NUM!</v>
      </c>
      <c r="Z95" s="74">
        <f t="shared" si="46"/>
        <v>8.8220119297612669</v>
      </c>
      <c r="AA95" s="17">
        <f t="shared" si="47"/>
        <v>0.75000000000000011</v>
      </c>
      <c r="AB95">
        <f t="shared" si="42"/>
        <v>3.3750000000000002E-2</v>
      </c>
      <c r="AC95">
        <v>22.22</v>
      </c>
      <c r="AD95">
        <f t="shared" si="43"/>
        <v>4.4999999999999998E-2</v>
      </c>
      <c r="AE95">
        <f t="shared" si="48"/>
        <v>-1.1249999999999996E-2</v>
      </c>
      <c r="AF95" s="28">
        <f t="shared" si="65"/>
        <v>21631.804394009258</v>
      </c>
      <c r="AG95" s="29">
        <f t="shared" si="49"/>
        <v>-8.1505050737404634</v>
      </c>
      <c r="AH95" s="29">
        <f t="shared" si="50"/>
        <v>-18.322241154731799</v>
      </c>
      <c r="AI95" s="29">
        <f t="shared" si="59"/>
        <v>-23.825471605625037</v>
      </c>
      <c r="AJ95" s="29">
        <f t="shared" si="60"/>
        <v>-2.6472746228472261</v>
      </c>
      <c r="AK95" s="29">
        <f t="shared" si="61"/>
        <v>-7.9418238685416789</v>
      </c>
      <c r="AL95" s="29">
        <f t="shared" si="62"/>
        <v>-15.883647737083358</v>
      </c>
      <c r="AM95" s="20">
        <f t="shared" si="67"/>
        <v>286.90827085966748</v>
      </c>
      <c r="AN95" s="20">
        <f t="shared" si="69"/>
        <v>-38.384921561920017</v>
      </c>
      <c r="AO95" s="20">
        <f t="shared" si="51"/>
        <v>7.3354545663664172</v>
      </c>
      <c r="AP95" s="20">
        <f t="shared" si="52"/>
        <v>16.490017039258621</v>
      </c>
      <c r="AQ95" s="20">
        <f t="shared" si="53"/>
        <v>-14.205285274050588</v>
      </c>
      <c r="AR95" s="20">
        <f t="shared" si="54"/>
        <v>-16.852559896897816</v>
      </c>
      <c r="AS95" s="20">
        <f t="shared" si="68"/>
        <v>6494.9873351310816</v>
      </c>
      <c r="AT95" s="20">
        <f t="shared" si="63"/>
        <v>-28.764735230345593</v>
      </c>
      <c r="AU95" s="20">
        <f t="shared" si="64"/>
        <v>55.237481458818365</v>
      </c>
      <c r="AV95" s="20">
        <f t="shared" si="55"/>
        <v>-0.52074668269933333</v>
      </c>
      <c r="AW95" s="21">
        <f t="shared" si="44"/>
        <v>28413.700000000008</v>
      </c>
      <c r="AX95" s="20">
        <f t="shared" si="56"/>
        <v>26.472746228472261</v>
      </c>
      <c r="AY95" s="20">
        <f t="shared" si="66"/>
        <v>6678.895605990745</v>
      </c>
      <c r="AZ95" s="20">
        <f t="shared" si="57"/>
        <v>6781.8956059907487</v>
      </c>
      <c r="BA95" s="20"/>
      <c r="BB95" s="20"/>
    </row>
    <row r="96" spans="1:54" x14ac:dyDescent="0.25">
      <c r="A96">
        <v>2</v>
      </c>
      <c r="C96" s="16">
        <f t="shared" si="58"/>
        <v>44160</v>
      </c>
      <c r="D96" s="91">
        <v>95</v>
      </c>
      <c r="E96" s="91" t="e">
        <f t="shared" si="45"/>
        <v>#NUM!</v>
      </c>
      <c r="Z96" s="74">
        <f t="shared" si="46"/>
        <v>8.8257940640074235</v>
      </c>
      <c r="AA96" s="17">
        <f t="shared" si="47"/>
        <v>0.75000000000000011</v>
      </c>
      <c r="AB96">
        <f t="shared" si="42"/>
        <v>3.3750000000000002E-2</v>
      </c>
      <c r="AC96">
        <v>22.22</v>
      </c>
      <c r="AD96">
        <f t="shared" si="43"/>
        <v>4.4999999999999998E-2</v>
      </c>
      <c r="AE96">
        <f t="shared" si="48"/>
        <v>-1.1249999999999996E-2</v>
      </c>
      <c r="AF96" s="28">
        <f t="shared" si="65"/>
        <v>21606.105787227472</v>
      </c>
      <c r="AG96" s="29">
        <f t="shared" si="49"/>
        <v>-7.3987607620534535</v>
      </c>
      <c r="AH96" s="29">
        <f t="shared" si="50"/>
        <v>-18.299846019731657</v>
      </c>
      <c r="AI96" s="29">
        <f t="shared" si="59"/>
        <v>-23.128746103606598</v>
      </c>
      <c r="AJ96" s="29">
        <f t="shared" si="60"/>
        <v>-2.5698606781785109</v>
      </c>
      <c r="AK96" s="29">
        <f t="shared" si="61"/>
        <v>-7.7095820345355328</v>
      </c>
      <c r="AL96" s="29">
        <f t="shared" si="62"/>
        <v>-15.419164069071066</v>
      </c>
      <c r="AM96" s="20">
        <f t="shared" si="67"/>
        <v>259.05250995841857</v>
      </c>
      <c r="AN96" s="20">
        <f t="shared" si="69"/>
        <v>-38.073634816170454</v>
      </c>
      <c r="AO96" s="20">
        <f t="shared" si="51"/>
        <v>6.6588846858481086</v>
      </c>
      <c r="AP96" s="20">
        <f t="shared" si="52"/>
        <v>16.469861417758491</v>
      </c>
      <c r="AQ96" s="20">
        <f t="shared" si="53"/>
        <v>-12.910872188685037</v>
      </c>
      <c r="AR96" s="20">
        <f t="shared" si="54"/>
        <v>-15.480732866863548</v>
      </c>
      <c r="AS96" s="20">
        <f t="shared" si="68"/>
        <v>6548.5417028141164</v>
      </c>
      <c r="AT96" s="20">
        <f t="shared" si="63"/>
        <v>-27.855760901248914</v>
      </c>
      <c r="AU96" s="20">
        <f t="shared" si="64"/>
        <v>53.554367683034798</v>
      </c>
      <c r="AV96" s="20">
        <f t="shared" si="55"/>
        <v>-0.52013985238543281</v>
      </c>
      <c r="AW96" s="21">
        <f t="shared" si="44"/>
        <v>28413.700000000008</v>
      </c>
      <c r="AX96" s="20">
        <f t="shared" si="56"/>
        <v>25.698606781785109</v>
      </c>
      <c r="AY96" s="20">
        <f t="shared" si="66"/>
        <v>6704.5942127725302</v>
      </c>
      <c r="AZ96" s="20">
        <f t="shared" si="57"/>
        <v>6807.5942127725348</v>
      </c>
      <c r="BA96" s="20"/>
      <c r="BB96" s="20"/>
    </row>
    <row r="97" spans="1:54" x14ac:dyDescent="0.25">
      <c r="A97">
        <v>2</v>
      </c>
      <c r="C97" s="16">
        <f t="shared" si="58"/>
        <v>44161</v>
      </c>
      <c r="D97" s="91">
        <v>96</v>
      </c>
      <c r="E97" s="91" t="e">
        <f t="shared" si="45"/>
        <v>#NUM!</v>
      </c>
      <c r="Z97" s="74">
        <f t="shared" si="46"/>
        <v>8.8294524748969252</v>
      </c>
      <c r="AA97" s="17">
        <f t="shared" si="47"/>
        <v>0.75000000000000011</v>
      </c>
      <c r="AB97">
        <f t="shared" si="42"/>
        <v>3.3750000000000002E-2</v>
      </c>
      <c r="AC97">
        <v>22.22</v>
      </c>
      <c r="AD97">
        <f t="shared" si="43"/>
        <v>4.4999999999999998E-2</v>
      </c>
      <c r="AE97">
        <f t="shared" si="48"/>
        <v>-1.1249999999999996E-2</v>
      </c>
      <c r="AF97" s="28">
        <f t="shared" si="65"/>
        <v>21581.155198503573</v>
      </c>
      <c r="AG97" s="29">
        <f t="shared" si="49"/>
        <v>-6.6724829408327313</v>
      </c>
      <c r="AH97" s="29">
        <f t="shared" si="50"/>
        <v>-18.278105783066124</v>
      </c>
      <c r="AI97" s="29">
        <f t="shared" si="59"/>
        <v>-22.45552985150897</v>
      </c>
      <c r="AJ97" s="29">
        <f t="shared" si="60"/>
        <v>-2.4950588723898854</v>
      </c>
      <c r="AK97" s="29">
        <f t="shared" si="61"/>
        <v>-7.4851766171696568</v>
      </c>
      <c r="AL97" s="29">
        <f t="shared" si="62"/>
        <v>-14.970353234339314</v>
      </c>
      <c r="AM97" s="20">
        <f t="shared" si="67"/>
        <v>232.08575764856388</v>
      </c>
      <c r="AN97" s="20">
        <f t="shared" si="69"/>
        <v>-37.764919213234833</v>
      </c>
      <c r="AO97" s="20">
        <f t="shared" si="51"/>
        <v>6.0052346467494582</v>
      </c>
      <c r="AP97" s="20">
        <f t="shared" si="52"/>
        <v>16.450295204759513</v>
      </c>
      <c r="AQ97" s="20">
        <f t="shared" si="53"/>
        <v>-11.657362948128835</v>
      </c>
      <c r="AR97" s="20">
        <f t="shared" si="54"/>
        <v>-14.15242182051872</v>
      </c>
      <c r="AS97" s="20">
        <f t="shared" si="68"/>
        <v>6600.4590438478699</v>
      </c>
      <c r="AT97" s="20">
        <f t="shared" si="63"/>
        <v>-26.966752309854684</v>
      </c>
      <c r="AU97" s="20">
        <f t="shared" si="64"/>
        <v>51.917341033753473</v>
      </c>
      <c r="AV97" s="20">
        <f t="shared" si="55"/>
        <v>-0.51941705358759716</v>
      </c>
      <c r="AW97" s="21">
        <f t="shared" si="44"/>
        <v>28413.700000000008</v>
      </c>
      <c r="AX97" s="20">
        <f t="shared" si="56"/>
        <v>24.950588723898854</v>
      </c>
      <c r="AY97" s="20">
        <f t="shared" si="66"/>
        <v>6729.5448014964295</v>
      </c>
      <c r="AZ97" s="20">
        <f t="shared" si="57"/>
        <v>6832.544801496434</v>
      </c>
      <c r="BA97" s="20"/>
      <c r="BB97" s="20"/>
    </row>
    <row r="98" spans="1:54" x14ac:dyDescent="0.25">
      <c r="A98">
        <v>2</v>
      </c>
      <c r="C98" s="16">
        <f t="shared" si="58"/>
        <v>44162</v>
      </c>
      <c r="D98" s="91">
        <v>97</v>
      </c>
      <c r="E98" s="91" t="e">
        <f t="shared" si="45"/>
        <v>#NUM!</v>
      </c>
      <c r="Z98" s="74">
        <f t="shared" si="46"/>
        <v>8.8329921712377075</v>
      </c>
      <c r="AA98" s="17">
        <f t="shared" si="47"/>
        <v>0.75000000000000011</v>
      </c>
      <c r="AB98">
        <f t="shared" si="42"/>
        <v>3.3750000000000002E-2</v>
      </c>
      <c r="AC98">
        <v>22.22</v>
      </c>
      <c r="AD98">
        <f t="shared" si="43"/>
        <v>4.4999999999999998E-2</v>
      </c>
      <c r="AE98">
        <f t="shared" si="48"/>
        <v>-1.1249999999999996E-2</v>
      </c>
      <c r="AF98" s="28">
        <f t="shared" si="65"/>
        <v>21556.927210107489</v>
      </c>
      <c r="AG98" s="29">
        <f t="shared" si="49"/>
        <v>-5.9709900492459802</v>
      </c>
      <c r="AH98" s="29">
        <f t="shared" si="50"/>
        <v>-18.25699834683785</v>
      </c>
      <c r="AI98" s="29">
        <f t="shared" si="59"/>
        <v>-21.805189556475447</v>
      </c>
      <c r="AJ98" s="29">
        <f t="shared" si="60"/>
        <v>-2.422798839608383</v>
      </c>
      <c r="AK98" s="29">
        <f t="shared" si="61"/>
        <v>-7.2683965188251491</v>
      </c>
      <c r="AL98" s="29">
        <f t="shared" si="62"/>
        <v>-14.536793037650298</v>
      </c>
      <c r="AM98" s="20">
        <f t="shared" si="67"/>
        <v>225.53998223203055</v>
      </c>
      <c r="AN98" s="20">
        <f t="shared" si="69"/>
        <v>-17.907105878823423</v>
      </c>
      <c r="AO98" s="20">
        <f t="shared" si="51"/>
        <v>5.3738910443213825</v>
      </c>
      <c r="AP98" s="20">
        <f t="shared" si="52"/>
        <v>16.431298512154065</v>
      </c>
      <c r="AQ98" s="20">
        <f t="shared" si="53"/>
        <v>-10.443859094185374</v>
      </c>
      <c r="AR98" s="20">
        <f t="shared" si="54"/>
        <v>-12.866657933793757</v>
      </c>
      <c r="AS98" s="20">
        <f t="shared" si="68"/>
        <v>6631.2328076604872</v>
      </c>
      <c r="AT98" s="20">
        <f t="shared" si="63"/>
        <v>-6.5457754165333313</v>
      </c>
      <c r="AU98" s="20">
        <f t="shared" si="64"/>
        <v>30.77376381261729</v>
      </c>
      <c r="AV98" s="20">
        <f t="shared" si="55"/>
        <v>-0.21270636430404893</v>
      </c>
      <c r="AW98" s="21">
        <f t="shared" si="44"/>
        <v>28413.700000000008</v>
      </c>
      <c r="AX98" s="20">
        <f t="shared" si="56"/>
        <v>24.22798839608383</v>
      </c>
      <c r="AY98" s="20">
        <f t="shared" si="66"/>
        <v>6753.7727898925132</v>
      </c>
      <c r="AZ98" s="20">
        <f t="shared" si="57"/>
        <v>6856.7727898925177</v>
      </c>
      <c r="BA98" s="20"/>
      <c r="BB98" s="20"/>
    </row>
    <row r="99" spans="1:54" x14ac:dyDescent="0.25">
      <c r="A99">
        <v>2</v>
      </c>
      <c r="C99" s="16">
        <f t="shared" si="58"/>
        <v>44163</v>
      </c>
      <c r="D99" s="91">
        <v>98</v>
      </c>
      <c r="E99" s="91" t="e">
        <f t="shared" si="45"/>
        <v>#NUM!</v>
      </c>
      <c r="Z99" s="74">
        <f t="shared" si="46"/>
        <v>8.8364909824143236</v>
      </c>
      <c r="AA99" s="17">
        <f t="shared" si="47"/>
        <v>0.75000000000000011</v>
      </c>
      <c r="AB99">
        <f t="shared" si="42"/>
        <v>3.3750000000000002E-2</v>
      </c>
      <c r="AC99">
        <v>22.22</v>
      </c>
      <c r="AD99">
        <f t="shared" si="43"/>
        <v>4.4999999999999998E-2</v>
      </c>
      <c r="AE99">
        <f t="shared" si="48"/>
        <v>-1.1249999999999996E-2</v>
      </c>
      <c r="AF99" s="28">
        <f t="shared" si="65"/>
        <v>21532.894638636451</v>
      </c>
      <c r="AG99" s="29">
        <f t="shared" si="49"/>
        <v>-5.796069262615819</v>
      </c>
      <c r="AH99" s="29">
        <f t="shared" si="50"/>
        <v>-18.2365022084233</v>
      </c>
      <c r="AI99" s="29">
        <f t="shared" si="59"/>
        <v>-21.629314323935208</v>
      </c>
      <c r="AJ99" s="29">
        <f t="shared" si="60"/>
        <v>-2.4032571471039121</v>
      </c>
      <c r="AK99" s="29">
        <f t="shared" si="61"/>
        <v>-7.2097714413117355</v>
      </c>
      <c r="AL99" s="29">
        <f t="shared" si="62"/>
        <v>-14.419542882623473</v>
      </c>
      <c r="AM99" s="20">
        <f t="shared" si="67"/>
        <v>219.6444895882473</v>
      </c>
      <c r="AN99" s="20">
        <f t="shared" si="69"/>
        <v>-17.375507767277107</v>
      </c>
      <c r="AO99" s="20">
        <f t="shared" si="51"/>
        <v>5.2164623363542368</v>
      </c>
      <c r="AP99" s="20">
        <f t="shared" si="52"/>
        <v>16.412851987580972</v>
      </c>
      <c r="AQ99" s="20">
        <f t="shared" si="53"/>
        <v>-10.149299200441375</v>
      </c>
      <c r="AR99" s="20">
        <f t="shared" si="54"/>
        <v>-12.552556347545288</v>
      </c>
      <c r="AS99" s="20">
        <f t="shared" si="68"/>
        <v>6661.1608717753097</v>
      </c>
      <c r="AT99" s="20">
        <f t="shared" si="63"/>
        <v>-5.8954926437832569</v>
      </c>
      <c r="AU99" s="20">
        <f t="shared" si="64"/>
        <v>29.928064114822519</v>
      </c>
      <c r="AV99" s="20">
        <f t="shared" si="55"/>
        <v>-0.19698877351921293</v>
      </c>
      <c r="AW99" s="21">
        <f t="shared" si="44"/>
        <v>28413.700000000012</v>
      </c>
      <c r="AX99" s="20">
        <f t="shared" si="56"/>
        <v>24.03257147103912</v>
      </c>
      <c r="AY99" s="20">
        <f t="shared" si="66"/>
        <v>6777.805361363552</v>
      </c>
      <c r="AZ99" s="20">
        <f t="shared" si="57"/>
        <v>6880.8053613635566</v>
      </c>
      <c r="BA99" s="20"/>
      <c r="BB99" s="20"/>
    </row>
    <row r="100" spans="1:54" x14ac:dyDescent="0.25">
      <c r="A100">
        <v>2</v>
      </c>
      <c r="C100" s="16">
        <f t="shared" si="58"/>
        <v>44164</v>
      </c>
      <c r="D100" s="91">
        <v>99</v>
      </c>
      <c r="E100" s="91" t="e">
        <f t="shared" si="45"/>
        <v>#NUM!</v>
      </c>
      <c r="Z100" s="74">
        <f t="shared" si="46"/>
        <v>8.8399517964346348</v>
      </c>
      <c r="AA100" s="17">
        <f>AB100/AD100</f>
        <v>0.75000000000000011</v>
      </c>
      <c r="AB100">
        <f t="shared" si="42"/>
        <v>3.3750000000000002E-2</v>
      </c>
      <c r="AC100">
        <v>22.22</v>
      </c>
      <c r="AD100">
        <f t="shared" si="43"/>
        <v>4.4999999999999998E-2</v>
      </c>
      <c r="AE100">
        <f t="shared" si="48"/>
        <v>-1.1249999999999996E-2</v>
      </c>
      <c r="AF100" s="28">
        <f t="shared" si="65"/>
        <v>21509.040196886759</v>
      </c>
      <c r="AG100" s="29">
        <f t="shared" si="49"/>
        <v>-5.6382703629300011</v>
      </c>
      <c r="AH100" s="29">
        <f t="shared" si="50"/>
        <v>-18.216171386760543</v>
      </c>
      <c r="AI100" s="29">
        <f t="shared" si="59"/>
        <v>-21.468997574721492</v>
      </c>
      <c r="AJ100" s="29">
        <f t="shared" si="60"/>
        <v>-2.3854441749690545</v>
      </c>
      <c r="AK100" s="29">
        <f t="shared" si="61"/>
        <v>-7.1563325249071639</v>
      </c>
      <c r="AL100" s="29">
        <f t="shared" si="62"/>
        <v>-14.312665049814328</v>
      </c>
      <c r="AM100" s="20">
        <f t="shared" si="67"/>
        <v>214.36811290573976</v>
      </c>
      <c r="AN100" s="20">
        <f t="shared" si="69"/>
        <v>-16.861372225757897</v>
      </c>
      <c r="AO100" s="20">
        <f t="shared" si="51"/>
        <v>5.0744433266370015</v>
      </c>
      <c r="AP100" s="20">
        <f t="shared" si="52"/>
        <v>16.394554248084489</v>
      </c>
      <c r="AQ100" s="20">
        <f t="shared" si="53"/>
        <v>-9.8840020314711285</v>
      </c>
      <c r="AR100" s="20">
        <f t="shared" si="54"/>
        <v>-12.269446206440183</v>
      </c>
      <c r="AS100" s="20">
        <f t="shared" si="68"/>
        <v>6690.2916902075076</v>
      </c>
      <c r="AT100" s="20">
        <f t="shared" si="63"/>
        <v>-5.2763766825075322</v>
      </c>
      <c r="AU100" s="20">
        <f t="shared" si="64"/>
        <v>29.130818432197884</v>
      </c>
      <c r="AV100" s="20">
        <f t="shared" si="55"/>
        <v>-0.18112696334942746</v>
      </c>
      <c r="AW100" s="21">
        <f t="shared" si="44"/>
        <v>28413.700000000008</v>
      </c>
      <c r="AX100" s="20">
        <f t="shared" si="56"/>
        <v>23.854441749690544</v>
      </c>
      <c r="AY100" s="20">
        <f t="shared" si="66"/>
        <v>6801.6598031132426</v>
      </c>
      <c r="AZ100" s="20">
        <f t="shared" si="57"/>
        <v>6904.6598031132471</v>
      </c>
      <c r="BA100" s="20"/>
      <c r="BB100" s="20"/>
    </row>
    <row r="101" spans="1:54" x14ac:dyDescent="0.25">
      <c r="A101">
        <v>2</v>
      </c>
      <c r="C101" s="16">
        <f t="shared" si="58"/>
        <v>44165</v>
      </c>
      <c r="D101" s="91">
        <v>100</v>
      </c>
      <c r="E101" s="91" t="e">
        <f t="shared" si="45"/>
        <v>#NUM!</v>
      </c>
      <c r="Z101" s="74">
        <f t="shared" si="46"/>
        <v>8.8433773329149936</v>
      </c>
      <c r="AA101" s="17">
        <f>AB101/AD101</f>
        <v>0.75000000000000011</v>
      </c>
      <c r="AB101">
        <f t="shared" si="42"/>
        <v>3.3750000000000002E-2</v>
      </c>
      <c r="AC101">
        <v>22.22</v>
      </c>
      <c r="AD101">
        <f t="shared" si="43"/>
        <v>4.4999999999999998E-2</v>
      </c>
      <c r="AE101">
        <f t="shared" si="48"/>
        <v>-1.1249999999999996E-2</v>
      </c>
      <c r="AF101" s="28">
        <f t="shared" si="65"/>
        <v>21485.34747587478</v>
      </c>
      <c r="AG101" s="29">
        <f t="shared" si="49"/>
        <v>-5.4967297545781513</v>
      </c>
      <c r="AH101" s="29">
        <f t="shared" si="50"/>
        <v>-18.195991257403097</v>
      </c>
      <c r="AI101" s="29">
        <f t="shared" si="59"/>
        <v>-21.323448910783124</v>
      </c>
      <c r="AJ101" s="29">
        <f t="shared" si="60"/>
        <v>-2.369272101198125</v>
      </c>
      <c r="AK101" s="29">
        <f t="shared" si="61"/>
        <v>-7.1078163035943742</v>
      </c>
      <c r="AL101" s="29">
        <f t="shared" si="62"/>
        <v>-14.21563260718875</v>
      </c>
      <c r="AM101" s="20">
        <f t="shared" si="67"/>
        <v>209.68076035863044</v>
      </c>
      <c r="AN101" s="20">
        <f t="shared" si="69"/>
        <v>-16.364236377134169</v>
      </c>
      <c r="AO101" s="20">
        <f t="shared" si="51"/>
        <v>4.9470567791203361</v>
      </c>
      <c r="AP101" s="20">
        <f t="shared" si="52"/>
        <v>16.376392131662787</v>
      </c>
      <c r="AQ101" s="20">
        <f t="shared" si="53"/>
        <v>-9.6465650807582897</v>
      </c>
      <c r="AR101" s="20">
        <f t="shared" si="54"/>
        <v>-12.015837181956414</v>
      </c>
      <c r="AS101" s="20">
        <f t="shared" si="68"/>
        <v>6718.6717637665988</v>
      </c>
      <c r="AT101" s="20">
        <f t="shared" si="63"/>
        <v>-4.6873525471093274</v>
      </c>
      <c r="AU101" s="20">
        <f t="shared" si="64"/>
        <v>28.380073559091215</v>
      </c>
      <c r="AV101" s="20">
        <f t="shared" si="55"/>
        <v>-0.16516350943733865</v>
      </c>
      <c r="AW101" s="21">
        <f t="shared" si="44"/>
        <v>28413.700000000012</v>
      </c>
      <c r="AX101" s="20">
        <f t="shared" si="56"/>
        <v>23.692721011981249</v>
      </c>
      <c r="AY101" s="20">
        <f t="shared" si="66"/>
        <v>6825.3525241252237</v>
      </c>
      <c r="AZ101" s="20">
        <f t="shared" si="57"/>
        <v>6928.3525241252291</v>
      </c>
      <c r="BA101" s="20"/>
      <c r="BB101" s="20"/>
    </row>
    <row r="102" spans="1:54" x14ac:dyDescent="0.25">
      <c r="A102">
        <v>2</v>
      </c>
      <c r="C102" s="16">
        <f t="shared" si="58"/>
        <v>44166</v>
      </c>
      <c r="D102" s="91">
        <v>101</v>
      </c>
      <c r="E102" s="91" t="e">
        <f t="shared" si="45"/>
        <v>#NUM!</v>
      </c>
      <c r="Z102" s="74">
        <f t="shared" si="46"/>
        <v>8.8467701513721764</v>
      </c>
      <c r="AA102" s="17">
        <f t="shared" si="47"/>
        <v>0.75000000000000011</v>
      </c>
      <c r="AB102">
        <f t="shared" si="42"/>
        <v>3.3750000000000002E-2</v>
      </c>
      <c r="AC102">
        <v>22.22</v>
      </c>
      <c r="AD102">
        <f t="shared" si="43"/>
        <v>4.4999999999999998E-2</v>
      </c>
      <c r="AE102">
        <f t="shared" si="48"/>
        <v>-1.1249999999999996E-2</v>
      </c>
      <c r="AF102" s="28">
        <f t="shared" si="65"/>
        <v>21461.800911531467</v>
      </c>
      <c r="AG102" s="29">
        <f t="shared" si="49"/>
        <v>-5.3706164044597875</v>
      </c>
      <c r="AH102" s="29">
        <f t="shared" si="50"/>
        <v>-18.175947938851838</v>
      </c>
      <c r="AI102" s="29">
        <f t="shared" si="59"/>
        <v>-21.191907908980465</v>
      </c>
      <c r="AJ102" s="29">
        <f t="shared" si="60"/>
        <v>-2.3546564343311629</v>
      </c>
      <c r="AK102" s="29">
        <f t="shared" si="61"/>
        <v>-7.0639693029934874</v>
      </c>
      <c r="AL102" s="29">
        <f t="shared" si="62"/>
        <v>-14.127938605986976</v>
      </c>
      <c r="AM102" s="20">
        <f t="shared" si="67"/>
        <v>205.55338631438917</v>
      </c>
      <c r="AN102" s="20">
        <f t="shared" si="69"/>
        <v>-15.883647737083358</v>
      </c>
      <c r="AO102" s="20">
        <f t="shared" si="51"/>
        <v>4.833554764013809</v>
      </c>
      <c r="AP102" s="20">
        <f t="shared" si="52"/>
        <v>16.358353144966653</v>
      </c>
      <c r="AQ102" s="20">
        <f t="shared" si="53"/>
        <v>-9.4356342161383697</v>
      </c>
      <c r="AR102" s="20">
        <f t="shared" si="54"/>
        <v>-11.790290650469533</v>
      </c>
      <c r="AS102" s="20">
        <f t="shared" si="68"/>
        <v>6746.3457021541517</v>
      </c>
      <c r="AT102" s="20">
        <f t="shared" si="63"/>
        <v>-4.1273740442412645</v>
      </c>
      <c r="AU102" s="20">
        <f t="shared" si="64"/>
        <v>27.67393838755288</v>
      </c>
      <c r="AV102" s="20">
        <f t="shared" si="55"/>
        <v>-0.14914299462694711</v>
      </c>
      <c r="AW102" s="21">
        <f t="shared" si="44"/>
        <v>28413.700000000008</v>
      </c>
      <c r="AX102" s="20">
        <f t="shared" si="56"/>
        <v>23.546564343311626</v>
      </c>
      <c r="AY102" s="20">
        <f t="shared" si="66"/>
        <v>6848.8990884685354</v>
      </c>
      <c r="AZ102" s="20">
        <f t="shared" si="57"/>
        <v>6951.8990884685409</v>
      </c>
      <c r="BA102" s="20"/>
      <c r="BB102" s="20"/>
    </row>
    <row r="103" spans="1:54" x14ac:dyDescent="0.25">
      <c r="A103">
        <v>2</v>
      </c>
      <c r="C103" s="16">
        <f t="shared" si="58"/>
        <v>44167</v>
      </c>
      <c r="D103" s="91">
        <v>102</v>
      </c>
      <c r="E103" s="91" t="e">
        <f t="shared" si="45"/>
        <v>#NUM!</v>
      </c>
      <c r="Z103" s="74">
        <f t="shared" si="46"/>
        <v>8.8501326590754417</v>
      </c>
      <c r="AA103" s="17">
        <f>AB103/AD103</f>
        <v>0.75000000000000011</v>
      </c>
      <c r="AB103">
        <f t="shared" si="42"/>
        <v>3.3750000000000002E-2</v>
      </c>
      <c r="AC103">
        <v>22.22</v>
      </c>
      <c r="AD103">
        <f t="shared" si="43"/>
        <v>4.4999999999999998E-2</v>
      </c>
      <c r="AE103">
        <f t="shared" si="48"/>
        <v>-1.1249999999999996E-2</v>
      </c>
      <c r="AF103" s="28">
        <f t="shared" si="65"/>
        <v>21438.385752529775</v>
      </c>
      <c r="AG103" s="29">
        <f t="shared" si="49"/>
        <v>-5.2591307373097678</v>
      </c>
      <c r="AH103" s="29">
        <f t="shared" si="50"/>
        <v>-18.156028264379575</v>
      </c>
      <c r="AI103" s="29">
        <f t="shared" si="59"/>
        <v>-21.07364310152041</v>
      </c>
      <c r="AJ103" s="29">
        <f t="shared" si="60"/>
        <v>-2.3415159001689343</v>
      </c>
      <c r="AK103" s="29">
        <f t="shared" si="61"/>
        <v>-7.0245477005068038</v>
      </c>
      <c r="AL103" s="29">
        <f t="shared" si="62"/>
        <v>-14.049095401013606</v>
      </c>
      <c r="AM103" s="20">
        <f t="shared" si="67"/>
        <v>201.95796296269103</v>
      </c>
      <c r="AN103" s="20">
        <f t="shared" si="69"/>
        <v>-15.419164069071066</v>
      </c>
      <c r="AO103" s="20">
        <f t="shared" si="51"/>
        <v>4.7332176635787908</v>
      </c>
      <c r="AP103" s="20">
        <f t="shared" si="52"/>
        <v>16.340425437941619</v>
      </c>
      <c r="AQ103" s="20">
        <f t="shared" si="53"/>
        <v>-9.2499023841475125</v>
      </c>
      <c r="AR103" s="20">
        <f t="shared" si="54"/>
        <v>-11.591418284316447</v>
      </c>
      <c r="AS103" s="20">
        <f t="shared" si="68"/>
        <v>6773.3562845075394</v>
      </c>
      <c r="AT103" s="20">
        <f t="shared" si="63"/>
        <v>-3.5954233516981446</v>
      </c>
      <c r="AU103" s="20">
        <f t="shared" si="64"/>
        <v>27.01058235338769</v>
      </c>
      <c r="AV103" s="20">
        <f t="shared" si="55"/>
        <v>-0.13311165618934548</v>
      </c>
      <c r="AW103" s="21">
        <f t="shared" si="44"/>
        <v>28413.700000000004</v>
      </c>
      <c r="AX103" s="20">
        <f t="shared" si="56"/>
        <v>23.415159001689343</v>
      </c>
      <c r="AY103" s="20">
        <f t="shared" si="66"/>
        <v>6872.3142474702245</v>
      </c>
      <c r="AZ103" s="20">
        <f t="shared" si="57"/>
        <v>6975.3142474702308</v>
      </c>
      <c r="BA103" s="20"/>
      <c r="BB103" s="20"/>
    </row>
    <row r="104" spans="1:54" x14ac:dyDescent="0.25">
      <c r="A104">
        <v>2</v>
      </c>
      <c r="C104" s="16">
        <f t="shared" si="58"/>
        <v>44168</v>
      </c>
      <c r="D104" s="91">
        <v>103</v>
      </c>
      <c r="E104" s="91" t="e">
        <f t="shared" si="45"/>
        <v>#NUM!</v>
      </c>
      <c r="Z104" s="74">
        <f t="shared" si="46"/>
        <v>8.8534671184891849</v>
      </c>
      <c r="AA104" s="17">
        <f t="shared" si="47"/>
        <v>0.75000000000000011</v>
      </c>
      <c r="AB104">
        <f t="shared" si="42"/>
        <v>3.3750000000000002E-2</v>
      </c>
      <c r="AC104">
        <v>22.22</v>
      </c>
      <c r="AD104">
        <f t="shared" si="43"/>
        <v>4.4999999999999998E-2</v>
      </c>
      <c r="AE104">
        <f t="shared" si="48"/>
        <v>-1.1249999999999996E-2</v>
      </c>
      <c r="AF104" s="28">
        <f t="shared" si="65"/>
        <v>21415.088029203594</v>
      </c>
      <c r="AG104" s="29">
        <f t="shared" si="49"/>
        <v>-5.1615035713666071</v>
      </c>
      <c r="AH104" s="29">
        <f t="shared" si="50"/>
        <v>-18.136219754814039</v>
      </c>
      <c r="AI104" s="29">
        <f t="shared" si="59"/>
        <v>-20.967950993562582</v>
      </c>
      <c r="AJ104" s="29">
        <f t="shared" si="60"/>
        <v>-2.3297723326180644</v>
      </c>
      <c r="AK104" s="29">
        <f t="shared" si="61"/>
        <v>-6.9893169978541936</v>
      </c>
      <c r="AL104" s="29">
        <f t="shared" si="62"/>
        <v>-13.978633995708389</v>
      </c>
      <c r="AM104" s="20">
        <f t="shared" si="67"/>
        <v>198.86745238859322</v>
      </c>
      <c r="AN104" s="20">
        <f t="shared" si="69"/>
        <v>-14.970353234339314</v>
      </c>
      <c r="AO104" s="20">
        <f t="shared" si="51"/>
        <v>4.6453532142299467</v>
      </c>
      <c r="AP104" s="20">
        <f t="shared" si="52"/>
        <v>16.322597779332636</v>
      </c>
      <c r="AQ104" s="20">
        <f t="shared" si="53"/>
        <v>-9.0881083333210952</v>
      </c>
      <c r="AR104" s="20">
        <f t="shared" si="54"/>
        <v>-11.41788066593916</v>
      </c>
      <c r="AS104" s="20">
        <f t="shared" si="68"/>
        <v>6799.7445184078178</v>
      </c>
      <c r="AT104" s="20">
        <f t="shared" si="63"/>
        <v>-3.0905105740978058</v>
      </c>
      <c r="AU104" s="20">
        <f t="shared" si="64"/>
        <v>26.388233900278465</v>
      </c>
      <c r="AV104" s="20">
        <f t="shared" si="55"/>
        <v>-0.11711699182964999</v>
      </c>
      <c r="AW104" s="21">
        <f t="shared" si="44"/>
        <v>28413.700000000004</v>
      </c>
      <c r="AX104" s="20">
        <f t="shared" si="56"/>
        <v>23.297723326180645</v>
      </c>
      <c r="AY104" s="20">
        <f t="shared" si="66"/>
        <v>6895.6119707964053</v>
      </c>
      <c r="AZ104" s="20">
        <f t="shared" si="57"/>
        <v>6998.6119707964108</v>
      </c>
      <c r="BA104" s="20"/>
      <c r="BB104" s="20"/>
    </row>
    <row r="105" spans="1:54" x14ac:dyDescent="0.25">
      <c r="A105">
        <v>2</v>
      </c>
      <c r="C105" s="16">
        <f t="shared" si="58"/>
        <v>44169</v>
      </c>
      <c r="D105" s="91">
        <v>104</v>
      </c>
      <c r="E105" s="91" t="e">
        <f t="shared" si="45"/>
        <v>#NUM!</v>
      </c>
      <c r="Z105" s="74">
        <f t="shared" si="46"/>
        <v>8.8567756543340241</v>
      </c>
      <c r="AA105" s="17">
        <f t="shared" si="47"/>
        <v>0.75000000000000011</v>
      </c>
      <c r="AB105">
        <f t="shared" si="42"/>
        <v>3.3750000000000002E-2</v>
      </c>
      <c r="AC105">
        <v>22.22</v>
      </c>
      <c r="AD105">
        <f t="shared" si="43"/>
        <v>4.4999999999999998E-2</v>
      </c>
      <c r="AE105">
        <f t="shared" si="48"/>
        <v>-1.1249999999999996E-2</v>
      </c>
      <c r="AF105" s="28">
        <f t="shared" si="65"/>
        <v>21391.89452351876</v>
      </c>
      <c r="AG105" s="29">
        <f t="shared" si="49"/>
        <v>-5.0769950925895433</v>
      </c>
      <c r="AH105" s="29">
        <f t="shared" si="50"/>
        <v>-18.11651059224425</v>
      </c>
      <c r="AI105" s="29">
        <f t="shared" si="59"/>
        <v>-20.874155116350416</v>
      </c>
      <c r="AJ105" s="29">
        <f t="shared" si="60"/>
        <v>-2.3193505684833795</v>
      </c>
      <c r="AK105" s="29">
        <f t="shared" si="61"/>
        <v>-6.9580517054501385</v>
      </c>
      <c r="AL105" s="29">
        <f t="shared" si="62"/>
        <v>-13.916103410900277</v>
      </c>
      <c r="AM105" s="20">
        <f t="shared" si="67"/>
        <v>196.25577910980661</v>
      </c>
      <c r="AN105" s="20">
        <f t="shared" si="69"/>
        <v>-14.536793037650298</v>
      </c>
      <c r="AO105" s="20">
        <f t="shared" si="51"/>
        <v>4.5692955833305895</v>
      </c>
      <c r="AP105" s="20">
        <f t="shared" si="52"/>
        <v>16.304859533019826</v>
      </c>
      <c r="AQ105" s="20">
        <f t="shared" si="53"/>
        <v>-8.9490353574866948</v>
      </c>
      <c r="AR105" s="20">
        <f t="shared" si="54"/>
        <v>-11.268385925970074</v>
      </c>
      <c r="AS105" s="20">
        <f t="shared" si="68"/>
        <v>6825.549697371438</v>
      </c>
      <c r="AT105" s="20">
        <f t="shared" si="63"/>
        <v>-2.6116732787866113</v>
      </c>
      <c r="AU105" s="20">
        <f t="shared" si="64"/>
        <v>25.805178963620165</v>
      </c>
      <c r="AV105" s="20">
        <f t="shared" si="55"/>
        <v>-0.10120733060865485</v>
      </c>
      <c r="AW105" s="21">
        <f t="shared" si="44"/>
        <v>28413.700000000004</v>
      </c>
      <c r="AX105" s="20">
        <f t="shared" si="56"/>
        <v>23.193505684833795</v>
      </c>
      <c r="AY105" s="20">
        <f t="shared" si="66"/>
        <v>6918.8054764812396</v>
      </c>
      <c r="AZ105" s="20">
        <f t="shared" si="57"/>
        <v>7021.805476481245</v>
      </c>
      <c r="BA105" s="20"/>
      <c r="BB105" s="20"/>
    </row>
    <row r="106" spans="1:54" x14ac:dyDescent="0.25">
      <c r="A106">
        <v>2</v>
      </c>
      <c r="C106" s="16">
        <f t="shared" si="58"/>
        <v>44170</v>
      </c>
      <c r="D106" s="91">
        <v>105</v>
      </c>
      <c r="E106" s="91" t="e">
        <f t="shared" si="45"/>
        <v>#NUM!</v>
      </c>
      <c r="Z106" s="74">
        <f t="shared" si="46"/>
        <v>8.8600602602917817</v>
      </c>
      <c r="AA106" s="17">
        <f t="shared" si="47"/>
        <v>0.75000000000000011</v>
      </c>
      <c r="AB106">
        <f t="shared" si="42"/>
        <v>3.3750000000000002E-2</v>
      </c>
      <c r="AC106">
        <v>22.22</v>
      </c>
      <c r="AD106">
        <f t="shared" si="43"/>
        <v>4.4999999999999998E-2</v>
      </c>
      <c r="AE106">
        <f t="shared" si="48"/>
        <v>-1.1249999999999996E-2</v>
      </c>
      <c r="AF106" s="28">
        <f t="shared" si="65"/>
        <v>21368.792740058423</v>
      </c>
      <c r="AG106" s="29">
        <f t="shared" si="49"/>
        <v>-5.0048938657201809</v>
      </c>
      <c r="AH106" s="29">
        <f t="shared" si="50"/>
        <v>-18.096889594616897</v>
      </c>
      <c r="AI106" s="29">
        <f t="shared" si="59"/>
        <v>-20.791605114303369</v>
      </c>
      <c r="AJ106" s="29">
        <f t="shared" si="60"/>
        <v>-2.310178346033708</v>
      </c>
      <c r="AK106" s="29">
        <f t="shared" si="61"/>
        <v>-6.930535038101123</v>
      </c>
      <c r="AL106" s="29">
        <f t="shared" si="62"/>
        <v>-13.861070076202246</v>
      </c>
      <c r="AM106" s="20">
        <f t="shared" si="67"/>
        <v>193.79633128154521</v>
      </c>
      <c r="AN106" s="20">
        <f t="shared" si="69"/>
        <v>-14.419542882623473</v>
      </c>
      <c r="AO106" s="20">
        <f t="shared" si="51"/>
        <v>4.504404479148163</v>
      </c>
      <c r="AP106" s="20">
        <f t="shared" si="52"/>
        <v>16.287200635155209</v>
      </c>
      <c r="AQ106" s="20">
        <f t="shared" si="53"/>
        <v>-8.8315100599412979</v>
      </c>
      <c r="AR106" s="20">
        <f t="shared" si="54"/>
        <v>-11.141688405975007</v>
      </c>
      <c r="AS106" s="20">
        <f t="shared" si="68"/>
        <v>6851.1109286600358</v>
      </c>
      <c r="AT106" s="20">
        <f t="shared" si="63"/>
        <v>-2.4594478282614034</v>
      </c>
      <c r="AU106" s="20">
        <f t="shared" si="64"/>
        <v>25.56123128859781</v>
      </c>
      <c r="AV106" s="20">
        <f t="shared" si="55"/>
        <v>-9.6217893437648999E-2</v>
      </c>
      <c r="AW106" s="21">
        <f t="shared" si="44"/>
        <v>28413.700000000004</v>
      </c>
      <c r="AX106" s="20">
        <f t="shared" si="56"/>
        <v>23.101783460337078</v>
      </c>
      <c r="AY106" s="20">
        <f t="shared" si="66"/>
        <v>6941.9072599415767</v>
      </c>
      <c r="AZ106" s="20">
        <f t="shared" si="57"/>
        <v>7044.9072599415813</v>
      </c>
      <c r="BA106" s="20"/>
      <c r="BB106" s="20"/>
    </row>
    <row r="107" spans="1:54" x14ac:dyDescent="0.25">
      <c r="A107">
        <v>2</v>
      </c>
      <c r="C107" s="16">
        <f t="shared" si="58"/>
        <v>44171</v>
      </c>
      <c r="D107" s="91">
        <v>106</v>
      </c>
      <c r="E107" s="91" t="e">
        <f t="shared" si="45"/>
        <v>#NUM!</v>
      </c>
      <c r="Z107" s="74">
        <f t="shared" si="46"/>
        <v>8.8633217188070876</v>
      </c>
      <c r="AA107" s="17">
        <f t="shared" si="47"/>
        <v>0.75000000000000011</v>
      </c>
      <c r="AB107">
        <f t="shared" si="42"/>
        <v>3.3750000000000002E-2</v>
      </c>
      <c r="AC107">
        <v>22.22</v>
      </c>
      <c r="AD107">
        <f t="shared" si="43"/>
        <v>4.4999999999999998E-2</v>
      </c>
      <c r="AE107">
        <f t="shared" si="48"/>
        <v>-1.1249999999999996E-2</v>
      </c>
      <c r="AF107" s="28">
        <f t="shared" si="65"/>
        <v>21345.778557785936</v>
      </c>
      <c r="AG107" s="29">
        <f t="shared" si="49"/>
        <v>-4.9368360812940919</v>
      </c>
      <c r="AH107" s="29">
        <f t="shared" si="50"/>
        <v>-18.077346191190856</v>
      </c>
      <c r="AI107" s="29">
        <f t="shared" si="59"/>
        <v>-20.712764045236455</v>
      </c>
      <c r="AJ107" s="29">
        <f t="shared" si="60"/>
        <v>-2.3014182272484951</v>
      </c>
      <c r="AK107" s="29">
        <f t="shared" si="61"/>
        <v>-6.904254681745484</v>
      </c>
      <c r="AL107" s="29">
        <f t="shared" si="62"/>
        <v>-13.80850936349097</v>
      </c>
      <c r="AM107" s="20">
        <f t="shared" si="67"/>
        <v>191.47559536929782</v>
      </c>
      <c r="AN107" s="20">
        <f t="shared" si="69"/>
        <v>-14.312665049814328</v>
      </c>
      <c r="AO107" s="20">
        <f t="shared" si="51"/>
        <v>4.443152473164683</v>
      </c>
      <c r="AP107" s="20">
        <f t="shared" si="52"/>
        <v>16.269611572071771</v>
      </c>
      <c r="AQ107" s="20">
        <f t="shared" si="53"/>
        <v>-8.7208349076695342</v>
      </c>
      <c r="AR107" s="20">
        <f t="shared" si="54"/>
        <v>-11.02225313491803</v>
      </c>
      <c r="AS107" s="20">
        <f t="shared" si="68"/>
        <v>6876.4458468447674</v>
      </c>
      <c r="AT107" s="20">
        <f t="shared" si="63"/>
        <v>-2.3207359122473861</v>
      </c>
      <c r="AU107" s="20">
        <f t="shared" si="64"/>
        <v>25.334918184731578</v>
      </c>
      <c r="AV107" s="20">
        <f t="shared" si="55"/>
        <v>-9.1602265905323041E-2</v>
      </c>
      <c r="AW107" s="21">
        <f t="shared" si="44"/>
        <v>28413.7</v>
      </c>
      <c r="AX107" s="20">
        <f t="shared" si="56"/>
        <v>23.014182272484948</v>
      </c>
      <c r="AY107" s="20">
        <f t="shared" si="66"/>
        <v>6964.9214422140612</v>
      </c>
      <c r="AZ107" s="20">
        <f t="shared" si="57"/>
        <v>7067.9214422140649</v>
      </c>
      <c r="BA107" s="20"/>
      <c r="BB107" s="20"/>
    </row>
    <row r="108" spans="1:54" x14ac:dyDescent="0.25">
      <c r="A108">
        <v>2</v>
      </c>
      <c r="C108" s="16">
        <f t="shared" si="58"/>
        <v>44172</v>
      </c>
      <c r="D108" s="91">
        <v>107</v>
      </c>
      <c r="E108" s="91" t="e">
        <f t="shared" si="45"/>
        <v>#NUM!</v>
      </c>
      <c r="Z108" s="74">
        <f t="shared" si="46"/>
        <v>8.8665607509062667</v>
      </c>
      <c r="AA108" s="17">
        <f t="shared" si="47"/>
        <v>0.75000000000000011</v>
      </c>
      <c r="AB108">
        <f t="shared" si="42"/>
        <v>3.3750000000000002E-2</v>
      </c>
      <c r="AC108">
        <v>22.22</v>
      </c>
      <c r="AD108">
        <f t="shared" si="43"/>
        <v>4.4999999999999998E-2</v>
      </c>
      <c r="AE108">
        <f t="shared" si="48"/>
        <v>-1.1249999999999996E-2</v>
      </c>
      <c r="AF108" s="28">
        <f t="shared" si="65"/>
        <v>21322.848217353254</v>
      </c>
      <c r="AG108" s="29">
        <f t="shared" si="49"/>
        <v>-4.872463536987687</v>
      </c>
      <c r="AH108" s="29">
        <f t="shared" si="50"/>
        <v>-18.057876895694953</v>
      </c>
      <c r="AI108" s="29">
        <f t="shared" si="59"/>
        <v>-20.637306389414377</v>
      </c>
      <c r="AJ108" s="29">
        <f t="shared" si="60"/>
        <v>-2.2930340432682641</v>
      </c>
      <c r="AK108" s="29">
        <f t="shared" si="61"/>
        <v>-6.8791021298047923</v>
      </c>
      <c r="AL108" s="29">
        <f t="shared" si="62"/>
        <v>-13.758204259609585</v>
      </c>
      <c r="AM108" s="20">
        <f t="shared" si="67"/>
        <v>189.28086735990507</v>
      </c>
      <c r="AN108" s="20">
        <f t="shared" si="69"/>
        <v>-14.21563260718875</v>
      </c>
      <c r="AO108" s="20">
        <f t="shared" si="51"/>
        <v>4.3852171832889182</v>
      </c>
      <c r="AP108" s="20">
        <f t="shared" si="52"/>
        <v>16.252089206125458</v>
      </c>
      <c r="AQ108" s="20">
        <f t="shared" si="53"/>
        <v>-8.6164017916184008</v>
      </c>
      <c r="AR108" s="20">
        <f t="shared" si="54"/>
        <v>-10.909435834886665</v>
      </c>
      <c r="AS108" s="20">
        <f t="shared" si="68"/>
        <v>6901.570915286843</v>
      </c>
      <c r="AT108" s="20">
        <f t="shared" si="63"/>
        <v>-2.1947280093927475</v>
      </c>
      <c r="AU108" s="20">
        <f t="shared" si="64"/>
        <v>25.125068442075644</v>
      </c>
      <c r="AV108" s="20">
        <f t="shared" si="55"/>
        <v>-8.7352120630141278E-2</v>
      </c>
      <c r="AW108" s="21">
        <f t="shared" si="44"/>
        <v>28413.700000000004</v>
      </c>
      <c r="AX108" s="20">
        <f t="shared" si="56"/>
        <v>22.930340432682641</v>
      </c>
      <c r="AY108" s="20">
        <f t="shared" si="66"/>
        <v>6987.8517826467441</v>
      </c>
      <c r="AZ108" s="20">
        <f t="shared" si="57"/>
        <v>7090.8517826467478</v>
      </c>
      <c r="BA108" s="20"/>
      <c r="BB108" s="20"/>
    </row>
    <row r="109" spans="1:54" x14ac:dyDescent="0.25">
      <c r="A109">
        <v>2</v>
      </c>
      <c r="C109" s="16">
        <f t="shared" si="58"/>
        <v>44173</v>
      </c>
      <c r="D109" s="91">
        <v>108</v>
      </c>
      <c r="E109" s="91" t="e">
        <f t="shared" si="45"/>
        <v>#NUM!</v>
      </c>
      <c r="Z109" s="74">
        <f t="shared" si="46"/>
        <v>8.8697780204350316</v>
      </c>
      <c r="AA109" s="17">
        <f t="shared" si="47"/>
        <v>0.75000000000000011</v>
      </c>
      <c r="AB109">
        <f t="shared" si="42"/>
        <v>3.3750000000000002E-2</v>
      </c>
      <c r="AC109">
        <v>22.22</v>
      </c>
      <c r="AD109">
        <f t="shared" si="43"/>
        <v>4.4999999999999998E-2</v>
      </c>
      <c r="AE109">
        <f t="shared" si="48"/>
        <v>-1.1249999999999996E-2</v>
      </c>
      <c r="AF109" s="28">
        <f t="shared" si="65"/>
        <v>21299.998298515773</v>
      </c>
      <c r="AG109" s="29">
        <f t="shared" si="49"/>
        <v>-4.8114403096459206</v>
      </c>
      <c r="AH109" s="29">
        <f t="shared" si="50"/>
        <v>-18.038478527835526</v>
      </c>
      <c r="AI109" s="29">
        <f t="shared" si="59"/>
        <v>-20.564926953733302</v>
      </c>
      <c r="AJ109" s="29">
        <f t="shared" si="60"/>
        <v>-2.2849918837481447</v>
      </c>
      <c r="AK109" s="29">
        <f t="shared" si="61"/>
        <v>-6.854975651244434</v>
      </c>
      <c r="AL109" s="29">
        <f t="shared" si="62"/>
        <v>-13.709951302488868</v>
      </c>
      <c r="AM109" s="20">
        <f t="shared" si="67"/>
        <v>187.20021667645568</v>
      </c>
      <c r="AN109" s="20">
        <f t="shared" si="69"/>
        <v>-14.127938605986976</v>
      </c>
      <c r="AO109" s="20">
        <f t="shared" si="51"/>
        <v>4.3302962786813284</v>
      </c>
      <c r="AP109" s="20">
        <f t="shared" si="52"/>
        <v>16.234630675051974</v>
      </c>
      <c r="AQ109" s="20">
        <f t="shared" si="53"/>
        <v>-8.5176390311957277</v>
      </c>
      <c r="AR109" s="20">
        <f t="shared" si="54"/>
        <v>-10.802630914943872</v>
      </c>
      <c r="AS109" s="20">
        <f t="shared" si="68"/>
        <v>6926.5014848077735</v>
      </c>
      <c r="AT109" s="20">
        <f t="shared" si="63"/>
        <v>-2.0806506834493916</v>
      </c>
      <c r="AU109" s="20">
        <f t="shared" si="64"/>
        <v>24.930569520930476</v>
      </c>
      <c r="AV109" s="20">
        <f t="shared" si="55"/>
        <v>-8.3457807961530114E-2</v>
      </c>
      <c r="AW109" s="21">
        <f t="shared" si="44"/>
        <v>28413.7</v>
      </c>
      <c r="AX109" s="20">
        <f t="shared" si="56"/>
        <v>22.849918837481447</v>
      </c>
      <c r="AY109" s="20">
        <f t="shared" si="66"/>
        <v>7010.7017014842259</v>
      </c>
      <c r="AZ109" s="20">
        <f t="shared" si="57"/>
        <v>7113.7017014842295</v>
      </c>
      <c r="BA109" s="20"/>
      <c r="BB109" s="20"/>
    </row>
    <row r="110" spans="1:54" x14ac:dyDescent="0.25">
      <c r="A110">
        <v>2</v>
      </c>
      <c r="C110" s="88">
        <f t="shared" si="58"/>
        <v>44174</v>
      </c>
      <c r="D110" s="91">
        <v>109</v>
      </c>
      <c r="E110" s="91" t="e">
        <f t="shared" si="45"/>
        <v>#NUM!</v>
      </c>
      <c r="Z110" s="74">
        <f t="shared" si="46"/>
        <v>8.8729741380512692</v>
      </c>
      <c r="AA110" s="17">
        <f t="shared" si="47"/>
        <v>0.75000000000000011</v>
      </c>
      <c r="AB110">
        <f t="shared" si="42"/>
        <v>3.3750000000000002E-2</v>
      </c>
      <c r="AC110">
        <v>22.22</v>
      </c>
      <c r="AD110">
        <f t="shared" si="43"/>
        <v>4.4999999999999998E-2</v>
      </c>
      <c r="AE110">
        <f t="shared" si="48"/>
        <v>-1.1249999999999996E-2</v>
      </c>
      <c r="AF110" s="28">
        <f t="shared" si="65"/>
        <v>21277.225698622638</v>
      </c>
      <c r="AG110" s="29">
        <f t="shared" si="49"/>
        <v>-4.7534516989441205</v>
      </c>
      <c r="AH110" s="29">
        <f t="shared" si="50"/>
        <v>-18.01914819419008</v>
      </c>
      <c r="AI110" s="29">
        <f t="shared" si="59"/>
        <v>-20.495339903820781</v>
      </c>
      <c r="AJ110" s="29">
        <f t="shared" si="60"/>
        <v>-2.27725998931342</v>
      </c>
      <c r="AK110" s="29">
        <f t="shared" si="61"/>
        <v>-6.8317799679402604</v>
      </c>
      <c r="AL110" s="29">
        <f t="shared" si="62"/>
        <v>-13.663559935880521</v>
      </c>
      <c r="AM110" s="20">
        <f t="shared" si="67"/>
        <v>185.22245142882235</v>
      </c>
      <c r="AN110" s="20">
        <f t="shared" si="69"/>
        <v>-14.049095401013606</v>
      </c>
      <c r="AO110" s="20">
        <f t="shared" si="51"/>
        <v>4.2781065290497082</v>
      </c>
      <c r="AP110" s="20">
        <f t="shared" si="52"/>
        <v>16.217233374771073</v>
      </c>
      <c r="AQ110" s="20">
        <f t="shared" si="53"/>
        <v>-8.424009750440506</v>
      </c>
      <c r="AR110" s="20">
        <f t="shared" si="54"/>
        <v>-10.701269739753926</v>
      </c>
      <c r="AS110" s="20">
        <f t="shared" si="68"/>
        <v>6951.2518499485413</v>
      </c>
      <c r="AT110" s="20">
        <f t="shared" si="63"/>
        <v>-1.9777652476333287</v>
      </c>
      <c r="AU110" s="20">
        <f t="shared" si="64"/>
        <v>24.750365140767826</v>
      </c>
      <c r="AV110" s="20">
        <f t="shared" si="55"/>
        <v>-7.990852807159729E-2</v>
      </c>
      <c r="AW110" s="21">
        <f t="shared" si="44"/>
        <v>28413.7</v>
      </c>
      <c r="AX110" s="20">
        <f t="shared" si="56"/>
        <v>22.772599893134199</v>
      </c>
      <c r="AY110" s="20">
        <f t="shared" si="66"/>
        <v>7033.4743013773605</v>
      </c>
      <c r="AZ110" s="20">
        <f t="shared" si="57"/>
        <v>7136.4743013773641</v>
      </c>
      <c r="BA110" s="20"/>
      <c r="BB110" s="20"/>
    </row>
    <row r="111" spans="1:54" x14ac:dyDescent="0.25">
      <c r="A111">
        <v>2</v>
      </c>
      <c r="C111" s="16">
        <f t="shared" si="58"/>
        <v>44175</v>
      </c>
      <c r="D111" s="91">
        <v>110</v>
      </c>
      <c r="E111" s="91" t="e">
        <f t="shared" si="45"/>
        <v>#NUM!</v>
      </c>
      <c r="Z111" s="74">
        <f t="shared" si="46"/>
        <v>8.8761496649863947</v>
      </c>
      <c r="AA111" s="63">
        <f t="shared" si="47"/>
        <v>0.75000000000000011</v>
      </c>
      <c r="AB111" s="64">
        <f t="shared" si="42"/>
        <v>3.3750000000000002E-2</v>
      </c>
      <c r="AC111">
        <v>22.22</v>
      </c>
      <c r="AD111">
        <f t="shared" si="43"/>
        <v>4.4999999999999998E-2</v>
      </c>
      <c r="AE111">
        <f t="shared" si="48"/>
        <v>-1.1249999999999996E-2</v>
      </c>
      <c r="AF111" s="28">
        <f t="shared" si="65"/>
        <v>21254.527612138179</v>
      </c>
      <c r="AG111" s="29">
        <f t="shared" si="49"/>
        <v>-4.6982032144466146</v>
      </c>
      <c r="AH111" s="29">
        <f t="shared" si="50"/>
        <v>-17.99988327001072</v>
      </c>
      <c r="AI111" s="29">
        <f t="shared" si="59"/>
        <v>-20.428277836011603</v>
      </c>
      <c r="AJ111" s="29">
        <f t="shared" si="60"/>
        <v>-2.2698086484457334</v>
      </c>
      <c r="AK111" s="29">
        <f t="shared" si="61"/>
        <v>-6.8094259453372006</v>
      </c>
      <c r="AL111" s="29">
        <f t="shared" si="62"/>
        <v>-13.618851890674403</v>
      </c>
      <c r="AM111" s="20">
        <f t="shared" si="67"/>
        <v>183.33708495482858</v>
      </c>
      <c r="AN111" s="20">
        <f t="shared" si="69"/>
        <v>-13.978633995708389</v>
      </c>
      <c r="AO111" s="20">
        <f t="shared" si="51"/>
        <v>4.2283828930019531</v>
      </c>
      <c r="AP111" s="20">
        <f t="shared" si="52"/>
        <v>16.199894943009649</v>
      </c>
      <c r="AQ111" s="20">
        <f t="shared" si="53"/>
        <v>-8.3350103142970049</v>
      </c>
      <c r="AR111" s="20">
        <f t="shared" si="54"/>
        <v>-10.604818962742739</v>
      </c>
      <c r="AS111" s="20">
        <f t="shared" si="68"/>
        <v>6975.8353029069922</v>
      </c>
      <c r="AT111" s="20">
        <f t="shared" si="63"/>
        <v>-1.8853664739937699</v>
      </c>
      <c r="AU111" s="20">
        <f t="shared" si="64"/>
        <v>24.583452958450835</v>
      </c>
      <c r="AV111" s="20">
        <f t="shared" si="55"/>
        <v>-7.6692500324518256E-2</v>
      </c>
      <c r="AW111" s="21">
        <f t="shared" si="44"/>
        <v>28413.7</v>
      </c>
      <c r="AX111" s="20">
        <f t="shared" si="56"/>
        <v>22.698086484457335</v>
      </c>
      <c r="AY111" s="20">
        <f t="shared" si="66"/>
        <v>7056.1723878618177</v>
      </c>
      <c r="AZ111" s="20">
        <f t="shared" si="57"/>
        <v>7159.1723878618204</v>
      </c>
      <c r="BA111" s="20"/>
      <c r="BB111" s="20"/>
    </row>
    <row r="112" spans="1:54" x14ac:dyDescent="0.25">
      <c r="A112">
        <v>2</v>
      </c>
      <c r="C112" s="16">
        <f t="shared" si="58"/>
        <v>44176</v>
      </c>
      <c r="D112" s="91">
        <v>111</v>
      </c>
      <c r="E112" s="91" t="e">
        <f t="shared" si="45"/>
        <v>#NUM!</v>
      </c>
      <c r="Z112" s="74">
        <f t="shared" si="46"/>
        <v>8.8793051165878829</v>
      </c>
      <c r="AA112" s="63">
        <f t="shared" si="47"/>
        <v>0.75000000000000011</v>
      </c>
      <c r="AB112" s="64">
        <f t="shared" si="42"/>
        <v>3.3750000000000002E-2</v>
      </c>
      <c r="AC112">
        <v>22.22</v>
      </c>
      <c r="AD112">
        <f t="shared" si="43"/>
        <v>4.4999999999999998E-2</v>
      </c>
      <c r="AE112">
        <f t="shared" si="48"/>
        <v>-1.1249999999999996E-2</v>
      </c>
      <c r="AF112" s="28">
        <f t="shared" si="65"/>
        <v>21231.901511152049</v>
      </c>
      <c r="AG112" s="29">
        <f t="shared" si="49"/>
        <v>-4.6454196042280769</v>
      </c>
      <c r="AH112" s="29">
        <f t="shared" si="50"/>
        <v>-17.980681381899934</v>
      </c>
      <c r="AI112" s="29">
        <f t="shared" si="59"/>
        <v>-20.363490887515212</v>
      </c>
      <c r="AJ112" s="29">
        <f t="shared" si="60"/>
        <v>-2.2626100986128015</v>
      </c>
      <c r="AK112" s="29">
        <f t="shared" si="61"/>
        <v>-6.7878302958384031</v>
      </c>
      <c r="AL112" s="29">
        <f t="shared" si="62"/>
        <v>-13.575660591676808</v>
      </c>
      <c r="AM112" s="20">
        <f t="shared" si="67"/>
        <v>181.53430360847625</v>
      </c>
      <c r="AN112" s="20">
        <f t="shared" si="69"/>
        <v>-13.916103410900277</v>
      </c>
      <c r="AO112" s="20">
        <f t="shared" si="51"/>
        <v>4.1808776438052693</v>
      </c>
      <c r="AP112" s="20">
        <f t="shared" si="52"/>
        <v>16.182613243709941</v>
      </c>
      <c r="AQ112" s="20">
        <f t="shared" si="53"/>
        <v>-8.2501688229672858</v>
      </c>
      <c r="AR112" s="20">
        <f t="shared" si="54"/>
        <v>-10.512778921580088</v>
      </c>
      <c r="AS112" s="20">
        <f t="shared" si="68"/>
        <v>7000.2641852394727</v>
      </c>
      <c r="AT112" s="20">
        <f t="shared" si="63"/>
        <v>-1.802781346352333</v>
      </c>
      <c r="AU112" s="20">
        <f t="shared" si="64"/>
        <v>24.428882332480498</v>
      </c>
      <c r="AV112" s="20">
        <f t="shared" si="55"/>
        <v>-7.3797127589229308E-2</v>
      </c>
      <c r="AW112" s="21">
        <f t="shared" si="44"/>
        <v>28413.7</v>
      </c>
      <c r="AX112" s="20">
        <f t="shared" si="56"/>
        <v>22.626100986128012</v>
      </c>
      <c r="AY112" s="20">
        <f t="shared" si="66"/>
        <v>7078.7984888479459</v>
      </c>
      <c r="AZ112" s="20">
        <f t="shared" si="57"/>
        <v>7181.7984888479486</v>
      </c>
      <c r="BA112" s="20"/>
      <c r="BB112" s="20"/>
    </row>
    <row r="113" spans="1:54" x14ac:dyDescent="0.25">
      <c r="A113">
        <v>2</v>
      </c>
      <c r="C113" s="16">
        <f t="shared" si="58"/>
        <v>44177</v>
      </c>
      <c r="D113" s="91">
        <v>112</v>
      </c>
      <c r="E113" s="91" t="e">
        <f t="shared" si="45"/>
        <v>#NUM!</v>
      </c>
      <c r="Z113" s="74">
        <f t="shared" si="46"/>
        <v>8.8824409656548493</v>
      </c>
      <c r="AA113" s="63">
        <f t="shared" si="47"/>
        <v>0.75000000000000011</v>
      </c>
      <c r="AB113" s="64">
        <f t="shared" si="42"/>
        <v>3.3750000000000002E-2</v>
      </c>
      <c r="AC113">
        <v>22.22</v>
      </c>
      <c r="AD113">
        <f t="shared" si="43"/>
        <v>4.4999999999999998E-2</v>
      </c>
      <c r="AE113">
        <f t="shared" si="48"/>
        <v>-1.1249999999999996E-2</v>
      </c>
      <c r="AF113" s="28">
        <f t="shared" si="65"/>
        <v>21209.345126837405</v>
      </c>
      <c r="AG113" s="29">
        <f t="shared" si="49"/>
        <v>-4.5948439233218386</v>
      </c>
      <c r="AH113" s="29">
        <f t="shared" si="50"/>
        <v>-17.961540391322757</v>
      </c>
      <c r="AI113" s="29">
        <f t="shared" si="59"/>
        <v>-20.300745883180138</v>
      </c>
      <c r="AJ113" s="29">
        <f t="shared" si="60"/>
        <v>-2.2556384314644595</v>
      </c>
      <c r="AK113" s="29">
        <f t="shared" si="61"/>
        <v>-6.766915294393379</v>
      </c>
      <c r="AL113" s="29">
        <f t="shared" si="62"/>
        <v>-13.53383058878676</v>
      </c>
      <c r="AM113" s="20">
        <f t="shared" si="67"/>
        <v>179.8049357530727</v>
      </c>
      <c r="AN113" s="20">
        <f t="shared" si="69"/>
        <v>-13.861070076202246</v>
      </c>
      <c r="AO113" s="20">
        <f t="shared" si="51"/>
        <v>4.1353595309896551</v>
      </c>
      <c r="AP113" s="20">
        <f t="shared" si="52"/>
        <v>16.165386352190481</v>
      </c>
      <c r="AQ113" s="20">
        <f t="shared" si="53"/>
        <v>-8.1690436623814318</v>
      </c>
      <c r="AR113" s="20">
        <f t="shared" si="54"/>
        <v>-10.424682093845892</v>
      </c>
      <c r="AS113" s="20">
        <f t="shared" si="68"/>
        <v>7024.5499374095207</v>
      </c>
      <c r="AT113" s="20">
        <f t="shared" si="63"/>
        <v>-1.7293678554035523</v>
      </c>
      <c r="AU113" s="20">
        <f t="shared" si="64"/>
        <v>24.285752170047999</v>
      </c>
      <c r="AV113" s="20">
        <f t="shared" si="55"/>
        <v>-7.1209153552032417E-2</v>
      </c>
      <c r="AW113" s="21">
        <f t="shared" si="44"/>
        <v>28413.699999999997</v>
      </c>
      <c r="AX113" s="20">
        <f t="shared" si="56"/>
        <v>22.556384314644596</v>
      </c>
      <c r="AY113" s="20">
        <f t="shared" si="66"/>
        <v>7101.3548731625906</v>
      </c>
      <c r="AZ113" s="20">
        <f t="shared" si="57"/>
        <v>7204.3548731625933</v>
      </c>
      <c r="BA113" s="20"/>
      <c r="BB113" s="20"/>
    </row>
    <row r="114" spans="1:54" x14ac:dyDescent="0.25">
      <c r="A114">
        <v>2</v>
      </c>
      <c r="C114" s="16">
        <f t="shared" si="58"/>
        <v>44178</v>
      </c>
      <c r="D114" s="91">
        <v>113</v>
      </c>
      <c r="E114" s="91" t="e">
        <f t="shared" si="45"/>
        <v>#NUM!</v>
      </c>
      <c r="Z114" s="74">
        <f t="shared" si="46"/>
        <v>8.8855576455778227</v>
      </c>
      <c r="AA114" s="63">
        <f t="shared" si="47"/>
        <v>0.75000000000000011</v>
      </c>
      <c r="AB114" s="64">
        <f t="shared" si="42"/>
        <v>3.3750000000000002E-2</v>
      </c>
      <c r="AC114">
        <v>22.22</v>
      </c>
      <c r="AD114">
        <f t="shared" si="43"/>
        <v>4.4999999999999998E-2</v>
      </c>
      <c r="AE114">
        <f t="shared" si="48"/>
        <v>-1.1249999999999996E-2</v>
      </c>
      <c r="AF114" s="28">
        <f t="shared" si="65"/>
        <v>21186.856431818131</v>
      </c>
      <c r="AG114" s="29">
        <f t="shared" si="49"/>
        <v>-4.5462366403508714</v>
      </c>
      <c r="AH114" s="29">
        <f t="shared" si="50"/>
        <v>-17.942458378920954</v>
      </c>
      <c r="AI114" s="29">
        <f t="shared" si="59"/>
        <v>-20.239825517344642</v>
      </c>
      <c r="AJ114" s="29">
        <f t="shared" si="60"/>
        <v>-2.2488695019271825</v>
      </c>
      <c r="AK114" s="29">
        <f t="shared" si="61"/>
        <v>-6.7466085057815466</v>
      </c>
      <c r="AL114" s="29">
        <f t="shared" si="62"/>
        <v>-13.493217011563095</v>
      </c>
      <c r="AM114" s="20">
        <f t="shared" si="67"/>
        <v>178.14502979803808</v>
      </c>
      <c r="AN114" s="20">
        <f t="shared" si="69"/>
        <v>-13.80850936349097</v>
      </c>
      <c r="AO114" s="20">
        <f t="shared" si="51"/>
        <v>4.0916129763157842</v>
      </c>
      <c r="AP114" s="20">
        <f t="shared" si="52"/>
        <v>16.148212541028858</v>
      </c>
      <c r="AQ114" s="20">
        <f t="shared" si="53"/>
        <v>-8.091222108888271</v>
      </c>
      <c r="AR114" s="20">
        <f t="shared" si="54"/>
        <v>-10.340091610815453</v>
      </c>
      <c r="AS114" s="20">
        <f t="shared" si="68"/>
        <v>7048.6985383838273</v>
      </c>
      <c r="AT114" s="20">
        <f t="shared" si="63"/>
        <v>-1.6599059550346169</v>
      </c>
      <c r="AU114" s="20">
        <f t="shared" si="64"/>
        <v>24.148600974306646</v>
      </c>
      <c r="AV114" s="20">
        <f t="shared" si="55"/>
        <v>-6.8737147829006945E-2</v>
      </c>
      <c r="AW114" s="21">
        <f t="shared" si="44"/>
        <v>28413.699999999997</v>
      </c>
      <c r="AX114" s="20">
        <f t="shared" si="56"/>
        <v>22.488695019271823</v>
      </c>
      <c r="AY114" s="20">
        <f t="shared" si="66"/>
        <v>7123.8435681818628</v>
      </c>
      <c r="AZ114" s="20">
        <f t="shared" si="57"/>
        <v>7226.8435681818655</v>
      </c>
      <c r="BA114" s="20"/>
      <c r="BB114" s="20"/>
    </row>
    <row r="115" spans="1:54" x14ac:dyDescent="0.25">
      <c r="A115">
        <v>2</v>
      </c>
      <c r="C115" s="16">
        <f t="shared" si="58"/>
        <v>44179</v>
      </c>
      <c r="D115" s="91">
        <v>114</v>
      </c>
      <c r="E115" s="91" t="e">
        <f t="shared" si="45"/>
        <v>#NUM!</v>
      </c>
      <c r="Z115" s="74">
        <f t="shared" si="46"/>
        <v>8.8886555693476712</v>
      </c>
      <c r="AA115" s="63">
        <f t="shared" si="47"/>
        <v>0.75000000000000011</v>
      </c>
      <c r="AB115" s="64">
        <f t="shared" si="42"/>
        <v>3.3750000000000002E-2</v>
      </c>
      <c r="AC115">
        <v>22.22</v>
      </c>
      <c r="AD115">
        <f t="shared" si="43"/>
        <v>4.4999999999999998E-2</v>
      </c>
      <c r="AE115">
        <f t="shared" si="48"/>
        <v>-1.1249999999999996E-2</v>
      </c>
      <c r="AF115" s="28">
        <f t="shared" si="65"/>
        <v>21164.433507024412</v>
      </c>
      <c r="AG115" s="29">
        <f t="shared" si="49"/>
        <v>-4.4994911641212907</v>
      </c>
      <c r="AH115" s="29">
        <f t="shared" si="50"/>
        <v>-17.923433629596232</v>
      </c>
      <c r="AI115" s="29">
        <f t="shared" si="59"/>
        <v>-20.180632314345772</v>
      </c>
      <c r="AJ115" s="29">
        <f t="shared" si="60"/>
        <v>-2.2422924793717525</v>
      </c>
      <c r="AK115" s="29">
        <f t="shared" si="61"/>
        <v>-6.726877438115257</v>
      </c>
      <c r="AL115" s="29">
        <f t="shared" si="62"/>
        <v>-13.453754876230516</v>
      </c>
      <c r="AM115" s="20">
        <f t="shared" si="67"/>
        <v>176.55093151186253</v>
      </c>
      <c r="AN115" s="20">
        <f t="shared" si="69"/>
        <v>-13.758204259609585</v>
      </c>
      <c r="AO115" s="20">
        <f t="shared" si="51"/>
        <v>4.0495420477091617</v>
      </c>
      <c r="AP115" s="20">
        <f t="shared" si="52"/>
        <v>16.131090266636608</v>
      </c>
      <c r="AQ115" s="20">
        <f t="shared" si="53"/>
        <v>-8.0165263409117138</v>
      </c>
      <c r="AR115" s="20">
        <f t="shared" si="54"/>
        <v>-10.258818820283466</v>
      </c>
      <c r="AS115" s="20">
        <f t="shared" si="68"/>
        <v>7072.7155614637204</v>
      </c>
      <c r="AT115" s="20">
        <f t="shared" si="63"/>
        <v>-1.5940982861755515</v>
      </c>
      <c r="AU115" s="20">
        <f t="shared" si="64"/>
        <v>24.017023079893079</v>
      </c>
      <c r="AV115" s="20">
        <f t="shared" si="55"/>
        <v>-6.637368340250803E-2</v>
      </c>
      <c r="AW115" s="21">
        <f t="shared" si="44"/>
        <v>28413.699999999993</v>
      </c>
      <c r="AX115" s="20">
        <f t="shared" si="56"/>
        <v>22.422924793717527</v>
      </c>
      <c r="AY115" s="20">
        <f t="shared" si="66"/>
        <v>7146.2664929755801</v>
      </c>
      <c r="AZ115" s="20">
        <f t="shared" si="57"/>
        <v>7249.2664929755829</v>
      </c>
      <c r="BA115" s="20"/>
      <c r="BB115" s="20"/>
    </row>
    <row r="116" spans="1:54" x14ac:dyDescent="0.25">
      <c r="A116">
        <v>2</v>
      </c>
      <c r="C116" s="16">
        <f t="shared" si="58"/>
        <v>44180</v>
      </c>
      <c r="D116" s="91">
        <v>115</v>
      </c>
      <c r="E116" s="91" t="e">
        <f t="shared" si="45"/>
        <v>#NUM!</v>
      </c>
      <c r="Z116" s="74">
        <f t="shared" si="46"/>
        <v>8.8917351310104333</v>
      </c>
      <c r="AA116" s="63">
        <f t="shared" si="47"/>
        <v>0.75000000000000011</v>
      </c>
      <c r="AB116" s="64">
        <f t="shared" si="42"/>
        <v>3.3750000000000002E-2</v>
      </c>
      <c r="AC116">
        <v>22.22</v>
      </c>
      <c r="AD116">
        <f t="shared" si="43"/>
        <v>4.4999999999999998E-2</v>
      </c>
      <c r="AE116">
        <f t="shared" si="48"/>
        <v>-1.1249999999999996E-2</v>
      </c>
      <c r="AF116" s="28">
        <f t="shared" si="65"/>
        <v>21142.074533601288</v>
      </c>
      <c r="AG116" s="29">
        <f t="shared" si="49"/>
        <v>-4.4545089032513756</v>
      </c>
      <c r="AH116" s="29">
        <f t="shared" si="50"/>
        <v>-17.904464519874129</v>
      </c>
      <c r="AI116" s="29">
        <f t="shared" si="59"/>
        <v>-20.123076080812954</v>
      </c>
      <c r="AJ116" s="29">
        <f t="shared" si="60"/>
        <v>-2.2358973423125508</v>
      </c>
      <c r="AK116" s="29">
        <f t="shared" si="61"/>
        <v>-6.707692026937651</v>
      </c>
      <c r="AL116" s="29">
        <f t="shared" si="62"/>
        <v>-13.415384053875304</v>
      </c>
      <c r="AM116" s="20">
        <f t="shared" si="67"/>
        <v>175.0192643721528</v>
      </c>
      <c r="AN116" s="20">
        <f t="shared" si="69"/>
        <v>-13.709951302488868</v>
      </c>
      <c r="AO116" s="20">
        <f t="shared" si="51"/>
        <v>4.0090580129262383</v>
      </c>
      <c r="AP116" s="20">
        <f t="shared" si="52"/>
        <v>16.114018067886715</v>
      </c>
      <c r="AQ116" s="20">
        <f t="shared" si="53"/>
        <v>-7.9447919180338138</v>
      </c>
      <c r="AR116" s="20">
        <f t="shared" si="54"/>
        <v>-10.180689260346364</v>
      </c>
      <c r="AS116" s="20">
        <f t="shared" si="68"/>
        <v>7096.6062020265554</v>
      </c>
      <c r="AT116" s="20">
        <f t="shared" si="63"/>
        <v>-1.5316671397097252</v>
      </c>
      <c r="AU116" s="20">
        <f t="shared" si="64"/>
        <v>23.89064056283496</v>
      </c>
      <c r="AV116" s="20">
        <f t="shared" si="55"/>
        <v>-6.4111597831848652E-2</v>
      </c>
      <c r="AW116" s="21">
        <f t="shared" si="44"/>
        <v>28413.699999999997</v>
      </c>
      <c r="AX116" s="20">
        <f t="shared" si="56"/>
        <v>22.358973423125505</v>
      </c>
      <c r="AY116" s="20">
        <f t="shared" si="66"/>
        <v>7168.6254663987056</v>
      </c>
      <c r="AZ116" s="20">
        <f t="shared" si="57"/>
        <v>7271.6254663987083</v>
      </c>
      <c r="BA116" s="20"/>
      <c r="BB116" s="20"/>
    </row>
    <row r="117" spans="1:54" x14ac:dyDescent="0.25">
      <c r="A117">
        <v>2</v>
      </c>
      <c r="C117" s="16">
        <f t="shared" si="58"/>
        <v>44181</v>
      </c>
      <c r="D117" s="91">
        <v>116</v>
      </c>
      <c r="E117" s="91" t="e">
        <f t="shared" si="45"/>
        <v>#NUM!</v>
      </c>
      <c r="Z117" s="74">
        <f t="shared" si="46"/>
        <v>8.894796707016944</v>
      </c>
      <c r="AA117" s="63">
        <f t="shared" si="47"/>
        <v>0.75000000000000011</v>
      </c>
      <c r="AB117" s="64">
        <f t="shared" si="42"/>
        <v>3.3750000000000002E-2</v>
      </c>
      <c r="AC117">
        <v>22.22</v>
      </c>
      <c r="AD117">
        <f t="shared" si="43"/>
        <v>4.4999999999999998E-2</v>
      </c>
      <c r="AE117">
        <f t="shared" si="48"/>
        <v>-1.1249999999999996E-2</v>
      </c>
      <c r="AF117" s="28">
        <f t="shared" si="65"/>
        <v>21119.777785366397</v>
      </c>
      <c r="AG117" s="29">
        <f t="shared" si="49"/>
        <v>-4.4111987238326558</v>
      </c>
      <c r="AH117" s="29">
        <f t="shared" si="50"/>
        <v>-17.885549511058876</v>
      </c>
      <c r="AI117" s="29">
        <f t="shared" si="59"/>
        <v>-20.067073411402379</v>
      </c>
      <c r="AJ117" s="29">
        <f t="shared" si="60"/>
        <v>-2.229674823489153</v>
      </c>
      <c r="AK117" s="29">
        <f t="shared" si="61"/>
        <v>-6.6890244704674595</v>
      </c>
      <c r="AL117" s="29">
        <f t="shared" si="62"/>
        <v>-13.378048940934921</v>
      </c>
      <c r="AM117" s="20">
        <f t="shared" si="67"/>
        <v>173.54691095092778</v>
      </c>
      <c r="AN117" s="20">
        <f t="shared" si="69"/>
        <v>-13.663559935880521</v>
      </c>
      <c r="AO117" s="20">
        <f t="shared" si="51"/>
        <v>3.9700788514493901</v>
      </c>
      <c r="AP117" s="20">
        <f t="shared" si="52"/>
        <v>16.096994559952989</v>
      </c>
      <c r="AQ117" s="20">
        <f t="shared" si="53"/>
        <v>-7.8758668967468761</v>
      </c>
      <c r="AR117" s="20">
        <f t="shared" si="54"/>
        <v>-10.10554172023603</v>
      </c>
      <c r="AS117" s="20">
        <f t="shared" si="68"/>
        <v>7120.375303682672</v>
      </c>
      <c r="AT117" s="20">
        <f t="shared" si="63"/>
        <v>-1.4723534212250229</v>
      </c>
      <c r="AU117" s="20">
        <f t="shared" si="64"/>
        <v>23.769101656116618</v>
      </c>
      <c r="AV117" s="20">
        <f t="shared" si="55"/>
        <v>-6.1944007919463591E-2</v>
      </c>
      <c r="AW117" s="21">
        <f t="shared" si="44"/>
        <v>28413.699999999997</v>
      </c>
      <c r="AX117" s="20">
        <f t="shared" si="56"/>
        <v>22.296748234891531</v>
      </c>
      <c r="AY117" s="20">
        <f t="shared" si="66"/>
        <v>7190.9222146335969</v>
      </c>
      <c r="AZ117" s="20">
        <f t="shared" si="57"/>
        <v>7293.9222146335997</v>
      </c>
      <c r="BA117" s="20"/>
      <c r="BB117" s="20"/>
    </row>
    <row r="118" spans="1:54" x14ac:dyDescent="0.25">
      <c r="A118">
        <v>2</v>
      </c>
      <c r="C118" s="16">
        <f t="shared" si="58"/>
        <v>44182</v>
      </c>
      <c r="D118" s="91">
        <v>117</v>
      </c>
      <c r="E118" s="91" t="e">
        <f t="shared" si="45"/>
        <v>#NUM!</v>
      </c>
      <c r="Z118" s="74">
        <f t="shared" si="46"/>
        <v>8.8978406574740276</v>
      </c>
      <c r="AA118" s="63">
        <f t="shared" si="47"/>
        <v>0.75000000000000011</v>
      </c>
      <c r="AB118" s="64">
        <f t="shared" si="42"/>
        <v>3.3750000000000002E-2</v>
      </c>
      <c r="AC118">
        <v>22.22</v>
      </c>
      <c r="AD118">
        <f t="shared" si="43"/>
        <v>4.4999999999999998E-2</v>
      </c>
      <c r="AE118">
        <f t="shared" si="48"/>
        <v>-1.1249999999999996E-2</v>
      </c>
      <c r="AF118" s="28">
        <f t="shared" si="65"/>
        <v>21097.541621786422</v>
      </c>
      <c r="AG118" s="29">
        <f t="shared" si="49"/>
        <v>-4.3694764371222661</v>
      </c>
      <c r="AH118" s="29">
        <f t="shared" si="50"/>
        <v>-17.866687142852914</v>
      </c>
      <c r="AI118" s="29">
        <f t="shared" si="59"/>
        <v>-20.012547221977663</v>
      </c>
      <c r="AJ118" s="29">
        <f t="shared" si="60"/>
        <v>-2.2236163579975181</v>
      </c>
      <c r="AK118" s="29">
        <f t="shared" si="61"/>
        <v>-6.6708490739925539</v>
      </c>
      <c r="AL118" s="29">
        <f t="shared" si="62"/>
        <v>-13.34169814798511</v>
      </c>
      <c r="AM118" s="20">
        <f t="shared" si="67"/>
        <v>172.13099528943928</v>
      </c>
      <c r="AN118" s="20">
        <f t="shared" si="69"/>
        <v>-13.618851890674403</v>
      </c>
      <c r="AO118" s="20">
        <f t="shared" si="51"/>
        <v>3.9325287934100395</v>
      </c>
      <c r="AP118" s="20">
        <f t="shared" si="52"/>
        <v>16.080018428567623</v>
      </c>
      <c r="AQ118" s="20">
        <f t="shared" si="53"/>
        <v>-7.8096109927917503</v>
      </c>
      <c r="AR118" s="20">
        <f t="shared" si="54"/>
        <v>-10.033227350789268</v>
      </c>
      <c r="AS118" s="20">
        <f t="shared" si="68"/>
        <v>7144.027382924136</v>
      </c>
      <c r="AT118" s="20">
        <f t="shared" si="63"/>
        <v>-1.4159156614884978</v>
      </c>
      <c r="AU118" s="20">
        <f t="shared" si="64"/>
        <v>23.65207924146398</v>
      </c>
      <c r="AV118" s="20">
        <f t="shared" si="55"/>
        <v>-5.9864320892612469E-2</v>
      </c>
      <c r="AW118" s="21">
        <f t="shared" si="44"/>
        <v>28413.699999999997</v>
      </c>
      <c r="AX118" s="20">
        <f t="shared" si="56"/>
        <v>22.236163579975184</v>
      </c>
      <c r="AY118" s="20">
        <f t="shared" si="66"/>
        <v>7213.1583782135722</v>
      </c>
      <c r="AZ118" s="20">
        <f t="shared" si="57"/>
        <v>7316.1583782135749</v>
      </c>
      <c r="BA118" s="20"/>
      <c r="BB118" s="20"/>
    </row>
    <row r="119" spans="1:54" x14ac:dyDescent="0.25">
      <c r="A119">
        <v>2</v>
      </c>
      <c r="C119" s="16">
        <f t="shared" si="58"/>
        <v>44183</v>
      </c>
      <c r="D119" s="91">
        <v>118</v>
      </c>
      <c r="E119" s="91" t="e">
        <f t="shared" si="45"/>
        <v>#NUM!</v>
      </c>
      <c r="Z119" s="74">
        <f t="shared" si="46"/>
        <v>8.900867327303688</v>
      </c>
      <c r="AA119" s="63">
        <f t="shared" si="47"/>
        <v>0.75000000000000011</v>
      </c>
      <c r="AB119" s="64">
        <f t="shared" si="42"/>
        <v>3.3750000000000002E-2</v>
      </c>
      <c r="AC119">
        <v>22.22</v>
      </c>
      <c r="AD119">
        <f t="shared" si="43"/>
        <v>4.4999999999999998E-2</v>
      </c>
      <c r="AE119">
        <f t="shared" si="48"/>
        <v>-1.1249999999999996E-2</v>
      </c>
      <c r="AF119" s="28">
        <f t="shared" si="65"/>
        <v>21075.364481443175</v>
      </c>
      <c r="AG119" s="29">
        <f t="shared" si="49"/>
        <v>-4.3292643158328232</v>
      </c>
      <c r="AH119" s="29">
        <f t="shared" si="50"/>
        <v>-17.847876027415136</v>
      </c>
      <c r="AI119" s="29">
        <f t="shared" si="59"/>
        <v>-19.959426308923163</v>
      </c>
      <c r="AJ119" s="29">
        <f t="shared" si="60"/>
        <v>-2.2177140343247959</v>
      </c>
      <c r="AK119" s="29">
        <f t="shared" si="61"/>
        <v>-6.653142102974388</v>
      </c>
      <c r="AL119" s="29">
        <f t="shared" si="62"/>
        <v>-13.306284205948774</v>
      </c>
      <c r="AM119" s="20">
        <f t="shared" si="67"/>
        <v>170.76886621866086</v>
      </c>
      <c r="AN119" s="20">
        <f t="shared" si="69"/>
        <v>-13.575660591676808</v>
      </c>
      <c r="AO119" s="20">
        <f t="shared" si="51"/>
        <v>3.8963378842495411</v>
      </c>
      <c r="AP119" s="20">
        <f t="shared" si="52"/>
        <v>16.063088424673623</v>
      </c>
      <c r="AQ119" s="20">
        <f t="shared" si="53"/>
        <v>-7.7458947880247671</v>
      </c>
      <c r="AR119" s="20">
        <f t="shared" si="54"/>
        <v>-9.9636088223495634</v>
      </c>
      <c r="AS119" s="20">
        <f t="shared" si="68"/>
        <v>7167.5666523381624</v>
      </c>
      <c r="AT119" s="20">
        <f t="shared" si="63"/>
        <v>-1.3621290707784226</v>
      </c>
      <c r="AU119" s="20">
        <f t="shared" si="64"/>
        <v>23.539269414026421</v>
      </c>
      <c r="AV119" s="20">
        <f t="shared" si="55"/>
        <v>-5.7866242440250348E-2</v>
      </c>
      <c r="AW119" s="21">
        <f t="shared" si="44"/>
        <v>28413.699999999997</v>
      </c>
      <c r="AX119" s="20">
        <f t="shared" si="56"/>
        <v>22.177140343247956</v>
      </c>
      <c r="AY119" s="20">
        <f t="shared" si="66"/>
        <v>7235.3355185568198</v>
      </c>
      <c r="AZ119" s="20">
        <f t="shared" si="57"/>
        <v>7338.3355185568234</v>
      </c>
      <c r="BA119" s="20"/>
      <c r="BB119" s="20"/>
    </row>
    <row r="120" spans="1:54" x14ac:dyDescent="0.25">
      <c r="A120">
        <v>2</v>
      </c>
      <c r="C120" s="16">
        <f t="shared" si="58"/>
        <v>44184</v>
      </c>
      <c r="D120" s="91">
        <v>119</v>
      </c>
      <c r="E120" s="91" t="e">
        <f t="shared" si="45"/>
        <v>#NUM!</v>
      </c>
      <c r="Z120" s="74">
        <f t="shared" si="46"/>
        <v>8.9038770473162678</v>
      </c>
      <c r="AA120" s="17">
        <f t="shared" si="47"/>
        <v>0.75000000000000011</v>
      </c>
      <c r="AB120">
        <f t="shared" si="42"/>
        <v>3.3750000000000002E-2</v>
      </c>
      <c r="AC120">
        <v>22.22</v>
      </c>
      <c r="AD120">
        <f t="shared" si="43"/>
        <v>4.4999999999999998E-2</v>
      </c>
      <c r="AE120">
        <f t="shared" si="48"/>
        <v>-1.1249999999999996E-2</v>
      </c>
      <c r="AF120" s="28">
        <f t="shared" si="65"/>
        <v>21053.244875961689</v>
      </c>
      <c r="AG120" s="29">
        <f t="shared" si="49"/>
        <v>-4.2904906376524306</v>
      </c>
      <c r="AH120" s="29">
        <f t="shared" si="50"/>
        <v>-17.829114843833437</v>
      </c>
      <c r="AI120" s="29">
        <f t="shared" si="59"/>
        <v>-19.907644933337284</v>
      </c>
      <c r="AJ120" s="29">
        <f t="shared" si="60"/>
        <v>-2.2119605481485869</v>
      </c>
      <c r="AK120" s="29">
        <f t="shared" si="61"/>
        <v>-6.6358816444457611</v>
      </c>
      <c r="AL120" s="29">
        <f t="shared" si="62"/>
        <v>-13.271763288891524</v>
      </c>
      <c r="AM120" s="20">
        <f t="shared" si="67"/>
        <v>169.45808158337164</v>
      </c>
      <c r="AN120" s="20">
        <f t="shared" si="69"/>
        <v>-13.53383058878676</v>
      </c>
      <c r="AO120" s="20">
        <f t="shared" si="51"/>
        <v>3.8614415738871877</v>
      </c>
      <c r="AP120" s="20">
        <f t="shared" si="52"/>
        <v>16.046203359450093</v>
      </c>
      <c r="AQ120" s="20">
        <f t="shared" si="53"/>
        <v>-7.6845989798397385</v>
      </c>
      <c r="AR120" s="20">
        <f t="shared" si="54"/>
        <v>-9.8965595279883249</v>
      </c>
      <c r="AS120" s="20">
        <f t="shared" si="68"/>
        <v>7190.9970424549374</v>
      </c>
      <c r="AT120" s="20">
        <f t="shared" si="63"/>
        <v>-1.3107846352892238</v>
      </c>
      <c r="AU120" s="20">
        <f t="shared" si="64"/>
        <v>23.430390116775015</v>
      </c>
      <c r="AV120" s="20">
        <f t="shared" si="55"/>
        <v>-5.5943781932626294E-2</v>
      </c>
      <c r="AW120" s="21">
        <f t="shared" si="44"/>
        <v>28413.699999999997</v>
      </c>
      <c r="AX120" s="20">
        <f t="shared" si="56"/>
        <v>22.11960548148587</v>
      </c>
      <c r="AY120" s="20">
        <f t="shared" si="66"/>
        <v>7257.4551240383053</v>
      </c>
      <c r="AZ120" s="20">
        <f t="shared" si="57"/>
        <v>7360.4551240383089</v>
      </c>
      <c r="BA120" s="20"/>
      <c r="BB120" s="20"/>
    </row>
    <row r="121" spans="1:54" x14ac:dyDescent="0.25">
      <c r="A121">
        <v>2</v>
      </c>
      <c r="C121" s="16">
        <f t="shared" si="58"/>
        <v>44185</v>
      </c>
      <c r="D121" s="91">
        <v>120</v>
      </c>
      <c r="E121" s="91" t="e">
        <f t="shared" si="45"/>
        <v>#NUM!</v>
      </c>
      <c r="AA121" s="17">
        <f t="shared" si="47"/>
        <v>0.75000000000000011</v>
      </c>
      <c r="AB121">
        <f t="shared" si="42"/>
        <v>3.3750000000000002E-2</v>
      </c>
      <c r="AC121">
        <v>22.22</v>
      </c>
      <c r="AD121">
        <f t="shared" si="43"/>
        <v>4.4999999999999998E-2</v>
      </c>
      <c r="AE121">
        <f t="shared" si="48"/>
        <v>-1.1249999999999996E-2</v>
      </c>
      <c r="AF121" s="28">
        <f t="shared" si="65"/>
        <v>21031.181384374013</v>
      </c>
      <c r="AG121" s="29">
        <f t="shared" si="49"/>
        <v>-4.2530892546901997</v>
      </c>
      <c r="AH121" s="29">
        <f t="shared" si="50"/>
        <v>-17.810402332988041</v>
      </c>
      <c r="AI121" s="29">
        <f t="shared" si="59"/>
        <v>-19.857142428910414</v>
      </c>
      <c r="AJ121" s="29">
        <f t="shared" si="60"/>
        <v>-2.2063491587678241</v>
      </c>
      <c r="AK121" s="29">
        <f t="shared" si="61"/>
        <v>-6.6190474763034715</v>
      </c>
      <c r="AL121" s="29">
        <f t="shared" si="62"/>
        <v>-13.238094952606943</v>
      </c>
      <c r="AM121" s="20">
        <f t="shared" si="67"/>
        <v>168.19639332946721</v>
      </c>
      <c r="AN121" s="20">
        <f t="shared" si="69"/>
        <v>-13.493217011563095</v>
      </c>
      <c r="AO121" s="20">
        <f t="shared" si="51"/>
        <v>3.8277803292211798</v>
      </c>
      <c r="AP121" s="20">
        <f t="shared" si="52"/>
        <v>16.029362099689237</v>
      </c>
      <c r="AQ121" s="20">
        <f t="shared" si="53"/>
        <v>-7.6256136712517231</v>
      </c>
      <c r="AR121" s="20">
        <f t="shared" si="54"/>
        <v>-9.8319628300195472</v>
      </c>
      <c r="AS121" s="20">
        <f t="shared" si="68"/>
        <v>7214.3222222965205</v>
      </c>
      <c r="AT121" s="20">
        <f t="shared" si="63"/>
        <v>-1.2616882539044241</v>
      </c>
      <c r="AU121" s="20">
        <f t="shared" si="64"/>
        <v>23.325179841583122</v>
      </c>
      <c r="AV121" s="20">
        <f t="shared" si="55"/>
        <v>-5.4091255136011464E-2</v>
      </c>
      <c r="AW121" s="21">
        <f t="shared" si="44"/>
        <v>28413.7</v>
      </c>
      <c r="AX121" s="20">
        <f t="shared" si="56"/>
        <v>22.063491587678239</v>
      </c>
      <c r="AY121" s="20">
        <f t="shared" si="66"/>
        <v>7279.5186156259833</v>
      </c>
      <c r="AZ121" s="20">
        <f t="shared" si="57"/>
        <v>7382.5186156259879</v>
      </c>
      <c r="BA121" s="20"/>
      <c r="BB121" s="20"/>
    </row>
    <row r="122" spans="1:54" x14ac:dyDescent="0.25">
      <c r="A122">
        <v>2</v>
      </c>
      <c r="C122" s="16">
        <f t="shared" si="58"/>
        <v>44186</v>
      </c>
      <c r="D122" s="91">
        <v>121</v>
      </c>
      <c r="E122" s="91" t="e">
        <f t="shared" si="45"/>
        <v>#NUM!</v>
      </c>
      <c r="AA122" s="17">
        <f t="shared" si="47"/>
        <v>0.75000000000000011</v>
      </c>
      <c r="AB122">
        <f t="shared" si="42"/>
        <v>3.3750000000000002E-2</v>
      </c>
      <c r="AC122">
        <v>22.22</v>
      </c>
      <c r="AD122">
        <f t="shared" si="43"/>
        <v>4.4999999999999998E-2</v>
      </c>
      <c r="AE122">
        <f t="shared" si="48"/>
        <v>-1.1249999999999996E-2</v>
      </c>
      <c r="AF122" s="28">
        <f t="shared" si="65"/>
        <v>21009.172647893625</v>
      </c>
      <c r="AG122" s="29">
        <f t="shared" si="49"/>
        <v>-4.2169991876021085</v>
      </c>
      <c r="AH122" s="29">
        <f t="shared" si="50"/>
        <v>-17.791737292783445</v>
      </c>
      <c r="AI122" s="29">
        <f t="shared" si="59"/>
        <v>-19.807862832346999</v>
      </c>
      <c r="AJ122" s="29">
        <f t="shared" si="60"/>
        <v>-2.2008736480385553</v>
      </c>
      <c r="AK122" s="29">
        <f t="shared" si="61"/>
        <v>-6.6026209441156665</v>
      </c>
      <c r="AL122" s="29">
        <f t="shared" si="62"/>
        <v>-13.205241888231331</v>
      </c>
      <c r="AM122" s="20">
        <f t="shared" si="67"/>
        <v>166.9816635857577</v>
      </c>
      <c r="AN122" s="20">
        <f t="shared" si="69"/>
        <v>-13.453754876230516</v>
      </c>
      <c r="AO122" s="20">
        <f t="shared" si="51"/>
        <v>3.7952992688418976</v>
      </c>
      <c r="AP122" s="20">
        <f t="shared" si="52"/>
        <v>16.0125635635051</v>
      </c>
      <c r="AQ122" s="20">
        <f t="shared" si="53"/>
        <v>-7.5688376998260241</v>
      </c>
      <c r="AR122" s="20">
        <f t="shared" si="54"/>
        <v>-9.769711347864579</v>
      </c>
      <c r="AS122" s="20">
        <f t="shared" si="68"/>
        <v>7237.5456885206158</v>
      </c>
      <c r="AT122" s="20">
        <f t="shared" si="63"/>
        <v>-1.2147297437095119</v>
      </c>
      <c r="AU122" s="20">
        <f t="shared" si="64"/>
        <v>23.223466224095318</v>
      </c>
      <c r="AV122" s="20">
        <f t="shared" si="55"/>
        <v>-5.2306134320688917E-2</v>
      </c>
      <c r="AW122" s="21">
        <f t="shared" si="44"/>
        <v>28413.699999999997</v>
      </c>
      <c r="AX122" s="20">
        <f t="shared" si="56"/>
        <v>22.008736480385551</v>
      </c>
      <c r="AY122" s="20">
        <f t="shared" si="66"/>
        <v>7301.5273521063691</v>
      </c>
      <c r="AZ122" s="20">
        <f t="shared" si="57"/>
        <v>7404.5273521063737</v>
      </c>
      <c r="BA122" s="20"/>
      <c r="BB122" s="20"/>
    </row>
    <row r="123" spans="1:54" x14ac:dyDescent="0.25">
      <c r="A123">
        <v>2</v>
      </c>
      <c r="C123" s="16">
        <f t="shared" si="58"/>
        <v>44187</v>
      </c>
      <c r="D123" s="91">
        <v>122</v>
      </c>
      <c r="E123" s="91" t="e">
        <f t="shared" si="45"/>
        <v>#NUM!</v>
      </c>
      <c r="AA123" s="17">
        <f t="shared" si="47"/>
        <v>0.75000000000000011</v>
      </c>
      <c r="AB123">
        <f t="shared" si="42"/>
        <v>3.3750000000000002E-2</v>
      </c>
      <c r="AC123">
        <v>22.22</v>
      </c>
      <c r="AD123">
        <f t="shared" si="43"/>
        <v>4.4999999999999998E-2</v>
      </c>
      <c r="AE123">
        <f t="shared" si="48"/>
        <v>-1.1249999999999996E-2</v>
      </c>
      <c r="AF123" s="28">
        <f t="shared" si="65"/>
        <v>20987.217366825626</v>
      </c>
      <c r="AG123" s="29">
        <f t="shared" si="49"/>
        <v>-4.1821624942713029</v>
      </c>
      <c r="AH123" s="29">
        <f t="shared" si="50"/>
        <v>-17.773118573727743</v>
      </c>
      <c r="AI123" s="29">
        <f t="shared" si="59"/>
        <v>-19.75975296119914</v>
      </c>
      <c r="AJ123" s="29">
        <f t="shared" si="60"/>
        <v>-2.1955281067999048</v>
      </c>
      <c r="AK123" s="29">
        <f t="shared" si="61"/>
        <v>-6.5865843203997132</v>
      </c>
      <c r="AL123" s="29">
        <f t="shared" si="62"/>
        <v>-13.173168640799428</v>
      </c>
      <c r="AM123" s="20">
        <f t="shared" si="67"/>
        <v>165.81185763172243</v>
      </c>
      <c r="AN123" s="20">
        <f t="shared" si="69"/>
        <v>-13.415384053875304</v>
      </c>
      <c r="AO123" s="20">
        <f t="shared" si="51"/>
        <v>3.7639462448441727</v>
      </c>
      <c r="AP123" s="20">
        <f t="shared" si="52"/>
        <v>15.995806716354968</v>
      </c>
      <c r="AQ123" s="20">
        <f t="shared" si="53"/>
        <v>-7.5141748613590966</v>
      </c>
      <c r="AR123" s="20">
        <f t="shared" si="54"/>
        <v>-9.7097029681590019</v>
      </c>
      <c r="AS123" s="20">
        <f t="shared" si="68"/>
        <v>7260.6707755426505</v>
      </c>
      <c r="AT123" s="20">
        <f t="shared" si="63"/>
        <v>-1.1698059540352688</v>
      </c>
      <c r="AU123" s="20">
        <f t="shared" si="64"/>
        <v>23.125087022034677</v>
      </c>
      <c r="AV123" s="20">
        <f t="shared" si="55"/>
        <v>-5.0586013056756168E-2</v>
      </c>
      <c r="AW123" s="21">
        <f t="shared" si="44"/>
        <v>28413.699999999997</v>
      </c>
      <c r="AX123" s="20">
        <f t="shared" si="56"/>
        <v>21.955281067999046</v>
      </c>
      <c r="AY123" s="20">
        <f t="shared" si="66"/>
        <v>7323.4826331743679</v>
      </c>
      <c r="AZ123" s="20">
        <f t="shared" si="57"/>
        <v>7426.4826331743734</v>
      </c>
      <c r="BA123" s="20"/>
      <c r="BB123" s="20"/>
    </row>
    <row r="124" spans="1:54" x14ac:dyDescent="0.25">
      <c r="A124">
        <v>2</v>
      </c>
      <c r="C124" s="16">
        <f t="shared" si="58"/>
        <v>44188</v>
      </c>
      <c r="D124" s="91">
        <v>123</v>
      </c>
      <c r="E124" s="91" t="e">
        <f t="shared" si="45"/>
        <v>#NUM!</v>
      </c>
      <c r="AA124" s="17">
        <f t="shared" si="47"/>
        <v>0.75000000000000011</v>
      </c>
      <c r="AB124">
        <f t="shared" si="42"/>
        <v>3.3750000000000002E-2</v>
      </c>
      <c r="AC124">
        <v>22.22</v>
      </c>
      <c r="AD124">
        <f t="shared" si="43"/>
        <v>4.4999999999999998E-2</v>
      </c>
      <c r="AE124">
        <f t="shared" si="48"/>
        <v>-1.1249999999999996E-2</v>
      </c>
      <c r="AF124" s="28">
        <f t="shared" si="65"/>
        <v>20965.314297673205</v>
      </c>
      <c r="AG124" s="29">
        <f t="shared" si="49"/>
        <v>-4.1485240761037696</v>
      </c>
      <c r="AH124" s="29">
        <f t="shared" si="50"/>
        <v>-17.754545076318735</v>
      </c>
      <c r="AI124" s="29">
        <f t="shared" si="59"/>
        <v>-19.712762237180254</v>
      </c>
      <c r="AJ124" s="29">
        <f t="shared" si="60"/>
        <v>-2.1903069152422505</v>
      </c>
      <c r="AK124" s="29">
        <f t="shared" si="61"/>
        <v>-6.5709207457267507</v>
      </c>
      <c r="AL124" s="29">
        <f t="shared" si="62"/>
        <v>-13.141841491453503</v>
      </c>
      <c r="AM124" s="20">
        <f t="shared" si="67"/>
        <v>164.68503733454025</v>
      </c>
      <c r="AN124" s="20">
        <f t="shared" si="69"/>
        <v>-13.378048940934921</v>
      </c>
      <c r="AO124" s="20">
        <f t="shared" si="51"/>
        <v>3.7336716684933928</v>
      </c>
      <c r="AP124" s="20">
        <f t="shared" si="52"/>
        <v>15.979090568686862</v>
      </c>
      <c r="AQ124" s="20">
        <f t="shared" si="53"/>
        <v>-7.4615335934275091</v>
      </c>
      <c r="AR124" s="20">
        <f t="shared" si="54"/>
        <v>-9.6518405086697605</v>
      </c>
      <c r="AS124" s="20">
        <f t="shared" si="68"/>
        <v>7283.700664992255</v>
      </c>
      <c r="AT124" s="20">
        <f t="shared" si="63"/>
        <v>-1.1268202971821779</v>
      </c>
      <c r="AU124" s="20">
        <f t="shared" si="64"/>
        <v>23.029889449604525</v>
      </c>
      <c r="AV124" s="20">
        <f t="shared" si="55"/>
        <v>-4.8928602095461987E-2</v>
      </c>
      <c r="AW124" s="21">
        <f t="shared" si="44"/>
        <v>28413.7</v>
      </c>
      <c r="AX124" s="20">
        <f t="shared" si="56"/>
        <v>21.903069152422503</v>
      </c>
      <c r="AY124" s="20">
        <f t="shared" si="66"/>
        <v>7345.3857023267901</v>
      </c>
      <c r="AZ124" s="20">
        <f t="shared" si="57"/>
        <v>7448.3857023267956</v>
      </c>
      <c r="BA124" s="20"/>
      <c r="BB124" s="20"/>
    </row>
    <row r="125" spans="1:54" x14ac:dyDescent="0.25">
      <c r="A125">
        <v>2</v>
      </c>
      <c r="C125" s="16">
        <f t="shared" si="58"/>
        <v>44189</v>
      </c>
      <c r="D125" s="91">
        <v>124</v>
      </c>
      <c r="E125" s="91" t="e">
        <f t="shared" si="45"/>
        <v>#NUM!</v>
      </c>
      <c r="AA125" s="17">
        <f t="shared" si="47"/>
        <v>0.75000000000000011</v>
      </c>
      <c r="AB125">
        <f t="shared" si="42"/>
        <v>3.3750000000000002E-2</v>
      </c>
      <c r="AC125">
        <v>22.22</v>
      </c>
      <c r="AD125">
        <f t="shared" si="43"/>
        <v>4.4999999999999998E-2</v>
      </c>
      <c r="AE125">
        <f t="shared" si="48"/>
        <v>-1.1249999999999996E-2</v>
      </c>
      <c r="AF125" s="28">
        <f t="shared" si="65"/>
        <v>20943.462250427165</v>
      </c>
      <c r="AG125" s="29">
        <f t="shared" si="49"/>
        <v>-4.1160314974440952</v>
      </c>
      <c r="AH125" s="29">
        <f t="shared" si="50"/>
        <v>-17.736015748596085</v>
      </c>
      <c r="AI125" s="29">
        <f t="shared" si="59"/>
        <v>-19.666842521436163</v>
      </c>
      <c r="AJ125" s="29">
        <f t="shared" si="60"/>
        <v>-2.1852047246040178</v>
      </c>
      <c r="AK125" s="29">
        <f t="shared" si="61"/>
        <v>-6.5556141738120539</v>
      </c>
      <c r="AL125" s="29">
        <f t="shared" si="62"/>
        <v>-13.11122834762411</v>
      </c>
      <c r="AM125" s="20">
        <f t="shared" si="67"/>
        <v>163.59935502793701</v>
      </c>
      <c r="AN125" s="20">
        <f t="shared" si="69"/>
        <v>-13.34169814798511</v>
      </c>
      <c r="AO125" s="20">
        <f t="shared" si="51"/>
        <v>3.704428347699686</v>
      </c>
      <c r="AP125" s="20">
        <f t="shared" si="52"/>
        <v>15.962414173736477</v>
      </c>
      <c r="AQ125" s="20">
        <f t="shared" si="53"/>
        <v>-7.4108266800543108</v>
      </c>
      <c r="AR125" s="20">
        <f t="shared" si="54"/>
        <v>-9.5960314046583282</v>
      </c>
      <c r="AS125" s="20">
        <f t="shared" si="68"/>
        <v>7306.6383945448979</v>
      </c>
      <c r="AT125" s="20">
        <f t="shared" si="63"/>
        <v>-1.0856823066032462</v>
      </c>
      <c r="AU125" s="20">
        <f t="shared" si="64"/>
        <v>22.93772955264285</v>
      </c>
      <c r="AV125" s="20">
        <f t="shared" si="55"/>
        <v>-4.7331724969185342E-2</v>
      </c>
      <c r="AW125" s="21">
        <f t="shared" si="44"/>
        <v>28413.7</v>
      </c>
      <c r="AX125" s="20">
        <f t="shared" si="56"/>
        <v>21.852047246040179</v>
      </c>
      <c r="AY125" s="20">
        <f t="shared" si="66"/>
        <v>7367.2377495728306</v>
      </c>
      <c r="AZ125" s="20">
        <f t="shared" si="57"/>
        <v>7470.2377495728351</v>
      </c>
      <c r="BA125" s="20"/>
      <c r="BB125" s="20"/>
    </row>
    <row r="126" spans="1:54" x14ac:dyDescent="0.25">
      <c r="A126">
        <v>2</v>
      </c>
      <c r="C126" s="16">
        <f t="shared" si="58"/>
        <v>44190</v>
      </c>
      <c r="D126" s="91">
        <v>125</v>
      </c>
      <c r="E126" s="91" t="e">
        <f t="shared" si="45"/>
        <v>#NUM!</v>
      </c>
      <c r="AA126" s="17">
        <f t="shared" si="47"/>
        <v>0.75000000000000011</v>
      </c>
      <c r="AB126">
        <f t="shared" si="42"/>
        <v>3.3750000000000002E-2</v>
      </c>
      <c r="AC126">
        <v>22.22</v>
      </c>
      <c r="AD126">
        <f t="shared" si="43"/>
        <v>4.4999999999999998E-2</v>
      </c>
      <c r="AE126">
        <f t="shared" si="48"/>
        <v>-1.1249999999999996E-2</v>
      </c>
      <c r="AF126" s="28">
        <f t="shared" si="65"/>
        <v>20921.660086026004</v>
      </c>
      <c r="AG126" s="29">
        <f t="shared" si="49"/>
        <v>-4.0846348173124225</v>
      </c>
      <c r="AH126" s="29">
        <f t="shared" si="50"/>
        <v>-17.71752958384835</v>
      </c>
      <c r="AI126" s="29">
        <f t="shared" si="59"/>
        <v>-19.621947961044697</v>
      </c>
      <c r="AJ126" s="29">
        <f t="shared" si="60"/>
        <v>-2.1802164401160775</v>
      </c>
      <c r="AK126" s="29">
        <f t="shared" si="61"/>
        <v>-6.5406493203482317</v>
      </c>
      <c r="AL126" s="29">
        <f t="shared" si="62"/>
        <v>-13.081298640696465</v>
      </c>
      <c r="AM126" s="20">
        <f t="shared" si="67"/>
        <v>162.55304780677577</v>
      </c>
      <c r="AN126" s="20">
        <f t="shared" si="69"/>
        <v>-13.306284205948774</v>
      </c>
      <c r="AO126" s="20">
        <f t="shared" si="51"/>
        <v>3.6761713355811803</v>
      </c>
      <c r="AP126" s="20">
        <f t="shared" si="52"/>
        <v>15.945776625463516</v>
      </c>
      <c r="AQ126" s="20">
        <f t="shared" si="53"/>
        <v>-7.3619709762571652</v>
      </c>
      <c r="AR126" s="20">
        <f t="shared" si="54"/>
        <v>-9.5421874163732419</v>
      </c>
      <c r="AS126" s="20">
        <f t="shared" si="68"/>
        <v>7329.4868661672199</v>
      </c>
      <c r="AT126" s="20">
        <f t="shared" si="63"/>
        <v>-1.0463072211612428</v>
      </c>
      <c r="AU126" s="20">
        <f t="shared" si="64"/>
        <v>22.848471622321995</v>
      </c>
      <c r="AV126" s="20">
        <f t="shared" si="55"/>
        <v>-4.5793313375895331E-2</v>
      </c>
      <c r="AW126" s="21">
        <f t="shared" si="44"/>
        <v>28413.699999999997</v>
      </c>
      <c r="AX126" s="20">
        <f t="shared" si="56"/>
        <v>21.802164401160773</v>
      </c>
      <c r="AY126" s="20">
        <f t="shared" si="66"/>
        <v>7389.0399139739911</v>
      </c>
      <c r="AZ126" s="20">
        <f t="shared" si="57"/>
        <v>7492.0399139739957</v>
      </c>
      <c r="BA126" s="20"/>
      <c r="BB126" s="20"/>
    </row>
    <row r="127" spans="1:54" x14ac:dyDescent="0.25">
      <c r="A127">
        <v>2</v>
      </c>
      <c r="C127" s="16">
        <f t="shared" si="58"/>
        <v>44191</v>
      </c>
      <c r="D127" s="91">
        <v>126</v>
      </c>
      <c r="E127" s="91" t="e">
        <f t="shared" si="45"/>
        <v>#NUM!</v>
      </c>
      <c r="AA127" s="17">
        <f t="shared" si="47"/>
        <v>0.75000000000000011</v>
      </c>
      <c r="AB127">
        <f t="shared" si="42"/>
        <v>3.3750000000000002E-2</v>
      </c>
      <c r="AC127">
        <v>22.22</v>
      </c>
      <c r="AD127">
        <f t="shared" si="43"/>
        <v>4.4999999999999998E-2</v>
      </c>
      <c r="AE127">
        <f t="shared" si="48"/>
        <v>-1.1249999999999996E-2</v>
      </c>
      <c r="AF127" s="28">
        <f t="shared" si="65"/>
        <v>20899.906713974833</v>
      </c>
      <c r="AG127" s="29">
        <f t="shared" si="49"/>
        <v>-4.0542864327067258</v>
      </c>
      <c r="AH127" s="29">
        <f t="shared" si="50"/>
        <v>-17.699085618464281</v>
      </c>
      <c r="AI127" s="29">
        <f t="shared" si="59"/>
        <v>-19.578034846053907</v>
      </c>
      <c r="AJ127" s="29">
        <f t="shared" si="60"/>
        <v>-2.1753372051171005</v>
      </c>
      <c r="AK127" s="29">
        <f t="shared" si="61"/>
        <v>-6.5260116153513019</v>
      </c>
      <c r="AL127" s="29">
        <f t="shared" si="62"/>
        <v>-13.052023230702606</v>
      </c>
      <c r="AM127" s="20">
        <f t="shared" si="67"/>
        <v>161.54443221263324</v>
      </c>
      <c r="AN127" s="20">
        <f t="shared" si="69"/>
        <v>-13.271763288891524</v>
      </c>
      <c r="AO127" s="20">
        <f t="shared" si="51"/>
        <v>3.6488577894360534</v>
      </c>
      <c r="AP127" s="20">
        <f t="shared" si="52"/>
        <v>15.929177056617853</v>
      </c>
      <c r="AQ127" s="20">
        <f t="shared" si="53"/>
        <v>-7.3148871513049087</v>
      </c>
      <c r="AR127" s="20">
        <f t="shared" si="54"/>
        <v>-9.4902243564220097</v>
      </c>
      <c r="AS127" s="20">
        <f t="shared" si="68"/>
        <v>7352.2488538125335</v>
      </c>
      <c r="AT127" s="20">
        <f t="shared" si="63"/>
        <v>-1.0086155941425261</v>
      </c>
      <c r="AU127" s="20">
        <f t="shared" si="64"/>
        <v>22.761987645313638</v>
      </c>
      <c r="AV127" s="20">
        <f t="shared" si="55"/>
        <v>-4.4311402407345803E-2</v>
      </c>
      <c r="AW127" s="21">
        <f t="shared" si="44"/>
        <v>28413.7</v>
      </c>
      <c r="AX127" s="20">
        <f t="shared" si="56"/>
        <v>21.753372051171006</v>
      </c>
      <c r="AY127" s="20">
        <f t="shared" si="66"/>
        <v>7410.7932860251622</v>
      </c>
      <c r="AZ127" s="20">
        <f t="shared" si="57"/>
        <v>7513.7932860251667</v>
      </c>
      <c r="BA127" s="20"/>
      <c r="BB127" s="20"/>
    </row>
    <row r="128" spans="1:54" x14ac:dyDescent="0.25">
      <c r="A128">
        <v>2</v>
      </c>
      <c r="C128" s="16">
        <f t="shared" si="58"/>
        <v>44192</v>
      </c>
      <c r="D128" s="91">
        <v>127</v>
      </c>
      <c r="E128" s="91" t="e">
        <f t="shared" si="45"/>
        <v>#NUM!</v>
      </c>
      <c r="AA128" s="17">
        <f t="shared" si="47"/>
        <v>0.75000000000000011</v>
      </c>
      <c r="AB128">
        <f t="shared" si="42"/>
        <v>3.3750000000000002E-2</v>
      </c>
      <c r="AC128">
        <v>22.22</v>
      </c>
      <c r="AD128">
        <f t="shared" si="43"/>
        <v>4.4999999999999998E-2</v>
      </c>
      <c r="AE128">
        <f t="shared" si="48"/>
        <v>-1.1249999999999996E-2</v>
      </c>
      <c r="AF128" s="28">
        <f t="shared" si="65"/>
        <v>20878.201090112158</v>
      </c>
      <c r="AG128" s="29">
        <f t="shared" si="49"/>
        <v>-4.0249409327552739</v>
      </c>
      <c r="AH128" s="29">
        <f t="shared" si="50"/>
        <v>-17.680682929918493</v>
      </c>
      <c r="AI128" s="29">
        <f t="shared" si="59"/>
        <v>-19.535061476406391</v>
      </c>
      <c r="AJ128" s="29">
        <f t="shared" si="60"/>
        <v>-2.1705623862673771</v>
      </c>
      <c r="AK128" s="29">
        <f t="shared" si="61"/>
        <v>-6.5116871588021299</v>
      </c>
      <c r="AL128" s="29">
        <f t="shared" si="62"/>
        <v>-13.023374317604262</v>
      </c>
      <c r="AM128" s="20">
        <f t="shared" si="67"/>
        <v>160.57189928686421</v>
      </c>
      <c r="AN128" s="20">
        <f t="shared" si="69"/>
        <v>-13.238094952606943</v>
      </c>
      <c r="AO128" s="20">
        <f t="shared" si="51"/>
        <v>3.6224468394797467</v>
      </c>
      <c r="AP128" s="20">
        <f t="shared" si="52"/>
        <v>15.912614636926644</v>
      </c>
      <c r="AQ128" s="20">
        <f t="shared" si="53"/>
        <v>-7.2694994495684959</v>
      </c>
      <c r="AR128" s="20">
        <f t="shared" si="54"/>
        <v>-9.4400618358358734</v>
      </c>
      <c r="AS128" s="20">
        <f t="shared" si="68"/>
        <v>7374.9270106009762</v>
      </c>
      <c r="AT128" s="20">
        <f t="shared" si="63"/>
        <v>-0.9725329257690305</v>
      </c>
      <c r="AU128" s="20">
        <f t="shared" si="64"/>
        <v>22.67815678844272</v>
      </c>
      <c r="AV128" s="20">
        <f t="shared" si="55"/>
        <v>-4.2884125673946054E-2</v>
      </c>
      <c r="AW128" s="21">
        <f t="shared" si="44"/>
        <v>28413.699999999997</v>
      </c>
      <c r="AX128" s="20">
        <f t="shared" si="56"/>
        <v>21.705623862673768</v>
      </c>
      <c r="AY128" s="20">
        <f t="shared" si="66"/>
        <v>7432.4989098878359</v>
      </c>
      <c r="AZ128" s="20">
        <f t="shared" si="57"/>
        <v>7535.4989098878405</v>
      </c>
      <c r="BA128" s="20"/>
      <c r="BB128" s="20"/>
    </row>
    <row r="129" spans="1:54" x14ac:dyDescent="0.25">
      <c r="A129">
        <v>2</v>
      </c>
      <c r="C129" s="16">
        <f t="shared" si="58"/>
        <v>44193</v>
      </c>
      <c r="D129" s="91">
        <v>128</v>
      </c>
      <c r="E129" s="91" t="e">
        <f t="shared" si="45"/>
        <v>#NUM!</v>
      </c>
      <c r="AA129" s="17">
        <f t="shared" si="47"/>
        <v>0.75000000000000011</v>
      </c>
      <c r="AB129">
        <f t="shared" si="42"/>
        <v>3.3750000000000002E-2</v>
      </c>
      <c r="AC129">
        <v>22.22</v>
      </c>
      <c r="AD129">
        <f t="shared" si="43"/>
        <v>4.4999999999999998E-2</v>
      </c>
      <c r="AE129">
        <f t="shared" si="48"/>
        <v>-1.1249999999999996E-2</v>
      </c>
      <c r="AF129" s="28">
        <f t="shared" si="65"/>
        <v>20856.542214514233</v>
      </c>
      <c r="AG129" s="29">
        <f t="shared" si="49"/>
        <v>-3.9965549630428812</v>
      </c>
      <c r="AH129" s="29">
        <f t="shared" si="50"/>
        <v>-17.662320634882246</v>
      </c>
      <c r="AI129" s="29">
        <f t="shared" si="59"/>
        <v>-19.492988038132616</v>
      </c>
      <c r="AJ129" s="29">
        <f t="shared" si="60"/>
        <v>-2.1658875597925129</v>
      </c>
      <c r="AK129" s="29">
        <f t="shared" si="61"/>
        <v>-6.4976626793775383</v>
      </c>
      <c r="AL129" s="29">
        <f t="shared" si="62"/>
        <v>-12.995325358755078</v>
      </c>
      <c r="AM129" s="20">
        <f t="shared" si="67"/>
        <v>159.63390996885659</v>
      </c>
      <c r="AN129" s="20">
        <f t="shared" si="69"/>
        <v>-13.205241888231331</v>
      </c>
      <c r="AO129" s="20">
        <f t="shared" si="51"/>
        <v>3.5968994667385932</v>
      </c>
      <c r="AP129" s="20">
        <f t="shared" si="52"/>
        <v>15.896088571394021</v>
      </c>
      <c r="AQ129" s="20">
        <f t="shared" si="53"/>
        <v>-7.2257354679088888</v>
      </c>
      <c r="AR129" s="20">
        <f t="shared" si="54"/>
        <v>-9.3916230277014012</v>
      </c>
      <c r="AS129" s="20">
        <f t="shared" si="68"/>
        <v>7397.5238755169084</v>
      </c>
      <c r="AT129" s="20">
        <f t="shared" si="63"/>
        <v>-0.93798931800762375</v>
      </c>
      <c r="AU129" s="20">
        <f t="shared" si="64"/>
        <v>22.596864915932201</v>
      </c>
      <c r="AV129" s="20">
        <f t="shared" si="55"/>
        <v>-4.1509710373419224E-2</v>
      </c>
      <c r="AW129" s="21">
        <f t="shared" si="44"/>
        <v>28413.699999999997</v>
      </c>
      <c r="AX129" s="20">
        <f t="shared" si="56"/>
        <v>21.658875597925132</v>
      </c>
      <c r="AY129" s="20">
        <f t="shared" si="66"/>
        <v>7454.1577854857615</v>
      </c>
      <c r="AZ129" s="20">
        <f t="shared" si="57"/>
        <v>7557.1577854857651</v>
      </c>
      <c r="BA129" s="20"/>
      <c r="BB129" s="20"/>
    </row>
    <row r="130" spans="1:54" x14ac:dyDescent="0.25">
      <c r="A130">
        <v>2</v>
      </c>
      <c r="C130" s="16">
        <f t="shared" si="58"/>
        <v>44194</v>
      </c>
      <c r="D130" s="91">
        <v>129</v>
      </c>
      <c r="E130" s="91" t="e">
        <f t="shared" si="45"/>
        <v>#NUM!</v>
      </c>
      <c r="AA130" s="17">
        <f t="shared" si="47"/>
        <v>0.75000000000000011</v>
      </c>
      <c r="AB130">
        <f t="shared" ref="AB130:AB193" si="70">IF(A130=0,$BI$2,IF(A130=1,$BI$3,IF(A130=2,$BI$4,IF(A130=3,$BI$5,IF(A130=4,$BI$6,IF(A130=5,$BI$7,IF(A130=6,$BI$8,IF(A130=7,$BI$9,IF(A130=8,$BI$10,"")))))))))</f>
        <v>3.3750000000000002E-2</v>
      </c>
      <c r="AC130">
        <v>22.22</v>
      </c>
      <c r="AD130">
        <f t="shared" ref="AD130:AD193" si="71">$BE$7</f>
        <v>4.4999999999999998E-2</v>
      </c>
      <c r="AE130">
        <f t="shared" si="48"/>
        <v>-1.1249999999999996E-2</v>
      </c>
      <c r="AF130" s="28">
        <f t="shared" si="65"/>
        <v>20834.929129527311</v>
      </c>
      <c r="AG130" s="29">
        <f t="shared" si="49"/>
        <v>-3.9690870994713308</v>
      </c>
      <c r="AH130" s="29">
        <f t="shared" si="50"/>
        <v>-17.643997887450585</v>
      </c>
      <c r="AI130" s="29">
        <f t="shared" si="59"/>
        <v>-19.451776488229726</v>
      </c>
      <c r="AJ130" s="29">
        <f t="shared" si="60"/>
        <v>-2.1613084986921915</v>
      </c>
      <c r="AK130" s="29">
        <f t="shared" si="61"/>
        <v>-6.4839254960765755</v>
      </c>
      <c r="AL130" s="29">
        <f t="shared" si="62"/>
        <v>-12.967850992153149</v>
      </c>
      <c r="AM130" s="20">
        <f t="shared" si="67"/>
        <v>158.72899186768834</v>
      </c>
      <c r="AN130" s="20">
        <f t="shared" si="69"/>
        <v>-13.173168640799428</v>
      </c>
      <c r="AO130" s="20">
        <f t="shared" si="51"/>
        <v>3.5721783895241979</v>
      </c>
      <c r="AP130" s="20">
        <f t="shared" si="52"/>
        <v>15.879598098705527</v>
      </c>
      <c r="AQ130" s="20">
        <f t="shared" si="53"/>
        <v>-7.1835259485985459</v>
      </c>
      <c r="AR130" s="20">
        <f t="shared" si="54"/>
        <v>-9.3448344472907365</v>
      </c>
      <c r="AS130" s="20">
        <f t="shared" si="68"/>
        <v>7420.0418786049986</v>
      </c>
      <c r="AT130" s="20">
        <f t="shared" si="63"/>
        <v>-0.90491810116824922</v>
      </c>
      <c r="AU130" s="20">
        <f t="shared" si="64"/>
        <v>22.518003088090154</v>
      </c>
      <c r="AV130" s="20">
        <f t="shared" si="55"/>
        <v>-4.0186427616526237E-2</v>
      </c>
      <c r="AW130" s="21">
        <f t="shared" ref="AW130:AW193" si="72">AF130+AM130+AS130</f>
        <v>28413.699999999997</v>
      </c>
      <c r="AX130" s="20">
        <f t="shared" si="56"/>
        <v>21.613084986921915</v>
      </c>
      <c r="AY130" s="20">
        <f t="shared" si="66"/>
        <v>7475.7708704726838</v>
      </c>
      <c r="AZ130" s="20">
        <f t="shared" si="57"/>
        <v>7578.7708704726865</v>
      </c>
      <c r="BA130" s="20"/>
      <c r="BB130" s="20"/>
    </row>
    <row r="131" spans="1:54" x14ac:dyDescent="0.25">
      <c r="A131">
        <v>2</v>
      </c>
      <c r="C131" s="16">
        <f t="shared" si="58"/>
        <v>44195</v>
      </c>
      <c r="D131" s="91">
        <v>130</v>
      </c>
      <c r="E131" s="91" t="e">
        <f t="shared" ref="E131:E194" si="73">LN(G131)</f>
        <v>#NUM!</v>
      </c>
      <c r="AA131" s="17">
        <f t="shared" ref="AA131:AA194" si="74">AB131/AD131</f>
        <v>0.75000000000000011</v>
      </c>
      <c r="AB131">
        <f t="shared" si="70"/>
        <v>3.3750000000000002E-2</v>
      </c>
      <c r="AC131">
        <v>22.22</v>
      </c>
      <c r="AD131">
        <f t="shared" si="71"/>
        <v>4.4999999999999998E-2</v>
      </c>
      <c r="AE131">
        <f t="shared" ref="AE131:AE194" si="75">AB131-AD131</f>
        <v>-1.1249999999999996E-2</v>
      </c>
      <c r="AF131" s="28">
        <f t="shared" si="65"/>
        <v>20813.360917892718</v>
      </c>
      <c r="AG131" s="29">
        <f t="shared" ref="AG131:AG194" si="76">-((AF130/$BE$2)*(AB131*AM130))</f>
        <v>-3.9424977571132249</v>
      </c>
      <c r="AH131" s="29">
        <f t="shared" ref="AH131:AH194" si="77">-(AF130/$BE$2)*($BE$26*$BE$25)</f>
        <v>-17.625713877477676</v>
      </c>
      <c r="AI131" s="29">
        <f t="shared" si="59"/>
        <v>-19.411390471131813</v>
      </c>
      <c r="AJ131" s="29">
        <f t="shared" si="60"/>
        <v>-2.1568211634590901</v>
      </c>
      <c r="AK131" s="29">
        <f t="shared" si="61"/>
        <v>-6.4704634903772709</v>
      </c>
      <c r="AL131" s="29">
        <f t="shared" si="62"/>
        <v>-12.940926980754544</v>
      </c>
      <c r="AM131" s="20">
        <f t="shared" si="67"/>
        <v>157.85573621332068</v>
      </c>
      <c r="AN131" s="20">
        <f t="shared" si="69"/>
        <v>-13.141841491453503</v>
      </c>
      <c r="AO131" s="20">
        <f t="shared" ref="AO131:AO194" si="78">0.9*((AF130/$BE$2)*(AB131*AM130))</f>
        <v>3.5482479814019023</v>
      </c>
      <c r="AP131" s="20">
        <f t="shared" ref="AP131:AP194" si="79">0.9*(-AH131)</f>
        <v>15.863142489729908</v>
      </c>
      <c r="AQ131" s="20">
        <f t="shared" ref="AQ131:AQ194" si="80">-(AM130*AD131)</f>
        <v>-7.1428046340459748</v>
      </c>
      <c r="AR131" s="20">
        <f t="shared" ref="AR131:AR194" si="81">-(AM130*AD131)+AJ131</f>
        <v>-9.2996257975050653</v>
      </c>
      <c r="AS131" s="20">
        <f t="shared" si="68"/>
        <v>7442.4833458939574</v>
      </c>
      <c r="AT131" s="20">
        <f t="shared" si="63"/>
        <v>-0.87325565436765373</v>
      </c>
      <c r="AU131" s="20">
        <f t="shared" si="64"/>
        <v>22.441467288958847</v>
      </c>
      <c r="AV131" s="20">
        <f t="shared" ref="AV131:AV194" si="82">(AM131-AM130)/(AS131-AS130)</f>
        <v>-3.8912591726891835E-2</v>
      </c>
      <c r="AW131" s="21">
        <f t="shared" si="72"/>
        <v>28413.699999999997</v>
      </c>
      <c r="AX131" s="20">
        <f t="shared" ref="AX131:AX194" si="83">-SUM(AJ131:AL131)</f>
        <v>21.568211634590902</v>
      </c>
      <c r="AY131" s="20">
        <f t="shared" si="66"/>
        <v>7497.3390821072744</v>
      </c>
      <c r="AZ131" s="20">
        <f t="shared" ref="AZ131:AZ194" si="84">AM131+AS131</f>
        <v>7600.339082107278</v>
      </c>
      <c r="BA131" s="20"/>
      <c r="BB131" s="20"/>
    </row>
    <row r="132" spans="1:54" x14ac:dyDescent="0.25">
      <c r="A132">
        <v>2</v>
      </c>
      <c r="C132" s="16">
        <f t="shared" ref="C132:C195" si="85">C131+1</f>
        <v>44196</v>
      </c>
      <c r="D132" s="91">
        <v>131</v>
      </c>
      <c r="E132" s="91" t="e">
        <f t="shared" si="73"/>
        <v>#NUM!</v>
      </c>
      <c r="AA132" s="17">
        <f t="shared" si="74"/>
        <v>0.75000000000000011</v>
      </c>
      <c r="AB132">
        <f t="shared" si="70"/>
        <v>3.3750000000000002E-2</v>
      </c>
      <c r="AC132">
        <v>22.22</v>
      </c>
      <c r="AD132">
        <f t="shared" si="71"/>
        <v>4.4999999999999998E-2</v>
      </c>
      <c r="AE132">
        <f t="shared" si="75"/>
        <v>-1.1249999999999996E-2</v>
      </c>
      <c r="AF132" s="28">
        <f t="shared" si="65"/>
        <v>20791.836700959557</v>
      </c>
      <c r="AG132" s="29">
        <f t="shared" si="76"/>
        <v>-3.9167491041692188</v>
      </c>
      <c r="AH132" s="29">
        <f t="shared" si="77"/>
        <v>-17.607467828990693</v>
      </c>
      <c r="AI132" s="29">
        <f t="shared" ref="AI132:AI195" si="86">(AH132+AG132)*0.9</f>
        <v>-19.371795239843923</v>
      </c>
      <c r="AJ132" s="29">
        <f t="shared" ref="AJ132:AJ195" si="87">(AH132+AG132)*0.1</f>
        <v>-2.1524216933159912</v>
      </c>
      <c r="AK132" s="29">
        <f t="shared" ref="AK132:AK195" si="88">SUM(AI132:AJ132)*0.3</f>
        <v>-6.4572650799479741</v>
      </c>
      <c r="AL132" s="29">
        <f t="shared" ref="AL132:AL195" si="89">AI132-AK132</f>
        <v>-12.91453015989595</v>
      </c>
      <c r="AM132" s="20">
        <f t="shared" si="67"/>
        <v>157.01279497594106</v>
      </c>
      <c r="AN132" s="20">
        <f t="shared" si="69"/>
        <v>-13.11122834762411</v>
      </c>
      <c r="AO132" s="20">
        <f t="shared" si="78"/>
        <v>3.5250741937522969</v>
      </c>
      <c r="AP132" s="20">
        <f t="shared" si="79"/>
        <v>15.846721046091623</v>
      </c>
      <c r="AQ132" s="20">
        <f t="shared" si="80"/>
        <v>-7.1035081295994305</v>
      </c>
      <c r="AR132" s="20">
        <f t="shared" si="81"/>
        <v>-9.2559298229154212</v>
      </c>
      <c r="AS132" s="20">
        <f t="shared" si="68"/>
        <v>7464.8505040644968</v>
      </c>
      <c r="AT132" s="20">
        <f t="shared" ref="AT132:AT195" si="90">(AM132-AM131)</f>
        <v>-0.84294123737961968</v>
      </c>
      <c r="AU132" s="20">
        <f t="shared" ref="AU132:AU195" si="91">(AS132-AS131)</f>
        <v>22.367158170539369</v>
      </c>
      <c r="AV132" s="20">
        <f t="shared" si="82"/>
        <v>-3.7686559506244721E-2</v>
      </c>
      <c r="AW132" s="21">
        <f t="shared" si="72"/>
        <v>28413.699999999993</v>
      </c>
      <c r="AX132" s="20">
        <f t="shared" si="83"/>
        <v>21.524216933159913</v>
      </c>
      <c r="AY132" s="20">
        <f t="shared" si="66"/>
        <v>7518.863299040434</v>
      </c>
      <c r="AZ132" s="20">
        <f t="shared" si="84"/>
        <v>7621.8632990404376</v>
      </c>
      <c r="BA132" s="20"/>
      <c r="BB132" s="20"/>
    </row>
    <row r="133" spans="1:54" x14ac:dyDescent="0.25">
      <c r="A133">
        <v>2</v>
      </c>
      <c r="C133" s="16">
        <f t="shared" si="85"/>
        <v>44197</v>
      </c>
      <c r="D133" s="91">
        <v>132</v>
      </c>
      <c r="E133" s="91" t="e">
        <f t="shared" si="73"/>
        <v>#NUM!</v>
      </c>
      <c r="AA133" s="17">
        <f t="shared" si="74"/>
        <v>0.75000000000000011</v>
      </c>
      <c r="AB133">
        <f t="shared" si="70"/>
        <v>3.3750000000000002E-2</v>
      </c>
      <c r="AC133">
        <v>22.22</v>
      </c>
      <c r="AD133">
        <f t="shared" si="71"/>
        <v>4.4999999999999998E-2</v>
      </c>
      <c r="AE133">
        <f t="shared" si="75"/>
        <v>-1.1249999999999996E-2</v>
      </c>
      <c r="AF133" s="28">
        <f t="shared" ref="AF133:AF196" si="92">AF132+AG133+AH133</f>
        <v>20770.355636980177</v>
      </c>
      <c r="AG133" s="29">
        <f t="shared" si="76"/>
        <v>-3.8918049807019641</v>
      </c>
      <c r="AH133" s="29">
        <f t="shared" si="77"/>
        <v>-17.589258998677799</v>
      </c>
      <c r="AI133" s="29">
        <f t="shared" si="86"/>
        <v>-19.332957581441786</v>
      </c>
      <c r="AJ133" s="29">
        <f t="shared" si="87"/>
        <v>-2.1481063979379762</v>
      </c>
      <c r="AK133" s="29">
        <f t="shared" si="88"/>
        <v>-6.4443191938139286</v>
      </c>
      <c r="AL133" s="29">
        <f t="shared" si="89"/>
        <v>-12.888638387627857</v>
      </c>
      <c r="AM133" s="20">
        <f t="shared" si="67"/>
        <v>156.19887814276902</v>
      </c>
      <c r="AN133" s="20">
        <f t="shared" si="69"/>
        <v>-13.081298640696465</v>
      </c>
      <c r="AO133" s="20">
        <f t="shared" si="78"/>
        <v>3.5026244826317678</v>
      </c>
      <c r="AP133" s="20">
        <f t="shared" si="79"/>
        <v>15.830333098810019</v>
      </c>
      <c r="AQ133" s="20">
        <f t="shared" si="80"/>
        <v>-7.0655757739173479</v>
      </c>
      <c r="AR133" s="20">
        <f t="shared" si="81"/>
        <v>-9.213682171855325</v>
      </c>
      <c r="AS133" s="20">
        <f t="shared" si="68"/>
        <v>7487.1454848770491</v>
      </c>
      <c r="AT133" s="20">
        <f t="shared" si="90"/>
        <v>-0.81391683317204411</v>
      </c>
      <c r="AU133" s="20">
        <f t="shared" si="91"/>
        <v>22.29498081255224</v>
      </c>
      <c r="AV133" s="20">
        <f t="shared" si="82"/>
        <v>-3.6506729474905082E-2</v>
      </c>
      <c r="AW133" s="21">
        <f t="shared" si="72"/>
        <v>28413.699999999993</v>
      </c>
      <c r="AX133" s="20">
        <f t="shared" si="83"/>
        <v>21.481063979379762</v>
      </c>
      <c r="AY133" s="20">
        <f t="shared" si="66"/>
        <v>7540.3443630198135</v>
      </c>
      <c r="AZ133" s="20">
        <f t="shared" si="84"/>
        <v>7643.344363019818</v>
      </c>
      <c r="BA133" s="20"/>
      <c r="BB133" s="20"/>
    </row>
    <row r="134" spans="1:54" x14ac:dyDescent="0.25">
      <c r="A134">
        <v>2</v>
      </c>
      <c r="C134" s="16">
        <f t="shared" si="85"/>
        <v>44198</v>
      </c>
      <c r="D134" s="91">
        <v>133</v>
      </c>
      <c r="E134" s="91" t="e">
        <f t="shared" si="73"/>
        <v>#NUM!</v>
      </c>
      <c r="AA134" s="17">
        <f t="shared" si="74"/>
        <v>0.75000000000000011</v>
      </c>
      <c r="AB134">
        <f t="shared" si="70"/>
        <v>3.3750000000000002E-2</v>
      </c>
      <c r="AC134">
        <v>22.22</v>
      </c>
      <c r="AD134">
        <f t="shared" si="71"/>
        <v>4.4999999999999998E-2</v>
      </c>
      <c r="AE134">
        <f t="shared" si="75"/>
        <v>-1.1249999999999996E-2</v>
      </c>
      <c r="AF134" s="28">
        <f t="shared" si="92"/>
        <v>20748.916919483891</v>
      </c>
      <c r="AG134" s="29">
        <f t="shared" si="76"/>
        <v>-3.8676308218408302</v>
      </c>
      <c r="AH134" s="29">
        <f t="shared" si="77"/>
        <v>-17.571086674446196</v>
      </c>
      <c r="AI134" s="29">
        <f t="shared" si="86"/>
        <v>-19.294845746658325</v>
      </c>
      <c r="AJ134" s="29">
        <f t="shared" si="87"/>
        <v>-2.1438717496287025</v>
      </c>
      <c r="AK134" s="29">
        <f t="shared" si="88"/>
        <v>-6.431615248886108</v>
      </c>
      <c r="AL134" s="29">
        <f t="shared" si="89"/>
        <v>-12.863230497772218</v>
      </c>
      <c r="AM134" s="20">
        <f t="shared" si="67"/>
        <v>155.41275114230012</v>
      </c>
      <c r="AN134" s="20">
        <f t="shared" si="69"/>
        <v>-13.052023230702606</v>
      </c>
      <c r="AO134" s="20">
        <f t="shared" si="78"/>
        <v>3.4808677396567473</v>
      </c>
      <c r="AP134" s="20">
        <f t="shared" si="79"/>
        <v>15.813978007001577</v>
      </c>
      <c r="AQ134" s="20">
        <f t="shared" si="80"/>
        <v>-7.0289495164246052</v>
      </c>
      <c r="AR134" s="20">
        <f t="shared" si="81"/>
        <v>-9.1728212660533082</v>
      </c>
      <c r="AS134" s="20">
        <f t="shared" si="68"/>
        <v>7509.3703293738045</v>
      </c>
      <c r="AT134" s="20">
        <f t="shared" si="90"/>
        <v>-0.78612700046889472</v>
      </c>
      <c r="AU134" s="20">
        <f t="shared" si="91"/>
        <v>22.224844496755395</v>
      </c>
      <c r="AV134" s="20">
        <f t="shared" si="82"/>
        <v>-3.5371541095986586E-2</v>
      </c>
      <c r="AW134" s="21">
        <f t="shared" si="72"/>
        <v>28413.699999999993</v>
      </c>
      <c r="AX134" s="20">
        <f t="shared" si="83"/>
        <v>21.438717496287026</v>
      </c>
      <c r="AY134" s="20">
        <f t="shared" ref="AY134:AY197" si="93">AX134+AY133</f>
        <v>7561.7830805161002</v>
      </c>
      <c r="AZ134" s="20">
        <f t="shared" si="84"/>
        <v>7664.7830805161047</v>
      </c>
      <c r="BA134" s="20"/>
      <c r="BB134" s="20"/>
    </row>
    <row r="135" spans="1:54" x14ac:dyDescent="0.25">
      <c r="A135">
        <v>2</v>
      </c>
      <c r="C135" s="16">
        <f t="shared" si="85"/>
        <v>44199</v>
      </c>
      <c r="D135" s="91">
        <v>134</v>
      </c>
      <c r="E135" s="91" t="e">
        <f t="shared" si="73"/>
        <v>#NUM!</v>
      </c>
      <c r="AA135" s="17">
        <f t="shared" si="74"/>
        <v>0.75000000000000011</v>
      </c>
      <c r="AB135">
        <f t="shared" si="70"/>
        <v>3.3750000000000002E-2</v>
      </c>
      <c r="AC135">
        <v>22.22</v>
      </c>
      <c r="AD135">
        <f t="shared" si="71"/>
        <v>4.4999999999999998E-2</v>
      </c>
      <c r="AE135">
        <f t="shared" si="75"/>
        <v>-1.1249999999999996E-2</v>
      </c>
      <c r="AF135" s="28">
        <f t="shared" si="92"/>
        <v>20727.519775724675</v>
      </c>
      <c r="AG135" s="29">
        <f t="shared" si="76"/>
        <v>-3.8441935851709905</v>
      </c>
      <c r="AH135" s="29">
        <f t="shared" si="77"/>
        <v>-17.552950174046291</v>
      </c>
      <c r="AI135" s="29">
        <f t="shared" si="86"/>
        <v>-19.257429383295555</v>
      </c>
      <c r="AJ135" s="29">
        <f t="shared" si="87"/>
        <v>-2.1397143759217285</v>
      </c>
      <c r="AK135" s="29">
        <f t="shared" si="88"/>
        <v>-6.4191431277651843</v>
      </c>
      <c r="AL135" s="29">
        <f t="shared" si="89"/>
        <v>-12.83828625553037</v>
      </c>
      <c r="AM135" s="20">
        <f t="shared" ref="AM135:AM198" si="94">AM134-AI135-(AM134*AD135)+AN135</f>
        <v>154.6532324065879</v>
      </c>
      <c r="AN135" s="20">
        <f t="shared" si="69"/>
        <v>-13.023374317604262</v>
      </c>
      <c r="AO135" s="20">
        <f t="shared" si="78"/>
        <v>3.4597742266538916</v>
      </c>
      <c r="AP135" s="20">
        <f t="shared" si="79"/>
        <v>15.797655156641662</v>
      </c>
      <c r="AQ135" s="20">
        <f t="shared" si="80"/>
        <v>-6.9935738014035049</v>
      </c>
      <c r="AR135" s="20">
        <f t="shared" si="81"/>
        <v>-9.1332881773252339</v>
      </c>
      <c r="AS135" s="20">
        <f t="shared" ref="AS135:AS198" si="95">AS134+(AM134*AD135)-AJ135-AN135</f>
        <v>7531.5269918687336</v>
      </c>
      <c r="AT135" s="20">
        <f t="shared" si="90"/>
        <v>-0.75951873571221995</v>
      </c>
      <c r="AU135" s="20">
        <f t="shared" si="91"/>
        <v>22.156662494929151</v>
      </c>
      <c r="AV135" s="20">
        <f t="shared" si="82"/>
        <v>-3.4279473990545553E-2</v>
      </c>
      <c r="AW135" s="21">
        <f t="shared" si="72"/>
        <v>28413.699999999997</v>
      </c>
      <c r="AX135" s="20">
        <f t="shared" si="83"/>
        <v>21.397143759217283</v>
      </c>
      <c r="AY135" s="20">
        <f t="shared" si="93"/>
        <v>7583.1802242753174</v>
      </c>
      <c r="AZ135" s="20">
        <f t="shared" si="84"/>
        <v>7686.180224275322</v>
      </c>
      <c r="BA135" s="20"/>
      <c r="BB135" s="20"/>
    </row>
    <row r="136" spans="1:54" x14ac:dyDescent="0.25">
      <c r="A136">
        <v>2</v>
      </c>
      <c r="C136" s="16">
        <f t="shared" si="85"/>
        <v>44200</v>
      </c>
      <c r="D136" s="91">
        <v>135</v>
      </c>
      <c r="E136" s="91" t="e">
        <f t="shared" si="73"/>
        <v>#NUM!</v>
      </c>
      <c r="AA136" s="17">
        <f t="shared" si="74"/>
        <v>0.75000000000000011</v>
      </c>
      <c r="AB136">
        <f t="shared" si="70"/>
        <v>3.3750000000000002E-2</v>
      </c>
      <c r="AC136">
        <v>22.22</v>
      </c>
      <c r="AD136">
        <f t="shared" si="71"/>
        <v>4.4999999999999998E-2</v>
      </c>
      <c r="AE136">
        <f t="shared" si="75"/>
        <v>-1.1249999999999996E-2</v>
      </c>
      <c r="AF136" s="28">
        <f t="shared" si="92"/>
        <v>20706.163465198875</v>
      </c>
      <c r="AG136" s="29">
        <f t="shared" si="76"/>
        <v>-3.8214616820388128</v>
      </c>
      <c r="AH136" s="29">
        <f t="shared" si="77"/>
        <v>-17.534848843758553</v>
      </c>
      <c r="AI136" s="29">
        <f t="shared" si="86"/>
        <v>-19.220679473217629</v>
      </c>
      <c r="AJ136" s="29">
        <f t="shared" si="87"/>
        <v>-2.1356310525797366</v>
      </c>
      <c r="AK136" s="29">
        <f t="shared" si="88"/>
        <v>-6.4068931577392094</v>
      </c>
      <c r="AL136" s="29">
        <f t="shared" si="89"/>
        <v>-12.813786315478421</v>
      </c>
      <c r="AM136" s="20">
        <f t="shared" si="94"/>
        <v>153.91919106275398</v>
      </c>
      <c r="AN136" s="20">
        <f t="shared" si="69"/>
        <v>-12.995325358755078</v>
      </c>
      <c r="AO136" s="20">
        <f t="shared" si="78"/>
        <v>3.4393155138349316</v>
      </c>
      <c r="AP136" s="20">
        <f t="shared" si="79"/>
        <v>15.781363959382698</v>
      </c>
      <c r="AQ136" s="20">
        <f t="shared" si="80"/>
        <v>-6.9593954582964557</v>
      </c>
      <c r="AR136" s="20">
        <f t="shared" si="81"/>
        <v>-9.0950265108761918</v>
      </c>
      <c r="AS136" s="20">
        <f t="shared" si="95"/>
        <v>7553.617343738365</v>
      </c>
      <c r="AT136" s="20">
        <f t="shared" si="90"/>
        <v>-0.73404134383392261</v>
      </c>
      <c r="AU136" s="20">
        <f t="shared" si="91"/>
        <v>22.090351869631377</v>
      </c>
      <c r="AV136" s="20">
        <f t="shared" si="82"/>
        <v>-3.3229047149902713E-2</v>
      </c>
      <c r="AW136" s="21">
        <f t="shared" si="72"/>
        <v>28413.699999999993</v>
      </c>
      <c r="AX136" s="20">
        <f t="shared" si="83"/>
        <v>21.356310525797369</v>
      </c>
      <c r="AY136" s="20">
        <f t="shared" si="93"/>
        <v>7604.5365348011146</v>
      </c>
      <c r="AZ136" s="20">
        <f t="shared" si="84"/>
        <v>7707.5365348011192</v>
      </c>
      <c r="BA136" s="20"/>
      <c r="BB136" s="20"/>
    </row>
    <row r="137" spans="1:54" x14ac:dyDescent="0.25">
      <c r="A137">
        <v>2</v>
      </c>
      <c r="C137" s="16">
        <f t="shared" si="85"/>
        <v>44201</v>
      </c>
      <c r="D137" s="91">
        <v>136</v>
      </c>
      <c r="E137" s="91" t="e">
        <f t="shared" si="73"/>
        <v>#NUM!</v>
      </c>
      <c r="AA137" s="17">
        <f t="shared" si="74"/>
        <v>0.75000000000000011</v>
      </c>
      <c r="AB137">
        <f t="shared" si="70"/>
        <v>3.3750000000000002E-2</v>
      </c>
      <c r="AC137">
        <v>22.22</v>
      </c>
      <c r="AD137">
        <f t="shared" si="71"/>
        <v>4.4999999999999998E-2</v>
      </c>
      <c r="AE137">
        <f t="shared" si="75"/>
        <v>-1.1249999999999996E-2</v>
      </c>
      <c r="AF137" s="28">
        <f t="shared" si="92"/>
        <v>20684.847278229212</v>
      </c>
      <c r="AG137" s="29">
        <f t="shared" si="76"/>
        <v>-3.7994049125227911</v>
      </c>
      <c r="AH137" s="29">
        <f t="shared" si="77"/>
        <v>-17.516782057139498</v>
      </c>
      <c r="AI137" s="29">
        <f t="shared" si="86"/>
        <v>-19.184568272696062</v>
      </c>
      <c r="AJ137" s="29">
        <f t="shared" si="87"/>
        <v>-2.1316186969662292</v>
      </c>
      <c r="AK137" s="29">
        <f t="shared" si="88"/>
        <v>-6.3948560908986867</v>
      </c>
      <c r="AL137" s="29">
        <f t="shared" si="89"/>
        <v>-12.789712181797375</v>
      </c>
      <c r="AM137" s="20">
        <f t="shared" si="94"/>
        <v>153.20954474547295</v>
      </c>
      <c r="AN137" s="20">
        <f t="shared" si="69"/>
        <v>-12.967850992153149</v>
      </c>
      <c r="AO137" s="20">
        <f t="shared" si="78"/>
        <v>3.4194644212705119</v>
      </c>
      <c r="AP137" s="20">
        <f t="shared" si="79"/>
        <v>15.765103851425549</v>
      </c>
      <c r="AQ137" s="20">
        <f t="shared" si="80"/>
        <v>-6.9263635978239293</v>
      </c>
      <c r="AR137" s="20">
        <f t="shared" si="81"/>
        <v>-9.0579822947901576</v>
      </c>
      <c r="AS137" s="20">
        <f t="shared" si="95"/>
        <v>7575.6431770253084</v>
      </c>
      <c r="AT137" s="20">
        <f t="shared" si="90"/>
        <v>-0.70964631728102745</v>
      </c>
      <c r="AU137" s="20">
        <f t="shared" si="91"/>
        <v>22.025833286943453</v>
      </c>
      <c r="AV137" s="20">
        <f t="shared" si="82"/>
        <v>-3.2218818150307804E-2</v>
      </c>
      <c r="AW137" s="21">
        <f t="shared" si="72"/>
        <v>28413.699999999993</v>
      </c>
      <c r="AX137" s="20">
        <f t="shared" si="83"/>
        <v>21.31618696966229</v>
      </c>
      <c r="AY137" s="20">
        <f t="shared" si="93"/>
        <v>7625.852721770777</v>
      </c>
      <c r="AZ137" s="20">
        <f t="shared" si="84"/>
        <v>7728.8527217707815</v>
      </c>
      <c r="BA137" s="20"/>
      <c r="BB137" s="20"/>
    </row>
    <row r="138" spans="1:54" x14ac:dyDescent="0.25">
      <c r="A138">
        <v>2</v>
      </c>
      <c r="C138" s="16">
        <f t="shared" si="85"/>
        <v>44202</v>
      </c>
      <c r="D138" s="91">
        <v>137</v>
      </c>
      <c r="E138" s="91" t="e">
        <f t="shared" si="73"/>
        <v>#NUM!</v>
      </c>
      <c r="AA138" s="17">
        <f t="shared" si="74"/>
        <v>0.75000000000000011</v>
      </c>
      <c r="AB138">
        <f t="shared" si="70"/>
        <v>3.3750000000000002E-2</v>
      </c>
      <c r="AC138">
        <v>22.22</v>
      </c>
      <c r="AD138">
        <f t="shared" si="71"/>
        <v>4.4999999999999998E-2</v>
      </c>
      <c r="AE138">
        <f t="shared" si="75"/>
        <v>-1.1249999999999996E-2</v>
      </c>
      <c r="AF138" s="28">
        <f t="shared" si="92"/>
        <v>20663.570534611554</v>
      </c>
      <c r="AG138" s="29">
        <f t="shared" si="76"/>
        <v>-3.777994403835502</v>
      </c>
      <c r="AH138" s="29">
        <f t="shared" si="77"/>
        <v>-17.498749213823814</v>
      </c>
      <c r="AI138" s="29">
        <f t="shared" si="86"/>
        <v>-19.149069255893387</v>
      </c>
      <c r="AJ138" s="29">
        <f t="shared" si="87"/>
        <v>-2.1276743617659317</v>
      </c>
      <c r="AK138" s="29">
        <f t="shared" si="88"/>
        <v>-6.3830230852977961</v>
      </c>
      <c r="AL138" s="29">
        <f t="shared" si="89"/>
        <v>-12.76604617059559</v>
      </c>
      <c r="AM138" s="20">
        <f t="shared" si="94"/>
        <v>152.52325750706552</v>
      </c>
      <c r="AN138" s="20">
        <f t="shared" si="69"/>
        <v>-12.940926980754544</v>
      </c>
      <c r="AO138" s="20">
        <f t="shared" si="78"/>
        <v>3.4001949634519519</v>
      </c>
      <c r="AP138" s="20">
        <f t="shared" si="79"/>
        <v>15.748874292441434</v>
      </c>
      <c r="AQ138" s="20">
        <f t="shared" si="80"/>
        <v>-6.8944295135462825</v>
      </c>
      <c r="AR138" s="20">
        <f t="shared" si="81"/>
        <v>-9.0221038753122151</v>
      </c>
      <c r="AS138" s="20">
        <f t="shared" si="95"/>
        <v>7597.6062078813757</v>
      </c>
      <c r="AT138" s="20">
        <f t="shared" si="90"/>
        <v>-0.68628723840743078</v>
      </c>
      <c r="AU138" s="20">
        <f t="shared" si="91"/>
        <v>21.963030856067235</v>
      </c>
      <c r="AV138" s="20">
        <f t="shared" si="82"/>
        <v>-3.124738306406584E-2</v>
      </c>
      <c r="AW138" s="21">
        <f t="shared" si="72"/>
        <v>28413.699999999997</v>
      </c>
      <c r="AX138" s="20">
        <f t="shared" si="83"/>
        <v>21.276743617659317</v>
      </c>
      <c r="AY138" s="20">
        <f t="shared" si="93"/>
        <v>7647.1294653884361</v>
      </c>
      <c r="AZ138" s="20">
        <f t="shared" si="84"/>
        <v>7750.1294653884415</v>
      </c>
      <c r="BA138" s="20"/>
      <c r="BB138" s="20"/>
    </row>
    <row r="139" spans="1:54" x14ac:dyDescent="0.25">
      <c r="A139">
        <v>2</v>
      </c>
      <c r="C139" s="16">
        <f t="shared" si="85"/>
        <v>44203</v>
      </c>
      <c r="D139" s="91">
        <v>138</v>
      </c>
      <c r="E139" s="91" t="e">
        <f t="shared" si="73"/>
        <v>#NUM!</v>
      </c>
      <c r="AA139" s="17">
        <f t="shared" si="74"/>
        <v>0.75000000000000011</v>
      </c>
      <c r="AB139">
        <f t="shared" si="70"/>
        <v>3.3750000000000002E-2</v>
      </c>
      <c r="AC139">
        <v>22.22</v>
      </c>
      <c r="AD139">
        <f t="shared" si="71"/>
        <v>4.4999999999999998E-2</v>
      </c>
      <c r="AE139">
        <f t="shared" si="75"/>
        <v>-1.1249999999999996E-2</v>
      </c>
      <c r="AF139" s="28">
        <f t="shared" si="92"/>
        <v>20642.332582321622</v>
      </c>
      <c r="AG139" s="29">
        <f t="shared" si="76"/>
        <v>-3.7572025515521159</v>
      </c>
      <c r="AH139" s="29">
        <f t="shared" si="77"/>
        <v>-17.480749738379579</v>
      </c>
      <c r="AI139" s="29">
        <f t="shared" si="86"/>
        <v>-19.114157060938524</v>
      </c>
      <c r="AJ139" s="29">
        <f t="shared" si="87"/>
        <v>-2.1237952289931696</v>
      </c>
      <c r="AK139" s="29">
        <f t="shared" si="88"/>
        <v>-6.371385686979508</v>
      </c>
      <c r="AL139" s="29">
        <f t="shared" si="89"/>
        <v>-12.742771373959016</v>
      </c>
      <c r="AM139" s="20">
        <f t="shared" si="94"/>
        <v>151.85933782029014</v>
      </c>
      <c r="AN139" s="20">
        <f t="shared" ref="AN139:AN202" si="96">AL132</f>
        <v>-12.91453015989595</v>
      </c>
      <c r="AO139" s="20">
        <f t="shared" si="78"/>
        <v>3.3814822963969045</v>
      </c>
      <c r="AP139" s="20">
        <f t="shared" si="79"/>
        <v>15.732674764541622</v>
      </c>
      <c r="AQ139" s="20">
        <f t="shared" si="80"/>
        <v>-6.8635465878179485</v>
      </c>
      <c r="AR139" s="20">
        <f t="shared" si="81"/>
        <v>-8.9873418168111172</v>
      </c>
      <c r="AS139" s="20">
        <f t="shared" si="95"/>
        <v>7619.5080798580821</v>
      </c>
      <c r="AT139" s="20">
        <f t="shared" si="90"/>
        <v>-0.66391968677538671</v>
      </c>
      <c r="AU139" s="20">
        <f t="shared" si="91"/>
        <v>21.901871976706389</v>
      </c>
      <c r="AV139" s="20">
        <f t="shared" si="82"/>
        <v>-3.0313376294112883E-2</v>
      </c>
      <c r="AW139" s="21">
        <f t="shared" si="72"/>
        <v>28413.699999999993</v>
      </c>
      <c r="AX139" s="20">
        <f t="shared" si="83"/>
        <v>21.237952289931695</v>
      </c>
      <c r="AY139" s="20">
        <f t="shared" si="93"/>
        <v>7668.3674176783679</v>
      </c>
      <c r="AZ139" s="20">
        <f t="shared" si="84"/>
        <v>7771.3674176783725</v>
      </c>
      <c r="BA139" s="20"/>
      <c r="BB139" s="20"/>
    </row>
    <row r="140" spans="1:54" x14ac:dyDescent="0.25">
      <c r="A140">
        <v>2</v>
      </c>
      <c r="C140" s="16">
        <f t="shared" si="85"/>
        <v>44204</v>
      </c>
      <c r="D140" s="91">
        <v>139</v>
      </c>
      <c r="E140" s="91" t="e">
        <f t="shared" si="73"/>
        <v>#NUM!</v>
      </c>
      <c r="AA140" s="17">
        <f t="shared" si="74"/>
        <v>0.75000000000000011</v>
      </c>
      <c r="AB140">
        <f t="shared" si="70"/>
        <v>3.3750000000000002E-2</v>
      </c>
      <c r="AC140">
        <v>22.22</v>
      </c>
      <c r="AD140">
        <f t="shared" si="71"/>
        <v>4.4999999999999998E-2</v>
      </c>
      <c r="AE140">
        <f t="shared" si="75"/>
        <v>-1.1249999999999996E-2</v>
      </c>
      <c r="AF140" s="28">
        <f t="shared" si="92"/>
        <v>20621.132796278889</v>
      </c>
      <c r="AG140" s="29">
        <f t="shared" si="76"/>
        <v>-3.7370029635206015</v>
      </c>
      <c r="AH140" s="29">
        <f t="shared" si="77"/>
        <v>-17.462783079214162</v>
      </c>
      <c r="AI140" s="29">
        <f t="shared" si="86"/>
        <v>-19.079807438461287</v>
      </c>
      <c r="AJ140" s="29">
        <f t="shared" si="87"/>
        <v>-2.1199786042734767</v>
      </c>
      <c r="AK140" s="29">
        <f t="shared" si="88"/>
        <v>-6.3599358128204289</v>
      </c>
      <c r="AL140" s="29">
        <f t="shared" si="89"/>
        <v>-12.719871625640859</v>
      </c>
      <c r="AM140" s="20">
        <f t="shared" si="94"/>
        <v>151.21683666921049</v>
      </c>
      <c r="AN140" s="20">
        <f t="shared" si="96"/>
        <v>-12.888638387627857</v>
      </c>
      <c r="AO140" s="20">
        <f t="shared" si="78"/>
        <v>3.3633026671685413</v>
      </c>
      <c r="AP140" s="20">
        <f t="shared" si="79"/>
        <v>15.716504771292746</v>
      </c>
      <c r="AQ140" s="20">
        <f t="shared" si="80"/>
        <v>-6.8336702019130557</v>
      </c>
      <c r="AR140" s="20">
        <f t="shared" si="81"/>
        <v>-8.953648806186532</v>
      </c>
      <c r="AS140" s="20">
        <f t="shared" si="95"/>
        <v>7641.3503670518967</v>
      </c>
      <c r="AT140" s="20">
        <f t="shared" si="90"/>
        <v>-0.64250115107964234</v>
      </c>
      <c r="AU140" s="20">
        <f t="shared" si="91"/>
        <v>21.842287193814627</v>
      </c>
      <c r="AV140" s="20">
        <f t="shared" si="82"/>
        <v>-2.9415470338728447E-2</v>
      </c>
      <c r="AW140" s="21">
        <f t="shared" si="72"/>
        <v>28413.699999999997</v>
      </c>
      <c r="AX140" s="20">
        <f t="shared" si="83"/>
        <v>21.199786042734765</v>
      </c>
      <c r="AY140" s="20">
        <f t="shared" si="93"/>
        <v>7689.5672037211025</v>
      </c>
      <c r="AZ140" s="20">
        <f t="shared" si="84"/>
        <v>7792.567203721107</v>
      </c>
      <c r="BA140" s="20"/>
      <c r="BB140" s="20"/>
    </row>
    <row r="141" spans="1:54" x14ac:dyDescent="0.25">
      <c r="A141">
        <v>2</v>
      </c>
      <c r="C141" s="16">
        <f t="shared" si="85"/>
        <v>44205</v>
      </c>
      <c r="D141" s="91">
        <v>140</v>
      </c>
      <c r="E141" s="91" t="e">
        <f t="shared" si="73"/>
        <v>#NUM!</v>
      </c>
      <c r="AA141" s="17">
        <f t="shared" si="74"/>
        <v>0.75000000000000011</v>
      </c>
      <c r="AB141">
        <f t="shared" si="70"/>
        <v>3.3750000000000002E-2</v>
      </c>
      <c r="AC141">
        <v>22.22</v>
      </c>
      <c r="AD141">
        <f t="shared" si="71"/>
        <v>4.4999999999999998E-2</v>
      </c>
      <c r="AE141">
        <f t="shared" si="75"/>
        <v>-1.1249999999999996E-2</v>
      </c>
      <c r="AF141" s="28">
        <f t="shared" si="92"/>
        <v>20599.970577165044</v>
      </c>
      <c r="AG141" s="29">
        <f t="shared" si="76"/>
        <v>-3.7173704063173609</v>
      </c>
      <c r="AH141" s="29">
        <f t="shared" si="77"/>
        <v>-17.444848707528521</v>
      </c>
      <c r="AI141" s="29">
        <f t="shared" si="86"/>
        <v>-19.045997202461294</v>
      </c>
      <c r="AJ141" s="29">
        <f t="shared" si="87"/>
        <v>-2.1162219113845882</v>
      </c>
      <c r="AK141" s="29">
        <f t="shared" si="88"/>
        <v>-6.3486657341537649</v>
      </c>
      <c r="AL141" s="29">
        <f t="shared" si="89"/>
        <v>-12.697331468307528</v>
      </c>
      <c r="AM141" s="20">
        <f t="shared" si="94"/>
        <v>150.59484572378508</v>
      </c>
      <c r="AN141" s="20">
        <f t="shared" si="96"/>
        <v>-12.863230497772218</v>
      </c>
      <c r="AO141" s="20">
        <f t="shared" si="78"/>
        <v>3.3456333656856247</v>
      </c>
      <c r="AP141" s="20">
        <f t="shared" si="79"/>
        <v>15.70036383677567</v>
      </c>
      <c r="AQ141" s="20">
        <f t="shared" si="80"/>
        <v>-6.804757650114472</v>
      </c>
      <c r="AR141" s="20">
        <f t="shared" si="81"/>
        <v>-8.9209795614990597</v>
      </c>
      <c r="AS141" s="20">
        <f t="shared" si="95"/>
        <v>7663.1345771111683</v>
      </c>
      <c r="AT141" s="20">
        <f t="shared" si="90"/>
        <v>-0.62199094542540934</v>
      </c>
      <c r="AU141" s="20">
        <f t="shared" si="91"/>
        <v>21.784210059271572</v>
      </c>
      <c r="AV141" s="20">
        <f t="shared" si="82"/>
        <v>-2.8552375492756688E-2</v>
      </c>
      <c r="AW141" s="21">
        <f t="shared" si="72"/>
        <v>28413.699999999997</v>
      </c>
      <c r="AX141" s="20">
        <f t="shared" si="83"/>
        <v>21.162219113845879</v>
      </c>
      <c r="AY141" s="20">
        <f t="shared" si="93"/>
        <v>7710.7294228349483</v>
      </c>
      <c r="AZ141" s="20">
        <f t="shared" si="84"/>
        <v>7813.7294228349538</v>
      </c>
      <c r="BA141" s="20"/>
      <c r="BB141" s="20"/>
    </row>
    <row r="142" spans="1:54" x14ac:dyDescent="0.25">
      <c r="A142">
        <v>2</v>
      </c>
      <c r="C142" s="16">
        <f t="shared" si="85"/>
        <v>44206</v>
      </c>
      <c r="D142" s="91">
        <v>141</v>
      </c>
      <c r="E142" s="91" t="e">
        <f t="shared" si="73"/>
        <v>#NUM!</v>
      </c>
      <c r="AA142" s="17">
        <f t="shared" si="74"/>
        <v>0.75000000000000011</v>
      </c>
      <c r="AB142">
        <f t="shared" si="70"/>
        <v>3.3750000000000002E-2</v>
      </c>
      <c r="AC142">
        <v>22.22</v>
      </c>
      <c r="AD142">
        <f t="shared" si="71"/>
        <v>4.4999999999999998E-2</v>
      </c>
      <c r="AE142">
        <f t="shared" si="75"/>
        <v>-1.1249999999999996E-2</v>
      </c>
      <c r="AF142" s="28">
        <f t="shared" si="92"/>
        <v>20578.845350294607</v>
      </c>
      <c r="AG142" s="29">
        <f t="shared" si="76"/>
        <v>-3.6982807541200162</v>
      </c>
      <c r="AH142" s="29">
        <f t="shared" si="77"/>
        <v>-17.426946116317666</v>
      </c>
      <c r="AI142" s="29">
        <f t="shared" si="86"/>
        <v>-19.012704183393915</v>
      </c>
      <c r="AJ142" s="29">
        <f t="shared" si="87"/>
        <v>-2.1125226870437683</v>
      </c>
      <c r="AK142" s="29">
        <f t="shared" si="88"/>
        <v>-6.3375680611313046</v>
      </c>
      <c r="AL142" s="29">
        <f t="shared" si="89"/>
        <v>-12.675136122262611</v>
      </c>
      <c r="AM142" s="20">
        <f t="shared" si="94"/>
        <v>149.99249559407829</v>
      </c>
      <c r="AN142" s="20">
        <f t="shared" si="96"/>
        <v>-12.83828625553037</v>
      </c>
      <c r="AO142" s="20">
        <f t="shared" si="78"/>
        <v>3.3284526787080146</v>
      </c>
      <c r="AP142" s="20">
        <f t="shared" si="79"/>
        <v>15.6842515046859</v>
      </c>
      <c r="AQ142" s="20">
        <f t="shared" si="80"/>
        <v>-6.7767680575703286</v>
      </c>
      <c r="AR142" s="20">
        <f t="shared" si="81"/>
        <v>-8.8892907446140974</v>
      </c>
      <c r="AS142" s="20">
        <f t="shared" si="95"/>
        <v>7684.8621541113125</v>
      </c>
      <c r="AT142" s="20">
        <f t="shared" si="90"/>
        <v>-0.60235012970679236</v>
      </c>
      <c r="AU142" s="20">
        <f t="shared" si="91"/>
        <v>21.727577000144265</v>
      </c>
      <c r="AV142" s="20">
        <f t="shared" si="82"/>
        <v>-2.7722839491158766E-2</v>
      </c>
      <c r="AW142" s="21">
        <f t="shared" si="72"/>
        <v>28413.699999999997</v>
      </c>
      <c r="AX142" s="20">
        <f t="shared" si="83"/>
        <v>21.125226870437686</v>
      </c>
      <c r="AY142" s="20">
        <f t="shared" si="93"/>
        <v>7731.8546497053858</v>
      </c>
      <c r="AZ142" s="20">
        <f t="shared" si="84"/>
        <v>7834.8546497053912</v>
      </c>
      <c r="BA142" s="20"/>
      <c r="BB142" s="20"/>
    </row>
    <row r="143" spans="1:54" x14ac:dyDescent="0.25">
      <c r="A143">
        <v>2</v>
      </c>
      <c r="C143" s="16">
        <f t="shared" si="85"/>
        <v>44207</v>
      </c>
      <c r="D143" s="91">
        <v>142</v>
      </c>
      <c r="E143" s="91" t="e">
        <f t="shared" si="73"/>
        <v>#NUM!</v>
      </c>
      <c r="AA143" s="17">
        <f t="shared" si="74"/>
        <v>0.75000000000000011</v>
      </c>
      <c r="AB143">
        <f t="shared" si="70"/>
        <v>3.3750000000000002E-2</v>
      </c>
      <c r="AC143">
        <v>22.22</v>
      </c>
      <c r="AD143">
        <f t="shared" si="71"/>
        <v>4.4999999999999998E-2</v>
      </c>
      <c r="AE143">
        <f t="shared" si="75"/>
        <v>-1.1249999999999996E-2</v>
      </c>
      <c r="AF143" s="28">
        <f t="shared" si="92"/>
        <v>20557.756564535317</v>
      </c>
      <c r="AG143" s="29">
        <f t="shared" si="76"/>
        <v>-3.6797109398766472</v>
      </c>
      <c r="AH143" s="29">
        <f t="shared" si="77"/>
        <v>-17.409074819415221</v>
      </c>
      <c r="AI143" s="29">
        <f t="shared" si="86"/>
        <v>-18.97990718336268</v>
      </c>
      <c r="AJ143" s="29">
        <f t="shared" si="87"/>
        <v>-2.1088785759291868</v>
      </c>
      <c r="AK143" s="29">
        <f t="shared" si="88"/>
        <v>-6.3266357277875596</v>
      </c>
      <c r="AL143" s="29">
        <f t="shared" si="89"/>
        <v>-12.653271455575121</v>
      </c>
      <c r="AM143" s="20">
        <f t="shared" si="94"/>
        <v>149.40895416022903</v>
      </c>
      <c r="AN143" s="20">
        <f t="shared" si="96"/>
        <v>-12.813786315478421</v>
      </c>
      <c r="AO143" s="20">
        <f t="shared" si="78"/>
        <v>3.3117398458889826</v>
      </c>
      <c r="AP143" s="20">
        <f t="shared" si="79"/>
        <v>15.668167337473699</v>
      </c>
      <c r="AQ143" s="20">
        <f t="shared" si="80"/>
        <v>-6.7496623017335233</v>
      </c>
      <c r="AR143" s="20">
        <f t="shared" si="81"/>
        <v>-8.8585408776627101</v>
      </c>
      <c r="AS143" s="20">
        <f t="shared" si="95"/>
        <v>7706.5344813044539</v>
      </c>
      <c r="AT143" s="20">
        <f t="shared" si="90"/>
        <v>-0.5835414338492626</v>
      </c>
      <c r="AU143" s="20">
        <f t="shared" si="91"/>
        <v>21.672327193141427</v>
      </c>
      <c r="AV143" s="20">
        <f t="shared" si="82"/>
        <v>-2.6925647100507696E-2</v>
      </c>
      <c r="AW143" s="21">
        <f t="shared" si="72"/>
        <v>28413.7</v>
      </c>
      <c r="AX143" s="20">
        <f t="shared" si="83"/>
        <v>21.088785759291866</v>
      </c>
      <c r="AY143" s="20">
        <f t="shared" si="93"/>
        <v>7752.9434354646773</v>
      </c>
      <c r="AZ143" s="20">
        <f t="shared" si="84"/>
        <v>7855.9434354646828</v>
      </c>
      <c r="BA143" s="20"/>
      <c r="BB143" s="20"/>
    </row>
    <row r="144" spans="1:54" x14ac:dyDescent="0.25">
      <c r="A144">
        <v>2</v>
      </c>
      <c r="C144" s="16">
        <f t="shared" si="85"/>
        <v>44208</v>
      </c>
      <c r="D144" s="91">
        <v>143</v>
      </c>
      <c r="E144" s="91" t="e">
        <f t="shared" si="73"/>
        <v>#NUM!</v>
      </c>
      <c r="AA144" s="17">
        <f t="shared" si="74"/>
        <v>0.75000000000000011</v>
      </c>
      <c r="AB144">
        <f t="shared" si="70"/>
        <v>3.3750000000000002E-2</v>
      </c>
      <c r="AC144">
        <v>22.22</v>
      </c>
      <c r="AD144">
        <f t="shared" si="71"/>
        <v>4.4999999999999998E-2</v>
      </c>
      <c r="AE144">
        <f t="shared" si="75"/>
        <v>-1.1249999999999996E-2</v>
      </c>
      <c r="AF144" s="28">
        <f t="shared" si="92"/>
        <v>20536.703691276078</v>
      </c>
      <c r="AG144" s="29">
        <f t="shared" si="76"/>
        <v>-3.6616389086578014</v>
      </c>
      <c r="AH144" s="29">
        <f t="shared" si="77"/>
        <v>-17.391234350580127</v>
      </c>
      <c r="AI144" s="29">
        <f t="shared" si="86"/>
        <v>-18.947585933314134</v>
      </c>
      <c r="AJ144" s="29">
        <f t="shared" si="87"/>
        <v>-2.105287325923793</v>
      </c>
      <c r="AK144" s="29">
        <f t="shared" si="88"/>
        <v>-6.3158619777713776</v>
      </c>
      <c r="AL144" s="29">
        <f t="shared" si="89"/>
        <v>-12.631723955542757</v>
      </c>
      <c r="AM144" s="20">
        <f t="shared" si="94"/>
        <v>148.84342497453551</v>
      </c>
      <c r="AN144" s="20">
        <f t="shared" si="96"/>
        <v>-12.789712181797375</v>
      </c>
      <c r="AO144" s="20">
        <f t="shared" si="78"/>
        <v>3.2954750177920213</v>
      </c>
      <c r="AP144" s="20">
        <f t="shared" si="79"/>
        <v>15.652110915522115</v>
      </c>
      <c r="AQ144" s="20">
        <f t="shared" si="80"/>
        <v>-6.7234029372103059</v>
      </c>
      <c r="AR144" s="20">
        <f t="shared" si="81"/>
        <v>-8.8286902631340993</v>
      </c>
      <c r="AS144" s="20">
        <f t="shared" si="95"/>
        <v>7728.1528837493861</v>
      </c>
      <c r="AT144" s="20">
        <f t="shared" si="90"/>
        <v>-0.56552918569352073</v>
      </c>
      <c r="AU144" s="20">
        <f t="shared" si="91"/>
        <v>21.618402444932144</v>
      </c>
      <c r="AV144" s="20">
        <f t="shared" si="82"/>
        <v>-2.6159619663574812E-2</v>
      </c>
      <c r="AW144" s="21">
        <f t="shared" si="72"/>
        <v>28413.7</v>
      </c>
      <c r="AX144" s="20">
        <f t="shared" si="83"/>
        <v>21.052873259237927</v>
      </c>
      <c r="AY144" s="20">
        <f t="shared" si="93"/>
        <v>7773.9963087239157</v>
      </c>
      <c r="AZ144" s="20">
        <f t="shared" si="84"/>
        <v>7876.9963087239212</v>
      </c>
      <c r="BA144" s="20"/>
      <c r="BB144" s="20"/>
    </row>
    <row r="145" spans="1:54" x14ac:dyDescent="0.25">
      <c r="A145">
        <v>2</v>
      </c>
      <c r="C145" s="16">
        <f t="shared" si="85"/>
        <v>44209</v>
      </c>
      <c r="D145" s="91">
        <v>144</v>
      </c>
      <c r="E145" s="91" t="e">
        <f t="shared" si="73"/>
        <v>#NUM!</v>
      </c>
      <c r="AA145" s="17">
        <f t="shared" si="74"/>
        <v>0.75000000000000011</v>
      </c>
      <c r="AB145">
        <f t="shared" si="70"/>
        <v>3.3750000000000002E-2</v>
      </c>
      <c r="AC145">
        <v>22.22</v>
      </c>
      <c r="AD145">
        <f t="shared" si="71"/>
        <v>4.4999999999999998E-2</v>
      </c>
      <c r="AE145">
        <f t="shared" si="75"/>
        <v>-1.1249999999999996E-2</v>
      </c>
      <c r="AF145" s="28">
        <f t="shared" si="92"/>
        <v>20515.686223440371</v>
      </c>
      <c r="AG145" s="29">
        <f t="shared" si="76"/>
        <v>-3.6440435730841774</v>
      </c>
      <c r="AH145" s="29">
        <f t="shared" si="77"/>
        <v>-17.373424262623541</v>
      </c>
      <c r="AI145" s="29">
        <f t="shared" si="86"/>
        <v>-18.915721052136949</v>
      </c>
      <c r="AJ145" s="29">
        <f t="shared" si="87"/>
        <v>-2.1017467835707722</v>
      </c>
      <c r="AK145" s="29">
        <f t="shared" si="88"/>
        <v>-6.3052403507123156</v>
      </c>
      <c r="AL145" s="29">
        <f t="shared" si="89"/>
        <v>-12.610480701424633</v>
      </c>
      <c r="AM145" s="20">
        <f t="shared" si="94"/>
        <v>148.29514573222278</v>
      </c>
      <c r="AN145" s="20">
        <f t="shared" si="96"/>
        <v>-12.76604617059559</v>
      </c>
      <c r="AO145" s="20">
        <f t="shared" si="78"/>
        <v>3.2796392157757599</v>
      </c>
      <c r="AP145" s="20">
        <f t="shared" si="79"/>
        <v>15.636081836361187</v>
      </c>
      <c r="AQ145" s="20">
        <f t="shared" si="80"/>
        <v>-6.6979541238540978</v>
      </c>
      <c r="AR145" s="20">
        <f t="shared" si="81"/>
        <v>-8.7997009074248709</v>
      </c>
      <c r="AS145" s="20">
        <f t="shared" si="95"/>
        <v>7749.7186308274067</v>
      </c>
      <c r="AT145" s="20">
        <f t="shared" si="90"/>
        <v>-0.54827924231273073</v>
      </c>
      <c r="AU145" s="20">
        <f t="shared" si="91"/>
        <v>21.565747078020649</v>
      </c>
      <c r="AV145" s="20">
        <f t="shared" si="82"/>
        <v>-2.5423614601857464E-2</v>
      </c>
      <c r="AW145" s="21">
        <f t="shared" si="72"/>
        <v>28413.7</v>
      </c>
      <c r="AX145" s="20">
        <f t="shared" si="83"/>
        <v>21.01746783570772</v>
      </c>
      <c r="AY145" s="20">
        <f t="shared" si="93"/>
        <v>7795.0137765596237</v>
      </c>
      <c r="AZ145" s="20">
        <f t="shared" si="84"/>
        <v>7898.0137765596292</v>
      </c>
      <c r="BA145" s="20"/>
      <c r="BB145" s="20"/>
    </row>
    <row r="146" spans="1:54" x14ac:dyDescent="0.25">
      <c r="A146">
        <v>2</v>
      </c>
      <c r="C146" s="16">
        <f t="shared" si="85"/>
        <v>44210</v>
      </c>
      <c r="D146" s="91">
        <v>145</v>
      </c>
      <c r="E146" s="91" t="e">
        <f t="shared" si="73"/>
        <v>#NUM!</v>
      </c>
      <c r="AA146" s="17">
        <f t="shared" si="74"/>
        <v>0.75000000000000011</v>
      </c>
      <c r="AB146">
        <f t="shared" si="70"/>
        <v>3.3750000000000002E-2</v>
      </c>
      <c r="AC146">
        <v>22.22</v>
      </c>
      <c r="AD146">
        <f t="shared" si="71"/>
        <v>4.4999999999999998E-2</v>
      </c>
      <c r="AE146">
        <f t="shared" si="75"/>
        <v>-1.1249999999999996E-2</v>
      </c>
      <c r="AF146" s="28">
        <f t="shared" si="92"/>
        <v>20494.703674543067</v>
      </c>
      <c r="AG146" s="29">
        <f t="shared" si="76"/>
        <v>-3.6269047707291069</v>
      </c>
      <c r="AH146" s="29">
        <f t="shared" si="77"/>
        <v>-17.355644126574205</v>
      </c>
      <c r="AI146" s="29">
        <f t="shared" si="86"/>
        <v>-18.884294007572979</v>
      </c>
      <c r="AJ146" s="29">
        <f t="shared" si="87"/>
        <v>-2.098254889730331</v>
      </c>
      <c r="AK146" s="29">
        <f t="shared" si="88"/>
        <v>-6.2947646691909931</v>
      </c>
      <c r="AL146" s="29">
        <f t="shared" si="89"/>
        <v>-12.589529338381986</v>
      </c>
      <c r="AM146" s="20">
        <f t="shared" si="94"/>
        <v>147.76338680788672</v>
      </c>
      <c r="AN146" s="20">
        <f t="shared" si="96"/>
        <v>-12.742771373959016</v>
      </c>
      <c r="AO146" s="20">
        <f t="shared" si="78"/>
        <v>3.2642142936561962</v>
      </c>
      <c r="AP146" s="20">
        <f t="shared" si="79"/>
        <v>15.620079713916786</v>
      </c>
      <c r="AQ146" s="20">
        <f t="shared" si="80"/>
        <v>-6.6732815579500251</v>
      </c>
      <c r="AR146" s="20">
        <f t="shared" si="81"/>
        <v>-8.7715364476803561</v>
      </c>
      <c r="AS146" s="20">
        <f t="shared" si="95"/>
        <v>7771.2329386490455</v>
      </c>
      <c r="AT146" s="20">
        <f t="shared" si="90"/>
        <v>-0.53175892433606009</v>
      </c>
      <c r="AU146" s="20">
        <f t="shared" si="91"/>
        <v>21.514307821638795</v>
      </c>
      <c r="AV146" s="20">
        <f t="shared" si="82"/>
        <v>-2.471652487007852E-2</v>
      </c>
      <c r="AW146" s="21">
        <f t="shared" si="72"/>
        <v>28413.7</v>
      </c>
      <c r="AX146" s="20">
        <f t="shared" si="83"/>
        <v>20.98254889730331</v>
      </c>
      <c r="AY146" s="20">
        <f t="shared" si="93"/>
        <v>7815.9963254569266</v>
      </c>
      <c r="AZ146" s="20">
        <f t="shared" si="84"/>
        <v>7918.996325456932</v>
      </c>
      <c r="BA146" s="20"/>
      <c r="BB146" s="20"/>
    </row>
    <row r="147" spans="1:54" x14ac:dyDescent="0.25">
      <c r="A147">
        <v>2</v>
      </c>
      <c r="C147" s="16">
        <f t="shared" si="85"/>
        <v>44211</v>
      </c>
      <c r="D147" s="91">
        <v>146</v>
      </c>
      <c r="E147" s="91" t="e">
        <f t="shared" si="73"/>
        <v>#NUM!</v>
      </c>
      <c r="AA147" s="17">
        <f t="shared" si="74"/>
        <v>0.75000000000000011</v>
      </c>
      <c r="AB147">
        <f t="shared" si="70"/>
        <v>3.3750000000000002E-2</v>
      </c>
      <c r="AC147">
        <v>22.22</v>
      </c>
      <c r="AD147">
        <f t="shared" si="71"/>
        <v>4.4999999999999998E-2</v>
      </c>
      <c r="AE147">
        <f t="shared" si="75"/>
        <v>-1.1249999999999996E-2</v>
      </c>
      <c r="AF147" s="28">
        <f t="shared" si="92"/>
        <v>20473.755577788783</v>
      </c>
      <c r="AG147" s="29">
        <f t="shared" si="76"/>
        <v>-3.6102032234063524</v>
      </c>
      <c r="AH147" s="29">
        <f t="shared" si="77"/>
        <v>-17.337893530880557</v>
      </c>
      <c r="AI147" s="29">
        <f t="shared" si="86"/>
        <v>-18.853287078858219</v>
      </c>
      <c r="AJ147" s="29">
        <f t="shared" si="87"/>
        <v>-2.0948096754286909</v>
      </c>
      <c r="AK147" s="29">
        <f t="shared" si="88"/>
        <v>-6.2844290262860731</v>
      </c>
      <c r="AL147" s="29">
        <f t="shared" si="89"/>
        <v>-12.568858052572146</v>
      </c>
      <c r="AM147" s="20">
        <f t="shared" si="94"/>
        <v>147.24744985474919</v>
      </c>
      <c r="AN147" s="20">
        <f t="shared" si="96"/>
        <v>-12.719871625640859</v>
      </c>
      <c r="AO147" s="20">
        <f t="shared" si="78"/>
        <v>3.2491829010657174</v>
      </c>
      <c r="AP147" s="20">
        <f t="shared" si="79"/>
        <v>15.604104177792502</v>
      </c>
      <c r="AQ147" s="20">
        <f t="shared" si="80"/>
        <v>-6.6493524063549021</v>
      </c>
      <c r="AR147" s="20">
        <f t="shared" si="81"/>
        <v>-8.7441620817835926</v>
      </c>
      <c r="AS147" s="20">
        <f t="shared" si="95"/>
        <v>7792.6969723564707</v>
      </c>
      <c r="AT147" s="20">
        <f t="shared" si="90"/>
        <v>-0.51593695313752619</v>
      </c>
      <c r="AU147" s="20">
        <f t="shared" si="91"/>
        <v>21.464033707425187</v>
      </c>
      <c r="AV147" s="20">
        <f t="shared" si="82"/>
        <v>-2.4037278368559629E-2</v>
      </c>
      <c r="AW147" s="21">
        <f t="shared" si="72"/>
        <v>28413.700000000004</v>
      </c>
      <c r="AX147" s="20">
        <f t="shared" si="83"/>
        <v>20.948096754286908</v>
      </c>
      <c r="AY147" s="20">
        <f t="shared" si="93"/>
        <v>7836.9444222112134</v>
      </c>
      <c r="AZ147" s="20">
        <f t="shared" si="84"/>
        <v>7939.9444222112197</v>
      </c>
      <c r="BA147" s="20"/>
      <c r="BB147" s="20"/>
    </row>
    <row r="148" spans="1:54" x14ac:dyDescent="0.25">
      <c r="A148">
        <v>2</v>
      </c>
      <c r="C148" s="16">
        <f t="shared" si="85"/>
        <v>44212</v>
      </c>
      <c r="D148" s="91">
        <v>147</v>
      </c>
      <c r="E148" s="91" t="e">
        <f t="shared" si="73"/>
        <v>#NUM!</v>
      </c>
      <c r="AA148" s="17">
        <f t="shared" si="74"/>
        <v>0.75000000000000011</v>
      </c>
      <c r="AB148">
        <f t="shared" si="70"/>
        <v>3.3750000000000002E-2</v>
      </c>
      <c r="AC148">
        <v>22.22</v>
      </c>
      <c r="AD148">
        <f t="shared" si="71"/>
        <v>4.4999999999999998E-2</v>
      </c>
      <c r="AE148">
        <f t="shared" si="75"/>
        <v>-1.1249999999999996E-2</v>
      </c>
      <c r="AF148" s="28">
        <f t="shared" si="92"/>
        <v>20452.841485209879</v>
      </c>
      <c r="AG148" s="29">
        <f t="shared" si="76"/>
        <v>-3.5939204982581168</v>
      </c>
      <c r="AH148" s="29">
        <f t="shared" si="77"/>
        <v>-17.320172080647957</v>
      </c>
      <c r="AI148" s="29">
        <f t="shared" si="86"/>
        <v>-18.822683321015468</v>
      </c>
      <c r="AJ148" s="29">
        <f t="shared" si="87"/>
        <v>-2.0914092578906076</v>
      </c>
      <c r="AK148" s="29">
        <f t="shared" si="88"/>
        <v>-6.2742277736718224</v>
      </c>
      <c r="AL148" s="29">
        <f t="shared" si="89"/>
        <v>-12.548455547343647</v>
      </c>
      <c r="AM148" s="20">
        <f t="shared" si="94"/>
        <v>146.74666646399339</v>
      </c>
      <c r="AN148" s="20">
        <f t="shared" si="96"/>
        <v>-12.697331468307528</v>
      </c>
      <c r="AO148" s="20">
        <f t="shared" si="78"/>
        <v>3.2345284484323051</v>
      </c>
      <c r="AP148" s="20">
        <f t="shared" si="79"/>
        <v>15.588154872583162</v>
      </c>
      <c r="AQ148" s="20">
        <f t="shared" si="80"/>
        <v>-6.6261352434637137</v>
      </c>
      <c r="AR148" s="20">
        <f t="shared" si="81"/>
        <v>-8.7175445013543218</v>
      </c>
      <c r="AS148" s="20">
        <f t="shared" si="95"/>
        <v>7814.1118483261325</v>
      </c>
      <c r="AT148" s="20">
        <f t="shared" si="90"/>
        <v>-0.50078339075579947</v>
      </c>
      <c r="AU148" s="20">
        <f t="shared" si="91"/>
        <v>21.414875969661807</v>
      </c>
      <c r="AV148" s="20">
        <f t="shared" si="82"/>
        <v>-2.3384837318939096E-2</v>
      </c>
      <c r="AW148" s="21">
        <f t="shared" si="72"/>
        <v>28413.700000000004</v>
      </c>
      <c r="AX148" s="20">
        <f t="shared" si="83"/>
        <v>20.914092578906079</v>
      </c>
      <c r="AY148" s="20">
        <f t="shared" si="93"/>
        <v>7857.8585147901194</v>
      </c>
      <c r="AZ148" s="20">
        <f t="shared" si="84"/>
        <v>7960.8585147901258</v>
      </c>
      <c r="BA148" s="20"/>
      <c r="BB148" s="20"/>
    </row>
    <row r="149" spans="1:54" x14ac:dyDescent="0.25">
      <c r="A149">
        <v>2</v>
      </c>
      <c r="C149" s="16">
        <f t="shared" si="85"/>
        <v>44213</v>
      </c>
      <c r="D149" s="91">
        <v>148</v>
      </c>
      <c r="E149" s="91" t="e">
        <f t="shared" si="73"/>
        <v>#NUM!</v>
      </c>
      <c r="AA149" s="17">
        <f t="shared" si="74"/>
        <v>0.75000000000000011</v>
      </c>
      <c r="AB149">
        <f t="shared" si="70"/>
        <v>3.3750000000000002E-2</v>
      </c>
      <c r="AC149">
        <v>22.22</v>
      </c>
      <c r="AD149">
        <f t="shared" si="71"/>
        <v>4.4999999999999998E-2</v>
      </c>
      <c r="AE149">
        <f t="shared" si="75"/>
        <v>-1.1249999999999996E-2</v>
      </c>
      <c r="AF149" s="28">
        <f t="shared" si="92"/>
        <v>20431.960966842409</v>
      </c>
      <c r="AG149" s="29">
        <f t="shared" si="76"/>
        <v>-3.5780389705622611</v>
      </c>
      <c r="AH149" s="29">
        <f t="shared" si="77"/>
        <v>-17.302479396909455</v>
      </c>
      <c r="AI149" s="29">
        <f t="shared" si="86"/>
        <v>-18.792466530724546</v>
      </c>
      <c r="AJ149" s="29">
        <f t="shared" si="87"/>
        <v>-2.0880518367471717</v>
      </c>
      <c r="AK149" s="29">
        <f t="shared" si="88"/>
        <v>-6.2641555102415154</v>
      </c>
      <c r="AL149" s="29">
        <f t="shared" si="89"/>
        <v>-12.528311020483031</v>
      </c>
      <c r="AM149" s="20">
        <f t="shared" si="94"/>
        <v>146.26039688157562</v>
      </c>
      <c r="AN149" s="20">
        <f t="shared" si="96"/>
        <v>-12.675136122262611</v>
      </c>
      <c r="AO149" s="20">
        <f t="shared" si="78"/>
        <v>3.2202350735060352</v>
      </c>
      <c r="AP149" s="20">
        <f t="shared" si="79"/>
        <v>15.572231457218509</v>
      </c>
      <c r="AQ149" s="20">
        <f t="shared" si="80"/>
        <v>-6.6035999908797027</v>
      </c>
      <c r="AR149" s="20">
        <f t="shared" si="81"/>
        <v>-8.6916518276268739</v>
      </c>
      <c r="AS149" s="20">
        <f t="shared" si="95"/>
        <v>7835.4786362760224</v>
      </c>
      <c r="AT149" s="20">
        <f t="shared" si="90"/>
        <v>-0.48626958241777629</v>
      </c>
      <c r="AU149" s="20">
        <f t="shared" si="91"/>
        <v>21.36678794988984</v>
      </c>
      <c r="AV149" s="20">
        <f t="shared" si="82"/>
        <v>-2.2758197608278474E-2</v>
      </c>
      <c r="AW149" s="21">
        <f t="shared" si="72"/>
        <v>28413.700000000004</v>
      </c>
      <c r="AX149" s="20">
        <f t="shared" si="83"/>
        <v>20.880518367471716</v>
      </c>
      <c r="AY149" s="20">
        <f t="shared" si="93"/>
        <v>7878.7390331575907</v>
      </c>
      <c r="AZ149" s="20">
        <f t="shared" si="84"/>
        <v>7981.739033157598</v>
      </c>
      <c r="BA149" s="20"/>
      <c r="BB149" s="20"/>
    </row>
    <row r="150" spans="1:54" x14ac:dyDescent="0.25">
      <c r="A150">
        <v>2</v>
      </c>
      <c r="C150" s="16">
        <f t="shared" si="85"/>
        <v>44214</v>
      </c>
      <c r="D150" s="91">
        <v>149</v>
      </c>
      <c r="E150" s="91" t="e">
        <f t="shared" si="73"/>
        <v>#NUM!</v>
      </c>
      <c r="AA150" s="17">
        <f t="shared" si="74"/>
        <v>0.75000000000000011</v>
      </c>
      <c r="AB150">
        <f t="shared" si="70"/>
        <v>3.3750000000000002E-2</v>
      </c>
      <c r="AC150">
        <v>22.22</v>
      </c>
      <c r="AD150">
        <f t="shared" si="71"/>
        <v>4.4999999999999998E-2</v>
      </c>
      <c r="AE150">
        <f t="shared" si="75"/>
        <v>-1.1249999999999996E-2</v>
      </c>
      <c r="AF150" s="28">
        <f t="shared" si="92"/>
        <v>20411.1136099383</v>
      </c>
      <c r="AG150" s="29">
        <f t="shared" si="76"/>
        <v>-3.5625417881816448</v>
      </c>
      <c r="AH150" s="29">
        <f t="shared" si="77"/>
        <v>-17.28481511592868</v>
      </c>
      <c r="AI150" s="29">
        <f t="shared" si="86"/>
        <v>-18.76262121369929</v>
      </c>
      <c r="AJ150" s="29">
        <f t="shared" si="87"/>
        <v>-2.0847356904110326</v>
      </c>
      <c r="AK150" s="29">
        <f t="shared" si="88"/>
        <v>-6.2542070712330968</v>
      </c>
      <c r="AL150" s="29">
        <f t="shared" si="89"/>
        <v>-12.508414142466194</v>
      </c>
      <c r="AM150" s="20">
        <f t="shared" si="94"/>
        <v>145.78802878002887</v>
      </c>
      <c r="AN150" s="20">
        <f t="shared" si="96"/>
        <v>-12.653271455575121</v>
      </c>
      <c r="AO150" s="20">
        <f t="shared" si="78"/>
        <v>3.2062876093634802</v>
      </c>
      <c r="AP150" s="20">
        <f t="shared" si="79"/>
        <v>15.556333604335812</v>
      </c>
      <c r="AQ150" s="20">
        <f t="shared" si="80"/>
        <v>-6.5817178596709027</v>
      </c>
      <c r="AR150" s="20">
        <f t="shared" si="81"/>
        <v>-8.6664535500819362</v>
      </c>
      <c r="AS150" s="20">
        <f t="shared" si="95"/>
        <v>7856.7983612816797</v>
      </c>
      <c r="AT150" s="20">
        <f t="shared" si="90"/>
        <v>-0.47236810154674913</v>
      </c>
      <c r="AU150" s="20">
        <f t="shared" si="91"/>
        <v>21.319725005657347</v>
      </c>
      <c r="AV150" s="20">
        <f t="shared" si="82"/>
        <v>-2.2156388106385178E-2</v>
      </c>
      <c r="AW150" s="21">
        <f t="shared" si="72"/>
        <v>28413.700000000008</v>
      </c>
      <c r="AX150" s="20">
        <f t="shared" si="83"/>
        <v>20.847356904110324</v>
      </c>
      <c r="AY150" s="20">
        <f t="shared" si="93"/>
        <v>7899.5863900617014</v>
      </c>
      <c r="AZ150" s="20">
        <f t="shared" si="84"/>
        <v>8002.5863900617087</v>
      </c>
      <c r="BA150" s="20"/>
      <c r="BB150" s="20"/>
    </row>
    <row r="151" spans="1:54" x14ac:dyDescent="0.25">
      <c r="A151">
        <v>3</v>
      </c>
      <c r="B151" t="s">
        <v>142</v>
      </c>
      <c r="C151" s="16">
        <f t="shared" si="85"/>
        <v>44215</v>
      </c>
      <c r="D151" s="91">
        <v>150</v>
      </c>
      <c r="E151" s="91" t="e">
        <f t="shared" si="73"/>
        <v>#NUM!</v>
      </c>
      <c r="AA151" s="17">
        <f t="shared" si="74"/>
        <v>3.6111111111111112</v>
      </c>
      <c r="AB151">
        <f t="shared" si="70"/>
        <v>0.16250000000000001</v>
      </c>
      <c r="AC151">
        <v>22.22</v>
      </c>
      <c r="AD151">
        <f t="shared" si="71"/>
        <v>4.4999999999999998E-2</v>
      </c>
      <c r="AE151">
        <f t="shared" si="75"/>
        <v>0.11750000000000001</v>
      </c>
      <c r="AF151" s="28">
        <f t="shared" si="92"/>
        <v>20376.766295165111</v>
      </c>
      <c r="AG151" s="29">
        <f t="shared" si="76"/>
        <v>-17.080135884654748</v>
      </c>
      <c r="AH151" s="29">
        <f t="shared" si="77"/>
        <v>-17.267178888533369</v>
      </c>
      <c r="AI151" s="29">
        <f t="shared" si="86"/>
        <v>-30.912583295869307</v>
      </c>
      <c r="AJ151" s="29">
        <f t="shared" si="87"/>
        <v>-3.4347314773188118</v>
      </c>
      <c r="AK151" s="29">
        <f t="shared" si="88"/>
        <v>-10.304194431956434</v>
      </c>
      <c r="AL151" s="29">
        <f t="shared" si="89"/>
        <v>-20.608388863912872</v>
      </c>
      <c r="AM151" s="20">
        <f t="shared" si="94"/>
        <v>157.50842682525411</v>
      </c>
      <c r="AN151" s="20">
        <f t="shared" si="96"/>
        <v>-12.631723955542757</v>
      </c>
      <c r="AO151" s="20">
        <f t="shared" si="78"/>
        <v>15.372122296189273</v>
      </c>
      <c r="AP151" s="20">
        <f t="shared" si="79"/>
        <v>15.540460999680032</v>
      </c>
      <c r="AQ151" s="20">
        <f t="shared" si="80"/>
        <v>-6.5604612951012991</v>
      </c>
      <c r="AR151" s="20">
        <f t="shared" si="81"/>
        <v>-9.9951927724201113</v>
      </c>
      <c r="AS151" s="20">
        <f t="shared" si="95"/>
        <v>7879.4252780096422</v>
      </c>
      <c r="AT151" s="20">
        <f t="shared" si="90"/>
        <v>11.720398045225238</v>
      </c>
      <c r="AU151" s="20">
        <f t="shared" si="91"/>
        <v>22.626916727962453</v>
      </c>
      <c r="AV151" s="20">
        <f t="shared" si="82"/>
        <v>0.51798476063427212</v>
      </c>
      <c r="AW151" s="21">
        <f t="shared" si="72"/>
        <v>28413.700000000008</v>
      </c>
      <c r="AX151" s="20">
        <f t="shared" si="83"/>
        <v>34.347314773188117</v>
      </c>
      <c r="AY151" s="20">
        <f t="shared" si="93"/>
        <v>7933.9337048348898</v>
      </c>
      <c r="AZ151" s="20">
        <f t="shared" si="84"/>
        <v>8036.9337048348962</v>
      </c>
      <c r="BA151" s="20"/>
      <c r="BB151" s="20"/>
    </row>
    <row r="152" spans="1:54" x14ac:dyDescent="0.25">
      <c r="A152">
        <v>3</v>
      </c>
      <c r="C152" s="16">
        <f t="shared" si="85"/>
        <v>44216</v>
      </c>
      <c r="D152" s="91">
        <v>151</v>
      </c>
      <c r="E152" s="91" t="e">
        <f t="shared" si="73"/>
        <v>#NUM!</v>
      </c>
      <c r="AA152" s="17">
        <f t="shared" si="74"/>
        <v>3.6111111111111112</v>
      </c>
      <c r="AB152">
        <f t="shared" si="70"/>
        <v>0.16250000000000001</v>
      </c>
      <c r="AC152">
        <v>22.22</v>
      </c>
      <c r="AD152">
        <f t="shared" si="71"/>
        <v>4.4999999999999998E-2</v>
      </c>
      <c r="AE152">
        <f t="shared" si="75"/>
        <v>0.11750000000000001</v>
      </c>
      <c r="AF152" s="28">
        <f t="shared" si="92"/>
        <v>20341.105959353274</v>
      </c>
      <c r="AG152" s="29">
        <f t="shared" si="76"/>
        <v>-18.422213702851373</v>
      </c>
      <c r="AH152" s="29">
        <f t="shared" si="77"/>
        <v>-17.238122108983596</v>
      </c>
      <c r="AI152" s="29">
        <f t="shared" si="86"/>
        <v>-32.094302230651472</v>
      </c>
      <c r="AJ152" s="29">
        <f t="shared" si="87"/>
        <v>-3.5660335811834969</v>
      </c>
      <c r="AK152" s="29">
        <f t="shared" si="88"/>
        <v>-10.698100743550491</v>
      </c>
      <c r="AL152" s="29">
        <f t="shared" si="89"/>
        <v>-21.396201487100981</v>
      </c>
      <c r="AM152" s="20">
        <f t="shared" si="94"/>
        <v>169.90436914734451</v>
      </c>
      <c r="AN152" s="20">
        <f t="shared" si="96"/>
        <v>-12.610480701424633</v>
      </c>
      <c r="AO152" s="20">
        <f t="shared" si="78"/>
        <v>16.579992332566235</v>
      </c>
      <c r="AP152" s="20">
        <f t="shared" si="79"/>
        <v>15.514309898085237</v>
      </c>
      <c r="AQ152" s="20">
        <f t="shared" si="80"/>
        <v>-7.0878792071364343</v>
      </c>
      <c r="AR152" s="20">
        <f t="shared" si="81"/>
        <v>-10.653912788319932</v>
      </c>
      <c r="AS152" s="20">
        <f t="shared" si="95"/>
        <v>7902.6896714993863</v>
      </c>
      <c r="AT152" s="20">
        <f t="shared" si="90"/>
        <v>12.395942322090406</v>
      </c>
      <c r="AU152" s="20">
        <f t="shared" si="91"/>
        <v>23.26439348974418</v>
      </c>
      <c r="AV152" s="20">
        <f t="shared" si="82"/>
        <v>0.53282894856274687</v>
      </c>
      <c r="AW152" s="21">
        <f t="shared" si="72"/>
        <v>28413.700000000004</v>
      </c>
      <c r="AX152" s="20">
        <f t="shared" si="83"/>
        <v>35.660335811834969</v>
      </c>
      <c r="AY152" s="20">
        <f t="shared" si="93"/>
        <v>7969.5940406467244</v>
      </c>
      <c r="AZ152" s="20">
        <f t="shared" si="84"/>
        <v>8072.5940406467307</v>
      </c>
      <c r="BA152" s="20"/>
      <c r="BB152" s="20"/>
    </row>
    <row r="153" spans="1:54" x14ac:dyDescent="0.25">
      <c r="A153">
        <v>3</v>
      </c>
      <c r="C153" s="16">
        <f t="shared" si="85"/>
        <v>44217</v>
      </c>
      <c r="D153" s="91">
        <v>152</v>
      </c>
      <c r="E153" s="91" t="e">
        <f t="shared" si="73"/>
        <v>#NUM!</v>
      </c>
      <c r="AA153" s="17">
        <f t="shared" si="74"/>
        <v>3.6111111111111112</v>
      </c>
      <c r="AB153">
        <f t="shared" si="70"/>
        <v>0.16250000000000001</v>
      </c>
      <c r="AC153">
        <v>22.22</v>
      </c>
      <c r="AD153">
        <f t="shared" si="71"/>
        <v>4.4999999999999998E-2</v>
      </c>
      <c r="AE153">
        <f t="shared" si="75"/>
        <v>0.11750000000000001</v>
      </c>
      <c r="AF153" s="28">
        <f t="shared" si="92"/>
        <v>20304.060736520601</v>
      </c>
      <c r="AG153" s="29">
        <f t="shared" si="76"/>
        <v>-19.837268278946524</v>
      </c>
      <c r="AH153" s="29">
        <f t="shared" si="77"/>
        <v>-17.207954553726427</v>
      </c>
      <c r="AI153" s="29">
        <f t="shared" si="86"/>
        <v>-33.340700549405653</v>
      </c>
      <c r="AJ153" s="29">
        <f t="shared" si="87"/>
        <v>-3.7045222832672948</v>
      </c>
      <c r="AK153" s="29">
        <f t="shared" si="88"/>
        <v>-11.113566849801884</v>
      </c>
      <c r="AL153" s="29">
        <f t="shared" si="89"/>
        <v>-22.227133699603769</v>
      </c>
      <c r="AM153" s="20">
        <f t="shared" si="94"/>
        <v>183.00984374673766</v>
      </c>
      <c r="AN153" s="20">
        <f t="shared" si="96"/>
        <v>-12.589529338381986</v>
      </c>
      <c r="AO153" s="20">
        <f t="shared" si="78"/>
        <v>17.853541451051871</v>
      </c>
      <c r="AP153" s="20">
        <f t="shared" si="79"/>
        <v>15.487159098353786</v>
      </c>
      <c r="AQ153" s="20">
        <f t="shared" si="80"/>
        <v>-7.6456966116305027</v>
      </c>
      <c r="AR153" s="20">
        <f t="shared" si="81"/>
        <v>-11.350218894897797</v>
      </c>
      <c r="AS153" s="20">
        <f t="shared" si="95"/>
        <v>7926.6294197326661</v>
      </c>
      <c r="AT153" s="20">
        <f t="shared" si="90"/>
        <v>13.105474599393148</v>
      </c>
      <c r="AU153" s="20">
        <f t="shared" si="91"/>
        <v>23.939748233279715</v>
      </c>
      <c r="AV153" s="20">
        <f t="shared" si="82"/>
        <v>0.54743577383051345</v>
      </c>
      <c r="AW153" s="21">
        <f t="shared" si="72"/>
        <v>28413.700000000004</v>
      </c>
      <c r="AX153" s="20">
        <f t="shared" si="83"/>
        <v>37.045222832672948</v>
      </c>
      <c r="AY153" s="20">
        <f t="shared" si="93"/>
        <v>8006.6392634793974</v>
      </c>
      <c r="AZ153" s="20">
        <f t="shared" si="84"/>
        <v>8109.6392634794038</v>
      </c>
      <c r="BA153" s="20"/>
      <c r="BB153" s="20"/>
    </row>
    <row r="154" spans="1:54" x14ac:dyDescent="0.25">
      <c r="A154">
        <v>3</v>
      </c>
      <c r="C154" s="16">
        <f t="shared" si="85"/>
        <v>44218</v>
      </c>
      <c r="D154" s="91">
        <v>153</v>
      </c>
      <c r="E154" s="91" t="e">
        <f t="shared" si="73"/>
        <v>#NUM!</v>
      </c>
      <c r="AA154" s="17">
        <f t="shared" si="74"/>
        <v>3.6111111111111112</v>
      </c>
      <c r="AB154">
        <f t="shared" si="70"/>
        <v>0.16250000000000001</v>
      </c>
      <c r="AC154">
        <v>22.22</v>
      </c>
      <c r="AD154">
        <f t="shared" si="71"/>
        <v>4.4999999999999998E-2</v>
      </c>
      <c r="AE154">
        <f t="shared" si="75"/>
        <v>0.11750000000000001</v>
      </c>
      <c r="AF154" s="28">
        <f t="shared" si="92"/>
        <v>20265.555630993087</v>
      </c>
      <c r="AG154" s="29">
        <f t="shared" si="76"/>
        <v>-21.328490101178083</v>
      </c>
      <c r="AH154" s="29">
        <f t="shared" si="77"/>
        <v>-17.176615426335264</v>
      </c>
      <c r="AI154" s="29">
        <f t="shared" si="86"/>
        <v>-34.65459497476202</v>
      </c>
      <c r="AJ154" s="29">
        <f t="shared" si="87"/>
        <v>-3.8505105527513352</v>
      </c>
      <c r="AK154" s="29">
        <f t="shared" si="88"/>
        <v>-11.551531658254007</v>
      </c>
      <c r="AL154" s="29">
        <f t="shared" si="89"/>
        <v>-23.103063316508013</v>
      </c>
      <c r="AM154" s="20">
        <f t="shared" si="94"/>
        <v>196.86013770032432</v>
      </c>
      <c r="AN154" s="20">
        <f t="shared" si="96"/>
        <v>-12.568858052572146</v>
      </c>
      <c r="AO154" s="20">
        <f t="shared" si="78"/>
        <v>19.195641091060274</v>
      </c>
      <c r="AP154" s="20">
        <f t="shared" si="79"/>
        <v>15.458953883701739</v>
      </c>
      <c r="AQ154" s="20">
        <f t="shared" si="80"/>
        <v>-8.2354429686031949</v>
      </c>
      <c r="AR154" s="20">
        <f t="shared" si="81"/>
        <v>-12.085953521354529</v>
      </c>
      <c r="AS154" s="20">
        <f t="shared" si="95"/>
        <v>7951.2842313065921</v>
      </c>
      <c r="AT154" s="20">
        <f t="shared" si="90"/>
        <v>13.850293953586657</v>
      </c>
      <c r="AU154" s="20">
        <f t="shared" si="91"/>
        <v>24.654811573926054</v>
      </c>
      <c r="AV154" s="20">
        <f t="shared" si="82"/>
        <v>0.56176839608193052</v>
      </c>
      <c r="AW154" s="21">
        <f t="shared" si="72"/>
        <v>28413.700000000004</v>
      </c>
      <c r="AX154" s="20">
        <f t="shared" si="83"/>
        <v>38.505105527513351</v>
      </c>
      <c r="AY154" s="20">
        <f t="shared" si="93"/>
        <v>8045.1443690069109</v>
      </c>
      <c r="AZ154" s="20">
        <f t="shared" si="84"/>
        <v>8148.1443690069163</v>
      </c>
      <c r="BA154" s="20"/>
      <c r="BB154" s="20"/>
    </row>
    <row r="155" spans="1:54" x14ac:dyDescent="0.25">
      <c r="A155">
        <v>3</v>
      </c>
      <c r="C155" s="16">
        <f t="shared" si="85"/>
        <v>44219</v>
      </c>
      <c r="D155" s="91">
        <v>154</v>
      </c>
      <c r="E155" s="91" t="e">
        <f t="shared" si="73"/>
        <v>#NUM!</v>
      </c>
      <c r="AA155" s="17">
        <f t="shared" si="74"/>
        <v>3.6111111111111112</v>
      </c>
      <c r="AB155">
        <f t="shared" si="70"/>
        <v>0.16250000000000001</v>
      </c>
      <c r="AC155">
        <v>22.22</v>
      </c>
      <c r="AD155">
        <f t="shared" si="71"/>
        <v>4.4999999999999998E-2</v>
      </c>
      <c r="AE155">
        <f t="shared" si="75"/>
        <v>0.11750000000000001</v>
      </c>
      <c r="AF155" s="28">
        <f t="shared" si="92"/>
        <v>20225.512455753385</v>
      </c>
      <c r="AG155" s="29">
        <f t="shared" si="76"/>
        <v>-22.899133956940961</v>
      </c>
      <c r="AH155" s="29">
        <f t="shared" si="77"/>
        <v>-17.14404128275979</v>
      </c>
      <c r="AI155" s="29">
        <f t="shared" si="86"/>
        <v>-36.038857715730678</v>
      </c>
      <c r="AJ155" s="29">
        <f t="shared" si="87"/>
        <v>-4.0043175239700757</v>
      </c>
      <c r="AK155" s="29">
        <f t="shared" si="88"/>
        <v>-12.012952571910224</v>
      </c>
      <c r="AL155" s="29">
        <f t="shared" si="89"/>
        <v>-24.025905143820452</v>
      </c>
      <c r="AM155" s="20">
        <f t="shared" si="94"/>
        <v>211.49183367219675</v>
      </c>
      <c r="AN155" s="20">
        <f t="shared" si="96"/>
        <v>-12.548455547343647</v>
      </c>
      <c r="AO155" s="20">
        <f t="shared" si="78"/>
        <v>20.609220561246865</v>
      </c>
      <c r="AP155" s="20">
        <f t="shared" si="79"/>
        <v>15.429637154483812</v>
      </c>
      <c r="AQ155" s="20">
        <f t="shared" si="80"/>
        <v>-8.8587061965145946</v>
      </c>
      <c r="AR155" s="20">
        <f t="shared" si="81"/>
        <v>-12.863023720484669</v>
      </c>
      <c r="AS155" s="20">
        <f t="shared" si="95"/>
        <v>7976.6957105744204</v>
      </c>
      <c r="AT155" s="20">
        <f t="shared" si="90"/>
        <v>14.631695971872432</v>
      </c>
      <c r="AU155" s="20">
        <f t="shared" si="91"/>
        <v>25.411479267828327</v>
      </c>
      <c r="AV155" s="20">
        <f t="shared" si="82"/>
        <v>0.57579079980584147</v>
      </c>
      <c r="AW155" s="21">
        <f t="shared" si="72"/>
        <v>28413.700000000004</v>
      </c>
      <c r="AX155" s="20">
        <f t="shared" si="83"/>
        <v>40.043175239700751</v>
      </c>
      <c r="AY155" s="20">
        <f t="shared" si="93"/>
        <v>8085.1875442466117</v>
      </c>
      <c r="AZ155" s="20">
        <f t="shared" si="84"/>
        <v>8188.1875442466171</v>
      </c>
      <c r="BA155" s="20"/>
      <c r="BB155" s="20"/>
    </row>
    <row r="156" spans="1:54" x14ac:dyDescent="0.25">
      <c r="A156">
        <v>3</v>
      </c>
      <c r="C156" s="16">
        <f t="shared" si="85"/>
        <v>44220</v>
      </c>
      <c r="D156" s="91">
        <v>155</v>
      </c>
      <c r="E156" s="91" t="e">
        <f t="shared" si="73"/>
        <v>#NUM!</v>
      </c>
      <c r="AA156" s="17">
        <f t="shared" si="74"/>
        <v>3.6111111111111112</v>
      </c>
      <c r="AB156">
        <f t="shared" si="70"/>
        <v>0.16250000000000001</v>
      </c>
      <c r="AC156">
        <v>22.22</v>
      </c>
      <c r="AD156">
        <f t="shared" si="71"/>
        <v>4.4999999999999998E-2</v>
      </c>
      <c r="AE156">
        <f t="shared" si="75"/>
        <v>0.11750000000000001</v>
      </c>
      <c r="AF156" s="28">
        <f t="shared" si="92"/>
        <v>20183.849779896787</v>
      </c>
      <c r="AG156" s="29">
        <f t="shared" si="76"/>
        <v>-24.552509877428331</v>
      </c>
      <c r="AH156" s="29">
        <f t="shared" si="77"/>
        <v>-17.110165979170663</v>
      </c>
      <c r="AI156" s="29">
        <f t="shared" si="86"/>
        <v>-37.496408270939099</v>
      </c>
      <c r="AJ156" s="29">
        <f t="shared" si="87"/>
        <v>-4.1662675856598996</v>
      </c>
      <c r="AK156" s="29">
        <f t="shared" si="88"/>
        <v>-12.4988027569797</v>
      </c>
      <c r="AL156" s="29">
        <f t="shared" si="89"/>
        <v>-24.9976055139594</v>
      </c>
      <c r="AM156" s="20">
        <f t="shared" si="94"/>
        <v>226.94279840740398</v>
      </c>
      <c r="AN156" s="20">
        <f t="shared" si="96"/>
        <v>-12.528311020483031</v>
      </c>
      <c r="AO156" s="20">
        <f t="shared" si="78"/>
        <v>22.097258889685499</v>
      </c>
      <c r="AP156" s="20">
        <f t="shared" si="79"/>
        <v>15.399149381253597</v>
      </c>
      <c r="AQ156" s="20">
        <f t="shared" si="80"/>
        <v>-9.5171325152488535</v>
      </c>
      <c r="AR156" s="20">
        <f t="shared" si="81"/>
        <v>-13.683400100908752</v>
      </c>
      <c r="AS156" s="20">
        <f t="shared" si="95"/>
        <v>8002.9074216958115</v>
      </c>
      <c r="AT156" s="20">
        <f t="shared" si="90"/>
        <v>15.450964735207236</v>
      </c>
      <c r="AU156" s="20">
        <f t="shared" si="91"/>
        <v>26.21171112139109</v>
      </c>
      <c r="AV156" s="20">
        <f t="shared" si="82"/>
        <v>0.5894679925187285</v>
      </c>
      <c r="AW156" s="21">
        <f t="shared" si="72"/>
        <v>28413.7</v>
      </c>
      <c r="AX156" s="20">
        <f t="shared" si="83"/>
        <v>41.662675856598995</v>
      </c>
      <c r="AY156" s="20">
        <f t="shared" si="93"/>
        <v>8126.8502201032106</v>
      </c>
      <c r="AZ156" s="20">
        <f t="shared" si="84"/>
        <v>8229.8502201032152</v>
      </c>
      <c r="BA156" s="20"/>
      <c r="BB156" s="20"/>
    </row>
    <row r="157" spans="1:54" x14ac:dyDescent="0.25">
      <c r="A157">
        <v>3</v>
      </c>
      <c r="C157" s="16">
        <f t="shared" si="85"/>
        <v>44221</v>
      </c>
      <c r="D157" s="91">
        <v>156</v>
      </c>
      <c r="E157" s="91" t="e">
        <f t="shared" si="73"/>
        <v>#NUM!</v>
      </c>
      <c r="AA157" s="17">
        <f t="shared" si="74"/>
        <v>3.6111111111111112</v>
      </c>
      <c r="AB157">
        <f t="shared" si="70"/>
        <v>0.16250000000000001</v>
      </c>
      <c r="AC157">
        <v>22.22</v>
      </c>
      <c r="AD157">
        <f t="shared" si="71"/>
        <v>4.4999999999999998E-2</v>
      </c>
      <c r="AE157">
        <f t="shared" si="75"/>
        <v>0.11750000000000001</v>
      </c>
      <c r="AF157" s="28">
        <f t="shared" si="92"/>
        <v>20140.482886811911</v>
      </c>
      <c r="AG157" s="29">
        <f t="shared" si="76"/>
        <v>-26.291972457364952</v>
      </c>
      <c r="AH157" s="29">
        <f t="shared" si="77"/>
        <v>-17.074920627508881</v>
      </c>
      <c r="AI157" s="29">
        <f t="shared" si="86"/>
        <v>-39.030203776386458</v>
      </c>
      <c r="AJ157" s="29">
        <f t="shared" si="87"/>
        <v>-4.3366893084873839</v>
      </c>
      <c r="AK157" s="29">
        <f t="shared" si="88"/>
        <v>-13.010067925462153</v>
      </c>
      <c r="AL157" s="29">
        <f t="shared" si="89"/>
        <v>-26.020135850924305</v>
      </c>
      <c r="AM157" s="20">
        <f t="shared" si="94"/>
        <v>243.25216211299104</v>
      </c>
      <c r="AN157" s="20">
        <f t="shared" si="96"/>
        <v>-12.508414142466194</v>
      </c>
      <c r="AO157" s="20">
        <f t="shared" si="78"/>
        <v>23.662775211628457</v>
      </c>
      <c r="AP157" s="20">
        <f t="shared" si="79"/>
        <v>15.367428564757994</v>
      </c>
      <c r="AQ157" s="20">
        <f t="shared" si="80"/>
        <v>-10.212425928333179</v>
      </c>
      <c r="AR157" s="20">
        <f t="shared" si="81"/>
        <v>-14.549115236820562</v>
      </c>
      <c r="AS157" s="20">
        <f t="shared" si="95"/>
        <v>8029.9649510750978</v>
      </c>
      <c r="AT157" s="20">
        <f t="shared" si="90"/>
        <v>16.30936370558706</v>
      </c>
      <c r="AU157" s="20">
        <f t="shared" si="91"/>
        <v>27.057529379286279</v>
      </c>
      <c r="AV157" s="20">
        <f t="shared" si="82"/>
        <v>0.6027661830082901</v>
      </c>
      <c r="AW157" s="21">
        <f t="shared" si="72"/>
        <v>28413.7</v>
      </c>
      <c r="AX157" s="20">
        <f t="shared" si="83"/>
        <v>43.366893084873837</v>
      </c>
      <c r="AY157" s="20">
        <f t="shared" si="93"/>
        <v>8170.2171131880841</v>
      </c>
      <c r="AZ157" s="20">
        <f t="shared" si="84"/>
        <v>8273.2171131880896</v>
      </c>
      <c r="BA157" s="20"/>
      <c r="BB157" s="20"/>
    </row>
    <row r="158" spans="1:54" x14ac:dyDescent="0.25">
      <c r="A158">
        <v>3</v>
      </c>
      <c r="C158" s="16">
        <f t="shared" si="85"/>
        <v>44222</v>
      </c>
      <c r="D158" s="91">
        <v>157</v>
      </c>
      <c r="E158" s="91" t="e">
        <f t="shared" si="73"/>
        <v>#NUM!</v>
      </c>
      <c r="AA158" s="17">
        <f t="shared" si="74"/>
        <v>3.6111111111111112</v>
      </c>
      <c r="AB158">
        <f t="shared" si="70"/>
        <v>0.16250000000000001</v>
      </c>
      <c r="AC158">
        <v>22.22</v>
      </c>
      <c r="AD158">
        <f t="shared" si="71"/>
        <v>4.4999999999999998E-2</v>
      </c>
      <c r="AE158">
        <f t="shared" si="75"/>
        <v>0.11750000000000001</v>
      </c>
      <c r="AF158" s="28">
        <f t="shared" si="92"/>
        <v>20095.323744855501</v>
      </c>
      <c r="AG158" s="29">
        <f t="shared" si="76"/>
        <v>-28.120908396302909</v>
      </c>
      <c r="AH158" s="29">
        <f t="shared" si="77"/>
        <v>-17.038233560107923</v>
      </c>
      <c r="AI158" s="29">
        <f t="shared" si="86"/>
        <v>-40.643227760769754</v>
      </c>
      <c r="AJ158" s="29">
        <f t="shared" si="87"/>
        <v>-4.5159141956410833</v>
      </c>
      <c r="AK158" s="29">
        <f t="shared" si="88"/>
        <v>-13.547742586923251</v>
      </c>
      <c r="AL158" s="29">
        <f t="shared" si="89"/>
        <v>-27.095485173846505</v>
      </c>
      <c r="AM158" s="20">
        <f t="shared" si="94"/>
        <v>252.34065371476333</v>
      </c>
      <c r="AN158" s="20">
        <f t="shared" si="96"/>
        <v>-20.608388863912872</v>
      </c>
      <c r="AO158" s="20">
        <f t="shared" si="78"/>
        <v>25.308817556672619</v>
      </c>
      <c r="AP158" s="20">
        <f t="shared" si="79"/>
        <v>15.33441020409713</v>
      </c>
      <c r="AQ158" s="20">
        <f t="shared" si="80"/>
        <v>-10.946347295084596</v>
      </c>
      <c r="AR158" s="20">
        <f t="shared" si="81"/>
        <v>-15.46226149072568</v>
      </c>
      <c r="AS158" s="20">
        <f t="shared" si="95"/>
        <v>8066.0356014297367</v>
      </c>
      <c r="AT158" s="20">
        <f t="shared" si="90"/>
        <v>9.0884916017722901</v>
      </c>
      <c r="AU158" s="20">
        <f t="shared" si="91"/>
        <v>36.070650354638929</v>
      </c>
      <c r="AV158" s="20">
        <f t="shared" si="82"/>
        <v>0.25196361896489755</v>
      </c>
      <c r="AW158" s="21">
        <f t="shared" si="72"/>
        <v>28413.7</v>
      </c>
      <c r="AX158" s="20">
        <f t="shared" si="83"/>
        <v>45.159141956410835</v>
      </c>
      <c r="AY158" s="20">
        <f t="shared" si="93"/>
        <v>8215.3762551444943</v>
      </c>
      <c r="AZ158" s="20">
        <f t="shared" si="84"/>
        <v>8318.3762551444997</v>
      </c>
      <c r="BA158" s="20"/>
      <c r="BB158" s="20"/>
    </row>
    <row r="159" spans="1:54" x14ac:dyDescent="0.25">
      <c r="A159">
        <v>3</v>
      </c>
      <c r="C159" s="16">
        <f t="shared" si="85"/>
        <v>44223</v>
      </c>
      <c r="D159" s="91">
        <v>158</v>
      </c>
      <c r="E159" s="91" t="e">
        <f t="shared" si="73"/>
        <v>#NUM!</v>
      </c>
      <c r="AA159" s="17">
        <f t="shared" si="74"/>
        <v>3.6111111111111112</v>
      </c>
      <c r="AB159">
        <f t="shared" si="70"/>
        <v>0.16250000000000001</v>
      </c>
      <c r="AC159">
        <v>22.22</v>
      </c>
      <c r="AD159">
        <f t="shared" si="71"/>
        <v>4.4999999999999998E-2</v>
      </c>
      <c r="AE159">
        <f t="shared" si="75"/>
        <v>0.11750000000000001</v>
      </c>
      <c r="AF159" s="28">
        <f t="shared" si="92"/>
        <v>20049.217549436798</v>
      </c>
      <c r="AG159" s="29">
        <f t="shared" si="76"/>
        <v>-29.106165113820204</v>
      </c>
      <c r="AH159" s="29">
        <f t="shared" si="77"/>
        <v>-17.000030304885513</v>
      </c>
      <c r="AI159" s="29">
        <f t="shared" si="86"/>
        <v>-41.495575876835147</v>
      </c>
      <c r="AJ159" s="29">
        <f t="shared" si="87"/>
        <v>-4.6106195418705722</v>
      </c>
      <c r="AK159" s="29">
        <f t="shared" si="88"/>
        <v>-13.831858625611714</v>
      </c>
      <c r="AL159" s="29">
        <f t="shared" si="89"/>
        <v>-27.663717251223432</v>
      </c>
      <c r="AM159" s="20">
        <f t="shared" si="94"/>
        <v>261.08469868733312</v>
      </c>
      <c r="AN159" s="20">
        <f t="shared" si="96"/>
        <v>-21.396201487100981</v>
      </c>
      <c r="AO159" s="20">
        <f t="shared" si="78"/>
        <v>26.195548602438183</v>
      </c>
      <c r="AP159" s="20">
        <f t="shared" si="79"/>
        <v>15.300027274396962</v>
      </c>
      <c r="AQ159" s="20">
        <f t="shared" si="80"/>
        <v>-11.35532941716435</v>
      </c>
      <c r="AR159" s="20">
        <f t="shared" si="81"/>
        <v>-15.965948959034922</v>
      </c>
      <c r="AS159" s="20">
        <f t="shared" si="95"/>
        <v>8103.3977518758729</v>
      </c>
      <c r="AT159" s="20">
        <f t="shared" si="90"/>
        <v>8.7440449725697817</v>
      </c>
      <c r="AU159" s="20">
        <f t="shared" si="91"/>
        <v>37.362150446136184</v>
      </c>
      <c r="AV159" s="20">
        <f t="shared" si="82"/>
        <v>0.23403484189636758</v>
      </c>
      <c r="AW159" s="21">
        <f t="shared" si="72"/>
        <v>28413.700000000004</v>
      </c>
      <c r="AX159" s="20">
        <f t="shared" si="83"/>
        <v>46.106195418705717</v>
      </c>
      <c r="AY159" s="20">
        <f t="shared" si="93"/>
        <v>8261.4824505632005</v>
      </c>
      <c r="AZ159" s="20">
        <f t="shared" si="84"/>
        <v>8364.4824505632059</v>
      </c>
      <c r="BA159" s="20"/>
      <c r="BB159" s="20"/>
    </row>
    <row r="160" spans="1:54" x14ac:dyDescent="0.25">
      <c r="A160">
        <v>3</v>
      </c>
      <c r="C160" s="16">
        <f t="shared" si="85"/>
        <v>44224</v>
      </c>
      <c r="D160" s="91">
        <v>159</v>
      </c>
      <c r="E160" s="91" t="e">
        <f t="shared" si="73"/>
        <v>#NUM!</v>
      </c>
      <c r="AA160" s="17">
        <f t="shared" si="74"/>
        <v>3.6111111111111112</v>
      </c>
      <c r="AB160">
        <f t="shared" si="70"/>
        <v>0.16250000000000001</v>
      </c>
      <c r="AC160">
        <v>22.22</v>
      </c>
      <c r="AD160">
        <f t="shared" si="71"/>
        <v>4.4999999999999998E-2</v>
      </c>
      <c r="AE160">
        <f t="shared" si="75"/>
        <v>0.11750000000000001</v>
      </c>
      <c r="AF160" s="28">
        <f t="shared" si="92"/>
        <v>20002.210873424094</v>
      </c>
      <c r="AG160" s="29">
        <f t="shared" si="76"/>
        <v>-30.045650141355338</v>
      </c>
      <c r="AH160" s="29">
        <f t="shared" si="77"/>
        <v>-16.961025871350994</v>
      </c>
      <c r="AI160" s="29">
        <f t="shared" si="86"/>
        <v>-42.306008411435705</v>
      </c>
      <c r="AJ160" s="29">
        <f t="shared" si="87"/>
        <v>-4.7006676012706334</v>
      </c>
      <c r="AK160" s="29">
        <f t="shared" si="88"/>
        <v>-14.102002803811901</v>
      </c>
      <c r="AL160" s="29">
        <f t="shared" si="89"/>
        <v>-28.204005607623806</v>
      </c>
      <c r="AM160" s="20">
        <f t="shared" si="94"/>
        <v>269.41476195823503</v>
      </c>
      <c r="AN160" s="20">
        <f t="shared" si="96"/>
        <v>-22.227133699603769</v>
      </c>
      <c r="AO160" s="20">
        <f t="shared" si="78"/>
        <v>27.041085127219805</v>
      </c>
      <c r="AP160" s="20">
        <f t="shared" si="79"/>
        <v>15.264923284215895</v>
      </c>
      <c r="AQ160" s="20">
        <f t="shared" si="80"/>
        <v>-11.748811440929989</v>
      </c>
      <c r="AR160" s="20">
        <f t="shared" si="81"/>
        <v>-16.449479042200622</v>
      </c>
      <c r="AS160" s="20">
        <f t="shared" si="95"/>
        <v>8142.074364617677</v>
      </c>
      <c r="AT160" s="20">
        <f t="shared" si="90"/>
        <v>8.3300632709019169</v>
      </c>
      <c r="AU160" s="20">
        <f t="shared" si="91"/>
        <v>38.676612741804092</v>
      </c>
      <c r="AV160" s="20">
        <f t="shared" si="82"/>
        <v>0.21537727014802063</v>
      </c>
      <c r="AW160" s="21">
        <f t="shared" si="72"/>
        <v>28413.700000000008</v>
      </c>
      <c r="AX160" s="20">
        <f t="shared" si="83"/>
        <v>47.006676012706336</v>
      </c>
      <c r="AY160" s="20">
        <f t="shared" si="93"/>
        <v>8308.489126575907</v>
      </c>
      <c r="AZ160" s="20">
        <f t="shared" si="84"/>
        <v>8411.4891265759125</v>
      </c>
      <c r="BA160" s="20"/>
      <c r="BB160" s="20"/>
    </row>
    <row r="161" spans="1:54" x14ac:dyDescent="0.25">
      <c r="A161">
        <v>3</v>
      </c>
      <c r="C161" s="16">
        <f t="shared" si="85"/>
        <v>44225</v>
      </c>
      <c r="D161" s="91">
        <v>160</v>
      </c>
      <c r="E161" s="91" t="e">
        <f t="shared" si="73"/>
        <v>#NUM!</v>
      </c>
      <c r="AA161" s="17">
        <f t="shared" si="74"/>
        <v>3.6111111111111112</v>
      </c>
      <c r="AB161">
        <f t="shared" si="70"/>
        <v>0.16250000000000001</v>
      </c>
      <c r="AC161">
        <v>22.22</v>
      </c>
      <c r="AD161">
        <f t="shared" si="71"/>
        <v>4.4999999999999998E-2</v>
      </c>
      <c r="AE161">
        <f t="shared" si="75"/>
        <v>0.11750000000000001</v>
      </c>
      <c r="AF161" s="28">
        <f t="shared" si="92"/>
        <v>19954.358030717998</v>
      </c>
      <c r="AG161" s="29">
        <f t="shared" si="76"/>
        <v>-30.931583047366217</v>
      </c>
      <c r="AH161" s="29">
        <f t="shared" si="77"/>
        <v>-16.921259658728889</v>
      </c>
      <c r="AI161" s="29">
        <f t="shared" si="86"/>
        <v>-43.067558435485594</v>
      </c>
      <c r="AJ161" s="29">
        <f t="shared" si="87"/>
        <v>-4.7852842706095107</v>
      </c>
      <c r="AK161" s="29">
        <f t="shared" si="88"/>
        <v>-14.35585281182853</v>
      </c>
      <c r="AL161" s="29">
        <f t="shared" si="89"/>
        <v>-28.711705623657064</v>
      </c>
      <c r="AM161" s="20">
        <f t="shared" si="94"/>
        <v>277.25559278909202</v>
      </c>
      <c r="AN161" s="20">
        <f t="shared" si="96"/>
        <v>-23.103063316508013</v>
      </c>
      <c r="AO161" s="20">
        <f t="shared" si="78"/>
        <v>27.838424742629595</v>
      </c>
      <c r="AP161" s="20">
        <f t="shared" si="79"/>
        <v>15.229133692856001</v>
      </c>
      <c r="AQ161" s="20">
        <f t="shared" si="80"/>
        <v>-12.123664288120576</v>
      </c>
      <c r="AR161" s="20">
        <f t="shared" si="81"/>
        <v>-16.908948558730089</v>
      </c>
      <c r="AS161" s="20">
        <f t="shared" si="95"/>
        <v>8182.0863764929154</v>
      </c>
      <c r="AT161" s="20">
        <f t="shared" si="90"/>
        <v>7.8408308308569872</v>
      </c>
      <c r="AU161" s="20">
        <f t="shared" si="91"/>
        <v>40.012011875238386</v>
      </c>
      <c r="AV161" s="20">
        <f t="shared" si="82"/>
        <v>0.19596192401685555</v>
      </c>
      <c r="AW161" s="21">
        <f t="shared" si="72"/>
        <v>28413.700000000008</v>
      </c>
      <c r="AX161" s="20">
        <f t="shared" si="83"/>
        <v>47.852842706095103</v>
      </c>
      <c r="AY161" s="20">
        <f t="shared" si="93"/>
        <v>8356.3419692820025</v>
      </c>
      <c r="AZ161" s="20">
        <f t="shared" si="84"/>
        <v>8459.341969282008</v>
      </c>
      <c r="BA161" s="20"/>
      <c r="BB161" s="20"/>
    </row>
    <row r="162" spans="1:54" x14ac:dyDescent="0.25">
      <c r="A162">
        <v>3</v>
      </c>
      <c r="C162" s="16">
        <f t="shared" si="85"/>
        <v>44226</v>
      </c>
      <c r="D162" s="91">
        <v>161</v>
      </c>
      <c r="E162" s="91" t="e">
        <f t="shared" si="73"/>
        <v>#NUM!</v>
      </c>
      <c r="AA162" s="17">
        <f t="shared" si="74"/>
        <v>3.6111111111111112</v>
      </c>
      <c r="AB162">
        <f t="shared" si="70"/>
        <v>0.16250000000000001</v>
      </c>
      <c r="AC162">
        <v>22.22</v>
      </c>
      <c r="AD162">
        <f t="shared" si="71"/>
        <v>4.4999999999999998E-2</v>
      </c>
      <c r="AE162">
        <f t="shared" si="75"/>
        <v>0.11750000000000001</v>
      </c>
      <c r="AF162" s="28">
        <f t="shared" si="92"/>
        <v>19905.721615773848</v>
      </c>
      <c r="AG162" s="29">
        <f t="shared" si="76"/>
        <v>-31.755637329226438</v>
      </c>
      <c r="AH162" s="29">
        <f t="shared" si="77"/>
        <v>-16.880777614920721</v>
      </c>
      <c r="AI162" s="29">
        <f t="shared" si="86"/>
        <v>-43.772773449732448</v>
      </c>
      <c r="AJ162" s="29">
        <f t="shared" si="87"/>
        <v>-4.8636414944147166</v>
      </c>
      <c r="AK162" s="29">
        <f t="shared" si="88"/>
        <v>-14.590924483244148</v>
      </c>
      <c r="AL162" s="29">
        <f t="shared" si="89"/>
        <v>-29.1818489664883</v>
      </c>
      <c r="AM162" s="20">
        <f t="shared" si="94"/>
        <v>284.52595941949482</v>
      </c>
      <c r="AN162" s="20">
        <f t="shared" si="96"/>
        <v>-24.025905143820452</v>
      </c>
      <c r="AO162" s="20">
        <f t="shared" si="78"/>
        <v>28.580073596303794</v>
      </c>
      <c r="AP162" s="20">
        <f t="shared" si="79"/>
        <v>15.19269985342865</v>
      </c>
      <c r="AQ162" s="20">
        <f t="shared" si="80"/>
        <v>-12.476501675509141</v>
      </c>
      <c r="AR162" s="20">
        <f t="shared" si="81"/>
        <v>-17.340143169923856</v>
      </c>
      <c r="AS162" s="20">
        <f t="shared" si="95"/>
        <v>8223.4524248066591</v>
      </c>
      <c r="AT162" s="20">
        <f t="shared" si="90"/>
        <v>7.2703666304028047</v>
      </c>
      <c r="AU162" s="20">
        <f t="shared" si="91"/>
        <v>41.366048313743704</v>
      </c>
      <c r="AV162" s="20">
        <f t="shared" si="82"/>
        <v>0.1757568568131091</v>
      </c>
      <c r="AW162" s="21">
        <f t="shared" si="72"/>
        <v>28413.7</v>
      </c>
      <c r="AX162" s="20">
        <f t="shared" si="83"/>
        <v>48.636414944147162</v>
      </c>
      <c r="AY162" s="20">
        <f t="shared" si="93"/>
        <v>8404.9783842261495</v>
      </c>
      <c r="AZ162" s="20">
        <f t="shared" si="84"/>
        <v>8507.9783842261531</v>
      </c>
      <c r="BA162" s="20"/>
      <c r="BB162" s="20"/>
    </row>
    <row r="163" spans="1:54" x14ac:dyDescent="0.25">
      <c r="A163">
        <v>3</v>
      </c>
      <c r="C163" s="16">
        <f t="shared" si="85"/>
        <v>44227</v>
      </c>
      <c r="D163" s="91">
        <v>162</v>
      </c>
      <c r="E163" s="91" t="e">
        <f t="shared" si="73"/>
        <v>#NUM!</v>
      </c>
      <c r="AA163" s="17">
        <f t="shared" si="74"/>
        <v>3.6111111111111112</v>
      </c>
      <c r="AB163">
        <f t="shared" si="70"/>
        <v>0.16250000000000001</v>
      </c>
      <c r="AC163">
        <v>22.22</v>
      </c>
      <c r="AD163">
        <f t="shared" si="71"/>
        <v>4.4999999999999998E-2</v>
      </c>
      <c r="AE163">
        <f t="shared" si="75"/>
        <v>0.11750000000000001</v>
      </c>
      <c r="AF163" s="28">
        <f t="shared" si="92"/>
        <v>19856.373060205184</v>
      </c>
      <c r="AG163" s="29">
        <f t="shared" si="76"/>
        <v>-32.508922875737177</v>
      </c>
      <c r="AH163" s="29">
        <f t="shared" si="77"/>
        <v>-16.839632692924468</v>
      </c>
      <c r="AI163" s="29">
        <f t="shared" si="86"/>
        <v>-44.413700011795484</v>
      </c>
      <c r="AJ163" s="29">
        <f t="shared" si="87"/>
        <v>-4.9348555568661645</v>
      </c>
      <c r="AK163" s="29">
        <f t="shared" si="88"/>
        <v>-14.804566670598495</v>
      </c>
      <c r="AL163" s="29">
        <f t="shared" si="89"/>
        <v>-29.609133341196987</v>
      </c>
      <c r="AM163" s="20">
        <f t="shared" si="94"/>
        <v>291.13838574345363</v>
      </c>
      <c r="AN163" s="20">
        <f t="shared" si="96"/>
        <v>-24.9976055139594</v>
      </c>
      <c r="AO163" s="20">
        <f t="shared" si="78"/>
        <v>29.258030588163461</v>
      </c>
      <c r="AP163" s="20">
        <f t="shared" si="79"/>
        <v>15.155669423632022</v>
      </c>
      <c r="AQ163" s="20">
        <f t="shared" si="80"/>
        <v>-12.803668173877266</v>
      </c>
      <c r="AR163" s="20">
        <f t="shared" si="81"/>
        <v>-17.738523730743431</v>
      </c>
      <c r="AS163" s="20">
        <f t="shared" si="95"/>
        <v>8266.1885540513631</v>
      </c>
      <c r="AT163" s="20">
        <f t="shared" si="90"/>
        <v>6.6124263239588004</v>
      </c>
      <c r="AU163" s="20">
        <f t="shared" si="91"/>
        <v>42.736129244703989</v>
      </c>
      <c r="AV163" s="20">
        <f t="shared" si="82"/>
        <v>0.1547268421549487</v>
      </c>
      <c r="AW163" s="21">
        <f t="shared" si="72"/>
        <v>28413.699999999997</v>
      </c>
      <c r="AX163" s="20">
        <f t="shared" si="83"/>
        <v>49.348555568661645</v>
      </c>
      <c r="AY163" s="20">
        <f t="shared" si="93"/>
        <v>8454.3269397948116</v>
      </c>
      <c r="AZ163" s="20">
        <f t="shared" si="84"/>
        <v>8557.326939794817</v>
      </c>
      <c r="BA163" s="20"/>
      <c r="BB163" s="20"/>
    </row>
    <row r="164" spans="1:54" x14ac:dyDescent="0.25">
      <c r="A164">
        <v>3</v>
      </c>
      <c r="C164" s="16">
        <f t="shared" si="85"/>
        <v>44228</v>
      </c>
      <c r="D164" s="91">
        <v>163</v>
      </c>
      <c r="E164" s="91" t="e">
        <f t="shared" si="73"/>
        <v>#NUM!</v>
      </c>
      <c r="AA164" s="17">
        <f t="shared" si="74"/>
        <v>3.6111111111111112</v>
      </c>
      <c r="AB164">
        <f t="shared" si="70"/>
        <v>0.16250000000000001</v>
      </c>
      <c r="AC164">
        <v>22.22</v>
      </c>
      <c r="AD164">
        <f t="shared" si="71"/>
        <v>4.4999999999999998E-2</v>
      </c>
      <c r="AE164">
        <f t="shared" si="75"/>
        <v>0.11750000000000001</v>
      </c>
      <c r="AF164" s="28">
        <f t="shared" si="92"/>
        <v>19806.393206054963</v>
      </c>
      <c r="AG164" s="29">
        <f t="shared" si="76"/>
        <v>-33.181968828518542</v>
      </c>
      <c r="AH164" s="29">
        <f t="shared" si="77"/>
        <v>-16.797885321704118</v>
      </c>
      <c r="AI164" s="29">
        <f t="shared" si="86"/>
        <v>-44.981868735200401</v>
      </c>
      <c r="AJ164" s="29">
        <f t="shared" si="87"/>
        <v>-4.9979854150222671</v>
      </c>
      <c r="AK164" s="29">
        <f t="shared" si="88"/>
        <v>-14.993956245066798</v>
      </c>
      <c r="AL164" s="29">
        <f t="shared" si="89"/>
        <v>-29.987912490133603</v>
      </c>
      <c r="AM164" s="20">
        <f t="shared" si="94"/>
        <v>296.99889126927434</v>
      </c>
      <c r="AN164" s="20">
        <f t="shared" si="96"/>
        <v>-26.020135850924305</v>
      </c>
      <c r="AO164" s="20">
        <f t="shared" si="78"/>
        <v>29.863771945666688</v>
      </c>
      <c r="AP164" s="20">
        <f t="shared" si="79"/>
        <v>15.118096789533707</v>
      </c>
      <c r="AQ164" s="20">
        <f t="shared" si="80"/>
        <v>-13.101227358455413</v>
      </c>
      <c r="AR164" s="20">
        <f t="shared" si="81"/>
        <v>-18.099212773477682</v>
      </c>
      <c r="AS164" s="20">
        <f t="shared" si="95"/>
        <v>8310.3079026757641</v>
      </c>
      <c r="AT164" s="20">
        <f t="shared" si="90"/>
        <v>5.860505525820713</v>
      </c>
      <c r="AU164" s="20">
        <f t="shared" si="91"/>
        <v>44.119348624401027</v>
      </c>
      <c r="AV164" s="20">
        <f t="shared" si="82"/>
        <v>0.13283300203982276</v>
      </c>
      <c r="AW164" s="21">
        <f t="shared" si="72"/>
        <v>28413.700000000004</v>
      </c>
      <c r="AX164" s="20">
        <f t="shared" si="83"/>
        <v>49.979854150222664</v>
      </c>
      <c r="AY164" s="20">
        <f t="shared" si="93"/>
        <v>8504.3067939450339</v>
      </c>
      <c r="AZ164" s="20">
        <f t="shared" si="84"/>
        <v>8607.3067939450393</v>
      </c>
      <c r="BA164" s="20"/>
      <c r="BB164" s="20"/>
    </row>
    <row r="165" spans="1:54" x14ac:dyDescent="0.25">
      <c r="A165">
        <v>3</v>
      </c>
      <c r="C165" s="16">
        <f t="shared" si="85"/>
        <v>44229</v>
      </c>
      <c r="D165" s="91">
        <v>164</v>
      </c>
      <c r="E165" s="91" t="e">
        <f t="shared" si="73"/>
        <v>#NUM!</v>
      </c>
      <c r="AA165" s="17">
        <f t="shared" si="74"/>
        <v>3.6111111111111112</v>
      </c>
      <c r="AB165">
        <f t="shared" si="70"/>
        <v>0.16250000000000001</v>
      </c>
      <c r="AC165">
        <v>22.22</v>
      </c>
      <c r="AD165">
        <f t="shared" si="71"/>
        <v>4.4999999999999998E-2</v>
      </c>
      <c r="AE165">
        <f t="shared" si="75"/>
        <v>0.11750000000000001</v>
      </c>
      <c r="AF165" s="28">
        <f t="shared" si="92"/>
        <v>19755.872895405784</v>
      </c>
      <c r="AG165" s="29">
        <f t="shared" si="76"/>
        <v>-33.764706758019479</v>
      </c>
      <c r="AH165" s="29">
        <f t="shared" si="77"/>
        <v>-16.755603891159609</v>
      </c>
      <c r="AI165" s="29">
        <f t="shared" si="86"/>
        <v>-45.468279584261182</v>
      </c>
      <c r="AJ165" s="29">
        <f t="shared" si="87"/>
        <v>-5.0520310649179088</v>
      </c>
      <c r="AK165" s="29">
        <f t="shared" si="88"/>
        <v>-15.156093194753728</v>
      </c>
      <c r="AL165" s="29">
        <f t="shared" si="89"/>
        <v>-30.312186389507453</v>
      </c>
      <c r="AM165" s="20">
        <f t="shared" si="94"/>
        <v>302.0067355725717</v>
      </c>
      <c r="AN165" s="20">
        <f t="shared" si="96"/>
        <v>-27.095485173846505</v>
      </c>
      <c r="AO165" s="20">
        <f t="shared" si="78"/>
        <v>30.388236082217531</v>
      </c>
      <c r="AP165" s="20">
        <f t="shared" si="79"/>
        <v>15.080043502043649</v>
      </c>
      <c r="AQ165" s="20">
        <f t="shared" si="80"/>
        <v>-13.364950107117345</v>
      </c>
      <c r="AR165" s="20">
        <f t="shared" si="81"/>
        <v>-18.416981172035253</v>
      </c>
      <c r="AS165" s="20">
        <f t="shared" si="95"/>
        <v>8355.8203690216451</v>
      </c>
      <c r="AT165" s="20">
        <f t="shared" si="90"/>
        <v>5.007844303297361</v>
      </c>
      <c r="AU165" s="20">
        <f t="shared" si="91"/>
        <v>45.512466345880966</v>
      </c>
      <c r="AV165" s="20">
        <f t="shared" si="82"/>
        <v>0.11003236487425798</v>
      </c>
      <c r="AW165" s="21">
        <f t="shared" si="72"/>
        <v>28413.700000000004</v>
      </c>
      <c r="AX165" s="20">
        <f t="shared" si="83"/>
        <v>50.520310649179088</v>
      </c>
      <c r="AY165" s="20">
        <f t="shared" si="93"/>
        <v>8554.8271045942129</v>
      </c>
      <c r="AZ165" s="20">
        <f t="shared" si="84"/>
        <v>8657.8271045942165</v>
      </c>
      <c r="BA165" s="20"/>
      <c r="BB165" s="20"/>
    </row>
    <row r="166" spans="1:54" x14ac:dyDescent="0.25">
      <c r="A166">
        <v>3</v>
      </c>
      <c r="C166" s="16">
        <f t="shared" si="85"/>
        <v>44230</v>
      </c>
      <c r="D166" s="91">
        <v>165</v>
      </c>
      <c r="E166" s="91" t="e">
        <f t="shared" si="73"/>
        <v>#NUM!</v>
      </c>
      <c r="AA166" s="17">
        <f t="shared" si="74"/>
        <v>3.6111111111111112</v>
      </c>
      <c r="AB166">
        <f t="shared" si="70"/>
        <v>0.16250000000000001</v>
      </c>
      <c r="AC166">
        <v>22.22</v>
      </c>
      <c r="AD166">
        <f t="shared" si="71"/>
        <v>4.4999999999999998E-2</v>
      </c>
      <c r="AE166">
        <f t="shared" si="75"/>
        <v>0.11750000000000001</v>
      </c>
      <c r="AF166" s="28">
        <f t="shared" si="92"/>
        <v>19704.913576137536</v>
      </c>
      <c r="AG166" s="29">
        <f t="shared" si="76"/>
        <v>-34.246454017326478</v>
      </c>
      <c r="AH166" s="29">
        <f t="shared" si="77"/>
        <v>-16.712865250919084</v>
      </c>
      <c r="AI166" s="29">
        <f t="shared" si="86"/>
        <v>-45.86338734142101</v>
      </c>
      <c r="AJ166" s="29">
        <f t="shared" si="87"/>
        <v>-5.0959319268245569</v>
      </c>
      <c r="AK166" s="29">
        <f t="shared" si="88"/>
        <v>-15.287795780473669</v>
      </c>
      <c r="AL166" s="29">
        <f t="shared" si="89"/>
        <v>-30.575591560947341</v>
      </c>
      <c r="AM166" s="20">
        <f t="shared" si="94"/>
        <v>306.61610256200356</v>
      </c>
      <c r="AN166" s="20">
        <f t="shared" si="96"/>
        <v>-27.663717251223432</v>
      </c>
      <c r="AO166" s="20">
        <f t="shared" si="78"/>
        <v>30.821808615593831</v>
      </c>
      <c r="AP166" s="20">
        <f t="shared" si="79"/>
        <v>15.041578725827176</v>
      </c>
      <c r="AQ166" s="20">
        <f t="shared" si="80"/>
        <v>-13.590303100765725</v>
      </c>
      <c r="AR166" s="20">
        <f t="shared" si="81"/>
        <v>-18.686235027590282</v>
      </c>
      <c r="AS166" s="20">
        <f t="shared" si="95"/>
        <v>8402.1703213004585</v>
      </c>
      <c r="AT166" s="20">
        <f t="shared" si="90"/>
        <v>4.6093669894318623</v>
      </c>
      <c r="AU166" s="20">
        <f t="shared" si="91"/>
        <v>46.349952278813362</v>
      </c>
      <c r="AV166" s="20">
        <f t="shared" si="82"/>
        <v>9.9447070877326696E-2</v>
      </c>
      <c r="AW166" s="21">
        <f t="shared" si="72"/>
        <v>28413.699999999997</v>
      </c>
      <c r="AX166" s="20">
        <f t="shared" si="83"/>
        <v>50.959319268245565</v>
      </c>
      <c r="AY166" s="20">
        <f t="shared" si="93"/>
        <v>8605.7864238624588</v>
      </c>
      <c r="AZ166" s="20">
        <f t="shared" si="84"/>
        <v>8708.7864238624625</v>
      </c>
      <c r="BA166" s="20"/>
      <c r="BB166" s="20"/>
    </row>
    <row r="167" spans="1:54" x14ac:dyDescent="0.25">
      <c r="A167">
        <v>3</v>
      </c>
      <c r="C167" s="16">
        <f t="shared" si="85"/>
        <v>44231</v>
      </c>
      <c r="D167" s="91">
        <v>166</v>
      </c>
      <c r="E167" s="91" t="e">
        <f t="shared" si="73"/>
        <v>#NUM!</v>
      </c>
      <c r="AA167" s="17">
        <f t="shared" si="74"/>
        <v>3.6111111111111112</v>
      </c>
      <c r="AB167">
        <f t="shared" si="70"/>
        <v>0.16250000000000001</v>
      </c>
      <c r="AC167">
        <v>22.22</v>
      </c>
      <c r="AD167">
        <f t="shared" si="71"/>
        <v>4.4999999999999998E-2</v>
      </c>
      <c r="AE167">
        <f t="shared" si="75"/>
        <v>0.11750000000000001</v>
      </c>
      <c r="AF167" s="28">
        <f t="shared" si="92"/>
        <v>19653.564366933355</v>
      </c>
      <c r="AG167" s="29">
        <f t="shared" si="76"/>
        <v>-34.679453981389216</v>
      </c>
      <c r="AH167" s="29">
        <f t="shared" si="77"/>
        <v>-16.669755222791355</v>
      </c>
      <c r="AI167" s="29">
        <f t="shared" si="86"/>
        <v>-46.214288283762514</v>
      </c>
      <c r="AJ167" s="29">
        <f t="shared" si="87"/>
        <v>-5.1349209204180575</v>
      </c>
      <c r="AK167" s="29">
        <f t="shared" si="88"/>
        <v>-15.404762761254169</v>
      </c>
      <c r="AL167" s="29">
        <f t="shared" si="89"/>
        <v>-30.809525522508345</v>
      </c>
      <c r="AM167" s="20">
        <f t="shared" si="94"/>
        <v>310.82866062285211</v>
      </c>
      <c r="AN167" s="20">
        <f t="shared" si="96"/>
        <v>-28.204005607623806</v>
      </c>
      <c r="AO167" s="20">
        <f t="shared" si="78"/>
        <v>31.211508583250296</v>
      </c>
      <c r="AP167" s="20">
        <f t="shared" si="79"/>
        <v>15.002779700512221</v>
      </c>
      <c r="AQ167" s="20">
        <f t="shared" si="80"/>
        <v>-13.797724615290159</v>
      </c>
      <c r="AR167" s="20">
        <f t="shared" si="81"/>
        <v>-18.932645535708218</v>
      </c>
      <c r="AS167" s="20">
        <f t="shared" si="95"/>
        <v>8449.3069724437901</v>
      </c>
      <c r="AT167" s="20">
        <f t="shared" si="90"/>
        <v>4.2125580608485507</v>
      </c>
      <c r="AU167" s="20">
        <f t="shared" si="91"/>
        <v>47.136651143331619</v>
      </c>
      <c r="AV167" s="20">
        <f t="shared" si="82"/>
        <v>8.9369056958228513E-2</v>
      </c>
      <c r="AW167" s="21">
        <f t="shared" si="72"/>
        <v>28413.699999999997</v>
      </c>
      <c r="AX167" s="20">
        <f t="shared" si="83"/>
        <v>51.349209204180568</v>
      </c>
      <c r="AY167" s="20">
        <f t="shared" si="93"/>
        <v>8657.1356330666385</v>
      </c>
      <c r="AZ167" s="20">
        <f t="shared" si="84"/>
        <v>8760.1356330666422</v>
      </c>
      <c r="BA167" s="20"/>
      <c r="BB167" s="20"/>
    </row>
    <row r="168" spans="1:54" x14ac:dyDescent="0.25">
      <c r="A168">
        <v>3</v>
      </c>
      <c r="C168" s="16">
        <f t="shared" si="85"/>
        <v>44232</v>
      </c>
      <c r="D168" s="91">
        <v>167</v>
      </c>
      <c r="E168" s="91" t="e">
        <f t="shared" si="73"/>
        <v>#NUM!</v>
      </c>
      <c r="AA168" s="17">
        <f t="shared" si="74"/>
        <v>3.6111111111111112</v>
      </c>
      <c r="AB168">
        <f t="shared" si="70"/>
        <v>0.16250000000000001</v>
      </c>
      <c r="AC168">
        <v>22.22</v>
      </c>
      <c r="AD168">
        <f t="shared" si="71"/>
        <v>4.4999999999999998E-2</v>
      </c>
      <c r="AE168">
        <f t="shared" si="75"/>
        <v>0.11750000000000001</v>
      </c>
      <c r="AF168" s="28">
        <f t="shared" si="92"/>
        <v>19601.87375426192</v>
      </c>
      <c r="AG168" s="29">
        <f t="shared" si="76"/>
        <v>-35.064297311752178</v>
      </c>
      <c r="AH168" s="29">
        <f t="shared" si="77"/>
        <v>-16.626315359682582</v>
      </c>
      <c r="AI168" s="29">
        <f t="shared" si="86"/>
        <v>-46.521551404291287</v>
      </c>
      <c r="AJ168" s="29">
        <f t="shared" si="87"/>
        <v>-5.1690612671434764</v>
      </c>
      <c r="AK168" s="29">
        <f t="shared" si="88"/>
        <v>-15.507183801430429</v>
      </c>
      <c r="AL168" s="29">
        <f t="shared" si="89"/>
        <v>-31.014367602860858</v>
      </c>
      <c r="AM168" s="20">
        <f t="shared" si="94"/>
        <v>314.65121667545804</v>
      </c>
      <c r="AN168" s="20">
        <f t="shared" si="96"/>
        <v>-28.711705623657064</v>
      </c>
      <c r="AO168" s="20">
        <f t="shared" si="78"/>
        <v>31.557867580576961</v>
      </c>
      <c r="AP168" s="20">
        <f t="shared" si="79"/>
        <v>14.963683823714325</v>
      </c>
      <c r="AQ168" s="20">
        <f t="shared" si="80"/>
        <v>-13.987289728028344</v>
      </c>
      <c r="AR168" s="20">
        <f t="shared" si="81"/>
        <v>-19.15635099517182</v>
      </c>
      <c r="AS168" s="20">
        <f t="shared" si="95"/>
        <v>8497.1750290626169</v>
      </c>
      <c r="AT168" s="20">
        <f t="shared" si="90"/>
        <v>3.8225560526059326</v>
      </c>
      <c r="AU168" s="20">
        <f t="shared" si="91"/>
        <v>47.868056618826813</v>
      </c>
      <c r="AV168" s="20">
        <f t="shared" si="82"/>
        <v>7.9856094494182933E-2</v>
      </c>
      <c r="AW168" s="21">
        <f t="shared" si="72"/>
        <v>28413.699999999997</v>
      </c>
      <c r="AX168" s="20">
        <f t="shared" si="83"/>
        <v>51.690612671434764</v>
      </c>
      <c r="AY168" s="20">
        <f t="shared" si="93"/>
        <v>8708.8262457380733</v>
      </c>
      <c r="AZ168" s="20">
        <f t="shared" si="84"/>
        <v>8811.8262457380752</v>
      </c>
      <c r="BA168" s="20"/>
      <c r="BB168" s="20"/>
    </row>
    <row r="169" spans="1:54" x14ac:dyDescent="0.25">
      <c r="A169">
        <v>3</v>
      </c>
      <c r="C169" s="16">
        <f t="shared" si="85"/>
        <v>44233</v>
      </c>
      <c r="D169" s="91">
        <v>168</v>
      </c>
      <c r="E169" s="91" t="e">
        <f t="shared" si="73"/>
        <v>#NUM!</v>
      </c>
      <c r="AA169" s="17">
        <f t="shared" si="74"/>
        <v>3.6111111111111112</v>
      </c>
      <c r="AB169">
        <f t="shared" si="70"/>
        <v>0.16250000000000001</v>
      </c>
      <c r="AC169">
        <v>22.22</v>
      </c>
      <c r="AD169">
        <f t="shared" si="71"/>
        <v>4.4999999999999998E-2</v>
      </c>
      <c r="AE169">
        <f t="shared" si="75"/>
        <v>0.11750000000000001</v>
      </c>
      <c r="AF169" s="28">
        <f t="shared" si="92"/>
        <v>19549.889007561193</v>
      </c>
      <c r="AG169" s="29">
        <f t="shared" si="76"/>
        <v>-35.402160021062777</v>
      </c>
      <c r="AH169" s="29">
        <f t="shared" si="77"/>
        <v>-16.5825866796648</v>
      </c>
      <c r="AI169" s="29">
        <f t="shared" si="86"/>
        <v>-46.786272030654821</v>
      </c>
      <c r="AJ169" s="29">
        <f t="shared" si="87"/>
        <v>-5.1984746700727582</v>
      </c>
      <c r="AK169" s="29">
        <f t="shared" si="88"/>
        <v>-15.595424010218272</v>
      </c>
      <c r="AL169" s="29">
        <f t="shared" si="89"/>
        <v>-31.190848020436547</v>
      </c>
      <c r="AM169" s="20">
        <f t="shared" si="94"/>
        <v>318.09633498922892</v>
      </c>
      <c r="AN169" s="20">
        <f t="shared" si="96"/>
        <v>-29.1818489664883</v>
      </c>
      <c r="AO169" s="20">
        <f t="shared" si="78"/>
        <v>31.8619440189565</v>
      </c>
      <c r="AP169" s="20">
        <f t="shared" si="79"/>
        <v>14.92432801169832</v>
      </c>
      <c r="AQ169" s="20">
        <f t="shared" si="80"/>
        <v>-14.159304750395611</v>
      </c>
      <c r="AR169" s="20">
        <f t="shared" si="81"/>
        <v>-19.357779420468368</v>
      </c>
      <c r="AS169" s="20">
        <f t="shared" si="95"/>
        <v>8545.7146574495728</v>
      </c>
      <c r="AT169" s="20">
        <f t="shared" si="90"/>
        <v>3.4451183137708767</v>
      </c>
      <c r="AU169" s="20">
        <f t="shared" si="91"/>
        <v>48.539628386955883</v>
      </c>
      <c r="AV169" s="20">
        <f t="shared" si="82"/>
        <v>7.0975374724885368E-2</v>
      </c>
      <c r="AW169" s="21">
        <f t="shared" si="72"/>
        <v>28413.699999999997</v>
      </c>
      <c r="AX169" s="20">
        <f t="shared" si="83"/>
        <v>51.984746700727577</v>
      </c>
      <c r="AY169" s="20">
        <f t="shared" si="93"/>
        <v>8760.8109924388009</v>
      </c>
      <c r="AZ169" s="20">
        <f t="shared" si="84"/>
        <v>8863.8109924388009</v>
      </c>
      <c r="BA169" s="20"/>
      <c r="BB169" s="20"/>
    </row>
    <row r="170" spans="1:54" x14ac:dyDescent="0.25">
      <c r="A170">
        <v>3</v>
      </c>
      <c r="C170" s="16">
        <f t="shared" si="85"/>
        <v>44234</v>
      </c>
      <c r="D170" s="91">
        <v>169</v>
      </c>
      <c r="E170" s="91" t="e">
        <f t="shared" si="73"/>
        <v>#NUM!</v>
      </c>
      <c r="AA170" s="17">
        <f t="shared" si="74"/>
        <v>3.6111111111111112</v>
      </c>
      <c r="AB170">
        <f t="shared" si="70"/>
        <v>0.16250000000000001</v>
      </c>
      <c r="AC170">
        <v>22.22</v>
      </c>
      <c r="AD170">
        <f t="shared" si="71"/>
        <v>4.4999999999999998E-2</v>
      </c>
      <c r="AE170">
        <f t="shared" si="75"/>
        <v>0.11750000000000001</v>
      </c>
      <c r="AF170" s="28">
        <f t="shared" si="92"/>
        <v>19497.655535424816</v>
      </c>
      <c r="AG170" s="29">
        <f t="shared" si="76"/>
        <v>-35.694862965137119</v>
      </c>
      <c r="AH170" s="29">
        <f t="shared" si="77"/>
        <v>-16.538609171239219</v>
      </c>
      <c r="AI170" s="29">
        <f t="shared" si="86"/>
        <v>-47.010124922738704</v>
      </c>
      <c r="AJ170" s="29">
        <f t="shared" si="87"/>
        <v>-5.2233472136376342</v>
      </c>
      <c r="AK170" s="29">
        <f t="shared" si="88"/>
        <v>-15.670041640912899</v>
      </c>
      <c r="AL170" s="29">
        <f t="shared" si="89"/>
        <v>-31.340083281825805</v>
      </c>
      <c r="AM170" s="20">
        <f t="shared" si="94"/>
        <v>321.18299149625534</v>
      </c>
      <c r="AN170" s="20">
        <f t="shared" si="96"/>
        <v>-29.609133341196987</v>
      </c>
      <c r="AO170" s="20">
        <f t="shared" si="78"/>
        <v>32.12537666862341</v>
      </c>
      <c r="AP170" s="20">
        <f t="shared" si="79"/>
        <v>14.884748254115298</v>
      </c>
      <c r="AQ170" s="20">
        <f t="shared" si="80"/>
        <v>-14.3143350745153</v>
      </c>
      <c r="AR170" s="20">
        <f t="shared" si="81"/>
        <v>-19.537682288152936</v>
      </c>
      <c r="AS170" s="20">
        <f t="shared" si="95"/>
        <v>8594.8614730789232</v>
      </c>
      <c r="AT170" s="20">
        <f t="shared" si="90"/>
        <v>3.0866565070264187</v>
      </c>
      <c r="AU170" s="20">
        <f t="shared" si="91"/>
        <v>49.146815629350385</v>
      </c>
      <c r="AV170" s="20">
        <f t="shared" si="82"/>
        <v>6.2804811817412501E-2</v>
      </c>
      <c r="AW170" s="21">
        <f t="shared" si="72"/>
        <v>28413.699999999993</v>
      </c>
      <c r="AX170" s="20">
        <f t="shared" si="83"/>
        <v>52.233472136376335</v>
      </c>
      <c r="AY170" s="20">
        <f t="shared" si="93"/>
        <v>8813.0444645751777</v>
      </c>
      <c r="AZ170" s="20">
        <f t="shared" si="84"/>
        <v>8916.0444645751777</v>
      </c>
      <c r="BA170" s="20"/>
      <c r="BB170" s="20"/>
    </row>
    <row r="171" spans="1:54" x14ac:dyDescent="0.25">
      <c r="A171">
        <v>3</v>
      </c>
      <c r="C171" s="16">
        <f t="shared" si="85"/>
        <v>44235</v>
      </c>
      <c r="D171" s="91">
        <v>170</v>
      </c>
      <c r="E171" s="91" t="e">
        <f t="shared" si="73"/>
        <v>#NUM!</v>
      </c>
      <c r="AA171" s="17">
        <f t="shared" si="74"/>
        <v>3.6111111111111112</v>
      </c>
      <c r="AB171">
        <f t="shared" si="70"/>
        <v>0.16250000000000001</v>
      </c>
      <c r="AC171">
        <v>22.22</v>
      </c>
      <c r="AD171">
        <f t="shared" si="71"/>
        <v>4.4999999999999998E-2</v>
      </c>
      <c r="AE171">
        <f t="shared" si="75"/>
        <v>0.11750000000000001</v>
      </c>
      <c r="AF171" s="28">
        <f t="shared" si="92"/>
        <v>19445.21618023048</v>
      </c>
      <c r="AG171" s="29">
        <f t="shared" si="76"/>
        <v>-35.944933945648842</v>
      </c>
      <c r="AH171" s="29">
        <f t="shared" si="77"/>
        <v>-16.494421248689573</v>
      </c>
      <c r="AI171" s="29">
        <f t="shared" si="86"/>
        <v>-47.195419674904578</v>
      </c>
      <c r="AJ171" s="29">
        <f t="shared" si="87"/>
        <v>-5.2439355194338422</v>
      </c>
      <c r="AK171" s="29">
        <f t="shared" si="88"/>
        <v>-15.731806558301525</v>
      </c>
      <c r="AL171" s="29">
        <f t="shared" si="89"/>
        <v>-31.463613116603053</v>
      </c>
      <c r="AM171" s="20">
        <f t="shared" si="94"/>
        <v>323.93726406369484</v>
      </c>
      <c r="AN171" s="20">
        <f t="shared" si="96"/>
        <v>-29.987912490133603</v>
      </c>
      <c r="AO171" s="20">
        <f t="shared" si="78"/>
        <v>32.350440551083956</v>
      </c>
      <c r="AP171" s="20">
        <f t="shared" si="79"/>
        <v>14.844979123820616</v>
      </c>
      <c r="AQ171" s="20">
        <f t="shared" si="80"/>
        <v>-14.453234617331489</v>
      </c>
      <c r="AR171" s="20">
        <f t="shared" si="81"/>
        <v>-19.69717013676533</v>
      </c>
      <c r="AS171" s="20">
        <f t="shared" si="95"/>
        <v>8644.5465557058233</v>
      </c>
      <c r="AT171" s="20">
        <f t="shared" si="90"/>
        <v>2.7542725674395001</v>
      </c>
      <c r="AU171" s="20">
        <f t="shared" si="91"/>
        <v>49.685082626900112</v>
      </c>
      <c r="AV171" s="20">
        <f t="shared" si="82"/>
        <v>5.5434597706561992E-2</v>
      </c>
      <c r="AW171" s="21">
        <f t="shared" si="72"/>
        <v>28413.699999999997</v>
      </c>
      <c r="AX171" s="20">
        <f t="shared" si="83"/>
        <v>52.439355194338418</v>
      </c>
      <c r="AY171" s="20">
        <f t="shared" si="93"/>
        <v>8865.4838197695153</v>
      </c>
      <c r="AZ171" s="20">
        <f t="shared" si="84"/>
        <v>8968.483819769519</v>
      </c>
      <c r="BA171" s="20"/>
      <c r="BB171" s="20"/>
    </row>
    <row r="172" spans="1:54" x14ac:dyDescent="0.25">
      <c r="A172">
        <v>3</v>
      </c>
      <c r="C172" s="16">
        <f t="shared" si="85"/>
        <v>44236</v>
      </c>
      <c r="D172" s="91">
        <v>171</v>
      </c>
      <c r="E172" s="91" t="e">
        <f t="shared" si="73"/>
        <v>#NUM!</v>
      </c>
      <c r="AA172" s="17">
        <f t="shared" si="74"/>
        <v>3.6111111111111112</v>
      </c>
      <c r="AB172">
        <f t="shared" si="70"/>
        <v>0.16250000000000001</v>
      </c>
      <c r="AC172">
        <v>22.22</v>
      </c>
      <c r="AD172">
        <f t="shared" si="71"/>
        <v>4.4999999999999998E-2</v>
      </c>
      <c r="AE172">
        <f t="shared" si="75"/>
        <v>0.11750000000000001</v>
      </c>
      <c r="AF172" s="28">
        <f t="shared" si="92"/>
        <v>19392.61044863009</v>
      </c>
      <c r="AG172" s="29">
        <f t="shared" si="76"/>
        <v>-36.155672445030675</v>
      </c>
      <c r="AH172" s="29">
        <f t="shared" si="77"/>
        <v>-16.450059155359245</v>
      </c>
      <c r="AI172" s="29">
        <f t="shared" si="86"/>
        <v>-47.345158440350929</v>
      </c>
      <c r="AJ172" s="29">
        <f t="shared" si="87"/>
        <v>-5.2605731600389918</v>
      </c>
      <c r="AK172" s="29">
        <f t="shared" si="88"/>
        <v>-15.781719480116976</v>
      </c>
      <c r="AL172" s="29">
        <f t="shared" si="89"/>
        <v>-31.563438960233952</v>
      </c>
      <c r="AM172" s="20">
        <f t="shared" si="94"/>
        <v>326.39305923167205</v>
      </c>
      <c r="AN172" s="20">
        <f t="shared" si="96"/>
        <v>-30.312186389507453</v>
      </c>
      <c r="AO172" s="20">
        <f t="shared" si="78"/>
        <v>32.540105200527606</v>
      </c>
      <c r="AP172" s="20">
        <f t="shared" si="79"/>
        <v>14.805053239823321</v>
      </c>
      <c r="AQ172" s="20">
        <f t="shared" si="80"/>
        <v>-14.577176882866267</v>
      </c>
      <c r="AR172" s="20">
        <f t="shared" si="81"/>
        <v>-19.83775004290526</v>
      </c>
      <c r="AS172" s="20">
        <f t="shared" si="95"/>
        <v>8694.696492138235</v>
      </c>
      <c r="AT172" s="20">
        <f t="shared" si="90"/>
        <v>2.4557951679772145</v>
      </c>
      <c r="AU172" s="20">
        <f t="shared" si="91"/>
        <v>50.149936432411778</v>
      </c>
      <c r="AV172" s="20">
        <f t="shared" si="82"/>
        <v>4.8969058441119782E-2</v>
      </c>
      <c r="AW172" s="21">
        <f t="shared" si="72"/>
        <v>28413.699999999997</v>
      </c>
      <c r="AX172" s="20">
        <f t="shared" si="83"/>
        <v>52.605731600389916</v>
      </c>
      <c r="AY172" s="20">
        <f t="shared" si="93"/>
        <v>8918.0895513699052</v>
      </c>
      <c r="AZ172" s="20">
        <f t="shared" si="84"/>
        <v>9021.089551369907</v>
      </c>
      <c r="BA172" s="20"/>
      <c r="BB172" s="20"/>
    </row>
    <row r="173" spans="1:54" x14ac:dyDescent="0.25">
      <c r="A173">
        <v>3</v>
      </c>
      <c r="C173" s="16">
        <f t="shared" si="85"/>
        <v>44237</v>
      </c>
      <c r="D173" s="91">
        <v>172</v>
      </c>
      <c r="E173" s="91" t="e">
        <f t="shared" si="73"/>
        <v>#NUM!</v>
      </c>
      <c r="AA173" s="17">
        <f t="shared" si="74"/>
        <v>3.6111111111111112</v>
      </c>
      <c r="AB173">
        <f t="shared" si="70"/>
        <v>0.16250000000000001</v>
      </c>
      <c r="AC173">
        <v>22.22</v>
      </c>
      <c r="AD173">
        <f t="shared" si="71"/>
        <v>4.4999999999999998E-2</v>
      </c>
      <c r="AE173">
        <f t="shared" si="75"/>
        <v>0.11750000000000001</v>
      </c>
      <c r="AF173" s="28">
        <f t="shared" si="92"/>
        <v>19339.873675294963</v>
      </c>
      <c r="AG173" s="29">
        <f t="shared" si="76"/>
        <v>-36.331217022457075</v>
      </c>
      <c r="AH173" s="29">
        <f t="shared" si="77"/>
        <v>-16.405556312669479</v>
      </c>
      <c r="AI173" s="29">
        <f t="shared" si="86"/>
        <v>-47.463096001613906</v>
      </c>
      <c r="AJ173" s="29">
        <f t="shared" si="87"/>
        <v>-5.2736773335126559</v>
      </c>
      <c r="AK173" s="29">
        <f t="shared" si="88"/>
        <v>-15.821032000537969</v>
      </c>
      <c r="AL173" s="29">
        <f t="shared" si="89"/>
        <v>-31.642064001075937</v>
      </c>
      <c r="AM173" s="20">
        <f t="shared" si="94"/>
        <v>328.5928760069134</v>
      </c>
      <c r="AN173" s="20">
        <f t="shared" si="96"/>
        <v>-30.575591560947341</v>
      </c>
      <c r="AO173" s="20">
        <f t="shared" si="78"/>
        <v>32.698095320211365</v>
      </c>
      <c r="AP173" s="20">
        <f t="shared" si="79"/>
        <v>14.765000681402531</v>
      </c>
      <c r="AQ173" s="20">
        <f t="shared" si="80"/>
        <v>-14.687687665425242</v>
      </c>
      <c r="AR173" s="20">
        <f t="shared" si="81"/>
        <v>-19.961364998937899</v>
      </c>
      <c r="AS173" s="20">
        <f t="shared" si="95"/>
        <v>8745.2334486981217</v>
      </c>
      <c r="AT173" s="20">
        <f t="shared" si="90"/>
        <v>2.1998167752413451</v>
      </c>
      <c r="AU173" s="20">
        <f t="shared" si="91"/>
        <v>50.536956559886676</v>
      </c>
      <c r="AV173" s="20">
        <f t="shared" si="82"/>
        <v>4.3528873224380767E-2</v>
      </c>
      <c r="AW173" s="21">
        <f t="shared" si="72"/>
        <v>28413.699999999997</v>
      </c>
      <c r="AX173" s="20">
        <f t="shared" si="83"/>
        <v>52.736773335126557</v>
      </c>
      <c r="AY173" s="20">
        <f t="shared" si="93"/>
        <v>8970.8263247050309</v>
      </c>
      <c r="AZ173" s="20">
        <f t="shared" si="84"/>
        <v>9073.8263247050345</v>
      </c>
      <c r="BA173" s="20"/>
      <c r="BB173" s="20"/>
    </row>
    <row r="174" spans="1:54" x14ac:dyDescent="0.25">
      <c r="A174">
        <v>3</v>
      </c>
      <c r="C174" s="16">
        <f t="shared" si="85"/>
        <v>44238</v>
      </c>
      <c r="D174" s="91">
        <v>173</v>
      </c>
      <c r="E174" s="91" t="e">
        <f t="shared" si="73"/>
        <v>#NUM!</v>
      </c>
      <c r="AA174" s="17">
        <f t="shared" si="74"/>
        <v>3.6111111111111112</v>
      </c>
      <c r="AB174">
        <f t="shared" si="70"/>
        <v>0.16250000000000001</v>
      </c>
      <c r="AC174">
        <v>22.22</v>
      </c>
      <c r="AD174">
        <f t="shared" si="71"/>
        <v>4.4999999999999998E-2</v>
      </c>
      <c r="AE174">
        <f t="shared" si="75"/>
        <v>0.11750000000000001</v>
      </c>
      <c r="AF174" s="28">
        <f t="shared" si="92"/>
        <v>19287.03611727562</v>
      </c>
      <c r="AG174" s="29">
        <f t="shared" si="76"/>
        <v>-36.476615406667079</v>
      </c>
      <c r="AH174" s="29">
        <f t="shared" si="77"/>
        <v>-16.360942612673298</v>
      </c>
      <c r="AI174" s="29">
        <f t="shared" si="86"/>
        <v>-47.553802217406343</v>
      </c>
      <c r="AJ174" s="29">
        <f t="shared" si="87"/>
        <v>-5.2837558019340385</v>
      </c>
      <c r="AK174" s="29">
        <f t="shared" si="88"/>
        <v>-15.851267405802112</v>
      </c>
      <c r="AL174" s="29">
        <f t="shared" si="89"/>
        <v>-31.702534811604231</v>
      </c>
      <c r="AM174" s="20">
        <f t="shared" si="94"/>
        <v>330.55047328150033</v>
      </c>
      <c r="AN174" s="20">
        <f t="shared" si="96"/>
        <v>-30.809525522508345</v>
      </c>
      <c r="AO174" s="20">
        <f t="shared" si="78"/>
        <v>32.828953866000376</v>
      </c>
      <c r="AP174" s="20">
        <f t="shared" si="79"/>
        <v>14.724848351405969</v>
      </c>
      <c r="AQ174" s="20">
        <f t="shared" si="80"/>
        <v>-14.786679420311103</v>
      </c>
      <c r="AR174" s="20">
        <f t="shared" si="81"/>
        <v>-20.070435222245141</v>
      </c>
      <c r="AS174" s="20">
        <f t="shared" si="95"/>
        <v>8796.1134094428762</v>
      </c>
      <c r="AT174" s="20">
        <f t="shared" si="90"/>
        <v>1.9575972745869308</v>
      </c>
      <c r="AU174" s="20">
        <f t="shared" si="91"/>
        <v>50.879960744754499</v>
      </c>
      <c r="AV174" s="20">
        <f t="shared" si="82"/>
        <v>3.8474818886112261E-2</v>
      </c>
      <c r="AW174" s="21">
        <f t="shared" si="72"/>
        <v>28413.699999999997</v>
      </c>
      <c r="AX174" s="20">
        <f t="shared" si="83"/>
        <v>52.837558019340378</v>
      </c>
      <c r="AY174" s="20">
        <f t="shared" si="93"/>
        <v>9023.6638827243714</v>
      </c>
      <c r="AZ174" s="20">
        <f t="shared" si="84"/>
        <v>9126.6638827243769</v>
      </c>
      <c r="BA174" s="20"/>
      <c r="BB174" s="20"/>
    </row>
    <row r="175" spans="1:54" x14ac:dyDescent="0.25">
      <c r="A175">
        <v>3</v>
      </c>
      <c r="C175" s="16">
        <f t="shared" si="85"/>
        <v>44239</v>
      </c>
      <c r="D175" s="91">
        <v>174</v>
      </c>
      <c r="E175" s="91" t="e">
        <f t="shared" si="73"/>
        <v>#NUM!</v>
      </c>
      <c r="AA175" s="17">
        <f t="shared" si="74"/>
        <v>3.6111111111111112</v>
      </c>
      <c r="AB175">
        <f t="shared" si="70"/>
        <v>0.16250000000000001</v>
      </c>
      <c r="AC175">
        <v>22.22</v>
      </c>
      <c r="AD175">
        <f t="shared" si="71"/>
        <v>4.4999999999999998E-2</v>
      </c>
      <c r="AE175">
        <f t="shared" si="75"/>
        <v>0.11750000000000001</v>
      </c>
      <c r="AF175" s="28">
        <f t="shared" si="92"/>
        <v>19234.126197947233</v>
      </c>
      <c r="AG175" s="29">
        <f t="shared" si="76"/>
        <v>-36.593675676474362</v>
      </c>
      <c r="AH175" s="29">
        <f t="shared" si="77"/>
        <v>-16.316243651911599</v>
      </c>
      <c r="AI175" s="29">
        <f t="shared" si="86"/>
        <v>-47.618927395547367</v>
      </c>
      <c r="AJ175" s="29">
        <f t="shared" si="87"/>
        <v>-5.2909919328385966</v>
      </c>
      <c r="AK175" s="29">
        <f t="shared" si="88"/>
        <v>-15.872975798515787</v>
      </c>
      <c r="AL175" s="29">
        <f t="shared" si="89"/>
        <v>-31.745951597031578</v>
      </c>
      <c r="AM175" s="20">
        <f t="shared" si="94"/>
        <v>332.2802617765193</v>
      </c>
      <c r="AN175" s="20">
        <f t="shared" si="96"/>
        <v>-31.014367602860858</v>
      </c>
      <c r="AO175" s="20">
        <f t="shared" si="78"/>
        <v>32.934308108826926</v>
      </c>
      <c r="AP175" s="20">
        <f t="shared" si="79"/>
        <v>14.684619286720439</v>
      </c>
      <c r="AQ175" s="20">
        <f t="shared" si="80"/>
        <v>-14.874771297667515</v>
      </c>
      <c r="AR175" s="20">
        <f t="shared" si="81"/>
        <v>-20.165763230506112</v>
      </c>
      <c r="AS175" s="20">
        <f t="shared" si="95"/>
        <v>8847.2935402762432</v>
      </c>
      <c r="AT175" s="20">
        <f t="shared" si="90"/>
        <v>1.7297884950189655</v>
      </c>
      <c r="AU175" s="20">
        <f t="shared" si="91"/>
        <v>51.180130833367002</v>
      </c>
      <c r="AV175" s="20">
        <f t="shared" si="82"/>
        <v>3.3798047540183819E-2</v>
      </c>
      <c r="AW175" s="21">
        <f t="shared" si="72"/>
        <v>28413.699999999997</v>
      </c>
      <c r="AX175" s="20">
        <f t="shared" si="83"/>
        <v>52.909919328385961</v>
      </c>
      <c r="AY175" s="20">
        <f t="shared" si="93"/>
        <v>9076.5738020527569</v>
      </c>
      <c r="AZ175" s="20">
        <f t="shared" si="84"/>
        <v>9179.5738020527624</v>
      </c>
      <c r="BA175" s="20"/>
      <c r="BB175" s="20"/>
    </row>
    <row r="176" spans="1:54" x14ac:dyDescent="0.25">
      <c r="A176">
        <v>3</v>
      </c>
      <c r="C176" s="16">
        <f t="shared" si="85"/>
        <v>44240</v>
      </c>
      <c r="D176" s="91">
        <v>175</v>
      </c>
      <c r="E176" s="91" t="e">
        <f t="shared" si="73"/>
        <v>#NUM!</v>
      </c>
      <c r="AA176" s="17">
        <f t="shared" si="74"/>
        <v>3.6111111111111112</v>
      </c>
      <c r="AB176">
        <f t="shared" si="70"/>
        <v>0.16250000000000001</v>
      </c>
      <c r="AC176">
        <v>22.22</v>
      </c>
      <c r="AD176">
        <f t="shared" si="71"/>
        <v>4.4999999999999998E-2</v>
      </c>
      <c r="AE176">
        <f t="shared" si="75"/>
        <v>0.11750000000000001</v>
      </c>
      <c r="AF176" s="28">
        <f t="shared" si="92"/>
        <v>19181.170454480947</v>
      </c>
      <c r="AG176" s="29">
        <f t="shared" si="76"/>
        <v>-36.684259990593084</v>
      </c>
      <c r="AH176" s="29">
        <f t="shared" si="77"/>
        <v>-16.271483475691898</v>
      </c>
      <c r="AI176" s="29">
        <f t="shared" si="86"/>
        <v>-47.660169119656487</v>
      </c>
      <c r="AJ176" s="29">
        <f t="shared" si="87"/>
        <v>-5.2955743466284986</v>
      </c>
      <c r="AK176" s="29">
        <f t="shared" si="88"/>
        <v>-15.886723039885496</v>
      </c>
      <c r="AL176" s="29">
        <f t="shared" si="89"/>
        <v>-31.773446079770991</v>
      </c>
      <c r="AM176" s="20">
        <f t="shared" si="94"/>
        <v>333.79697109579587</v>
      </c>
      <c r="AN176" s="20">
        <f t="shared" si="96"/>
        <v>-31.190848020436547</v>
      </c>
      <c r="AO176" s="20">
        <f t="shared" si="78"/>
        <v>33.015833991533775</v>
      </c>
      <c r="AP176" s="20">
        <f t="shared" si="79"/>
        <v>14.644335128122709</v>
      </c>
      <c r="AQ176" s="20">
        <f t="shared" si="80"/>
        <v>-14.952611779943368</v>
      </c>
      <c r="AR176" s="20">
        <f t="shared" si="81"/>
        <v>-20.248186126571866</v>
      </c>
      <c r="AS176" s="20">
        <f t="shared" si="95"/>
        <v>8898.7325744232512</v>
      </c>
      <c r="AT176" s="20">
        <f t="shared" si="90"/>
        <v>1.5167093192765719</v>
      </c>
      <c r="AU176" s="20">
        <f t="shared" si="91"/>
        <v>51.439034147007987</v>
      </c>
      <c r="AV176" s="20">
        <f t="shared" si="82"/>
        <v>2.9485571500855894E-2</v>
      </c>
      <c r="AW176" s="21">
        <f t="shared" si="72"/>
        <v>28413.699999999993</v>
      </c>
      <c r="AX176" s="20">
        <f t="shared" si="83"/>
        <v>52.955743466284986</v>
      </c>
      <c r="AY176" s="20">
        <f t="shared" si="93"/>
        <v>9129.5295455190426</v>
      </c>
      <c r="AZ176" s="20">
        <f t="shared" si="84"/>
        <v>9232.5295455190462</v>
      </c>
      <c r="BA176" s="20"/>
      <c r="BB176" s="20"/>
    </row>
    <row r="177" spans="1:54" x14ac:dyDescent="0.25">
      <c r="A177">
        <v>3</v>
      </c>
      <c r="C177" s="16">
        <f t="shared" si="85"/>
        <v>44241</v>
      </c>
      <c r="D177" s="91">
        <v>176</v>
      </c>
      <c r="E177" s="91" t="e">
        <f t="shared" si="73"/>
        <v>#NUM!</v>
      </c>
      <c r="AA177" s="17">
        <f t="shared" si="74"/>
        <v>3.6111111111111112</v>
      </c>
      <c r="AB177">
        <f t="shared" si="70"/>
        <v>0.16250000000000001</v>
      </c>
      <c r="AC177">
        <v>22.22</v>
      </c>
      <c r="AD177">
        <f t="shared" si="71"/>
        <v>4.4999999999999998E-2</v>
      </c>
      <c r="AE177">
        <f t="shared" si="75"/>
        <v>0.11750000000000001</v>
      </c>
      <c r="AF177" s="28">
        <f t="shared" si="92"/>
        <v>19128.193523663598</v>
      </c>
      <c r="AG177" s="29">
        <f t="shared" si="76"/>
        <v>-36.750246283698765</v>
      </c>
      <c r="AH177" s="29">
        <f t="shared" si="77"/>
        <v>-16.226684533650719</v>
      </c>
      <c r="AI177" s="29">
        <f t="shared" si="86"/>
        <v>-47.679237735614535</v>
      </c>
      <c r="AJ177" s="29">
        <f t="shared" si="87"/>
        <v>-5.2976930817349484</v>
      </c>
      <c r="AK177" s="29">
        <f t="shared" si="88"/>
        <v>-15.893079245204845</v>
      </c>
      <c r="AL177" s="29">
        <f t="shared" si="89"/>
        <v>-31.78615849040969</v>
      </c>
      <c r="AM177" s="20">
        <f t="shared" si="94"/>
        <v>335.11526185027378</v>
      </c>
      <c r="AN177" s="20">
        <f t="shared" si="96"/>
        <v>-31.340083281825805</v>
      </c>
      <c r="AO177" s="20">
        <f t="shared" si="78"/>
        <v>33.075221655328889</v>
      </c>
      <c r="AP177" s="20">
        <f t="shared" si="79"/>
        <v>14.604016080285648</v>
      </c>
      <c r="AQ177" s="20">
        <f t="shared" si="80"/>
        <v>-15.020863699310814</v>
      </c>
      <c r="AR177" s="20">
        <f t="shared" si="81"/>
        <v>-20.318556781045764</v>
      </c>
      <c r="AS177" s="20">
        <f t="shared" si="95"/>
        <v>8950.3912144861224</v>
      </c>
      <c r="AT177" s="20">
        <f t="shared" si="90"/>
        <v>1.3182907544779141</v>
      </c>
      <c r="AU177" s="20">
        <f t="shared" si="91"/>
        <v>51.6586400628712</v>
      </c>
      <c r="AV177" s="20">
        <f t="shared" si="82"/>
        <v>2.5519269436312823E-2</v>
      </c>
      <c r="AW177" s="21">
        <f t="shared" si="72"/>
        <v>28413.699999999997</v>
      </c>
      <c r="AX177" s="20">
        <f t="shared" si="83"/>
        <v>52.976930817349484</v>
      </c>
      <c r="AY177" s="20">
        <f t="shared" si="93"/>
        <v>9182.5064763363916</v>
      </c>
      <c r="AZ177" s="20">
        <f t="shared" si="84"/>
        <v>9285.5064763363953</v>
      </c>
      <c r="BA177" s="20"/>
      <c r="BB177" s="20"/>
    </row>
    <row r="178" spans="1:54" x14ac:dyDescent="0.25">
      <c r="A178">
        <v>0</v>
      </c>
      <c r="C178" s="16">
        <f t="shared" si="85"/>
        <v>44242</v>
      </c>
      <c r="D178" s="91">
        <v>177</v>
      </c>
      <c r="E178" s="91" t="e">
        <f t="shared" si="73"/>
        <v>#NUM!</v>
      </c>
      <c r="AA178" s="17">
        <f t="shared" si="74"/>
        <v>2.8888888888888893</v>
      </c>
      <c r="AB178">
        <f t="shared" si="70"/>
        <v>0.13</v>
      </c>
      <c r="AC178">
        <v>22.22</v>
      </c>
      <c r="AD178">
        <f t="shared" si="71"/>
        <v>4.4999999999999998E-2</v>
      </c>
      <c r="AE178">
        <f t="shared" si="75"/>
        <v>8.5000000000000006E-2</v>
      </c>
      <c r="AF178" s="28">
        <f t="shared" si="92"/>
        <v>19082.576868244825</v>
      </c>
      <c r="AG178" s="29">
        <f t="shared" si="76"/>
        <v>-29.43478775101573</v>
      </c>
      <c r="AH178" s="29">
        <f t="shared" si="77"/>
        <v>-16.181867667757459</v>
      </c>
      <c r="AI178" s="29">
        <f t="shared" si="86"/>
        <v>-41.054989876895874</v>
      </c>
      <c r="AJ178" s="29">
        <f t="shared" si="87"/>
        <v>-4.5616655418773195</v>
      </c>
      <c r="AK178" s="29">
        <f t="shared" si="88"/>
        <v>-13.684996625631957</v>
      </c>
      <c r="AL178" s="29">
        <f t="shared" si="89"/>
        <v>-27.369993251263917</v>
      </c>
      <c r="AM178" s="20">
        <f t="shared" si="94"/>
        <v>329.62645182730432</v>
      </c>
      <c r="AN178" s="20">
        <f t="shared" si="96"/>
        <v>-31.463613116603053</v>
      </c>
      <c r="AO178" s="20">
        <f t="shared" si="78"/>
        <v>26.491308975914158</v>
      </c>
      <c r="AP178" s="20">
        <f t="shared" si="79"/>
        <v>14.563680900981714</v>
      </c>
      <c r="AQ178" s="20">
        <f t="shared" si="80"/>
        <v>-15.08018678326232</v>
      </c>
      <c r="AR178" s="20">
        <f t="shared" si="81"/>
        <v>-19.641852325139638</v>
      </c>
      <c r="AS178" s="20">
        <f t="shared" si="95"/>
        <v>9001.4966799278645</v>
      </c>
      <c r="AT178" s="20">
        <f t="shared" si="90"/>
        <v>-5.4888100229694601</v>
      </c>
      <c r="AU178" s="20">
        <f t="shared" si="91"/>
        <v>51.105465441742126</v>
      </c>
      <c r="AV178" s="20">
        <f t="shared" si="82"/>
        <v>-0.10740162476802897</v>
      </c>
      <c r="AW178" s="21">
        <f t="shared" si="72"/>
        <v>28413.699999999997</v>
      </c>
      <c r="AX178" s="20">
        <f t="shared" si="83"/>
        <v>45.616655418773192</v>
      </c>
      <c r="AY178" s="20">
        <f t="shared" si="93"/>
        <v>9228.1231317551646</v>
      </c>
      <c r="AZ178" s="20">
        <f t="shared" si="84"/>
        <v>9331.1231317551683</v>
      </c>
      <c r="BA178" s="20"/>
      <c r="BB178" s="20"/>
    </row>
    <row r="179" spans="1:54" x14ac:dyDescent="0.25">
      <c r="A179">
        <v>0</v>
      </c>
      <c r="C179" s="16">
        <f t="shared" si="85"/>
        <v>44243</v>
      </c>
      <c r="D179" s="91">
        <v>178</v>
      </c>
      <c r="E179" s="91" t="e">
        <f t="shared" si="73"/>
        <v>#NUM!</v>
      </c>
      <c r="AA179" s="17">
        <f t="shared" si="74"/>
        <v>2.8888888888888893</v>
      </c>
      <c r="AB179">
        <f t="shared" si="70"/>
        <v>0.13</v>
      </c>
      <c r="AC179">
        <v>22.22</v>
      </c>
      <c r="AD179">
        <f t="shared" si="71"/>
        <v>4.4999999999999998E-2</v>
      </c>
      <c r="AE179">
        <f t="shared" si="75"/>
        <v>8.5000000000000006E-2</v>
      </c>
      <c r="AF179" s="28">
        <f t="shared" si="92"/>
        <v>19037.549957703359</v>
      </c>
      <c r="AG179" s="29">
        <f t="shared" si="76"/>
        <v>-28.883633171351246</v>
      </c>
      <c r="AH179" s="29">
        <f t="shared" si="77"/>
        <v>-16.143277370115445</v>
      </c>
      <c r="AI179" s="29">
        <f t="shared" si="86"/>
        <v>-40.524219487320025</v>
      </c>
      <c r="AJ179" s="29">
        <f t="shared" si="87"/>
        <v>-4.5026910541466689</v>
      </c>
      <c r="AK179" s="29">
        <f t="shared" si="88"/>
        <v>-13.508073162440008</v>
      </c>
      <c r="AL179" s="29">
        <f t="shared" si="89"/>
        <v>-27.016146324880019</v>
      </c>
      <c r="AM179" s="20">
        <f t="shared" si="94"/>
        <v>323.75404202216168</v>
      </c>
      <c r="AN179" s="20">
        <f t="shared" si="96"/>
        <v>-31.563438960233952</v>
      </c>
      <c r="AO179" s="20">
        <f t="shared" si="78"/>
        <v>25.995269854216122</v>
      </c>
      <c r="AP179" s="20">
        <f t="shared" si="79"/>
        <v>14.528949633103901</v>
      </c>
      <c r="AQ179" s="20">
        <f t="shared" si="80"/>
        <v>-14.833190332228694</v>
      </c>
      <c r="AR179" s="20">
        <f t="shared" si="81"/>
        <v>-19.335881386375362</v>
      </c>
      <c r="AS179" s="20">
        <f t="shared" si="95"/>
        <v>9052.3960002744752</v>
      </c>
      <c r="AT179" s="20">
        <f t="shared" si="90"/>
        <v>-5.8724098051426381</v>
      </c>
      <c r="AU179" s="20">
        <f t="shared" si="91"/>
        <v>50.899320346610693</v>
      </c>
      <c r="AV179" s="20">
        <f t="shared" si="82"/>
        <v>-0.11537304948579089</v>
      </c>
      <c r="AW179" s="21">
        <f t="shared" si="72"/>
        <v>28413.699999999997</v>
      </c>
      <c r="AX179" s="20">
        <f t="shared" si="83"/>
        <v>45.026910541466691</v>
      </c>
      <c r="AY179" s="20">
        <f t="shared" si="93"/>
        <v>9273.150042296631</v>
      </c>
      <c r="AZ179" s="20">
        <f t="shared" si="84"/>
        <v>9376.1500422966365</v>
      </c>
      <c r="BA179" s="20"/>
      <c r="BB179" s="20"/>
    </row>
    <row r="180" spans="1:54" x14ac:dyDescent="0.25">
      <c r="A180">
        <v>0</v>
      </c>
      <c r="C180" s="16">
        <f t="shared" si="85"/>
        <v>44244</v>
      </c>
      <c r="D180" s="91">
        <v>179</v>
      </c>
      <c r="E180" s="91" t="e">
        <f t="shared" si="73"/>
        <v>#NUM!</v>
      </c>
      <c r="AA180" s="17">
        <f t="shared" si="74"/>
        <v>2.8888888888888893</v>
      </c>
      <c r="AB180">
        <f t="shared" si="70"/>
        <v>0.13</v>
      </c>
      <c r="AC180">
        <v>22.22</v>
      </c>
      <c r="AD180">
        <f t="shared" si="71"/>
        <v>4.4999999999999998E-2</v>
      </c>
      <c r="AE180">
        <f t="shared" si="75"/>
        <v>8.5000000000000006E-2</v>
      </c>
      <c r="AF180" s="28">
        <f t="shared" si="92"/>
        <v>18993.142649651778</v>
      </c>
      <c r="AG180" s="29">
        <f t="shared" si="76"/>
        <v>-28.302122072950812</v>
      </c>
      <c r="AH180" s="29">
        <f t="shared" si="77"/>
        <v>-16.105185978632573</v>
      </c>
      <c r="AI180" s="29">
        <f t="shared" si="86"/>
        <v>-39.966577246425047</v>
      </c>
      <c r="AJ180" s="29">
        <f t="shared" si="87"/>
        <v>-4.4407308051583385</v>
      </c>
      <c r="AK180" s="29">
        <f t="shared" si="88"/>
        <v>-13.322192415475016</v>
      </c>
      <c r="AL180" s="29">
        <f t="shared" si="89"/>
        <v>-26.644384830950031</v>
      </c>
      <c r="AM180" s="20">
        <f t="shared" si="94"/>
        <v>317.50962337651356</v>
      </c>
      <c r="AN180" s="20">
        <f t="shared" si="96"/>
        <v>-31.642064001075937</v>
      </c>
      <c r="AO180" s="20">
        <f t="shared" si="78"/>
        <v>25.471909865655732</v>
      </c>
      <c r="AP180" s="20">
        <f t="shared" si="79"/>
        <v>14.494667380769316</v>
      </c>
      <c r="AQ180" s="20">
        <f t="shared" si="80"/>
        <v>-14.568931890997275</v>
      </c>
      <c r="AR180" s="20">
        <f t="shared" si="81"/>
        <v>-19.009662696155615</v>
      </c>
      <c r="AS180" s="20">
        <f t="shared" si="95"/>
        <v>9103.0477269717067</v>
      </c>
      <c r="AT180" s="20">
        <f t="shared" si="90"/>
        <v>-6.2444186456481248</v>
      </c>
      <c r="AU180" s="20">
        <f t="shared" si="91"/>
        <v>50.651726697231425</v>
      </c>
      <c r="AV180" s="20">
        <f t="shared" si="82"/>
        <v>-0.123281456582396</v>
      </c>
      <c r="AW180" s="21">
        <f t="shared" si="72"/>
        <v>28413.699999999997</v>
      </c>
      <c r="AX180" s="20">
        <f t="shared" si="83"/>
        <v>44.407308051583385</v>
      </c>
      <c r="AY180" s="20">
        <f t="shared" si="93"/>
        <v>9317.5573503482137</v>
      </c>
      <c r="AZ180" s="20">
        <f t="shared" si="84"/>
        <v>9420.557350348221</v>
      </c>
      <c r="BA180" s="20"/>
      <c r="BB180" s="20"/>
    </row>
    <row r="181" spans="1:54" x14ac:dyDescent="0.25">
      <c r="A181">
        <v>0</v>
      </c>
      <c r="C181" s="16">
        <f t="shared" si="85"/>
        <v>44245</v>
      </c>
      <c r="D181" s="91">
        <v>180</v>
      </c>
      <c r="E181" s="91" t="e">
        <f t="shared" si="73"/>
        <v>#NUM!</v>
      </c>
      <c r="AA181" s="17">
        <f t="shared" si="74"/>
        <v>2.8888888888888893</v>
      </c>
      <c r="AB181">
        <f t="shared" si="70"/>
        <v>0.13</v>
      </c>
      <c r="AC181">
        <v>22.22</v>
      </c>
      <c r="AD181">
        <f t="shared" si="71"/>
        <v>4.4999999999999998E-2</v>
      </c>
      <c r="AE181">
        <f t="shared" si="75"/>
        <v>8.5000000000000006E-2</v>
      </c>
      <c r="AF181" s="28">
        <f t="shared" si="92"/>
        <v>18949.383531783762</v>
      </c>
      <c r="AG181" s="29">
        <f t="shared" si="76"/>
        <v>-27.691499116078134</v>
      </c>
      <c r="AH181" s="29">
        <f t="shared" si="77"/>
        <v>-16.067618751937431</v>
      </c>
      <c r="AI181" s="29">
        <f t="shared" si="86"/>
        <v>-39.383206081214013</v>
      </c>
      <c r="AJ181" s="29">
        <f t="shared" si="87"/>
        <v>-4.3759117868015567</v>
      </c>
      <c r="AK181" s="29">
        <f t="shared" si="88"/>
        <v>-13.127735360404671</v>
      </c>
      <c r="AL181" s="29">
        <f t="shared" si="89"/>
        <v>-26.255470720809342</v>
      </c>
      <c r="AM181" s="20">
        <f t="shared" si="94"/>
        <v>310.90236159418021</v>
      </c>
      <c r="AN181" s="20">
        <f t="shared" si="96"/>
        <v>-31.702534811604231</v>
      </c>
      <c r="AO181" s="20">
        <f t="shared" si="78"/>
        <v>24.922349204470322</v>
      </c>
      <c r="AP181" s="20">
        <f t="shared" si="79"/>
        <v>14.460856876743689</v>
      </c>
      <c r="AQ181" s="20">
        <f t="shared" si="80"/>
        <v>-14.28793305194311</v>
      </c>
      <c r="AR181" s="20">
        <f t="shared" si="81"/>
        <v>-18.663844838744666</v>
      </c>
      <c r="AS181" s="20">
        <f t="shared" si="95"/>
        <v>9153.4141066220545</v>
      </c>
      <c r="AT181" s="20">
        <f t="shared" si="90"/>
        <v>-6.607261782333353</v>
      </c>
      <c r="AU181" s="20">
        <f t="shared" si="91"/>
        <v>50.366379650347881</v>
      </c>
      <c r="AV181" s="20">
        <f t="shared" si="82"/>
        <v>-0.13118397288433489</v>
      </c>
      <c r="AW181" s="21">
        <f t="shared" si="72"/>
        <v>28413.699999999997</v>
      </c>
      <c r="AX181" s="20">
        <f t="shared" si="83"/>
        <v>43.759117868015565</v>
      </c>
      <c r="AY181" s="20">
        <f t="shared" si="93"/>
        <v>9361.3164682162296</v>
      </c>
      <c r="AZ181" s="20">
        <f t="shared" si="84"/>
        <v>9464.3164682162351</v>
      </c>
      <c r="BA181" s="20"/>
      <c r="BB181" s="20"/>
    </row>
    <row r="182" spans="1:54" x14ac:dyDescent="0.25">
      <c r="A182">
        <v>0</v>
      </c>
      <c r="C182" s="16">
        <f t="shared" si="85"/>
        <v>44246</v>
      </c>
      <c r="D182" s="91">
        <v>181</v>
      </c>
      <c r="E182" s="91" t="e">
        <f t="shared" si="73"/>
        <v>#NUM!</v>
      </c>
      <c r="AA182" s="17">
        <f t="shared" si="74"/>
        <v>2.8888888888888893</v>
      </c>
      <c r="AB182">
        <f t="shared" si="70"/>
        <v>0.13</v>
      </c>
      <c r="AC182">
        <v>22.22</v>
      </c>
      <c r="AD182">
        <f t="shared" si="71"/>
        <v>4.4999999999999998E-2</v>
      </c>
      <c r="AE182">
        <f t="shared" si="75"/>
        <v>8.5000000000000006E-2</v>
      </c>
      <c r="AF182" s="28">
        <f t="shared" si="92"/>
        <v>18906.300154980476</v>
      </c>
      <c r="AG182" s="29">
        <f t="shared" si="76"/>
        <v>-27.05277692893878</v>
      </c>
      <c r="AH182" s="29">
        <f t="shared" si="77"/>
        <v>-16.030599874345981</v>
      </c>
      <c r="AI182" s="29">
        <f t="shared" si="86"/>
        <v>-38.775039122956287</v>
      </c>
      <c r="AJ182" s="29">
        <f t="shared" si="87"/>
        <v>-4.308337680328477</v>
      </c>
      <c r="AK182" s="29">
        <f t="shared" si="88"/>
        <v>-12.925013040985428</v>
      </c>
      <c r="AL182" s="29">
        <f t="shared" si="89"/>
        <v>-25.85002608197086</v>
      </c>
      <c r="AM182" s="20">
        <f t="shared" si="94"/>
        <v>303.9408428483668</v>
      </c>
      <c r="AN182" s="20">
        <f t="shared" si="96"/>
        <v>-31.745951597031578</v>
      </c>
      <c r="AO182" s="20">
        <f t="shared" si="78"/>
        <v>24.347499236044904</v>
      </c>
      <c r="AP182" s="20">
        <f t="shared" si="79"/>
        <v>14.427539886911383</v>
      </c>
      <c r="AQ182" s="20">
        <f t="shared" si="80"/>
        <v>-13.990606271738109</v>
      </c>
      <c r="AR182" s="20">
        <f t="shared" si="81"/>
        <v>-18.298943952066587</v>
      </c>
      <c r="AS182" s="20">
        <f t="shared" si="95"/>
        <v>9203.459002171152</v>
      </c>
      <c r="AT182" s="20">
        <f t="shared" si="90"/>
        <v>-6.9615187458134073</v>
      </c>
      <c r="AU182" s="20">
        <f t="shared" si="91"/>
        <v>50.044895549097419</v>
      </c>
      <c r="AV182" s="20">
        <f t="shared" si="82"/>
        <v>-0.13910547058657935</v>
      </c>
      <c r="AW182" s="21">
        <f t="shared" si="72"/>
        <v>28413.699999999993</v>
      </c>
      <c r="AX182" s="20">
        <f t="shared" si="83"/>
        <v>43.083376803284764</v>
      </c>
      <c r="AY182" s="20">
        <f t="shared" si="93"/>
        <v>9404.399845019514</v>
      </c>
      <c r="AZ182" s="20">
        <f t="shared" si="84"/>
        <v>9507.3998450195195</v>
      </c>
      <c r="BA182" s="20"/>
      <c r="BB182" s="20"/>
    </row>
    <row r="183" spans="1:54" x14ac:dyDescent="0.25">
      <c r="A183">
        <v>0</v>
      </c>
      <c r="C183" s="16">
        <f t="shared" si="85"/>
        <v>44247</v>
      </c>
      <c r="D183" s="91">
        <v>182</v>
      </c>
      <c r="E183" s="91" t="e">
        <f t="shared" si="73"/>
        <v>#NUM!</v>
      </c>
      <c r="AA183" s="17">
        <f t="shared" si="74"/>
        <v>2.8888888888888893</v>
      </c>
      <c r="AB183">
        <f t="shared" si="70"/>
        <v>0.13</v>
      </c>
      <c r="AC183">
        <v>22.22</v>
      </c>
      <c r="AD183">
        <f t="shared" si="71"/>
        <v>4.4999999999999998E-2</v>
      </c>
      <c r="AE183">
        <f t="shared" si="75"/>
        <v>8.5000000000000006E-2</v>
      </c>
      <c r="AF183" s="28">
        <f t="shared" si="92"/>
        <v>18863.919103220276</v>
      </c>
      <c r="AG183" s="29">
        <f t="shared" si="76"/>
        <v>-26.386899107134994</v>
      </c>
      <c r="AH183" s="29">
        <f t="shared" si="77"/>
        <v>-15.994152653062466</v>
      </c>
      <c r="AI183" s="29">
        <f t="shared" si="86"/>
        <v>-38.142946584177714</v>
      </c>
      <c r="AJ183" s="29">
        <f t="shared" si="87"/>
        <v>-4.2381051760197463</v>
      </c>
      <c r="AK183" s="29">
        <f t="shared" si="88"/>
        <v>-12.714315528059236</v>
      </c>
      <c r="AL183" s="29">
        <f t="shared" si="89"/>
        <v>-25.428631056118476</v>
      </c>
      <c r="AM183" s="20">
        <f t="shared" si="94"/>
        <v>296.63300542459706</v>
      </c>
      <c r="AN183" s="20">
        <f t="shared" si="96"/>
        <v>-31.773446079770991</v>
      </c>
      <c r="AO183" s="20">
        <f t="shared" si="78"/>
        <v>23.748209196421495</v>
      </c>
      <c r="AP183" s="20">
        <f t="shared" si="79"/>
        <v>14.394737387756219</v>
      </c>
      <c r="AQ183" s="20">
        <f t="shared" si="80"/>
        <v>-13.677337928176506</v>
      </c>
      <c r="AR183" s="20">
        <f t="shared" si="81"/>
        <v>-17.915443104196253</v>
      </c>
      <c r="AS183" s="20">
        <f t="shared" si="95"/>
        <v>9253.14789135512</v>
      </c>
      <c r="AT183" s="20">
        <f t="shared" si="90"/>
        <v>-7.3078374237697403</v>
      </c>
      <c r="AU183" s="20">
        <f t="shared" si="91"/>
        <v>49.688889183968058</v>
      </c>
      <c r="AV183" s="20">
        <f t="shared" si="82"/>
        <v>-0.14707186141177792</v>
      </c>
      <c r="AW183" s="21">
        <f t="shared" si="72"/>
        <v>28413.69999999999</v>
      </c>
      <c r="AX183" s="20">
        <f t="shared" si="83"/>
        <v>42.381051760197458</v>
      </c>
      <c r="AY183" s="20">
        <f t="shared" si="93"/>
        <v>9446.7808967797118</v>
      </c>
      <c r="AZ183" s="20">
        <f t="shared" si="84"/>
        <v>9549.7808967797173</v>
      </c>
      <c r="BA183" s="20"/>
      <c r="BB183" s="20"/>
    </row>
    <row r="184" spans="1:54" x14ac:dyDescent="0.25">
      <c r="A184">
        <v>0</v>
      </c>
      <c r="C184" s="16">
        <f t="shared" si="85"/>
        <v>44248</v>
      </c>
      <c r="D184" s="91">
        <v>183</v>
      </c>
      <c r="E184" s="91" t="e">
        <f t="shared" si="73"/>
        <v>#NUM!</v>
      </c>
      <c r="AA184" s="17">
        <f t="shared" si="74"/>
        <v>2.8888888888888893</v>
      </c>
      <c r="AB184">
        <f t="shared" si="70"/>
        <v>0.13</v>
      </c>
      <c r="AC184">
        <v>22.22</v>
      </c>
      <c r="AD184">
        <f t="shared" si="71"/>
        <v>4.4999999999999998E-2</v>
      </c>
      <c r="AE184">
        <f t="shared" si="75"/>
        <v>8.5000000000000006E-2</v>
      </c>
      <c r="AF184" s="28">
        <f t="shared" si="92"/>
        <v>18822.266068708897</v>
      </c>
      <c r="AG184" s="29">
        <f t="shared" si="76"/>
        <v>-25.694734934060659</v>
      </c>
      <c r="AH184" s="29">
        <f t="shared" si="77"/>
        <v>-15.958299577320863</v>
      </c>
      <c r="AI184" s="29">
        <f t="shared" si="86"/>
        <v>-37.48773106024337</v>
      </c>
      <c r="AJ184" s="29">
        <f t="shared" si="87"/>
        <v>-4.1653034511381524</v>
      </c>
      <c r="AK184" s="29">
        <f t="shared" si="88"/>
        <v>-12.495910353414455</v>
      </c>
      <c r="AL184" s="29">
        <f t="shared" si="89"/>
        <v>-24.991820706828914</v>
      </c>
      <c r="AM184" s="20">
        <f t="shared" si="94"/>
        <v>288.98609275032391</v>
      </c>
      <c r="AN184" s="20">
        <f t="shared" si="96"/>
        <v>-31.78615849040969</v>
      </c>
      <c r="AO184" s="20">
        <f t="shared" si="78"/>
        <v>23.125261440654594</v>
      </c>
      <c r="AP184" s="20">
        <f t="shared" si="79"/>
        <v>14.362469619588778</v>
      </c>
      <c r="AQ184" s="20">
        <f t="shared" si="80"/>
        <v>-13.348485244106866</v>
      </c>
      <c r="AR184" s="20">
        <f t="shared" si="81"/>
        <v>-17.513788695245019</v>
      </c>
      <c r="AS184" s="20">
        <f t="shared" si="95"/>
        <v>9302.4478385407747</v>
      </c>
      <c r="AT184" s="20">
        <f t="shared" si="90"/>
        <v>-7.6469126742731532</v>
      </c>
      <c r="AU184" s="20">
        <f t="shared" si="91"/>
        <v>49.299947185654673</v>
      </c>
      <c r="AV184" s="20">
        <f t="shared" si="82"/>
        <v>-0.15510995672016167</v>
      </c>
      <c r="AW184" s="21">
        <f t="shared" si="72"/>
        <v>28413.699999999997</v>
      </c>
      <c r="AX184" s="20">
        <f t="shared" si="83"/>
        <v>41.65303451138152</v>
      </c>
      <c r="AY184" s="20">
        <f t="shared" si="93"/>
        <v>9488.4339312910924</v>
      </c>
      <c r="AZ184" s="20">
        <f t="shared" si="84"/>
        <v>9591.4339312910979</v>
      </c>
      <c r="BA184" s="20"/>
      <c r="BB184" s="20"/>
    </row>
    <row r="185" spans="1:54" x14ac:dyDescent="0.25">
      <c r="A185">
        <v>0</v>
      </c>
      <c r="C185" s="16">
        <f t="shared" si="85"/>
        <v>44249</v>
      </c>
      <c r="D185" s="91">
        <v>184</v>
      </c>
      <c r="E185" s="91" t="e">
        <f t="shared" si="73"/>
        <v>#NUM!</v>
      </c>
      <c r="AA185" s="17">
        <f t="shared" si="74"/>
        <v>2.8888888888888893</v>
      </c>
      <c r="AB185">
        <f t="shared" si="70"/>
        <v>0.13</v>
      </c>
      <c r="AC185">
        <v>22.22</v>
      </c>
      <c r="AD185">
        <f t="shared" si="71"/>
        <v>4.4999999999999998E-2</v>
      </c>
      <c r="AE185">
        <f t="shared" si="75"/>
        <v>8.5000000000000006E-2</v>
      </c>
      <c r="AF185" s="28">
        <f t="shared" si="92"/>
        <v>18781.3659302876</v>
      </c>
      <c r="AG185" s="29">
        <f t="shared" si="76"/>
        <v>-24.977076039356636</v>
      </c>
      <c r="AH185" s="29">
        <f t="shared" si="77"/>
        <v>-15.923062381942751</v>
      </c>
      <c r="AI185" s="29">
        <f t="shared" si="86"/>
        <v>-36.810124579169454</v>
      </c>
      <c r="AJ185" s="29">
        <f t="shared" si="87"/>
        <v>-4.090013842129939</v>
      </c>
      <c r="AK185" s="29">
        <f t="shared" si="88"/>
        <v>-12.270041526389818</v>
      </c>
      <c r="AL185" s="29">
        <f t="shared" si="89"/>
        <v>-24.540083052779636</v>
      </c>
      <c r="AM185" s="20">
        <f t="shared" si="94"/>
        <v>285.42184990446486</v>
      </c>
      <c r="AN185" s="20">
        <f t="shared" si="96"/>
        <v>-27.369993251263917</v>
      </c>
      <c r="AO185" s="20">
        <f t="shared" si="78"/>
        <v>22.479368435420973</v>
      </c>
      <c r="AP185" s="20">
        <f t="shared" si="79"/>
        <v>14.330756143748475</v>
      </c>
      <c r="AQ185" s="20">
        <f t="shared" si="80"/>
        <v>-13.004374173764575</v>
      </c>
      <c r="AR185" s="20">
        <f t="shared" si="81"/>
        <v>-17.094388015894513</v>
      </c>
      <c r="AS185" s="20">
        <f t="shared" si="95"/>
        <v>9346.9122198079331</v>
      </c>
      <c r="AT185" s="20">
        <f t="shared" si="90"/>
        <v>-3.5642428458590416</v>
      </c>
      <c r="AU185" s="20">
        <f t="shared" si="91"/>
        <v>44.464381267158387</v>
      </c>
      <c r="AV185" s="20">
        <f t="shared" si="82"/>
        <v>-8.0159506199889694E-2</v>
      </c>
      <c r="AW185" s="21">
        <f t="shared" si="72"/>
        <v>28413.699999999997</v>
      </c>
      <c r="AX185" s="20">
        <f t="shared" si="83"/>
        <v>40.900138421299388</v>
      </c>
      <c r="AY185" s="20">
        <f t="shared" si="93"/>
        <v>9529.3340697123913</v>
      </c>
      <c r="AZ185" s="20">
        <f t="shared" si="84"/>
        <v>9632.3340697123986</v>
      </c>
      <c r="BA185" s="20"/>
      <c r="BB185" s="20"/>
    </row>
    <row r="186" spans="1:54" x14ac:dyDescent="0.25">
      <c r="A186">
        <v>0</v>
      </c>
      <c r="C186" s="16">
        <f t="shared" si="85"/>
        <v>44250</v>
      </c>
      <c r="D186" s="91">
        <v>185</v>
      </c>
      <c r="E186" s="91" t="e">
        <f t="shared" si="73"/>
        <v>#NUM!</v>
      </c>
      <c r="AA186" s="17">
        <f t="shared" si="74"/>
        <v>2.8888888888888893</v>
      </c>
      <c r="AB186">
        <f t="shared" si="70"/>
        <v>0.13</v>
      </c>
      <c r="AC186">
        <v>22.22</v>
      </c>
      <c r="AD186">
        <f t="shared" si="71"/>
        <v>4.4999999999999998E-2</v>
      </c>
      <c r="AE186">
        <f t="shared" si="75"/>
        <v>8.5000000000000006E-2</v>
      </c>
      <c r="AF186" s="28">
        <f t="shared" si="92"/>
        <v>18740.86205467366</v>
      </c>
      <c r="AG186" s="29">
        <f t="shared" si="76"/>
        <v>-24.615413500273718</v>
      </c>
      <c r="AH186" s="29">
        <f t="shared" si="77"/>
        <v>-15.888462113668195</v>
      </c>
      <c r="AI186" s="29">
        <f t="shared" si="86"/>
        <v>-36.453488052547726</v>
      </c>
      <c r="AJ186" s="29">
        <f t="shared" si="87"/>
        <v>-4.0503875613941913</v>
      </c>
      <c r="AK186" s="29">
        <f t="shared" si="88"/>
        <v>-12.151162684182575</v>
      </c>
      <c r="AL186" s="29">
        <f t="shared" si="89"/>
        <v>-24.302325368365153</v>
      </c>
      <c r="AM186" s="20">
        <f t="shared" si="94"/>
        <v>282.0152083864316</v>
      </c>
      <c r="AN186" s="20">
        <f t="shared" si="96"/>
        <v>-27.016146324880019</v>
      </c>
      <c r="AO186" s="20">
        <f t="shared" si="78"/>
        <v>22.153872150246347</v>
      </c>
      <c r="AP186" s="20">
        <f t="shared" si="79"/>
        <v>14.299615902301376</v>
      </c>
      <c r="AQ186" s="20">
        <f t="shared" si="80"/>
        <v>-12.843983245700919</v>
      </c>
      <c r="AR186" s="20">
        <f t="shared" si="81"/>
        <v>-16.894370807095111</v>
      </c>
      <c r="AS186" s="20">
        <f t="shared" si="95"/>
        <v>9390.8227369399083</v>
      </c>
      <c r="AT186" s="20">
        <f t="shared" si="90"/>
        <v>-3.4066415180332683</v>
      </c>
      <c r="AU186" s="20">
        <f t="shared" si="91"/>
        <v>43.910517131975212</v>
      </c>
      <c r="AV186" s="20">
        <f t="shared" si="82"/>
        <v>-7.7581448375896839E-2</v>
      </c>
      <c r="AW186" s="21">
        <f t="shared" si="72"/>
        <v>28413.699999999997</v>
      </c>
      <c r="AX186" s="20">
        <f t="shared" si="83"/>
        <v>40.503875613941915</v>
      </c>
      <c r="AY186" s="20">
        <f t="shared" si="93"/>
        <v>9569.8379453263333</v>
      </c>
      <c r="AZ186" s="20">
        <f t="shared" si="84"/>
        <v>9672.8379453263406</v>
      </c>
      <c r="BA186" s="20"/>
      <c r="BB186" s="20"/>
    </row>
    <row r="187" spans="1:54" x14ac:dyDescent="0.25">
      <c r="A187">
        <v>0</v>
      </c>
      <c r="C187" s="16">
        <f t="shared" si="85"/>
        <v>44251</v>
      </c>
      <c r="D187" s="91">
        <v>186</v>
      </c>
      <c r="E187" s="91" t="e">
        <f t="shared" si="73"/>
        <v>#NUM!</v>
      </c>
      <c r="AA187" s="17">
        <f t="shared" si="74"/>
        <v>2.8888888888888893</v>
      </c>
      <c r="AB187">
        <f t="shared" si="70"/>
        <v>0.13</v>
      </c>
      <c r="AC187">
        <v>22.22</v>
      </c>
      <c r="AD187">
        <f t="shared" si="71"/>
        <v>4.4999999999999998E-2</v>
      </c>
      <c r="AE187">
        <f t="shared" si="75"/>
        <v>8.5000000000000006E-2</v>
      </c>
      <c r="AF187" s="28">
        <f t="shared" si="92"/>
        <v>18700.738692399485</v>
      </c>
      <c r="AG187" s="29">
        <f t="shared" si="76"/>
        <v>-24.269165202546066</v>
      </c>
      <c r="AH187" s="29">
        <f t="shared" si="77"/>
        <v>-15.85419707162932</v>
      </c>
      <c r="AI187" s="29">
        <f t="shared" si="86"/>
        <v>-36.11102604675785</v>
      </c>
      <c r="AJ187" s="29">
        <f t="shared" si="87"/>
        <v>-4.0123362274175385</v>
      </c>
      <c r="AK187" s="29">
        <f t="shared" si="88"/>
        <v>-12.037008682252617</v>
      </c>
      <c r="AL187" s="29">
        <f t="shared" si="89"/>
        <v>-24.074017364505231</v>
      </c>
      <c r="AM187" s="20">
        <f t="shared" si="94"/>
        <v>278.79116522485003</v>
      </c>
      <c r="AN187" s="20">
        <f t="shared" si="96"/>
        <v>-26.644384830950031</v>
      </c>
      <c r="AO187" s="20">
        <f t="shared" si="78"/>
        <v>21.842248682291459</v>
      </c>
      <c r="AP187" s="20">
        <f t="shared" si="79"/>
        <v>14.268777364466388</v>
      </c>
      <c r="AQ187" s="20">
        <f t="shared" si="80"/>
        <v>-12.690684377389422</v>
      </c>
      <c r="AR187" s="20">
        <f t="shared" si="81"/>
        <v>-16.703020604806959</v>
      </c>
      <c r="AS187" s="20">
        <f t="shared" si="95"/>
        <v>9434.170142375664</v>
      </c>
      <c r="AT187" s="20">
        <f t="shared" si="90"/>
        <v>-3.2240431615815623</v>
      </c>
      <c r="AU187" s="20">
        <f t="shared" si="91"/>
        <v>43.347405435755718</v>
      </c>
      <c r="AV187" s="20">
        <f t="shared" si="82"/>
        <v>-7.4376842839183291E-2</v>
      </c>
      <c r="AW187" s="21">
        <f t="shared" si="72"/>
        <v>28413.7</v>
      </c>
      <c r="AX187" s="20">
        <f t="shared" si="83"/>
        <v>40.123362274175385</v>
      </c>
      <c r="AY187" s="20">
        <f t="shared" si="93"/>
        <v>9609.961307600508</v>
      </c>
      <c r="AZ187" s="20">
        <f t="shared" si="84"/>
        <v>9712.9613076005135</v>
      </c>
      <c r="BA187" s="20"/>
      <c r="BB187" s="20"/>
    </row>
    <row r="188" spans="1:54" x14ac:dyDescent="0.25">
      <c r="A188">
        <v>0</v>
      </c>
      <c r="C188" s="16">
        <f t="shared" si="85"/>
        <v>44252</v>
      </c>
      <c r="D188" s="91">
        <v>187</v>
      </c>
      <c r="E188" s="91" t="e">
        <f t="shared" si="73"/>
        <v>#NUM!</v>
      </c>
      <c r="AA188" s="17">
        <f t="shared" si="74"/>
        <v>2.8888888888888893</v>
      </c>
      <c r="AB188">
        <f t="shared" si="70"/>
        <v>0.13</v>
      </c>
      <c r="AC188">
        <v>22.22</v>
      </c>
      <c r="AD188">
        <f t="shared" si="71"/>
        <v>4.4999999999999998E-2</v>
      </c>
      <c r="AE188">
        <f t="shared" si="75"/>
        <v>8.5000000000000006E-2</v>
      </c>
      <c r="AF188" s="28">
        <f t="shared" si="92"/>
        <v>18660.978087469881</v>
      </c>
      <c r="AG188" s="29">
        <f t="shared" si="76"/>
        <v>-23.940350997344957</v>
      </c>
      <c r="AH188" s="29">
        <f t="shared" si="77"/>
        <v>-15.820253932257431</v>
      </c>
      <c r="AI188" s="29">
        <f t="shared" si="86"/>
        <v>-35.78454443664215</v>
      </c>
      <c r="AJ188" s="29">
        <f t="shared" si="87"/>
        <v>-3.9760604929602388</v>
      </c>
      <c r="AK188" s="29">
        <f t="shared" si="88"/>
        <v>-11.928181478880715</v>
      </c>
      <c r="AL188" s="29">
        <f t="shared" si="89"/>
        <v>-23.856362957761434</v>
      </c>
      <c r="AM188" s="20">
        <f t="shared" si="94"/>
        <v>275.77463650556456</v>
      </c>
      <c r="AN188" s="20">
        <f t="shared" si="96"/>
        <v>-26.255470720809342</v>
      </c>
      <c r="AO188" s="20">
        <f t="shared" si="78"/>
        <v>21.546315897610462</v>
      </c>
      <c r="AP188" s="20">
        <f t="shared" si="79"/>
        <v>14.238228539031688</v>
      </c>
      <c r="AQ188" s="20">
        <f t="shared" si="80"/>
        <v>-12.545602435118251</v>
      </c>
      <c r="AR188" s="20">
        <f t="shared" si="81"/>
        <v>-16.521662928078491</v>
      </c>
      <c r="AS188" s="20">
        <f t="shared" si="95"/>
        <v>9476.9472760245517</v>
      </c>
      <c r="AT188" s="20">
        <f t="shared" si="90"/>
        <v>-3.0165287192854748</v>
      </c>
      <c r="AU188" s="20">
        <f t="shared" si="91"/>
        <v>42.777133648887684</v>
      </c>
      <c r="AV188" s="20">
        <f t="shared" si="82"/>
        <v>-7.0517317594137402E-2</v>
      </c>
      <c r="AW188" s="21">
        <f t="shared" si="72"/>
        <v>28413.699999999997</v>
      </c>
      <c r="AX188" s="20">
        <f t="shared" si="83"/>
        <v>39.760604929602387</v>
      </c>
      <c r="AY188" s="20">
        <f t="shared" si="93"/>
        <v>9649.7219125301108</v>
      </c>
      <c r="AZ188" s="20">
        <f t="shared" si="84"/>
        <v>9752.7219125301162</v>
      </c>
      <c r="BA188" s="20"/>
      <c r="BB188" s="20"/>
    </row>
    <row r="189" spans="1:54" x14ac:dyDescent="0.25">
      <c r="A189">
        <v>0</v>
      </c>
      <c r="C189" s="16">
        <f t="shared" si="85"/>
        <v>44253</v>
      </c>
      <c r="D189" s="91">
        <v>188</v>
      </c>
      <c r="E189" s="91" t="e">
        <f t="shared" si="73"/>
        <v>#NUM!</v>
      </c>
      <c r="AA189" s="17">
        <f t="shared" si="74"/>
        <v>2.8888888888888893</v>
      </c>
      <c r="AB189">
        <f t="shared" si="70"/>
        <v>0.13</v>
      </c>
      <c r="AC189">
        <v>22.22</v>
      </c>
      <c r="AD189">
        <f t="shared" si="71"/>
        <v>4.4999999999999998E-2</v>
      </c>
      <c r="AE189">
        <f t="shared" si="75"/>
        <v>8.5000000000000006E-2</v>
      </c>
      <c r="AF189" s="28">
        <f t="shared" si="92"/>
        <v>18621.560504176057</v>
      </c>
      <c r="AG189" s="29">
        <f t="shared" si="76"/>
        <v>-23.630965619300852</v>
      </c>
      <c r="AH189" s="29">
        <f t="shared" si="77"/>
        <v>-15.786617674522747</v>
      </c>
      <c r="AI189" s="29">
        <f t="shared" si="86"/>
        <v>-35.475824964441237</v>
      </c>
      <c r="AJ189" s="29">
        <f t="shared" si="87"/>
        <v>-3.9417583293823597</v>
      </c>
      <c r="AK189" s="29">
        <f t="shared" si="88"/>
        <v>-11.825274988147079</v>
      </c>
      <c r="AL189" s="29">
        <f t="shared" si="89"/>
        <v>-23.650549976294158</v>
      </c>
      <c r="AM189" s="20">
        <f t="shared" si="94"/>
        <v>272.99057674528456</v>
      </c>
      <c r="AN189" s="20">
        <f t="shared" si="96"/>
        <v>-25.85002608197086</v>
      </c>
      <c r="AO189" s="20">
        <f t="shared" si="78"/>
        <v>21.267869057370767</v>
      </c>
      <c r="AP189" s="20">
        <f t="shared" si="79"/>
        <v>14.207955907070472</v>
      </c>
      <c r="AQ189" s="20">
        <f t="shared" si="80"/>
        <v>-12.409858642750404</v>
      </c>
      <c r="AR189" s="20">
        <f t="shared" si="81"/>
        <v>-16.351616972132764</v>
      </c>
      <c r="AS189" s="20">
        <f t="shared" si="95"/>
        <v>9519.1489190786542</v>
      </c>
      <c r="AT189" s="20">
        <f t="shared" si="90"/>
        <v>-2.7840597602800017</v>
      </c>
      <c r="AU189" s="20">
        <f t="shared" si="91"/>
        <v>42.201643054102533</v>
      </c>
      <c r="AV189" s="20">
        <f t="shared" si="82"/>
        <v>-6.5970411547977767E-2</v>
      </c>
      <c r="AW189" s="21">
        <f t="shared" si="72"/>
        <v>28413.699999999997</v>
      </c>
      <c r="AX189" s="20">
        <f t="shared" si="83"/>
        <v>39.417583293823597</v>
      </c>
      <c r="AY189" s="20">
        <f t="shared" si="93"/>
        <v>9689.1394958239343</v>
      </c>
      <c r="AZ189" s="20">
        <f t="shared" si="84"/>
        <v>9792.139495823938</v>
      </c>
      <c r="BA189" s="20"/>
      <c r="BB189" s="20"/>
    </row>
    <row r="190" spans="1:54" x14ac:dyDescent="0.25">
      <c r="A190">
        <v>0</v>
      </c>
      <c r="C190" s="16">
        <f t="shared" si="85"/>
        <v>44254</v>
      </c>
      <c r="D190" s="91">
        <v>189</v>
      </c>
      <c r="E190" s="91" t="e">
        <f t="shared" si="73"/>
        <v>#NUM!</v>
      </c>
      <c r="AA190" s="17">
        <f t="shared" si="74"/>
        <v>2.8888888888888893</v>
      </c>
      <c r="AB190">
        <f t="shared" si="70"/>
        <v>0.13</v>
      </c>
      <c r="AC190">
        <v>22.22</v>
      </c>
      <c r="AD190">
        <f t="shared" si="71"/>
        <v>4.4999999999999998E-2</v>
      </c>
      <c r="AE190">
        <f t="shared" si="75"/>
        <v>8.5000000000000006E-2</v>
      </c>
      <c r="AF190" s="28">
        <f t="shared" si="92"/>
        <v>18582.464243157734</v>
      </c>
      <c r="AG190" s="29">
        <f t="shared" si="76"/>
        <v>-23.342989415704682</v>
      </c>
      <c r="AH190" s="29">
        <f t="shared" si="77"/>
        <v>-15.75327160261824</v>
      </c>
      <c r="AI190" s="29">
        <f t="shared" si="86"/>
        <v>-35.186634916490632</v>
      </c>
      <c r="AJ190" s="29">
        <f t="shared" si="87"/>
        <v>-3.9096261018322922</v>
      </c>
      <c r="AK190" s="29">
        <f t="shared" si="88"/>
        <v>-11.728878305496877</v>
      </c>
      <c r="AL190" s="29">
        <f t="shared" si="89"/>
        <v>-23.457756610993755</v>
      </c>
      <c r="AM190" s="20">
        <f t="shared" si="94"/>
        <v>270.46400465211889</v>
      </c>
      <c r="AN190" s="20">
        <f t="shared" si="96"/>
        <v>-25.428631056118476</v>
      </c>
      <c r="AO190" s="20">
        <f t="shared" si="78"/>
        <v>21.008690474134216</v>
      </c>
      <c r="AP190" s="20">
        <f t="shared" si="79"/>
        <v>14.177944442356416</v>
      </c>
      <c r="AQ190" s="20">
        <f t="shared" si="80"/>
        <v>-12.284575953537805</v>
      </c>
      <c r="AR190" s="20">
        <f t="shared" si="81"/>
        <v>-16.194202055370098</v>
      </c>
      <c r="AS190" s="20">
        <f t="shared" si="95"/>
        <v>9560.7717521901432</v>
      </c>
      <c r="AT190" s="20">
        <f t="shared" si="90"/>
        <v>-2.5265720931656688</v>
      </c>
      <c r="AU190" s="20">
        <f t="shared" si="91"/>
        <v>41.622833111488944</v>
      </c>
      <c r="AV190" s="20">
        <f t="shared" si="82"/>
        <v>-6.0701588630406603E-2</v>
      </c>
      <c r="AW190" s="21">
        <f t="shared" si="72"/>
        <v>28413.699999999997</v>
      </c>
      <c r="AX190" s="20">
        <f t="shared" si="83"/>
        <v>39.09626101832292</v>
      </c>
      <c r="AY190" s="20">
        <f t="shared" si="93"/>
        <v>9728.2357568422576</v>
      </c>
      <c r="AZ190" s="20">
        <f t="shared" si="84"/>
        <v>9831.2357568422613</v>
      </c>
      <c r="BA190" s="20"/>
      <c r="BB190" s="20"/>
    </row>
    <row r="191" spans="1:54" x14ac:dyDescent="0.25">
      <c r="A191">
        <v>0</v>
      </c>
      <c r="C191" s="16">
        <f t="shared" si="85"/>
        <v>44255</v>
      </c>
      <c r="D191" s="91">
        <v>190</v>
      </c>
      <c r="E191" s="91" t="e">
        <f t="shared" si="73"/>
        <v>#NUM!</v>
      </c>
      <c r="AA191" s="17">
        <f t="shared" si="74"/>
        <v>2.8888888888888893</v>
      </c>
      <c r="AB191">
        <f t="shared" si="70"/>
        <v>0.13</v>
      </c>
      <c r="AC191">
        <v>22.22</v>
      </c>
      <c r="AD191">
        <f t="shared" si="71"/>
        <v>4.4999999999999998E-2</v>
      </c>
      <c r="AE191">
        <f t="shared" si="75"/>
        <v>8.5000000000000006E-2</v>
      </c>
      <c r="AF191" s="28">
        <f t="shared" si="92"/>
        <v>18543.665654927732</v>
      </c>
      <c r="AG191" s="29">
        <f t="shared" si="76"/>
        <v>-23.078390870455415</v>
      </c>
      <c r="AH191" s="29">
        <f t="shared" si="77"/>
        <v>-15.720197359547665</v>
      </c>
      <c r="AI191" s="29">
        <f t="shared" si="86"/>
        <v>-34.918729407002772</v>
      </c>
      <c r="AJ191" s="29">
        <f t="shared" si="87"/>
        <v>-3.8798588230003079</v>
      </c>
      <c r="AK191" s="29">
        <f t="shared" si="88"/>
        <v>-11.639576469000923</v>
      </c>
      <c r="AL191" s="29">
        <f t="shared" si="89"/>
        <v>-23.27915293800185</v>
      </c>
      <c r="AM191" s="20">
        <f t="shared" si="94"/>
        <v>268.22003314294744</v>
      </c>
      <c r="AN191" s="20">
        <f t="shared" si="96"/>
        <v>-24.991820706828914</v>
      </c>
      <c r="AO191" s="20">
        <f t="shared" si="78"/>
        <v>20.770551783409875</v>
      </c>
      <c r="AP191" s="20">
        <f t="shared" si="79"/>
        <v>14.148177623592899</v>
      </c>
      <c r="AQ191" s="20">
        <f t="shared" si="80"/>
        <v>-12.17088020934535</v>
      </c>
      <c r="AR191" s="20">
        <f t="shared" si="81"/>
        <v>-16.050739032345657</v>
      </c>
      <c r="AS191" s="20">
        <f t="shared" si="95"/>
        <v>9601.8143119293181</v>
      </c>
      <c r="AT191" s="20">
        <f t="shared" si="90"/>
        <v>-2.2439715091714447</v>
      </c>
      <c r="AU191" s="20">
        <f t="shared" si="91"/>
        <v>41.042559739174976</v>
      </c>
      <c r="AV191" s="20">
        <f t="shared" si="82"/>
        <v>-5.4674258219561823E-2</v>
      </c>
      <c r="AW191" s="21">
        <f t="shared" si="72"/>
        <v>28413.699999999997</v>
      </c>
      <c r="AX191" s="20">
        <f t="shared" si="83"/>
        <v>38.798588230003084</v>
      </c>
      <c r="AY191" s="20">
        <f t="shared" si="93"/>
        <v>9767.0343450722612</v>
      </c>
      <c r="AZ191" s="20">
        <f t="shared" si="84"/>
        <v>9870.0343450722648</v>
      </c>
      <c r="BA191" s="20"/>
      <c r="BB191" s="20"/>
    </row>
    <row r="192" spans="1:54" x14ac:dyDescent="0.25">
      <c r="A192">
        <v>0</v>
      </c>
      <c r="C192" s="16">
        <f t="shared" si="85"/>
        <v>44256</v>
      </c>
      <c r="D192" s="91">
        <v>191</v>
      </c>
      <c r="E192" s="91" t="e">
        <f t="shared" si="73"/>
        <v>#NUM!</v>
      </c>
      <c r="AA192" s="17">
        <f t="shared" si="74"/>
        <v>2.8888888888888893</v>
      </c>
      <c r="AB192">
        <f t="shared" si="70"/>
        <v>0.13</v>
      </c>
      <c r="AC192">
        <v>22.22</v>
      </c>
      <c r="AD192">
        <f t="shared" si="71"/>
        <v>4.4999999999999998E-2</v>
      </c>
      <c r="AE192">
        <f t="shared" si="75"/>
        <v>8.5000000000000006E-2</v>
      </c>
      <c r="AF192" s="28">
        <f t="shared" si="92"/>
        <v>18505.139150608673</v>
      </c>
      <c r="AG192" s="29">
        <f t="shared" si="76"/>
        <v>-22.839129380493553</v>
      </c>
      <c r="AH192" s="29">
        <f t="shared" si="77"/>
        <v>-15.687374938566979</v>
      </c>
      <c r="AI192" s="29">
        <f t="shared" si="86"/>
        <v>-34.673853887154486</v>
      </c>
      <c r="AJ192" s="29">
        <f t="shared" si="87"/>
        <v>-3.8526504319060537</v>
      </c>
      <c r="AK192" s="29">
        <f t="shared" si="88"/>
        <v>-11.557951295718162</v>
      </c>
      <c r="AL192" s="29">
        <f t="shared" si="89"/>
        <v>-23.115902591436324</v>
      </c>
      <c r="AM192" s="20">
        <f t="shared" si="94"/>
        <v>266.28390248588971</v>
      </c>
      <c r="AN192" s="20">
        <f t="shared" si="96"/>
        <v>-24.540083052779636</v>
      </c>
      <c r="AO192" s="20">
        <f t="shared" si="78"/>
        <v>20.555216442444198</v>
      </c>
      <c r="AP192" s="20">
        <f t="shared" si="79"/>
        <v>14.118637444710281</v>
      </c>
      <c r="AQ192" s="20">
        <f t="shared" si="80"/>
        <v>-12.069901491432635</v>
      </c>
      <c r="AR192" s="20">
        <f t="shared" si="81"/>
        <v>-15.922551923338688</v>
      </c>
      <c r="AS192" s="20">
        <f t="shared" si="95"/>
        <v>9642.2769469054365</v>
      </c>
      <c r="AT192" s="20">
        <f t="shared" si="90"/>
        <v>-1.9361306570577312</v>
      </c>
      <c r="AU192" s="20">
        <f t="shared" si="91"/>
        <v>40.462634976118352</v>
      </c>
      <c r="AV192" s="20">
        <f t="shared" si="82"/>
        <v>-4.7849841173232148E-2</v>
      </c>
      <c r="AW192" s="21">
        <f t="shared" si="72"/>
        <v>28413.7</v>
      </c>
      <c r="AX192" s="20">
        <f t="shared" si="83"/>
        <v>38.526504319060535</v>
      </c>
      <c r="AY192" s="20">
        <f t="shared" si="93"/>
        <v>9805.5608493913223</v>
      </c>
      <c r="AZ192" s="20">
        <f t="shared" si="84"/>
        <v>9908.560849391326</v>
      </c>
      <c r="BA192" s="20"/>
      <c r="BB192" s="20"/>
    </row>
    <row r="193" spans="1:60" x14ac:dyDescent="0.25">
      <c r="A193">
        <v>0</v>
      </c>
      <c r="C193" s="16">
        <f t="shared" si="85"/>
        <v>44257</v>
      </c>
      <c r="D193" s="91">
        <v>192</v>
      </c>
      <c r="E193" s="91" t="e">
        <f t="shared" si="73"/>
        <v>#NUM!</v>
      </c>
      <c r="AA193" s="17">
        <f t="shared" si="74"/>
        <v>2.8888888888888893</v>
      </c>
      <c r="AB193">
        <f t="shared" si="70"/>
        <v>0.13</v>
      </c>
      <c r="AC193">
        <v>22.22</v>
      </c>
      <c r="AD193">
        <f t="shared" si="71"/>
        <v>4.4999999999999998E-2</v>
      </c>
      <c r="AE193">
        <f t="shared" si="75"/>
        <v>8.5000000000000006E-2</v>
      </c>
      <c r="AF193" s="28">
        <f t="shared" si="92"/>
        <v>18466.857209740207</v>
      </c>
      <c r="AG193" s="29">
        <f t="shared" si="76"/>
        <v>-22.627158176198577</v>
      </c>
      <c r="AH193" s="29">
        <f t="shared" si="77"/>
        <v>-15.654782692267242</v>
      </c>
      <c r="AI193" s="29">
        <f t="shared" si="86"/>
        <v>-34.453746781619238</v>
      </c>
      <c r="AJ193" s="29">
        <f t="shared" si="87"/>
        <v>-3.8281940868465818</v>
      </c>
      <c r="AK193" s="29">
        <f t="shared" si="88"/>
        <v>-11.484582260539744</v>
      </c>
      <c r="AL193" s="29">
        <f t="shared" si="89"/>
        <v>-22.969164521079492</v>
      </c>
      <c r="AM193" s="20">
        <f t="shared" si="94"/>
        <v>264.45254828727877</v>
      </c>
      <c r="AN193" s="20">
        <f t="shared" si="96"/>
        <v>-24.302325368365153</v>
      </c>
      <c r="AO193" s="20">
        <f t="shared" si="78"/>
        <v>20.364442358578721</v>
      </c>
      <c r="AP193" s="20">
        <f t="shared" si="79"/>
        <v>14.089304423040518</v>
      </c>
      <c r="AQ193" s="20">
        <f t="shared" si="80"/>
        <v>-11.982775611865037</v>
      </c>
      <c r="AR193" s="20">
        <f t="shared" si="81"/>
        <v>-15.810969698711618</v>
      </c>
      <c r="AS193" s="20">
        <f t="shared" si="95"/>
        <v>9682.3902419725146</v>
      </c>
      <c r="AT193" s="20">
        <f t="shared" si="90"/>
        <v>-1.8313541986109385</v>
      </c>
      <c r="AU193" s="20">
        <f t="shared" si="91"/>
        <v>40.11329506707807</v>
      </c>
      <c r="AV193" s="20">
        <f t="shared" si="82"/>
        <v>-4.5654544099369546E-2</v>
      </c>
      <c r="AW193" s="21">
        <f t="shared" si="72"/>
        <v>28413.699999999997</v>
      </c>
      <c r="AX193" s="20">
        <f t="shared" si="83"/>
        <v>38.281940868465817</v>
      </c>
      <c r="AY193" s="20">
        <f t="shared" si="93"/>
        <v>9843.8427902597887</v>
      </c>
      <c r="AZ193" s="20">
        <f t="shared" si="84"/>
        <v>9946.8427902597941</v>
      </c>
      <c r="BA193" s="20"/>
      <c r="BB193" s="20"/>
    </row>
    <row r="194" spans="1:60" x14ac:dyDescent="0.25">
      <c r="A194">
        <v>0</v>
      </c>
      <c r="C194" s="16">
        <f t="shared" si="85"/>
        <v>44258</v>
      </c>
      <c r="D194" s="91">
        <v>193</v>
      </c>
      <c r="E194" s="91" t="e">
        <f t="shared" si="73"/>
        <v>#NUM!</v>
      </c>
      <c r="AA194" s="17">
        <f t="shared" si="74"/>
        <v>2.8888888888888893</v>
      </c>
      <c r="AB194">
        <f t="shared" ref="AB194:AB257" si="97">IF(A194=0,$BI$2,IF(A194=1,$BI$3,IF(A194=2,$BI$4,IF(A194=3,$BI$5,IF(A194=4,$BI$6,IF(A194=5,$BI$7,IF(A194=6,$BI$8,IF(A194=7,$BI$9,IF(A194=8,$BI$10,"")))))))))</f>
        <v>0.13</v>
      </c>
      <c r="AC194">
        <v>22.22</v>
      </c>
      <c r="AD194">
        <f t="shared" ref="AD194:AD257" si="98">$BE$7</f>
        <v>4.4999999999999998E-2</v>
      </c>
      <c r="AE194">
        <f t="shared" si="75"/>
        <v>8.5000000000000006E-2</v>
      </c>
      <c r="AF194" s="28">
        <f t="shared" si="92"/>
        <v>18428.809758685064</v>
      </c>
      <c r="AG194" s="29">
        <f t="shared" si="76"/>
        <v>-22.425053715962644</v>
      </c>
      <c r="AH194" s="29">
        <f t="shared" si="77"/>
        <v>-15.622397339179294</v>
      </c>
      <c r="AI194" s="29">
        <f t="shared" si="86"/>
        <v>-34.242705949627741</v>
      </c>
      <c r="AJ194" s="29">
        <f t="shared" si="87"/>
        <v>-3.8047451055141934</v>
      </c>
      <c r="AK194" s="29">
        <f t="shared" si="88"/>
        <v>-11.41423531654258</v>
      </c>
      <c r="AL194" s="29">
        <f t="shared" si="89"/>
        <v>-22.828470633085161</v>
      </c>
      <c r="AM194" s="20">
        <f t="shared" si="94"/>
        <v>262.72087219947377</v>
      </c>
      <c r="AN194" s="20">
        <f t="shared" si="96"/>
        <v>-24.074017364505231</v>
      </c>
      <c r="AO194" s="20">
        <f t="shared" si="78"/>
        <v>20.182548344366381</v>
      </c>
      <c r="AP194" s="20">
        <f t="shared" si="79"/>
        <v>14.060157605261365</v>
      </c>
      <c r="AQ194" s="20">
        <f t="shared" si="80"/>
        <v>-11.900364672927545</v>
      </c>
      <c r="AR194" s="20">
        <f t="shared" si="81"/>
        <v>-15.705109778441738</v>
      </c>
      <c r="AS194" s="20">
        <f t="shared" si="95"/>
        <v>9722.1693691154596</v>
      </c>
      <c r="AT194" s="20">
        <f t="shared" si="90"/>
        <v>-1.731676087804999</v>
      </c>
      <c r="AU194" s="20">
        <f t="shared" si="91"/>
        <v>39.779127142945072</v>
      </c>
      <c r="AV194" s="20">
        <f t="shared" si="82"/>
        <v>-4.3532279669744239E-2</v>
      </c>
      <c r="AW194" s="21">
        <f t="shared" ref="AW194:AW257" si="99">AF194+AM194+AS194</f>
        <v>28413.699999999997</v>
      </c>
      <c r="AX194" s="20">
        <f t="shared" si="83"/>
        <v>38.047451055141934</v>
      </c>
      <c r="AY194" s="20">
        <f t="shared" si="93"/>
        <v>9881.8902413149299</v>
      </c>
      <c r="AZ194" s="20">
        <f t="shared" si="84"/>
        <v>9984.8902413149335</v>
      </c>
      <c r="BA194" s="20"/>
      <c r="BB194" s="20"/>
    </row>
    <row r="195" spans="1:60" x14ac:dyDescent="0.25">
      <c r="A195">
        <v>0</v>
      </c>
      <c r="C195" s="16">
        <f t="shared" si="85"/>
        <v>44259</v>
      </c>
      <c r="D195" s="91">
        <v>194</v>
      </c>
      <c r="E195" s="91" t="e">
        <f t="shared" ref="E195:E258" si="100">LN(G195)</f>
        <v>#NUM!</v>
      </c>
      <c r="AA195" s="17">
        <f t="shared" ref="AA195:AA258" si="101">AB195/AD195</f>
        <v>2.8888888888888893</v>
      </c>
      <c r="AB195">
        <f t="shared" si="97"/>
        <v>0.13</v>
      </c>
      <c r="AC195">
        <v>22.22</v>
      </c>
      <c r="AD195">
        <f t="shared" si="98"/>
        <v>4.4999999999999998E-2</v>
      </c>
      <c r="AE195">
        <f t="shared" ref="AE195:AE258" si="102">AB195-AD195</f>
        <v>8.5000000000000006E-2</v>
      </c>
      <c r="AF195" s="28">
        <f t="shared" si="92"/>
        <v>18390.987237344907</v>
      </c>
      <c r="AG195" s="29">
        <f t="shared" ref="AG195:AG258" si="103">-((AF194/$BE$2)*(AB195*AM194))</f>
        <v>-22.232310982843551</v>
      </c>
      <c r="AH195" s="29">
        <f t="shared" ref="AH195:AH258" si="104">-(AF194/$BE$2)*($BE$26*$BE$25)</f>
        <v>-15.590210357313593</v>
      </c>
      <c r="AI195" s="29">
        <f t="shared" si="86"/>
        <v>-34.040269206141431</v>
      </c>
      <c r="AJ195" s="29">
        <f t="shared" si="87"/>
        <v>-3.7822521340157147</v>
      </c>
      <c r="AK195" s="29">
        <f t="shared" si="88"/>
        <v>-11.346756402047143</v>
      </c>
      <c r="AL195" s="29">
        <f t="shared" si="89"/>
        <v>-22.69351280409429</v>
      </c>
      <c r="AM195" s="20">
        <f t="shared" si="94"/>
        <v>261.08233919887743</v>
      </c>
      <c r="AN195" s="20">
        <f t="shared" si="96"/>
        <v>-23.856362957761434</v>
      </c>
      <c r="AO195" s="20">
        <f t="shared" ref="AO195:AO258" si="105">0.9*((AF194/$BE$2)*(AB195*AM194))</f>
        <v>20.009079884559196</v>
      </c>
      <c r="AP195" s="20">
        <f t="shared" ref="AP195:AP258" si="106">0.9*(-AH195)</f>
        <v>14.031189321582234</v>
      </c>
      <c r="AQ195" s="20">
        <f t="shared" ref="AQ195:AQ258" si="107">-(AM194*AD195)</f>
        <v>-11.82243924897632</v>
      </c>
      <c r="AR195" s="20">
        <f t="shared" ref="AR195:AR258" si="108">-(AM194*AD195)+AJ195</f>
        <v>-15.604691382992034</v>
      </c>
      <c r="AS195" s="20">
        <f t="shared" si="95"/>
        <v>9761.6304234562122</v>
      </c>
      <c r="AT195" s="20">
        <f t="shared" si="90"/>
        <v>-1.6385330005963397</v>
      </c>
      <c r="AU195" s="20">
        <f t="shared" si="91"/>
        <v>39.461054340752526</v>
      </c>
      <c r="AV195" s="20">
        <f t="shared" ref="AV195:AV258" si="109">(AM195-AM194)/(AS195-AS194)</f>
        <v>-4.1522788176092423E-2</v>
      </c>
      <c r="AW195" s="21">
        <f t="shared" si="99"/>
        <v>28413.699999999997</v>
      </c>
      <c r="AX195" s="20">
        <f t="shared" ref="AX195:AX258" si="110">-SUM(AJ195:AL195)</f>
        <v>37.822521340157152</v>
      </c>
      <c r="AY195" s="20">
        <f t="shared" si="93"/>
        <v>9919.7127626550864</v>
      </c>
      <c r="AZ195" s="20">
        <f t="shared" ref="AZ195:AZ258" si="111">AM195+AS195</f>
        <v>10022.71276265509</v>
      </c>
      <c r="BA195" s="20"/>
      <c r="BB195" s="20"/>
    </row>
    <row r="196" spans="1:60" x14ac:dyDescent="0.25">
      <c r="A196">
        <v>0</v>
      </c>
      <c r="C196" s="16">
        <f t="shared" ref="C196:C259" si="112">C195+1</f>
        <v>44260</v>
      </c>
      <c r="D196" s="91">
        <v>195</v>
      </c>
      <c r="E196" s="91" t="e">
        <f t="shared" si="100"/>
        <v>#NUM!</v>
      </c>
      <c r="AA196" s="17">
        <f t="shared" si="101"/>
        <v>2.8888888888888893</v>
      </c>
      <c r="AB196">
        <f t="shared" si="97"/>
        <v>0.13</v>
      </c>
      <c r="AC196">
        <v>22.22</v>
      </c>
      <c r="AD196">
        <f t="shared" si="98"/>
        <v>4.4999999999999998E-2</v>
      </c>
      <c r="AE196">
        <f t="shared" si="102"/>
        <v>8.5000000000000006E-2</v>
      </c>
      <c r="AF196" s="28">
        <f t="shared" si="92"/>
        <v>18353.380714888997</v>
      </c>
      <c r="AG196" s="29">
        <f t="shared" si="103"/>
        <v>-22.048308796792455</v>
      </c>
      <c r="AH196" s="29">
        <f t="shared" si="104"/>
        <v>-15.558213659118845</v>
      </c>
      <c r="AI196" s="29">
        <f t="shared" ref="AI196:AI259" si="113">(AH196+AG196)*0.9</f>
        <v>-33.845870210320172</v>
      </c>
      <c r="AJ196" s="29">
        <f t="shared" ref="AJ196:AJ259" si="114">(AH196+AG196)*0.1</f>
        <v>-3.7606522455911304</v>
      </c>
      <c r="AK196" s="29">
        <f t="shared" ref="AK196:AK259" si="115">SUM(AI196:AJ196)*0.3</f>
        <v>-11.28195673677339</v>
      </c>
      <c r="AL196" s="29">
        <f t="shared" ref="AL196:AL259" si="116">AI196-AK196</f>
        <v>-22.563913473546783</v>
      </c>
      <c r="AM196" s="20">
        <f t="shared" si="94"/>
        <v>259.52895416895399</v>
      </c>
      <c r="AN196" s="20">
        <f t="shared" si="96"/>
        <v>-23.650549976294158</v>
      </c>
      <c r="AO196" s="20">
        <f t="shared" si="105"/>
        <v>19.843477917113209</v>
      </c>
      <c r="AP196" s="20">
        <f t="shared" si="106"/>
        <v>14.002392293206961</v>
      </c>
      <c r="AQ196" s="20">
        <f t="shared" si="107"/>
        <v>-11.748705263949484</v>
      </c>
      <c r="AR196" s="20">
        <f t="shared" si="108"/>
        <v>-15.509357509540614</v>
      </c>
      <c r="AS196" s="20">
        <f t="shared" si="95"/>
        <v>9800.7903309420471</v>
      </c>
      <c r="AT196" s="20">
        <f t="shared" ref="AT196:AT259" si="117">(AM196-AM195)</f>
        <v>-1.5533850299234473</v>
      </c>
      <c r="AU196" s="20">
        <f t="shared" ref="AU196:AU259" si="118">(AS196-AS195)</f>
        <v>39.159907485834992</v>
      </c>
      <c r="AV196" s="20">
        <f t="shared" si="109"/>
        <v>-3.9667740034507008E-2</v>
      </c>
      <c r="AW196" s="21">
        <f t="shared" si="99"/>
        <v>28413.699999999997</v>
      </c>
      <c r="AX196" s="20">
        <f t="shared" si="110"/>
        <v>37.606522455911303</v>
      </c>
      <c r="AY196" s="20">
        <f t="shared" si="93"/>
        <v>9957.319285110998</v>
      </c>
      <c r="AZ196" s="20">
        <f t="shared" si="111"/>
        <v>10060.319285111002</v>
      </c>
      <c r="BA196" s="20"/>
      <c r="BB196" s="20"/>
      <c r="BH196" s="59">
        <f>8000/40000</f>
        <v>0.2</v>
      </c>
    </row>
    <row r="197" spans="1:60" x14ac:dyDescent="0.25">
      <c r="A197">
        <v>0</v>
      </c>
      <c r="C197" s="16">
        <f t="shared" si="112"/>
        <v>44261</v>
      </c>
      <c r="D197" s="91">
        <v>196</v>
      </c>
      <c r="E197" s="91" t="e">
        <f t="shared" si="100"/>
        <v>#NUM!</v>
      </c>
      <c r="AA197" s="17">
        <f t="shared" si="101"/>
        <v>2.8888888888888893</v>
      </c>
      <c r="AB197">
        <f t="shared" si="97"/>
        <v>0.13</v>
      </c>
      <c r="AC197">
        <v>22.22</v>
      </c>
      <c r="AD197">
        <f t="shared" si="98"/>
        <v>4.4999999999999998E-2</v>
      </c>
      <c r="AE197">
        <f t="shared" si="102"/>
        <v>8.5000000000000006E-2</v>
      </c>
      <c r="AF197" s="28">
        <f t="shared" ref="AF197:AF260" si="119">AF196+AG197+AH197</f>
        <v>18315.982006096976</v>
      </c>
      <c r="AG197" s="29">
        <f t="shared" si="103"/>
        <v>-21.872309102635146</v>
      </c>
      <c r="AH197" s="29">
        <f t="shared" si="104"/>
        <v>-15.526399689384942</v>
      </c>
      <c r="AI197" s="29">
        <f t="shared" si="113"/>
        <v>-33.658837912818079</v>
      </c>
      <c r="AJ197" s="29">
        <f t="shared" si="114"/>
        <v>-3.7398708792020088</v>
      </c>
      <c r="AK197" s="29">
        <f t="shared" si="115"/>
        <v>-11.219612637606026</v>
      </c>
      <c r="AL197" s="29">
        <f t="shared" si="116"/>
        <v>-22.439225275212053</v>
      </c>
      <c r="AM197" s="20">
        <f t="shared" si="94"/>
        <v>258.05123253317538</v>
      </c>
      <c r="AN197" s="20">
        <f t="shared" si="96"/>
        <v>-23.457756610993755</v>
      </c>
      <c r="AO197" s="20">
        <f t="shared" si="105"/>
        <v>19.68507819237163</v>
      </c>
      <c r="AP197" s="20">
        <f t="shared" si="106"/>
        <v>13.973759720446449</v>
      </c>
      <c r="AQ197" s="20">
        <f t="shared" si="107"/>
        <v>-11.67880293760293</v>
      </c>
      <c r="AR197" s="20">
        <f t="shared" si="108"/>
        <v>-15.418673816804938</v>
      </c>
      <c r="AS197" s="20">
        <f t="shared" si="95"/>
        <v>9839.6667613698446</v>
      </c>
      <c r="AT197" s="20">
        <f t="shared" si="117"/>
        <v>-1.4777216357786074</v>
      </c>
      <c r="AU197" s="20">
        <f t="shared" si="118"/>
        <v>38.876430427797459</v>
      </c>
      <c r="AV197" s="20">
        <f t="shared" si="109"/>
        <v>-3.8010733483442596E-2</v>
      </c>
      <c r="AW197" s="21">
        <f t="shared" si="99"/>
        <v>28413.699999999997</v>
      </c>
      <c r="AX197" s="20">
        <f t="shared" si="110"/>
        <v>37.398708792020088</v>
      </c>
      <c r="AY197" s="20">
        <f t="shared" si="93"/>
        <v>9994.7179939030175</v>
      </c>
      <c r="AZ197" s="20">
        <f t="shared" si="111"/>
        <v>10097.717993903019</v>
      </c>
      <c r="BA197" s="20"/>
      <c r="BB197" s="20"/>
    </row>
    <row r="198" spans="1:60" x14ac:dyDescent="0.25">
      <c r="A198">
        <v>0</v>
      </c>
      <c r="C198" s="16">
        <f t="shared" si="112"/>
        <v>44262</v>
      </c>
      <c r="D198" s="91">
        <v>197</v>
      </c>
      <c r="E198" s="91" t="e">
        <f t="shared" si="100"/>
        <v>#NUM!</v>
      </c>
      <c r="AA198" s="17">
        <f t="shared" si="101"/>
        <v>2.8888888888888893</v>
      </c>
      <c r="AB198">
        <f t="shared" si="97"/>
        <v>0.13</v>
      </c>
      <c r="AC198">
        <v>22.22</v>
      </c>
      <c r="AD198">
        <f t="shared" si="98"/>
        <v>4.4999999999999998E-2</v>
      </c>
      <c r="AE198">
        <f t="shared" si="102"/>
        <v>8.5000000000000006E-2</v>
      </c>
      <c r="AF198" s="28">
        <f t="shared" si="119"/>
        <v>18278.78378880836</v>
      </c>
      <c r="AG198" s="29">
        <f t="shared" si="103"/>
        <v>-21.703455764949023</v>
      </c>
      <c r="AH198" s="29">
        <f t="shared" si="104"/>
        <v>-15.494761523665382</v>
      </c>
      <c r="AI198" s="29">
        <f t="shared" si="113"/>
        <v>-33.478395559752961</v>
      </c>
      <c r="AJ198" s="29">
        <f t="shared" si="114"/>
        <v>-3.7198217288614401</v>
      </c>
      <c r="AK198" s="29">
        <f t="shared" si="115"/>
        <v>-11.15946518658432</v>
      </c>
      <c r="AL198" s="29">
        <f t="shared" si="116"/>
        <v>-22.318930373168641</v>
      </c>
      <c r="AM198" s="20">
        <f t="shared" si="94"/>
        <v>256.63816969093364</v>
      </c>
      <c r="AN198" s="20">
        <f t="shared" si="96"/>
        <v>-23.27915293800185</v>
      </c>
      <c r="AO198" s="20">
        <f t="shared" si="105"/>
        <v>19.533110188454121</v>
      </c>
      <c r="AP198" s="20">
        <f t="shared" si="106"/>
        <v>13.945285371298844</v>
      </c>
      <c r="AQ198" s="20">
        <f t="shared" si="107"/>
        <v>-11.612305463992891</v>
      </c>
      <c r="AR198" s="20">
        <f t="shared" si="108"/>
        <v>-15.332127192854331</v>
      </c>
      <c r="AS198" s="20">
        <f t="shared" si="95"/>
        <v>9878.2780415006982</v>
      </c>
      <c r="AT198" s="20">
        <f t="shared" si="117"/>
        <v>-1.4130628422417431</v>
      </c>
      <c r="AU198" s="20">
        <f t="shared" si="118"/>
        <v>38.611280130853629</v>
      </c>
      <c r="AV198" s="20">
        <f t="shared" si="109"/>
        <v>-3.65971508184363E-2</v>
      </c>
      <c r="AW198" s="21">
        <f t="shared" si="99"/>
        <v>28413.69999999999</v>
      </c>
      <c r="AX198" s="20">
        <f t="shared" si="110"/>
        <v>37.198217288614401</v>
      </c>
      <c r="AY198" s="20">
        <f t="shared" ref="AY198:AY261" si="120">AX198+AY197</f>
        <v>10031.916211191632</v>
      </c>
      <c r="AZ198" s="20">
        <f t="shared" si="111"/>
        <v>10134.916211191632</v>
      </c>
      <c r="BA198" s="20"/>
      <c r="BB198" s="20"/>
    </row>
    <row r="199" spans="1:60" x14ac:dyDescent="0.25">
      <c r="A199">
        <v>0</v>
      </c>
      <c r="C199" s="16">
        <f t="shared" si="112"/>
        <v>44263</v>
      </c>
      <c r="D199" s="91">
        <v>198</v>
      </c>
      <c r="E199" s="91" t="e">
        <f t="shared" si="100"/>
        <v>#NUM!</v>
      </c>
      <c r="AA199" s="17">
        <f t="shared" si="101"/>
        <v>2.8888888888888893</v>
      </c>
      <c r="AB199">
        <f t="shared" si="97"/>
        <v>0.13</v>
      </c>
      <c r="AC199">
        <v>22.22</v>
      </c>
      <c r="AD199">
        <f t="shared" si="98"/>
        <v>4.4999999999999998E-2</v>
      </c>
      <c r="AE199">
        <f t="shared" si="102"/>
        <v>8.5000000000000006E-2</v>
      </c>
      <c r="AF199" s="28">
        <f t="shared" si="119"/>
        <v>18241.779722562573</v>
      </c>
      <c r="AG199" s="29">
        <f t="shared" si="103"/>
        <v>-21.540773278148944</v>
      </c>
      <c r="AH199" s="29">
        <f t="shared" si="104"/>
        <v>-15.463292967635969</v>
      </c>
      <c r="AI199" s="29">
        <f t="shared" si="113"/>
        <v>-33.303659621206421</v>
      </c>
      <c r="AJ199" s="29">
        <f t="shared" si="114"/>
        <v>-3.7004066245784912</v>
      </c>
      <c r="AK199" s="29">
        <f t="shared" si="115"/>
        <v>-11.101219873735474</v>
      </c>
      <c r="AL199" s="29">
        <f t="shared" si="116"/>
        <v>-22.202439747470947</v>
      </c>
      <c r="AM199" s="20">
        <f t="shared" ref="AM199:AM262" si="121">AM198-AI199-(AM198*AD199)+AN199</f>
        <v>255.27720908461168</v>
      </c>
      <c r="AN199" s="20">
        <f t="shared" si="96"/>
        <v>-23.115902591436324</v>
      </c>
      <c r="AO199" s="20">
        <f t="shared" si="105"/>
        <v>19.386695950334051</v>
      </c>
      <c r="AP199" s="20">
        <f t="shared" si="106"/>
        <v>13.916963670872372</v>
      </c>
      <c r="AQ199" s="20">
        <f t="shared" si="107"/>
        <v>-11.548717636092013</v>
      </c>
      <c r="AR199" s="20">
        <f t="shared" si="108"/>
        <v>-15.249124260670504</v>
      </c>
      <c r="AS199" s="20">
        <f t="shared" ref="AS199:AS262" si="122">AS198+(AM198*AD199)-AJ199-AN199</f>
        <v>9916.6430683528051</v>
      </c>
      <c r="AT199" s="20">
        <f t="shared" si="117"/>
        <v>-1.360960606321953</v>
      </c>
      <c r="AU199" s="20">
        <f t="shared" si="118"/>
        <v>38.365026852106894</v>
      </c>
      <c r="AV199" s="20">
        <f t="shared" si="109"/>
        <v>-3.5473990714728593E-2</v>
      </c>
      <c r="AW199" s="21">
        <f t="shared" si="99"/>
        <v>28413.69999999999</v>
      </c>
      <c r="AX199" s="20">
        <f t="shared" si="110"/>
        <v>37.004066245784912</v>
      </c>
      <c r="AY199" s="20">
        <f t="shared" si="120"/>
        <v>10068.920277437417</v>
      </c>
      <c r="AZ199" s="20">
        <f t="shared" si="111"/>
        <v>10171.920277437417</v>
      </c>
      <c r="BA199" s="20"/>
      <c r="BB199" s="20"/>
    </row>
    <row r="200" spans="1:60" x14ac:dyDescent="0.25">
      <c r="A200">
        <v>0</v>
      </c>
      <c r="C200" s="16">
        <f t="shared" si="112"/>
        <v>44264</v>
      </c>
      <c r="D200" s="91">
        <v>199</v>
      </c>
      <c r="E200" s="91" t="e">
        <f t="shared" si="100"/>
        <v>#NUM!</v>
      </c>
      <c r="AA200" s="17">
        <f t="shared" si="101"/>
        <v>2.8888888888888893</v>
      </c>
      <c r="AB200">
        <f t="shared" si="97"/>
        <v>0.13</v>
      </c>
      <c r="AC200">
        <v>22.22</v>
      </c>
      <c r="AD200">
        <f t="shared" si="98"/>
        <v>4.4999999999999998E-2</v>
      </c>
      <c r="AE200">
        <f t="shared" si="102"/>
        <v>8.5000000000000006E-2</v>
      </c>
      <c r="AF200" s="28">
        <f t="shared" si="119"/>
        <v>18204.964568525218</v>
      </c>
      <c r="AG200" s="29">
        <f t="shared" si="103"/>
        <v>-21.383165379893988</v>
      </c>
      <c r="AH200" s="29">
        <f t="shared" si="104"/>
        <v>-15.431988657460652</v>
      </c>
      <c r="AI200" s="29">
        <f t="shared" si="113"/>
        <v>-33.133638633619178</v>
      </c>
      <c r="AJ200" s="29">
        <f t="shared" si="114"/>
        <v>-3.6815154037354638</v>
      </c>
      <c r="AK200" s="29">
        <f t="shared" si="115"/>
        <v>-11.044546211206393</v>
      </c>
      <c r="AL200" s="29">
        <f t="shared" si="116"/>
        <v>-22.089092422412783</v>
      </c>
      <c r="AM200" s="20">
        <f t="shared" si="121"/>
        <v>253.95420878834381</v>
      </c>
      <c r="AN200" s="20">
        <f t="shared" si="96"/>
        <v>-22.969164521079492</v>
      </c>
      <c r="AO200" s="20">
        <f t="shared" si="105"/>
        <v>19.244848841904592</v>
      </c>
      <c r="AP200" s="20">
        <f t="shared" si="106"/>
        <v>13.888789791714586</v>
      </c>
      <c r="AQ200" s="20">
        <f t="shared" si="107"/>
        <v>-11.487474408807525</v>
      </c>
      <c r="AR200" s="20">
        <f t="shared" si="108"/>
        <v>-15.168989812542989</v>
      </c>
      <c r="AS200" s="20">
        <f t="shared" si="122"/>
        <v>9954.781222686428</v>
      </c>
      <c r="AT200" s="20">
        <f t="shared" si="117"/>
        <v>-1.3230002962678782</v>
      </c>
      <c r="AU200" s="20">
        <f t="shared" si="118"/>
        <v>38.138154333622879</v>
      </c>
      <c r="AV200" s="20">
        <f t="shared" si="109"/>
        <v>-3.4689678076568885E-2</v>
      </c>
      <c r="AW200" s="21">
        <f t="shared" si="99"/>
        <v>28413.69999999999</v>
      </c>
      <c r="AX200" s="20">
        <f t="shared" si="110"/>
        <v>36.815154037354638</v>
      </c>
      <c r="AY200" s="20">
        <f t="shared" si="120"/>
        <v>10105.735431474772</v>
      </c>
      <c r="AZ200" s="20">
        <f t="shared" si="111"/>
        <v>10208.735431474772</v>
      </c>
      <c r="BA200" s="20"/>
      <c r="BB200" s="20"/>
    </row>
    <row r="201" spans="1:60" x14ac:dyDescent="0.25">
      <c r="A201">
        <v>0</v>
      </c>
      <c r="C201" s="16">
        <f t="shared" si="112"/>
        <v>44265</v>
      </c>
      <c r="D201" s="91">
        <v>200</v>
      </c>
      <c r="E201" s="91" t="e">
        <f t="shared" si="100"/>
        <v>#NUM!</v>
      </c>
      <c r="AA201" s="17">
        <f t="shared" si="101"/>
        <v>2.8888888888888893</v>
      </c>
      <c r="AB201">
        <f t="shared" si="97"/>
        <v>0.13</v>
      </c>
      <c r="AC201">
        <v>22.22</v>
      </c>
      <c r="AD201">
        <f t="shared" si="98"/>
        <v>4.4999999999999998E-2</v>
      </c>
      <c r="AE201">
        <f t="shared" si="102"/>
        <v>8.5000000000000006E-2</v>
      </c>
      <c r="AF201" s="28">
        <f t="shared" si="119"/>
        <v>18168.334310803286</v>
      </c>
      <c r="AG201" s="29">
        <f t="shared" si="103"/>
        <v>-21.229413560687487</v>
      </c>
      <c r="AH201" s="29">
        <f t="shared" si="104"/>
        <v>-15.400844161245493</v>
      </c>
      <c r="AI201" s="29">
        <f t="shared" si="113"/>
        <v>-32.967231949739684</v>
      </c>
      <c r="AJ201" s="29">
        <f t="shared" si="114"/>
        <v>-3.6630257721932979</v>
      </c>
      <c r="AK201" s="29">
        <f t="shared" si="115"/>
        <v>-10.989077316579895</v>
      </c>
      <c r="AL201" s="29">
        <f t="shared" si="116"/>
        <v>-21.978154633159789</v>
      </c>
      <c r="AM201" s="20">
        <f t="shared" si="121"/>
        <v>252.66503070952291</v>
      </c>
      <c r="AN201" s="20">
        <f t="shared" si="96"/>
        <v>-22.828470633085161</v>
      </c>
      <c r="AO201" s="20">
        <f t="shared" si="105"/>
        <v>19.10647220461874</v>
      </c>
      <c r="AP201" s="20">
        <f t="shared" si="106"/>
        <v>13.860759745120944</v>
      </c>
      <c r="AQ201" s="20">
        <f t="shared" si="107"/>
        <v>-11.427939395475471</v>
      </c>
      <c r="AR201" s="20">
        <f t="shared" si="108"/>
        <v>-15.09096516766877</v>
      </c>
      <c r="AS201" s="20">
        <f t="shared" si="122"/>
        <v>9992.7006584871815</v>
      </c>
      <c r="AT201" s="20">
        <f t="shared" si="117"/>
        <v>-1.2891780788208962</v>
      </c>
      <c r="AU201" s="20">
        <f t="shared" si="118"/>
        <v>37.91943580075349</v>
      </c>
      <c r="AV201" s="20">
        <f t="shared" si="109"/>
        <v>-3.3997818047579682E-2</v>
      </c>
      <c r="AW201" s="21">
        <f t="shared" si="99"/>
        <v>28413.69999999999</v>
      </c>
      <c r="AX201" s="20">
        <f t="shared" si="110"/>
        <v>36.630257721932978</v>
      </c>
      <c r="AY201" s="20">
        <f t="shared" si="120"/>
        <v>10142.365689196704</v>
      </c>
      <c r="AZ201" s="20">
        <f t="shared" si="111"/>
        <v>10245.365689196704</v>
      </c>
      <c r="BA201" s="20"/>
      <c r="BB201" s="20"/>
    </row>
    <row r="202" spans="1:60" x14ac:dyDescent="0.25">
      <c r="A202">
        <v>0</v>
      </c>
      <c r="C202" s="16">
        <f t="shared" si="112"/>
        <v>44266</v>
      </c>
      <c r="D202" s="91">
        <v>201</v>
      </c>
      <c r="E202" s="91" t="e">
        <f t="shared" si="100"/>
        <v>#NUM!</v>
      </c>
      <c r="AA202" s="17">
        <f t="shared" si="101"/>
        <v>2.8888888888888893</v>
      </c>
      <c r="AB202">
        <f t="shared" si="97"/>
        <v>0.13</v>
      </c>
      <c r="AC202">
        <v>22.22</v>
      </c>
      <c r="AD202">
        <f t="shared" si="98"/>
        <v>4.4999999999999998E-2</v>
      </c>
      <c r="AE202">
        <f t="shared" si="102"/>
        <v>8.5000000000000006E-2</v>
      </c>
      <c r="AF202" s="28">
        <f t="shared" si="119"/>
        <v>18131.885309484824</v>
      </c>
      <c r="AG202" s="29">
        <f t="shared" si="103"/>
        <v>-21.079145236797359</v>
      </c>
      <c r="AH202" s="29">
        <f t="shared" si="104"/>
        <v>-15.369856081667624</v>
      </c>
      <c r="AI202" s="29">
        <f t="shared" si="113"/>
        <v>-32.804101186618482</v>
      </c>
      <c r="AJ202" s="29">
        <f t="shared" si="114"/>
        <v>-3.644900131846498</v>
      </c>
      <c r="AK202" s="29">
        <f t="shared" si="115"/>
        <v>-10.934700395539494</v>
      </c>
      <c r="AL202" s="29">
        <f t="shared" si="116"/>
        <v>-21.869400791078988</v>
      </c>
      <c r="AM202" s="20">
        <f t="shared" si="121"/>
        <v>251.40569271011859</v>
      </c>
      <c r="AN202" s="20">
        <f t="shared" si="96"/>
        <v>-22.69351280409429</v>
      </c>
      <c r="AO202" s="20">
        <f t="shared" si="105"/>
        <v>18.971230713117624</v>
      </c>
      <c r="AP202" s="20">
        <f t="shared" si="106"/>
        <v>13.832870473500861</v>
      </c>
      <c r="AQ202" s="20">
        <f t="shared" si="107"/>
        <v>-11.369926381928531</v>
      </c>
      <c r="AR202" s="20">
        <f t="shared" si="108"/>
        <v>-15.014826513775029</v>
      </c>
      <c r="AS202" s="20">
        <f t="shared" si="122"/>
        <v>10030.408997805052</v>
      </c>
      <c r="AT202" s="20">
        <f t="shared" si="117"/>
        <v>-1.2593379994043232</v>
      </c>
      <c r="AU202" s="20">
        <f t="shared" si="118"/>
        <v>37.708339317870923</v>
      </c>
      <c r="AV202" s="20">
        <f t="shared" si="109"/>
        <v>-3.3396803523709981E-2</v>
      </c>
      <c r="AW202" s="21">
        <f t="shared" si="99"/>
        <v>28413.699999999997</v>
      </c>
      <c r="AX202" s="20">
        <f t="shared" si="110"/>
        <v>36.44900131846498</v>
      </c>
      <c r="AY202" s="20">
        <f t="shared" si="120"/>
        <v>10178.81469051517</v>
      </c>
      <c r="AZ202" s="20">
        <f t="shared" si="111"/>
        <v>10281.814690515172</v>
      </c>
      <c r="BA202" s="20"/>
      <c r="BB202" s="20"/>
    </row>
    <row r="203" spans="1:60" x14ac:dyDescent="0.25">
      <c r="A203">
        <v>0</v>
      </c>
      <c r="C203" s="16">
        <f t="shared" si="112"/>
        <v>44267</v>
      </c>
      <c r="D203" s="91">
        <v>202</v>
      </c>
      <c r="E203" s="91" t="e">
        <f t="shared" si="100"/>
        <v>#NUM!</v>
      </c>
      <c r="AA203" s="17">
        <f t="shared" si="101"/>
        <v>2.8888888888888893</v>
      </c>
      <c r="AB203">
        <f t="shared" si="97"/>
        <v>0.13</v>
      </c>
      <c r="AC203">
        <v>22.22</v>
      </c>
      <c r="AD203">
        <f t="shared" si="98"/>
        <v>4.4999999999999998E-2</v>
      </c>
      <c r="AE203">
        <f t="shared" si="102"/>
        <v>8.5000000000000006E-2</v>
      </c>
      <c r="AF203" s="28">
        <f t="shared" si="119"/>
        <v>18095.614283842089</v>
      </c>
      <c r="AG203" s="29">
        <f t="shared" si="103"/>
        <v>-20.932004303259518</v>
      </c>
      <c r="AH203" s="29">
        <f t="shared" si="104"/>
        <v>-15.339021339472673</v>
      </c>
      <c r="AI203" s="29">
        <f t="shared" si="113"/>
        <v>-32.643923078458975</v>
      </c>
      <c r="AJ203" s="29">
        <f t="shared" si="114"/>
        <v>-3.6271025642732191</v>
      </c>
      <c r="AK203" s="29">
        <f t="shared" si="115"/>
        <v>-10.881307692819659</v>
      </c>
      <c r="AL203" s="29">
        <f t="shared" si="116"/>
        <v>-21.762615385639315</v>
      </c>
      <c r="AM203" s="20">
        <f t="shared" si="121"/>
        <v>250.17244614307543</v>
      </c>
      <c r="AN203" s="20">
        <f t="shared" ref="AN203:AN266" si="123">AL196</f>
        <v>-22.563913473546783</v>
      </c>
      <c r="AO203" s="20">
        <f t="shared" si="105"/>
        <v>18.838803872933568</v>
      </c>
      <c r="AP203" s="20">
        <f t="shared" si="106"/>
        <v>13.805119205525406</v>
      </c>
      <c r="AQ203" s="20">
        <f t="shared" si="107"/>
        <v>-11.313256171955336</v>
      </c>
      <c r="AR203" s="20">
        <f t="shared" si="108"/>
        <v>-14.940358736228555</v>
      </c>
      <c r="AS203" s="20">
        <f t="shared" si="122"/>
        <v>10067.913270014828</v>
      </c>
      <c r="AT203" s="20">
        <f t="shared" si="117"/>
        <v>-1.2332465670431532</v>
      </c>
      <c r="AU203" s="20">
        <f t="shared" si="118"/>
        <v>37.504272209775081</v>
      </c>
      <c r="AV203" s="20">
        <f t="shared" si="109"/>
        <v>-3.2882828925332959E-2</v>
      </c>
      <c r="AW203" s="21">
        <f t="shared" si="99"/>
        <v>28413.69999999999</v>
      </c>
      <c r="AX203" s="20">
        <f t="shared" si="110"/>
        <v>36.271025642732191</v>
      </c>
      <c r="AY203" s="20">
        <f t="shared" si="120"/>
        <v>10215.085716157902</v>
      </c>
      <c r="AZ203" s="20">
        <f t="shared" si="111"/>
        <v>10318.085716157902</v>
      </c>
      <c r="BA203" s="20"/>
      <c r="BB203" s="20"/>
    </row>
    <row r="204" spans="1:60" x14ac:dyDescent="0.25">
      <c r="A204">
        <v>0</v>
      </c>
      <c r="C204" s="16">
        <f t="shared" si="112"/>
        <v>44268</v>
      </c>
      <c r="D204" s="91">
        <v>203</v>
      </c>
      <c r="E204" s="91" t="e">
        <f t="shared" si="100"/>
        <v>#NUM!</v>
      </c>
      <c r="AA204" s="17">
        <f t="shared" si="101"/>
        <v>2.8888888888888893</v>
      </c>
      <c r="AB204">
        <f t="shared" si="97"/>
        <v>0.13</v>
      </c>
      <c r="AC204">
        <v>22.22</v>
      </c>
      <c r="AD204">
        <f t="shared" si="98"/>
        <v>4.4999999999999998E-2</v>
      </c>
      <c r="AE204">
        <f t="shared" si="102"/>
        <v>8.5000000000000006E-2</v>
      </c>
      <c r="AF204" s="28">
        <f t="shared" si="119"/>
        <v>18059.518289306619</v>
      </c>
      <c r="AG204" s="29">
        <f t="shared" si="103"/>
        <v>-20.787657376205665</v>
      </c>
      <c r="AH204" s="29">
        <f t="shared" si="104"/>
        <v>-15.308337159265147</v>
      </c>
      <c r="AI204" s="29">
        <f t="shared" si="113"/>
        <v>-32.486395081923732</v>
      </c>
      <c r="AJ204" s="29">
        <f t="shared" si="114"/>
        <v>-3.609599453547081</v>
      </c>
      <c r="AK204" s="29">
        <f t="shared" si="115"/>
        <v>-10.828798360641244</v>
      </c>
      <c r="AL204" s="29">
        <f t="shared" si="116"/>
        <v>-21.657596721282488</v>
      </c>
      <c r="AM204" s="20">
        <f t="shared" si="121"/>
        <v>248.96185587334872</v>
      </c>
      <c r="AN204" s="20">
        <f t="shared" si="123"/>
        <v>-22.439225275212053</v>
      </c>
      <c r="AO204" s="20">
        <f t="shared" si="105"/>
        <v>18.708891638585101</v>
      </c>
      <c r="AP204" s="20">
        <f t="shared" si="106"/>
        <v>13.777503443338633</v>
      </c>
      <c r="AQ204" s="20">
        <f t="shared" si="107"/>
        <v>-11.257760076438394</v>
      </c>
      <c r="AR204" s="20">
        <f t="shared" si="108"/>
        <v>-14.867359529985475</v>
      </c>
      <c r="AS204" s="20">
        <f t="shared" si="122"/>
        <v>10105.219854820023</v>
      </c>
      <c r="AT204" s="20">
        <f t="shared" si="117"/>
        <v>-1.2105902697267084</v>
      </c>
      <c r="AU204" s="20">
        <f t="shared" si="118"/>
        <v>37.306584805195598</v>
      </c>
      <c r="AV204" s="20">
        <f t="shared" si="109"/>
        <v>-3.2449774645630716E-2</v>
      </c>
      <c r="AW204" s="21">
        <f t="shared" si="99"/>
        <v>28413.69999999999</v>
      </c>
      <c r="AX204" s="20">
        <f t="shared" si="110"/>
        <v>36.095994535470808</v>
      </c>
      <c r="AY204" s="20">
        <f t="shared" si="120"/>
        <v>10251.181710693374</v>
      </c>
      <c r="AZ204" s="20">
        <f t="shared" si="111"/>
        <v>10354.181710693372</v>
      </c>
      <c r="BA204" s="20"/>
      <c r="BB204" s="20"/>
    </row>
    <row r="205" spans="1:60" x14ac:dyDescent="0.25">
      <c r="A205">
        <v>0</v>
      </c>
      <c r="C205" s="16">
        <f t="shared" si="112"/>
        <v>44269</v>
      </c>
      <c r="D205" s="91">
        <v>204</v>
      </c>
      <c r="E205" s="91" t="e">
        <f t="shared" si="100"/>
        <v>#NUM!</v>
      </c>
      <c r="AA205" s="17">
        <f t="shared" si="101"/>
        <v>2.8888888888888893</v>
      </c>
      <c r="AB205">
        <f t="shared" si="97"/>
        <v>0.13</v>
      </c>
      <c r="AC205">
        <v>22.22</v>
      </c>
      <c r="AD205">
        <f t="shared" si="98"/>
        <v>4.4999999999999998E-2</v>
      </c>
      <c r="AE205">
        <f t="shared" si="102"/>
        <v>8.5000000000000006E-2</v>
      </c>
      <c r="AF205" s="28">
        <f t="shared" si="119"/>
        <v>18023.594688095061</v>
      </c>
      <c r="AG205" s="29">
        <f t="shared" si="103"/>
        <v>-20.645800161528321</v>
      </c>
      <c r="AH205" s="29">
        <f t="shared" si="104"/>
        <v>-15.277801050030028</v>
      </c>
      <c r="AI205" s="29">
        <f t="shared" si="113"/>
        <v>-32.331241090402514</v>
      </c>
      <c r="AJ205" s="29">
        <f t="shared" si="114"/>
        <v>-3.5923601211558349</v>
      </c>
      <c r="AK205" s="29">
        <f t="shared" si="115"/>
        <v>-10.777080363467505</v>
      </c>
      <c r="AL205" s="29">
        <f t="shared" si="116"/>
        <v>-21.55416072693501</v>
      </c>
      <c r="AM205" s="20">
        <f t="shared" si="121"/>
        <v>247.7708830762819</v>
      </c>
      <c r="AN205" s="20">
        <f t="shared" si="123"/>
        <v>-22.318930373168641</v>
      </c>
      <c r="AO205" s="20">
        <f t="shared" si="105"/>
        <v>18.581220145375489</v>
      </c>
      <c r="AP205" s="20">
        <f t="shared" si="106"/>
        <v>13.750020945027027</v>
      </c>
      <c r="AQ205" s="20">
        <f t="shared" si="107"/>
        <v>-11.203283514300692</v>
      </c>
      <c r="AR205" s="20">
        <f t="shared" si="108"/>
        <v>-14.795643635456527</v>
      </c>
      <c r="AS205" s="20">
        <f t="shared" si="122"/>
        <v>10142.334428828648</v>
      </c>
      <c r="AT205" s="20">
        <f t="shared" si="117"/>
        <v>-1.19097279706682</v>
      </c>
      <c r="AU205" s="20">
        <f t="shared" si="118"/>
        <v>37.114574008624913</v>
      </c>
      <c r="AV205" s="20">
        <f t="shared" si="109"/>
        <v>-3.2089087073720809E-2</v>
      </c>
      <c r="AW205" s="21">
        <f t="shared" si="99"/>
        <v>28413.69999999999</v>
      </c>
      <c r="AX205" s="20">
        <f t="shared" si="110"/>
        <v>35.923601211558349</v>
      </c>
      <c r="AY205" s="20">
        <f t="shared" si="120"/>
        <v>10287.105311904932</v>
      </c>
      <c r="AZ205" s="20">
        <f t="shared" si="111"/>
        <v>10390.10531190493</v>
      </c>
      <c r="BA205" s="20"/>
      <c r="BB205" s="20"/>
    </row>
    <row r="206" spans="1:60" x14ac:dyDescent="0.25">
      <c r="A206">
        <v>0</v>
      </c>
      <c r="C206" s="16">
        <f t="shared" si="112"/>
        <v>44270</v>
      </c>
      <c r="D206" s="91">
        <v>205</v>
      </c>
      <c r="E206" s="91" t="e">
        <f t="shared" si="100"/>
        <v>#NUM!</v>
      </c>
      <c r="AA206" s="17">
        <f t="shared" si="101"/>
        <v>2.8888888888888893</v>
      </c>
      <c r="AB206">
        <f t="shared" si="97"/>
        <v>0.13</v>
      </c>
      <c r="AC206">
        <v>22.22</v>
      </c>
      <c r="AD206">
        <f t="shared" si="98"/>
        <v>4.4999999999999998E-2</v>
      </c>
      <c r="AE206">
        <f t="shared" si="102"/>
        <v>8.5000000000000006E-2</v>
      </c>
      <c r="AF206" s="28">
        <f t="shared" si="119"/>
        <v>17987.841113342492</v>
      </c>
      <c r="AG206" s="29">
        <f t="shared" si="103"/>
        <v>-20.506163972285343</v>
      </c>
      <c r="AH206" s="29">
        <f t="shared" si="104"/>
        <v>-15.247410780283145</v>
      </c>
      <c r="AI206" s="29">
        <f t="shared" si="113"/>
        <v>-32.178217277311639</v>
      </c>
      <c r="AJ206" s="29">
        <f t="shared" si="114"/>
        <v>-3.5753574752568493</v>
      </c>
      <c r="AK206" s="29">
        <f t="shared" si="115"/>
        <v>-10.726072425770546</v>
      </c>
      <c r="AL206" s="29">
        <f t="shared" si="116"/>
        <v>-21.452144851541092</v>
      </c>
      <c r="AM206" s="20">
        <f t="shared" si="121"/>
        <v>246.59697086768992</v>
      </c>
      <c r="AN206" s="20">
        <f t="shared" si="123"/>
        <v>-22.202439747470947</v>
      </c>
      <c r="AO206" s="20">
        <f t="shared" si="105"/>
        <v>18.455547575056809</v>
      </c>
      <c r="AP206" s="20">
        <f t="shared" si="106"/>
        <v>13.72266970225483</v>
      </c>
      <c r="AQ206" s="20">
        <f t="shared" si="107"/>
        <v>-11.149689738432686</v>
      </c>
      <c r="AR206" s="20">
        <f t="shared" si="108"/>
        <v>-14.725047213689535</v>
      </c>
      <c r="AS206" s="20">
        <f t="shared" si="122"/>
        <v>10179.261915789808</v>
      </c>
      <c r="AT206" s="20">
        <f t="shared" si="117"/>
        <v>-1.173912208591986</v>
      </c>
      <c r="AU206" s="20">
        <f t="shared" si="118"/>
        <v>36.927486961159957</v>
      </c>
      <c r="AV206" s="20">
        <f t="shared" si="109"/>
        <v>-3.1789658739212273E-2</v>
      </c>
      <c r="AW206" s="21">
        <f t="shared" si="99"/>
        <v>28413.69999999999</v>
      </c>
      <c r="AX206" s="20">
        <f t="shared" si="110"/>
        <v>35.75357475256849</v>
      </c>
      <c r="AY206" s="20">
        <f t="shared" si="120"/>
        <v>10322.858886657501</v>
      </c>
      <c r="AZ206" s="20">
        <f t="shared" si="111"/>
        <v>10425.858886657497</v>
      </c>
      <c r="BA206" s="20"/>
      <c r="BB206" s="20"/>
    </row>
    <row r="207" spans="1:60" x14ac:dyDescent="0.25">
      <c r="A207">
        <v>0</v>
      </c>
      <c r="C207" s="16">
        <f t="shared" si="112"/>
        <v>44271</v>
      </c>
      <c r="D207" s="91">
        <v>206</v>
      </c>
      <c r="E207" s="91" t="e">
        <f t="shared" si="100"/>
        <v>#NUM!</v>
      </c>
      <c r="AA207" s="17">
        <f t="shared" si="101"/>
        <v>2.8888888888888893</v>
      </c>
      <c r="AB207">
        <f t="shared" si="97"/>
        <v>0.13</v>
      </c>
      <c r="AC207">
        <v>22.22</v>
      </c>
      <c r="AD207">
        <f t="shared" si="98"/>
        <v>4.4999999999999998E-2</v>
      </c>
      <c r="AE207">
        <f t="shared" si="102"/>
        <v>8.5000000000000006E-2</v>
      </c>
      <c r="AF207" s="28">
        <f t="shared" si="119"/>
        <v>17952.255426597578</v>
      </c>
      <c r="AG207" s="29">
        <f t="shared" si="103"/>
        <v>-20.368522397183469</v>
      </c>
      <c r="AH207" s="29">
        <f t="shared" si="104"/>
        <v>-15.217164347729039</v>
      </c>
      <c r="AI207" s="29">
        <f t="shared" si="113"/>
        <v>-32.02711807042126</v>
      </c>
      <c r="AJ207" s="29">
        <f t="shared" si="114"/>
        <v>-3.558568674491251</v>
      </c>
      <c r="AK207" s="29">
        <f t="shared" si="115"/>
        <v>-10.675706023473753</v>
      </c>
      <c r="AL207" s="29">
        <f t="shared" si="116"/>
        <v>-21.351412046947509</v>
      </c>
      <c r="AM207" s="20">
        <f t="shared" si="121"/>
        <v>245.43813282665238</v>
      </c>
      <c r="AN207" s="20">
        <f t="shared" si="123"/>
        <v>-22.089092422412783</v>
      </c>
      <c r="AO207" s="20">
        <f t="shared" si="105"/>
        <v>18.331670157465123</v>
      </c>
      <c r="AP207" s="20">
        <f t="shared" si="106"/>
        <v>13.695447912956135</v>
      </c>
      <c r="AQ207" s="20">
        <f t="shared" si="107"/>
        <v>-11.096863689046046</v>
      </c>
      <c r="AR207" s="20">
        <f t="shared" si="108"/>
        <v>-14.655432363537297</v>
      </c>
      <c r="AS207" s="20">
        <f t="shared" si="122"/>
        <v>10216.006440575758</v>
      </c>
      <c r="AT207" s="20">
        <f t="shared" si="117"/>
        <v>-1.1588380410375407</v>
      </c>
      <c r="AU207" s="20">
        <f t="shared" si="118"/>
        <v>36.744524785950489</v>
      </c>
      <c r="AV207" s="20">
        <f t="shared" si="109"/>
        <v>-3.1537706577732909E-2</v>
      </c>
      <c r="AW207" s="21">
        <f t="shared" si="99"/>
        <v>28413.69999999999</v>
      </c>
      <c r="AX207" s="20">
        <f t="shared" si="110"/>
        <v>35.585686744912515</v>
      </c>
      <c r="AY207" s="20">
        <f t="shared" si="120"/>
        <v>10358.444573402414</v>
      </c>
      <c r="AZ207" s="20">
        <f t="shared" si="111"/>
        <v>10461.44457340241</v>
      </c>
      <c r="BA207" s="20"/>
      <c r="BB207" s="20"/>
    </row>
    <row r="208" spans="1:60" x14ac:dyDescent="0.25">
      <c r="A208">
        <v>0</v>
      </c>
      <c r="C208" s="16">
        <f t="shared" si="112"/>
        <v>44272</v>
      </c>
      <c r="D208" s="91">
        <v>207</v>
      </c>
      <c r="E208" s="91" t="e">
        <f t="shared" si="100"/>
        <v>#NUM!</v>
      </c>
      <c r="AA208" s="17">
        <f t="shared" si="101"/>
        <v>2.8888888888888893</v>
      </c>
      <c r="AB208">
        <f t="shared" si="97"/>
        <v>0.13</v>
      </c>
      <c r="AC208">
        <v>22.22</v>
      </c>
      <c r="AD208">
        <f t="shared" si="98"/>
        <v>4.4999999999999998E-2</v>
      </c>
      <c r="AE208">
        <f t="shared" si="102"/>
        <v>8.5000000000000006E-2</v>
      </c>
      <c r="AF208" s="28">
        <f t="shared" si="119"/>
        <v>17916.835668531268</v>
      </c>
      <c r="AG208" s="29">
        <f t="shared" si="103"/>
        <v>-20.232698123008692</v>
      </c>
      <c r="AH208" s="29">
        <f t="shared" si="104"/>
        <v>-15.187059943303181</v>
      </c>
      <c r="AI208" s="29">
        <f t="shared" si="113"/>
        <v>-31.877782259680686</v>
      </c>
      <c r="AJ208" s="29">
        <f t="shared" si="114"/>
        <v>-3.5419758066311875</v>
      </c>
      <c r="AK208" s="29">
        <f t="shared" si="115"/>
        <v>-10.625927419893561</v>
      </c>
      <c r="AL208" s="29">
        <f t="shared" si="116"/>
        <v>-21.251854839787125</v>
      </c>
      <c r="AM208" s="20">
        <f t="shared" si="121"/>
        <v>244.29304447597391</v>
      </c>
      <c r="AN208" s="20">
        <f t="shared" si="123"/>
        <v>-21.978154633159789</v>
      </c>
      <c r="AO208" s="20">
        <f t="shared" si="105"/>
        <v>18.209428310707825</v>
      </c>
      <c r="AP208" s="20">
        <f t="shared" si="106"/>
        <v>13.668353948972863</v>
      </c>
      <c r="AQ208" s="20">
        <f t="shared" si="107"/>
        <v>-11.044715977199356</v>
      </c>
      <c r="AR208" s="20">
        <f t="shared" si="108"/>
        <v>-14.586691783830544</v>
      </c>
      <c r="AS208" s="20">
        <f t="shared" si="122"/>
        <v>10252.571286992748</v>
      </c>
      <c r="AT208" s="20">
        <f t="shared" si="117"/>
        <v>-1.1450883506784635</v>
      </c>
      <c r="AU208" s="20">
        <f t="shared" si="118"/>
        <v>36.564846416989894</v>
      </c>
      <c r="AV208" s="20">
        <f t="shared" si="109"/>
        <v>-3.1316645983405444E-2</v>
      </c>
      <c r="AW208" s="21">
        <f t="shared" si="99"/>
        <v>28413.69999999999</v>
      </c>
      <c r="AX208" s="20">
        <f t="shared" si="110"/>
        <v>35.419758066311871</v>
      </c>
      <c r="AY208" s="20">
        <f t="shared" si="120"/>
        <v>10393.864331468725</v>
      </c>
      <c r="AZ208" s="20">
        <f t="shared" si="111"/>
        <v>10496.864331468722</v>
      </c>
      <c r="BA208" s="20"/>
      <c r="BB208" s="20"/>
    </row>
    <row r="209" spans="1:54" x14ac:dyDescent="0.25">
      <c r="A209">
        <v>0</v>
      </c>
      <c r="C209" s="16">
        <f t="shared" si="112"/>
        <v>44273</v>
      </c>
      <c r="D209" s="91">
        <v>208</v>
      </c>
      <c r="E209" s="91" t="e">
        <f t="shared" si="100"/>
        <v>#NUM!</v>
      </c>
      <c r="AA209" s="17">
        <f t="shared" si="101"/>
        <v>2.8888888888888893</v>
      </c>
      <c r="AB209">
        <f t="shared" si="97"/>
        <v>0.13</v>
      </c>
      <c r="AC209">
        <v>22.22</v>
      </c>
      <c r="AD209">
        <f t="shared" si="98"/>
        <v>4.4999999999999998E-2</v>
      </c>
      <c r="AE209">
        <f t="shared" si="102"/>
        <v>8.5000000000000006E-2</v>
      </c>
      <c r="AF209" s="28">
        <f t="shared" si="119"/>
        <v>17881.580002707618</v>
      </c>
      <c r="AG209" s="29">
        <f t="shared" si="103"/>
        <v>-20.098569914179421</v>
      </c>
      <c r="AH209" s="29">
        <f t="shared" si="104"/>
        <v>-15.157095909473016</v>
      </c>
      <c r="AI209" s="29">
        <f t="shared" si="113"/>
        <v>-31.730099241287192</v>
      </c>
      <c r="AJ209" s="29">
        <f t="shared" si="114"/>
        <v>-3.5255665823652436</v>
      </c>
      <c r="AK209" s="29">
        <f t="shared" si="115"/>
        <v>-10.576699747095731</v>
      </c>
      <c r="AL209" s="29">
        <f t="shared" si="116"/>
        <v>-21.153399494191461</v>
      </c>
      <c r="AM209" s="20">
        <f t="shared" si="121"/>
        <v>243.16055592476329</v>
      </c>
      <c r="AN209" s="20">
        <f t="shared" si="123"/>
        <v>-21.869400791078988</v>
      </c>
      <c r="AO209" s="20">
        <f t="shared" si="105"/>
        <v>18.088712922761481</v>
      </c>
      <c r="AP209" s="20">
        <f t="shared" si="106"/>
        <v>13.641386318525715</v>
      </c>
      <c r="AQ209" s="20">
        <f t="shared" si="107"/>
        <v>-10.993187001418825</v>
      </c>
      <c r="AR209" s="20">
        <f t="shared" si="108"/>
        <v>-14.518753583784068</v>
      </c>
      <c r="AS209" s="20">
        <f t="shared" si="122"/>
        <v>10288.959441367613</v>
      </c>
      <c r="AT209" s="20">
        <f t="shared" si="117"/>
        <v>-1.1324885512106277</v>
      </c>
      <c r="AU209" s="20">
        <f t="shared" si="118"/>
        <v>36.388154374864826</v>
      </c>
      <c r="AV209" s="20">
        <f t="shared" si="109"/>
        <v>-3.112245099171328E-2</v>
      </c>
      <c r="AW209" s="21">
        <f t="shared" si="99"/>
        <v>28413.699999999993</v>
      </c>
      <c r="AX209" s="20">
        <f t="shared" si="110"/>
        <v>35.255665823652436</v>
      </c>
      <c r="AY209" s="20">
        <f t="shared" si="120"/>
        <v>10429.119997292377</v>
      </c>
      <c r="AZ209" s="20">
        <f t="shared" si="111"/>
        <v>10532.119997292377</v>
      </c>
      <c r="BA209" s="20"/>
      <c r="BB209" s="20"/>
    </row>
    <row r="210" spans="1:54" x14ac:dyDescent="0.25">
      <c r="A210">
        <v>0</v>
      </c>
      <c r="C210" s="16">
        <f t="shared" si="112"/>
        <v>44274</v>
      </c>
      <c r="D210" s="91">
        <v>209</v>
      </c>
      <c r="E210" s="91" t="e">
        <f t="shared" si="100"/>
        <v>#NUM!</v>
      </c>
      <c r="AA210" s="17">
        <f t="shared" si="101"/>
        <v>2.8888888888888893</v>
      </c>
      <c r="AB210">
        <f t="shared" si="97"/>
        <v>0.13</v>
      </c>
      <c r="AC210">
        <v>22.22</v>
      </c>
      <c r="AD210">
        <f t="shared" si="98"/>
        <v>4.4999999999999998E-2</v>
      </c>
      <c r="AE210">
        <f t="shared" si="102"/>
        <v>8.5000000000000006E-2</v>
      </c>
      <c r="AF210" s="28">
        <f t="shared" si="119"/>
        <v>17846.486700039219</v>
      </c>
      <c r="AG210" s="29">
        <f t="shared" si="103"/>
        <v>-19.966031975729916</v>
      </c>
      <c r="AH210" s="29">
        <f t="shared" si="104"/>
        <v>-15.127270692669807</v>
      </c>
      <c r="AI210" s="29">
        <f t="shared" si="113"/>
        <v>-31.583972401559752</v>
      </c>
      <c r="AJ210" s="29">
        <f t="shared" si="114"/>
        <v>-3.5093302668399726</v>
      </c>
      <c r="AK210" s="29">
        <f t="shared" si="115"/>
        <v>-10.527990800519916</v>
      </c>
      <c r="AL210" s="29">
        <f t="shared" si="116"/>
        <v>-21.055981601039836</v>
      </c>
      <c r="AM210" s="20">
        <f t="shared" si="121"/>
        <v>242.03968792406937</v>
      </c>
      <c r="AN210" s="20">
        <f t="shared" si="123"/>
        <v>-21.762615385639315</v>
      </c>
      <c r="AO210" s="20">
        <f t="shared" si="105"/>
        <v>17.969428778156924</v>
      </c>
      <c r="AP210" s="20">
        <f t="shared" si="106"/>
        <v>13.614543623402827</v>
      </c>
      <c r="AQ210" s="20">
        <f t="shared" si="107"/>
        <v>-10.942225016614348</v>
      </c>
      <c r="AR210" s="20">
        <f t="shared" si="108"/>
        <v>-14.45155528345432</v>
      </c>
      <c r="AS210" s="20">
        <f t="shared" si="122"/>
        <v>10325.173612036706</v>
      </c>
      <c r="AT210" s="20">
        <f t="shared" si="117"/>
        <v>-1.1208680006939176</v>
      </c>
      <c r="AU210" s="20">
        <f t="shared" si="118"/>
        <v>36.214170669092709</v>
      </c>
      <c r="AV210" s="20">
        <f t="shared" si="109"/>
        <v>-3.0951088482347375E-2</v>
      </c>
      <c r="AW210" s="21">
        <f t="shared" si="99"/>
        <v>28413.699999999993</v>
      </c>
      <c r="AX210" s="20">
        <f t="shared" si="110"/>
        <v>35.093302668399723</v>
      </c>
      <c r="AY210" s="20">
        <f t="shared" si="120"/>
        <v>10464.213299960777</v>
      </c>
      <c r="AZ210" s="20">
        <f t="shared" si="111"/>
        <v>10567.213299960775</v>
      </c>
      <c r="BA210" s="20"/>
      <c r="BB210" s="20"/>
    </row>
    <row r="211" spans="1:54" x14ac:dyDescent="0.25">
      <c r="A211">
        <v>0</v>
      </c>
      <c r="C211" s="16">
        <f t="shared" si="112"/>
        <v>44275</v>
      </c>
      <c r="D211" s="91">
        <v>210</v>
      </c>
      <c r="E211" s="91" t="e">
        <f t="shared" si="100"/>
        <v>#NUM!</v>
      </c>
      <c r="AA211" s="17">
        <f t="shared" si="101"/>
        <v>2.8888888888888893</v>
      </c>
      <c r="AB211">
        <f t="shared" si="97"/>
        <v>0.13</v>
      </c>
      <c r="AC211">
        <v>22.22</v>
      </c>
      <c r="AD211">
        <f t="shared" si="98"/>
        <v>4.4999999999999998E-2</v>
      </c>
      <c r="AE211">
        <f t="shared" si="102"/>
        <v>8.5000000000000006E-2</v>
      </c>
      <c r="AF211" s="28">
        <f t="shared" si="119"/>
        <v>17811.554123751328</v>
      </c>
      <c r="AG211" s="29">
        <f t="shared" si="103"/>
        <v>-19.834993457753122</v>
      </c>
      <c r="AH211" s="29">
        <f t="shared" si="104"/>
        <v>-15.097582830138405</v>
      </c>
      <c r="AI211" s="29">
        <f t="shared" si="113"/>
        <v>-31.439318659102376</v>
      </c>
      <c r="AJ211" s="29">
        <f t="shared" si="114"/>
        <v>-3.493257628789153</v>
      </c>
      <c r="AK211" s="29">
        <f t="shared" si="115"/>
        <v>-10.479772886367458</v>
      </c>
      <c r="AL211" s="29">
        <f t="shared" si="116"/>
        <v>-20.95954577273492</v>
      </c>
      <c r="AM211" s="20">
        <f t="shared" si="121"/>
        <v>240.9296239053061</v>
      </c>
      <c r="AN211" s="20">
        <f t="shared" si="123"/>
        <v>-21.657596721282488</v>
      </c>
      <c r="AO211" s="20">
        <f t="shared" si="105"/>
        <v>17.851494111977811</v>
      </c>
      <c r="AP211" s="20">
        <f t="shared" si="106"/>
        <v>13.587824547124566</v>
      </c>
      <c r="AQ211" s="20">
        <f t="shared" si="107"/>
        <v>-10.891785956583121</v>
      </c>
      <c r="AR211" s="20">
        <f t="shared" si="108"/>
        <v>-14.385043585372273</v>
      </c>
      <c r="AS211" s="20">
        <f t="shared" si="122"/>
        <v>10361.21625234336</v>
      </c>
      <c r="AT211" s="20">
        <f t="shared" si="117"/>
        <v>-1.1100640187632678</v>
      </c>
      <c r="AU211" s="20">
        <f t="shared" si="118"/>
        <v>36.042640306653993</v>
      </c>
      <c r="AV211" s="20">
        <f t="shared" si="109"/>
        <v>-3.0798632101276271E-2</v>
      </c>
      <c r="AW211" s="21">
        <f t="shared" si="99"/>
        <v>28413.699999999997</v>
      </c>
      <c r="AX211" s="20">
        <f t="shared" si="110"/>
        <v>34.932576287891536</v>
      </c>
      <c r="AY211" s="20">
        <f t="shared" si="120"/>
        <v>10499.145876248667</v>
      </c>
      <c r="AZ211" s="20">
        <f t="shared" si="111"/>
        <v>10602.145876248665</v>
      </c>
      <c r="BA211" s="20"/>
      <c r="BB211" s="20"/>
    </row>
    <row r="212" spans="1:54" x14ac:dyDescent="0.25">
      <c r="A212">
        <v>0</v>
      </c>
      <c r="C212" s="16">
        <f t="shared" si="112"/>
        <v>44276</v>
      </c>
      <c r="D212" s="91">
        <v>211</v>
      </c>
      <c r="E212" s="91" t="e">
        <f t="shared" si="100"/>
        <v>#NUM!</v>
      </c>
      <c r="AA212" s="17">
        <f t="shared" si="101"/>
        <v>2.8888888888888893</v>
      </c>
      <c r="AB212">
        <f t="shared" si="97"/>
        <v>0.13</v>
      </c>
      <c r="AC212">
        <v>22.22</v>
      </c>
      <c r="AD212">
        <f t="shared" si="98"/>
        <v>4.4999999999999998E-2</v>
      </c>
      <c r="AE212">
        <f t="shared" si="102"/>
        <v>8.5000000000000006E-2</v>
      </c>
      <c r="AF212" s="28">
        <f t="shared" si="119"/>
        <v>17776.780715175741</v>
      </c>
      <c r="AG212" s="29">
        <f t="shared" si="103"/>
        <v>-19.705377638369011</v>
      </c>
      <c r="AH212" s="29">
        <f t="shared" si="104"/>
        <v>-15.068030937217351</v>
      </c>
      <c r="AI212" s="29">
        <f t="shared" si="113"/>
        <v>-31.296067718027725</v>
      </c>
      <c r="AJ212" s="29">
        <f t="shared" si="114"/>
        <v>-3.477340857558636</v>
      </c>
      <c r="AK212" s="29">
        <f t="shared" si="115"/>
        <v>-10.432022572675907</v>
      </c>
      <c r="AL212" s="29">
        <f t="shared" si="116"/>
        <v>-20.864045145351817</v>
      </c>
      <c r="AM212" s="20">
        <f t="shared" si="121"/>
        <v>239.82969782066007</v>
      </c>
      <c r="AN212" s="20">
        <f t="shared" si="123"/>
        <v>-21.55416072693501</v>
      </c>
      <c r="AO212" s="20">
        <f t="shared" si="105"/>
        <v>17.73483987453211</v>
      </c>
      <c r="AP212" s="20">
        <f t="shared" si="106"/>
        <v>13.561227843495617</v>
      </c>
      <c r="AQ212" s="20">
        <f t="shared" si="107"/>
        <v>-10.841833075738775</v>
      </c>
      <c r="AR212" s="20">
        <f t="shared" si="108"/>
        <v>-14.31917393329741</v>
      </c>
      <c r="AS212" s="20">
        <f t="shared" si="122"/>
        <v>10397.089587003593</v>
      </c>
      <c r="AT212" s="20">
        <f t="shared" si="117"/>
        <v>-1.0999260846460288</v>
      </c>
      <c r="AU212" s="20">
        <f t="shared" si="118"/>
        <v>35.873334660233013</v>
      </c>
      <c r="AV212" s="20">
        <f t="shared" si="109"/>
        <v>-3.0661383868094638E-2</v>
      </c>
      <c r="AW212" s="21">
        <f t="shared" si="99"/>
        <v>28413.699999999993</v>
      </c>
      <c r="AX212" s="20">
        <f t="shared" si="110"/>
        <v>34.773408575586359</v>
      </c>
      <c r="AY212" s="20">
        <f t="shared" si="120"/>
        <v>10533.919284824253</v>
      </c>
      <c r="AZ212" s="20">
        <f t="shared" si="111"/>
        <v>10636.919284824253</v>
      </c>
      <c r="BA212" s="20"/>
      <c r="BB212" s="20"/>
    </row>
    <row r="213" spans="1:54" x14ac:dyDescent="0.25">
      <c r="A213">
        <v>0</v>
      </c>
      <c r="C213" s="16">
        <f t="shared" si="112"/>
        <v>44277</v>
      </c>
      <c r="D213" s="91">
        <v>212</v>
      </c>
      <c r="E213" s="91" t="e">
        <f t="shared" si="100"/>
        <v>#NUM!</v>
      </c>
      <c r="AA213" s="17">
        <f t="shared" si="101"/>
        <v>2.8888888888888893</v>
      </c>
      <c r="AB213">
        <f t="shared" si="97"/>
        <v>0.13</v>
      </c>
      <c r="AC213">
        <v>22.22</v>
      </c>
      <c r="AD213">
        <f t="shared" si="98"/>
        <v>4.4999999999999998E-2</v>
      </c>
      <c r="AE213">
        <f t="shared" si="102"/>
        <v>8.5000000000000006E-2</v>
      </c>
      <c r="AF213" s="28">
        <f t="shared" si="119"/>
        <v>17742.164980705278</v>
      </c>
      <c r="AG213" s="29">
        <f t="shared" si="103"/>
        <v>-19.577120775142106</v>
      </c>
      <c r="AH213" s="29">
        <f t="shared" si="104"/>
        <v>-15.038613695320937</v>
      </c>
      <c r="AI213" s="29">
        <f t="shared" si="113"/>
        <v>-31.154161023416737</v>
      </c>
      <c r="AJ213" s="29">
        <f t="shared" si="114"/>
        <v>-3.461573447046304</v>
      </c>
      <c r="AK213" s="29">
        <f t="shared" si="115"/>
        <v>-10.384720341138911</v>
      </c>
      <c r="AL213" s="29">
        <f t="shared" si="116"/>
        <v>-20.769440682277825</v>
      </c>
      <c r="AM213" s="20">
        <f t="shared" si="121"/>
        <v>238.73937759060595</v>
      </c>
      <c r="AN213" s="20">
        <f t="shared" si="123"/>
        <v>-21.452144851541092</v>
      </c>
      <c r="AO213" s="20">
        <f t="shared" si="105"/>
        <v>17.619408697627897</v>
      </c>
      <c r="AP213" s="20">
        <f t="shared" si="106"/>
        <v>13.534752325788844</v>
      </c>
      <c r="AQ213" s="20">
        <f t="shared" si="107"/>
        <v>-10.792336401929703</v>
      </c>
      <c r="AR213" s="20">
        <f t="shared" si="108"/>
        <v>-14.253909848976006</v>
      </c>
      <c r="AS213" s="20">
        <f t="shared" si="122"/>
        <v>10432.79564170411</v>
      </c>
      <c r="AT213" s="20">
        <f t="shared" si="117"/>
        <v>-1.0903202300541182</v>
      </c>
      <c r="AU213" s="20">
        <f t="shared" si="118"/>
        <v>35.706054700516688</v>
      </c>
      <c r="AV213" s="20">
        <f t="shared" si="109"/>
        <v>-3.0536004025063585E-2</v>
      </c>
      <c r="AW213" s="21">
        <f t="shared" si="99"/>
        <v>28413.699999999993</v>
      </c>
      <c r="AX213" s="20">
        <f t="shared" si="110"/>
        <v>34.615734470463039</v>
      </c>
      <c r="AY213" s="20">
        <f t="shared" si="120"/>
        <v>10568.535019294715</v>
      </c>
      <c r="AZ213" s="20">
        <f t="shared" si="111"/>
        <v>10671.535019294715</v>
      </c>
      <c r="BA213" s="20"/>
      <c r="BB213" s="20"/>
    </row>
    <row r="214" spans="1:54" x14ac:dyDescent="0.25">
      <c r="A214">
        <v>3</v>
      </c>
      <c r="C214" s="16">
        <f t="shared" si="112"/>
        <v>44278</v>
      </c>
      <c r="D214" s="91">
        <v>213</v>
      </c>
      <c r="E214" s="91" t="e">
        <f t="shared" si="100"/>
        <v>#NUM!</v>
      </c>
      <c r="AA214" s="17">
        <f t="shared" si="101"/>
        <v>3.6111111111111112</v>
      </c>
      <c r="AB214">
        <f t="shared" si="97"/>
        <v>0.16250000000000001</v>
      </c>
      <c r="AC214">
        <v>22.22</v>
      </c>
      <c r="AD214">
        <f t="shared" si="98"/>
        <v>4.4999999999999998E-2</v>
      </c>
      <c r="AE214">
        <f t="shared" si="102"/>
        <v>0.11750000000000001</v>
      </c>
      <c r="AF214" s="28">
        <f t="shared" si="119"/>
        <v>17702.842937597019</v>
      </c>
      <c r="AG214" s="29">
        <f t="shared" si="103"/>
        <v>-24.312713267353203</v>
      </c>
      <c r="AH214" s="29">
        <f t="shared" si="104"/>
        <v>-15.009329840903098</v>
      </c>
      <c r="AI214" s="29">
        <f t="shared" si="113"/>
        <v>-35.38983879743067</v>
      </c>
      <c r="AJ214" s="29">
        <f t="shared" si="114"/>
        <v>-3.9322043108256306</v>
      </c>
      <c r="AK214" s="29">
        <f t="shared" si="115"/>
        <v>-11.79661293247689</v>
      </c>
      <c r="AL214" s="29">
        <f t="shared" si="116"/>
        <v>-23.59322586495378</v>
      </c>
      <c r="AM214" s="20">
        <f t="shared" si="121"/>
        <v>242.03453234951186</v>
      </c>
      <c r="AN214" s="20">
        <f t="shared" si="123"/>
        <v>-21.351412046947509</v>
      </c>
      <c r="AO214" s="20">
        <f t="shared" si="105"/>
        <v>21.881441940617883</v>
      </c>
      <c r="AP214" s="20">
        <f t="shared" si="106"/>
        <v>13.508396856812787</v>
      </c>
      <c r="AQ214" s="20">
        <f t="shared" si="107"/>
        <v>-10.743271991577268</v>
      </c>
      <c r="AR214" s="20">
        <f t="shared" si="108"/>
        <v>-14.675476302402899</v>
      </c>
      <c r="AS214" s="20">
        <f t="shared" si="122"/>
        <v>10468.822530053461</v>
      </c>
      <c r="AT214" s="20">
        <f t="shared" si="117"/>
        <v>3.2951547589059089</v>
      </c>
      <c r="AU214" s="20">
        <f t="shared" si="118"/>
        <v>36.026888349351793</v>
      </c>
      <c r="AV214" s="20">
        <f t="shared" si="109"/>
        <v>9.1463762480758243E-2</v>
      </c>
      <c r="AW214" s="21">
        <f t="shared" si="99"/>
        <v>28413.699999999993</v>
      </c>
      <c r="AX214" s="20">
        <f t="shared" si="110"/>
        <v>39.322043108256302</v>
      </c>
      <c r="AY214" s="20">
        <f t="shared" si="120"/>
        <v>10607.857062402971</v>
      </c>
      <c r="AZ214" s="20">
        <f t="shared" si="111"/>
        <v>10710.857062402973</v>
      </c>
      <c r="BA214" s="20"/>
      <c r="BB214" s="20"/>
    </row>
    <row r="215" spans="1:54" x14ac:dyDescent="0.25">
      <c r="A215">
        <v>3</v>
      </c>
      <c r="C215" s="16">
        <f t="shared" si="112"/>
        <v>44279</v>
      </c>
      <c r="D215" s="91">
        <v>214</v>
      </c>
      <c r="E215" s="91" t="e">
        <f t="shared" si="100"/>
        <v>#NUM!</v>
      </c>
      <c r="AA215" s="17">
        <f t="shared" si="101"/>
        <v>3.6111111111111112</v>
      </c>
      <c r="AB215">
        <f t="shared" si="97"/>
        <v>0.16250000000000001</v>
      </c>
      <c r="AC215">
        <v>22.22</v>
      </c>
      <c r="AD215">
        <f t="shared" si="98"/>
        <v>4.4999999999999998E-2</v>
      </c>
      <c r="AE215">
        <f t="shared" si="102"/>
        <v>0.11750000000000001</v>
      </c>
      <c r="AF215" s="28">
        <f t="shared" si="119"/>
        <v>17663.273216254212</v>
      </c>
      <c r="AG215" s="29">
        <f t="shared" si="103"/>
        <v>-24.593656749725366</v>
      </c>
      <c r="AH215" s="29">
        <f t="shared" si="104"/>
        <v>-14.976064593078386</v>
      </c>
      <c r="AI215" s="29">
        <f t="shared" si="113"/>
        <v>-35.612749208523375</v>
      </c>
      <c r="AJ215" s="29">
        <f t="shared" si="114"/>
        <v>-3.9569721342803756</v>
      </c>
      <c r="AK215" s="29">
        <f t="shared" si="115"/>
        <v>-11.870916402841125</v>
      </c>
      <c r="AL215" s="29">
        <f t="shared" si="116"/>
        <v>-23.74183280568225</v>
      </c>
      <c r="AM215" s="20">
        <f t="shared" si="121"/>
        <v>245.50387276252005</v>
      </c>
      <c r="AN215" s="20">
        <f t="shared" si="123"/>
        <v>-21.251854839787125</v>
      </c>
      <c r="AO215" s="20">
        <f t="shared" si="105"/>
        <v>22.134291074752831</v>
      </c>
      <c r="AP215" s="20">
        <f t="shared" si="106"/>
        <v>13.478458133770546</v>
      </c>
      <c r="AQ215" s="20">
        <f t="shared" si="107"/>
        <v>-10.891553955728034</v>
      </c>
      <c r="AR215" s="20">
        <f t="shared" si="108"/>
        <v>-14.848526090008409</v>
      </c>
      <c r="AS215" s="20">
        <f t="shared" si="122"/>
        <v>10504.922910983256</v>
      </c>
      <c r="AT215" s="20">
        <f t="shared" si="117"/>
        <v>3.4693404130081831</v>
      </c>
      <c r="AU215" s="20">
        <f t="shared" si="118"/>
        <v>36.100380929794483</v>
      </c>
      <c r="AV215" s="20">
        <f t="shared" si="109"/>
        <v>9.610259846717728E-2</v>
      </c>
      <c r="AW215" s="21">
        <f t="shared" si="99"/>
        <v>28413.69999999999</v>
      </c>
      <c r="AX215" s="20">
        <f t="shared" si="110"/>
        <v>39.569721342803753</v>
      </c>
      <c r="AY215" s="20">
        <f t="shared" si="120"/>
        <v>10647.426783745774</v>
      </c>
      <c r="AZ215" s="20">
        <f t="shared" si="111"/>
        <v>10750.426783745776</v>
      </c>
      <c r="BA215" s="20"/>
      <c r="BB215" s="20"/>
    </row>
    <row r="216" spans="1:54" x14ac:dyDescent="0.25">
      <c r="A216">
        <v>3</v>
      </c>
      <c r="C216" s="16">
        <f t="shared" si="112"/>
        <v>44280</v>
      </c>
      <c r="D216" s="91">
        <v>215</v>
      </c>
      <c r="E216" s="91" t="e">
        <f t="shared" si="100"/>
        <v>#NUM!</v>
      </c>
      <c r="AA216" s="17">
        <f t="shared" si="101"/>
        <v>3.6111111111111112</v>
      </c>
      <c r="AB216">
        <f t="shared" si="97"/>
        <v>0.16250000000000001</v>
      </c>
      <c r="AC216">
        <v>22.22</v>
      </c>
      <c r="AD216">
        <f t="shared" si="98"/>
        <v>4.4999999999999998E-2</v>
      </c>
      <c r="AE216">
        <f t="shared" si="102"/>
        <v>0.11750000000000001</v>
      </c>
      <c r="AF216" s="28">
        <f t="shared" si="119"/>
        <v>17623.440202611877</v>
      </c>
      <c r="AG216" s="29">
        <f t="shared" si="103"/>
        <v>-24.890423825306222</v>
      </c>
      <c r="AH216" s="29">
        <f t="shared" si="104"/>
        <v>-14.942589817029765</v>
      </c>
      <c r="AI216" s="29">
        <f t="shared" si="113"/>
        <v>-35.849712278102388</v>
      </c>
      <c r="AJ216" s="29">
        <f t="shared" si="114"/>
        <v>-3.9833013642335988</v>
      </c>
      <c r="AK216" s="29">
        <f t="shared" si="115"/>
        <v>-11.949904092700795</v>
      </c>
      <c r="AL216" s="29">
        <f t="shared" si="116"/>
        <v>-23.899808185401593</v>
      </c>
      <c r="AM216" s="20">
        <f t="shared" si="121"/>
        <v>249.15251127211755</v>
      </c>
      <c r="AN216" s="20">
        <f t="shared" si="123"/>
        <v>-21.153399494191461</v>
      </c>
      <c r="AO216" s="20">
        <f t="shared" si="105"/>
        <v>22.401381442775602</v>
      </c>
      <c r="AP216" s="20">
        <f t="shared" si="106"/>
        <v>13.448330835326788</v>
      </c>
      <c r="AQ216" s="20">
        <f t="shared" si="107"/>
        <v>-11.047674274313401</v>
      </c>
      <c r="AR216" s="20">
        <f t="shared" si="108"/>
        <v>-15.030975638547</v>
      </c>
      <c r="AS216" s="20">
        <f t="shared" si="122"/>
        <v>10541.107286115994</v>
      </c>
      <c r="AT216" s="20">
        <f t="shared" si="117"/>
        <v>3.6486385095975038</v>
      </c>
      <c r="AU216" s="20">
        <f t="shared" si="118"/>
        <v>36.184375132737841</v>
      </c>
      <c r="AV216" s="20">
        <f t="shared" si="109"/>
        <v>0.1008346419196941</v>
      </c>
      <c r="AW216" s="21">
        <f t="shared" si="99"/>
        <v>28413.69999999999</v>
      </c>
      <c r="AX216" s="20">
        <f t="shared" si="110"/>
        <v>39.833013642335985</v>
      </c>
      <c r="AY216" s="20">
        <f t="shared" si="120"/>
        <v>10687.259797388109</v>
      </c>
      <c r="AZ216" s="20">
        <f t="shared" si="111"/>
        <v>10790.259797388111</v>
      </c>
      <c r="BA216" s="20"/>
      <c r="BB216" s="20"/>
    </row>
    <row r="217" spans="1:54" x14ac:dyDescent="0.25">
      <c r="A217">
        <v>3</v>
      </c>
      <c r="C217" s="16">
        <f t="shared" si="112"/>
        <v>44281</v>
      </c>
      <c r="D217" s="91">
        <v>216</v>
      </c>
      <c r="E217" s="91" t="e">
        <f t="shared" si="100"/>
        <v>#NUM!</v>
      </c>
      <c r="AA217" s="17">
        <f t="shared" si="101"/>
        <v>3.6111111111111112</v>
      </c>
      <c r="AB217">
        <f t="shared" si="97"/>
        <v>0.16250000000000001</v>
      </c>
      <c r="AC217">
        <v>22.22</v>
      </c>
      <c r="AD217">
        <f t="shared" si="98"/>
        <v>4.4999999999999998E-2</v>
      </c>
      <c r="AE217">
        <f t="shared" si="102"/>
        <v>0.11750000000000001</v>
      </c>
      <c r="AF217" s="28">
        <f t="shared" si="119"/>
        <v>17583.327934469435</v>
      </c>
      <c r="AG217" s="29">
        <f t="shared" si="103"/>
        <v>-25.203375838707494</v>
      </c>
      <c r="AH217" s="29">
        <f t="shared" si="104"/>
        <v>-14.908892303735012</v>
      </c>
      <c r="AI217" s="29">
        <f t="shared" si="113"/>
        <v>-36.101041328198257</v>
      </c>
      <c r="AJ217" s="29">
        <f t="shared" si="114"/>
        <v>-4.0112268142442504</v>
      </c>
      <c r="AK217" s="29">
        <f t="shared" si="115"/>
        <v>-12.033680442732752</v>
      </c>
      <c r="AL217" s="29">
        <f t="shared" si="116"/>
        <v>-24.067360885465504</v>
      </c>
      <c r="AM217" s="20">
        <f t="shared" si="121"/>
        <v>252.98570799203065</v>
      </c>
      <c r="AN217" s="20">
        <f t="shared" si="123"/>
        <v>-21.055981601039836</v>
      </c>
      <c r="AO217" s="20">
        <f t="shared" si="105"/>
        <v>22.683038254836745</v>
      </c>
      <c r="AP217" s="20">
        <f t="shared" si="106"/>
        <v>13.418003073361511</v>
      </c>
      <c r="AQ217" s="20">
        <f t="shared" si="107"/>
        <v>-11.21186300724529</v>
      </c>
      <c r="AR217" s="20">
        <f t="shared" si="108"/>
        <v>-15.223089821489541</v>
      </c>
      <c r="AS217" s="20">
        <f t="shared" si="122"/>
        <v>10577.386357538522</v>
      </c>
      <c r="AT217" s="20">
        <f t="shared" si="117"/>
        <v>3.8331967199131043</v>
      </c>
      <c r="AU217" s="20">
        <f t="shared" si="118"/>
        <v>36.279071422528432</v>
      </c>
      <c r="AV217" s="20">
        <f t="shared" si="109"/>
        <v>0.10565862271581684</v>
      </c>
      <c r="AW217" s="21">
        <f t="shared" si="99"/>
        <v>28413.699999999986</v>
      </c>
      <c r="AX217" s="20">
        <f t="shared" si="110"/>
        <v>40.112268142442502</v>
      </c>
      <c r="AY217" s="20">
        <f t="shared" si="120"/>
        <v>10727.372065530551</v>
      </c>
      <c r="AZ217" s="20">
        <f t="shared" si="111"/>
        <v>10830.372065530553</v>
      </c>
      <c r="BA217" s="20"/>
      <c r="BB217" s="20"/>
    </row>
    <row r="218" spans="1:54" x14ac:dyDescent="0.25">
      <c r="A218">
        <v>3</v>
      </c>
      <c r="C218" s="16">
        <f t="shared" si="112"/>
        <v>44282</v>
      </c>
      <c r="D218" s="91">
        <v>217</v>
      </c>
      <c r="E218" s="91" t="e">
        <f t="shared" si="100"/>
        <v>#NUM!</v>
      </c>
      <c r="AA218" s="17">
        <f t="shared" si="101"/>
        <v>3.6111111111111112</v>
      </c>
      <c r="AB218">
        <f t="shared" si="97"/>
        <v>0.16250000000000001</v>
      </c>
      <c r="AC218">
        <v>22.22</v>
      </c>
      <c r="AD218">
        <f t="shared" si="98"/>
        <v>4.4999999999999998E-2</v>
      </c>
      <c r="AE218">
        <f t="shared" si="102"/>
        <v>0.11750000000000001</v>
      </c>
      <c r="AF218" s="28">
        <f t="shared" si="119"/>
        <v>17542.920094949572</v>
      </c>
      <c r="AG218" s="29">
        <f t="shared" si="103"/>
        <v>-25.532880970203582</v>
      </c>
      <c r="AH218" s="29">
        <f t="shared" si="104"/>
        <v>-14.874958549659823</v>
      </c>
      <c r="AI218" s="29">
        <f t="shared" si="113"/>
        <v>-36.36705556787706</v>
      </c>
      <c r="AJ218" s="29">
        <f t="shared" si="114"/>
        <v>-4.0407839519863407</v>
      </c>
      <c r="AK218" s="29">
        <f t="shared" si="115"/>
        <v>-12.122351855959019</v>
      </c>
      <c r="AL218" s="29">
        <f t="shared" si="116"/>
        <v>-24.244703711918042</v>
      </c>
      <c r="AM218" s="20">
        <f t="shared" si="121"/>
        <v>257.00886092753137</v>
      </c>
      <c r="AN218" s="20">
        <f t="shared" si="123"/>
        <v>-20.95954577273492</v>
      </c>
      <c r="AO218" s="20">
        <f t="shared" si="105"/>
        <v>22.979592873183226</v>
      </c>
      <c r="AP218" s="20">
        <f t="shared" si="106"/>
        <v>13.387462694693841</v>
      </c>
      <c r="AQ218" s="20">
        <f t="shared" si="107"/>
        <v>-11.384356859641379</v>
      </c>
      <c r="AR218" s="20">
        <f t="shared" si="108"/>
        <v>-15.42514081162772</v>
      </c>
      <c r="AS218" s="20">
        <f t="shared" si="122"/>
        <v>10613.771044122886</v>
      </c>
      <c r="AT218" s="20">
        <f t="shared" si="117"/>
        <v>4.0231529355007183</v>
      </c>
      <c r="AU218" s="20">
        <f t="shared" si="118"/>
        <v>36.384686584364317</v>
      </c>
      <c r="AV218" s="20">
        <f t="shared" si="109"/>
        <v>0.11057269728495059</v>
      </c>
      <c r="AW218" s="21">
        <f t="shared" si="99"/>
        <v>28413.69999999999</v>
      </c>
      <c r="AX218" s="20">
        <f t="shared" si="110"/>
        <v>40.407839519863401</v>
      </c>
      <c r="AY218" s="20">
        <f t="shared" si="120"/>
        <v>10767.779905050415</v>
      </c>
      <c r="AZ218" s="20">
        <f t="shared" si="111"/>
        <v>10870.779905050418</v>
      </c>
      <c r="BA218" s="20"/>
      <c r="BB218" s="20"/>
    </row>
    <row r="219" spans="1:54" x14ac:dyDescent="0.25">
      <c r="A219">
        <v>3</v>
      </c>
      <c r="C219" s="16">
        <f t="shared" si="112"/>
        <v>44283</v>
      </c>
      <c r="D219" s="91">
        <v>218</v>
      </c>
      <c r="E219" s="91" t="e">
        <f t="shared" si="100"/>
        <v>#NUM!</v>
      </c>
      <c r="AA219" s="17">
        <f t="shared" si="101"/>
        <v>3.6111111111111112</v>
      </c>
      <c r="AB219">
        <f t="shared" si="97"/>
        <v>0.16250000000000001</v>
      </c>
      <c r="AC219">
        <v>22.22</v>
      </c>
      <c r="AD219">
        <f t="shared" si="98"/>
        <v>4.4999999999999998E-2</v>
      </c>
      <c r="AE219">
        <f t="shared" si="102"/>
        <v>0.11750000000000001</v>
      </c>
      <c r="AF219" s="28">
        <f t="shared" si="119"/>
        <v>17502.200007411004</v>
      </c>
      <c r="AG219" s="29">
        <f t="shared" si="103"/>
        <v>-25.879312787344528</v>
      </c>
      <c r="AH219" s="29">
        <f t="shared" si="104"/>
        <v>-14.840774751224206</v>
      </c>
      <c r="AI219" s="29">
        <f t="shared" si="113"/>
        <v>-36.648078784711863</v>
      </c>
      <c r="AJ219" s="29">
        <f t="shared" si="114"/>
        <v>-4.0720087538568732</v>
      </c>
      <c r="AK219" s="29">
        <f t="shared" si="115"/>
        <v>-12.216026261570621</v>
      </c>
      <c r="AL219" s="29">
        <f t="shared" si="116"/>
        <v>-24.432052523141245</v>
      </c>
      <c r="AM219" s="20">
        <f t="shared" si="121"/>
        <v>261.22749582515246</v>
      </c>
      <c r="AN219" s="20">
        <f t="shared" si="123"/>
        <v>-20.864045145351817</v>
      </c>
      <c r="AO219" s="20">
        <f t="shared" si="105"/>
        <v>23.291381508610076</v>
      </c>
      <c r="AP219" s="20">
        <f t="shared" si="106"/>
        <v>13.356697276101785</v>
      </c>
      <c r="AQ219" s="20">
        <f t="shared" si="107"/>
        <v>-11.565398741738912</v>
      </c>
      <c r="AR219" s="20">
        <f t="shared" si="108"/>
        <v>-15.637407495595784</v>
      </c>
      <c r="AS219" s="20">
        <f t="shared" si="122"/>
        <v>10650.272496763835</v>
      </c>
      <c r="AT219" s="20">
        <f t="shared" si="117"/>
        <v>4.2186348976210866</v>
      </c>
      <c r="AU219" s="20">
        <f t="shared" si="118"/>
        <v>36.501452640948628</v>
      </c>
      <c r="AV219" s="20">
        <f t="shared" si="109"/>
        <v>0.1155744386153134</v>
      </c>
      <c r="AW219" s="21">
        <f t="shared" si="99"/>
        <v>28413.69999999999</v>
      </c>
      <c r="AX219" s="20">
        <f t="shared" si="110"/>
        <v>40.720087538568734</v>
      </c>
      <c r="AY219" s="20">
        <f t="shared" si="120"/>
        <v>10808.499992588982</v>
      </c>
      <c r="AZ219" s="20">
        <f t="shared" si="111"/>
        <v>10911.499992588988</v>
      </c>
      <c r="BA219" s="20"/>
      <c r="BB219" s="20"/>
    </row>
    <row r="220" spans="1:54" x14ac:dyDescent="0.25">
      <c r="A220">
        <v>3</v>
      </c>
      <c r="C220" s="16">
        <f t="shared" si="112"/>
        <v>44284</v>
      </c>
      <c r="D220" s="91">
        <v>219</v>
      </c>
      <c r="E220" s="91" t="e">
        <f t="shared" si="100"/>
        <v>#NUM!</v>
      </c>
      <c r="AA220" s="17">
        <f t="shared" si="101"/>
        <v>3.6111111111111112</v>
      </c>
      <c r="AB220">
        <f t="shared" si="97"/>
        <v>0.16250000000000001</v>
      </c>
      <c r="AC220">
        <v>22.22</v>
      </c>
      <c r="AD220">
        <f t="shared" si="98"/>
        <v>4.4999999999999998E-2</v>
      </c>
      <c r="AE220">
        <f t="shared" si="102"/>
        <v>0.11750000000000001</v>
      </c>
      <c r="AF220" s="28">
        <f t="shared" si="119"/>
        <v>17461.150631855187</v>
      </c>
      <c r="AG220" s="29">
        <f t="shared" si="103"/>
        <v>-26.243048755316117</v>
      </c>
      <c r="AH220" s="29">
        <f t="shared" si="104"/>
        <v>-14.80632680049883</v>
      </c>
      <c r="AI220" s="29">
        <f t="shared" si="113"/>
        <v>-36.944438000233454</v>
      </c>
      <c r="AJ220" s="29">
        <f t="shared" si="114"/>
        <v>-4.1049375555814951</v>
      </c>
      <c r="AK220" s="29">
        <f t="shared" si="115"/>
        <v>-12.314812666744483</v>
      </c>
      <c r="AL220" s="29">
        <f t="shared" si="116"/>
        <v>-24.629625333488971</v>
      </c>
      <c r="AM220" s="20">
        <f t="shared" si="121"/>
        <v>265.64725583097623</v>
      </c>
      <c r="AN220" s="20">
        <f t="shared" si="123"/>
        <v>-20.769440682277825</v>
      </c>
      <c r="AO220" s="20">
        <f t="shared" si="105"/>
        <v>23.618743879784507</v>
      </c>
      <c r="AP220" s="20">
        <f t="shared" si="106"/>
        <v>13.325694120448947</v>
      </c>
      <c r="AQ220" s="20">
        <f t="shared" si="107"/>
        <v>-11.755237312131861</v>
      </c>
      <c r="AR220" s="20">
        <f t="shared" si="108"/>
        <v>-15.860174867713356</v>
      </c>
      <c r="AS220" s="20">
        <f t="shared" si="122"/>
        <v>10686.902112313826</v>
      </c>
      <c r="AT220" s="20">
        <f t="shared" si="117"/>
        <v>4.4197600058237754</v>
      </c>
      <c r="AU220" s="20">
        <f t="shared" si="118"/>
        <v>36.629615549991286</v>
      </c>
      <c r="AV220" s="20">
        <f t="shared" si="109"/>
        <v>0.12066083521383907</v>
      </c>
      <c r="AW220" s="21">
        <f t="shared" si="99"/>
        <v>28413.69999999999</v>
      </c>
      <c r="AX220" s="20">
        <f t="shared" si="110"/>
        <v>41.049375555814947</v>
      </c>
      <c r="AY220" s="20">
        <f t="shared" si="120"/>
        <v>10849.549368144797</v>
      </c>
      <c r="AZ220" s="20">
        <f t="shared" si="111"/>
        <v>10952.549368144802</v>
      </c>
      <c r="BA220" s="20"/>
      <c r="BB220" s="20"/>
    </row>
    <row r="221" spans="1:54" x14ac:dyDescent="0.25">
      <c r="A221">
        <v>3</v>
      </c>
      <c r="C221" s="16">
        <f t="shared" si="112"/>
        <v>44285</v>
      </c>
      <c r="D221" s="91">
        <v>220</v>
      </c>
      <c r="E221" s="91" t="e">
        <f t="shared" si="100"/>
        <v>#NUM!</v>
      </c>
      <c r="AA221" s="17">
        <f t="shared" si="101"/>
        <v>3.6111111111111112</v>
      </c>
      <c r="AB221">
        <f t="shared" si="97"/>
        <v>0.16250000000000001</v>
      </c>
      <c r="AC221">
        <v>22.22</v>
      </c>
      <c r="AD221">
        <f t="shared" si="98"/>
        <v>4.4999999999999998E-2</v>
      </c>
      <c r="AE221">
        <f t="shared" si="102"/>
        <v>0.11750000000000001</v>
      </c>
      <c r="AF221" s="28">
        <f t="shared" si="119"/>
        <v>17419.754562848721</v>
      </c>
      <c r="AG221" s="29">
        <f t="shared" si="103"/>
        <v>-26.624468724301863</v>
      </c>
      <c r="AH221" s="29">
        <f t="shared" si="104"/>
        <v>-14.771600282165224</v>
      </c>
      <c r="AI221" s="29">
        <f t="shared" si="113"/>
        <v>-37.256462105820383</v>
      </c>
      <c r="AJ221" s="29">
        <f t="shared" si="114"/>
        <v>-4.1396069006467089</v>
      </c>
      <c r="AK221" s="29">
        <f t="shared" si="115"/>
        <v>-12.418820701940128</v>
      </c>
      <c r="AL221" s="29">
        <f t="shared" si="116"/>
        <v>-24.837641403880255</v>
      </c>
      <c r="AM221" s="20">
        <f t="shared" si="121"/>
        <v>267.35636555944893</v>
      </c>
      <c r="AN221" s="20">
        <f t="shared" si="123"/>
        <v>-23.59322586495378</v>
      </c>
      <c r="AO221" s="20">
        <f t="shared" si="105"/>
        <v>23.962021851871679</v>
      </c>
      <c r="AP221" s="20">
        <f t="shared" si="106"/>
        <v>13.294440253948702</v>
      </c>
      <c r="AQ221" s="20">
        <f t="shared" si="107"/>
        <v>-11.95412651239393</v>
      </c>
      <c r="AR221" s="20">
        <f t="shared" si="108"/>
        <v>-16.093733413040638</v>
      </c>
      <c r="AS221" s="20">
        <f t="shared" si="122"/>
        <v>10726.589071591819</v>
      </c>
      <c r="AT221" s="20">
        <f t="shared" si="117"/>
        <v>1.709109728472697</v>
      </c>
      <c r="AU221" s="20">
        <f t="shared" si="118"/>
        <v>39.686959277993083</v>
      </c>
      <c r="AV221" s="20">
        <f t="shared" si="109"/>
        <v>4.3064768870323102E-2</v>
      </c>
      <c r="AW221" s="21">
        <f t="shared" si="99"/>
        <v>28413.69999999999</v>
      </c>
      <c r="AX221" s="20">
        <f t="shared" si="110"/>
        <v>41.396069006467087</v>
      </c>
      <c r="AY221" s="20">
        <f t="shared" si="120"/>
        <v>10890.945437151264</v>
      </c>
      <c r="AZ221" s="20">
        <f t="shared" si="111"/>
        <v>10993.945437151269</v>
      </c>
      <c r="BA221" s="20"/>
      <c r="BB221" s="20"/>
    </row>
    <row r="222" spans="1:54" x14ac:dyDescent="0.25">
      <c r="A222">
        <v>3</v>
      </c>
      <c r="C222" s="16">
        <f t="shared" si="112"/>
        <v>44286</v>
      </c>
      <c r="D222" s="91">
        <v>221</v>
      </c>
      <c r="E222" s="91" t="e">
        <f t="shared" si="100"/>
        <v>#NUM!</v>
      </c>
      <c r="AA222" s="17">
        <f t="shared" si="101"/>
        <v>3.6111111111111112</v>
      </c>
      <c r="AB222">
        <f t="shared" si="97"/>
        <v>0.16250000000000001</v>
      </c>
      <c r="AC222">
        <v>22.22</v>
      </c>
      <c r="AD222">
        <f t="shared" si="98"/>
        <v>4.4999999999999998E-2</v>
      </c>
      <c r="AE222">
        <f t="shared" si="102"/>
        <v>0.11750000000000001</v>
      </c>
      <c r="AF222" s="28">
        <f t="shared" si="119"/>
        <v>17378.285744435481</v>
      </c>
      <c r="AG222" s="29">
        <f t="shared" si="103"/>
        <v>-26.732237941481138</v>
      </c>
      <c r="AH222" s="29">
        <f t="shared" si="104"/>
        <v>-14.736580471758177</v>
      </c>
      <c r="AI222" s="29">
        <f t="shared" si="113"/>
        <v>-37.321936571915387</v>
      </c>
      <c r="AJ222" s="29">
        <f t="shared" si="114"/>
        <v>-4.1468818413239319</v>
      </c>
      <c r="AK222" s="29">
        <f t="shared" si="115"/>
        <v>-12.440645523971796</v>
      </c>
      <c r="AL222" s="29">
        <f t="shared" si="116"/>
        <v>-24.881291047943591</v>
      </c>
      <c r="AM222" s="20">
        <f t="shared" si="121"/>
        <v>268.9054328755069</v>
      </c>
      <c r="AN222" s="20">
        <f t="shared" si="123"/>
        <v>-23.74183280568225</v>
      </c>
      <c r="AO222" s="20">
        <f t="shared" si="105"/>
        <v>24.059014147333023</v>
      </c>
      <c r="AP222" s="20">
        <f t="shared" si="106"/>
        <v>13.26292242458236</v>
      </c>
      <c r="AQ222" s="20">
        <f t="shared" si="107"/>
        <v>-12.031036450175202</v>
      </c>
      <c r="AR222" s="20">
        <f t="shared" si="108"/>
        <v>-16.177918291499132</v>
      </c>
      <c r="AS222" s="20">
        <f t="shared" si="122"/>
        <v>10766.508822689</v>
      </c>
      <c r="AT222" s="20">
        <f t="shared" si="117"/>
        <v>1.5490673160579718</v>
      </c>
      <c r="AU222" s="20">
        <f t="shared" si="118"/>
        <v>39.919751097180779</v>
      </c>
      <c r="AV222" s="20">
        <f t="shared" si="109"/>
        <v>3.8804533432258058E-2</v>
      </c>
      <c r="AW222" s="21">
        <f t="shared" si="99"/>
        <v>28413.69999999999</v>
      </c>
      <c r="AX222" s="20">
        <f t="shared" si="110"/>
        <v>41.468818413239319</v>
      </c>
      <c r="AY222" s="20">
        <f t="shared" si="120"/>
        <v>10932.414255564503</v>
      </c>
      <c r="AZ222" s="20">
        <f t="shared" si="111"/>
        <v>11035.414255564507</v>
      </c>
      <c r="BA222" s="20"/>
      <c r="BB222" s="20"/>
    </row>
    <row r="223" spans="1:54" x14ac:dyDescent="0.25">
      <c r="A223">
        <v>3</v>
      </c>
      <c r="C223" s="16">
        <f t="shared" si="112"/>
        <v>44287</v>
      </c>
      <c r="D223" s="91">
        <v>222</v>
      </c>
      <c r="E223" s="91" t="e">
        <f t="shared" si="100"/>
        <v>#NUM!</v>
      </c>
      <c r="AA223" s="17">
        <f t="shared" si="101"/>
        <v>3.6111111111111112</v>
      </c>
      <c r="AB223">
        <f t="shared" si="97"/>
        <v>0.16250000000000001</v>
      </c>
      <c r="AC223">
        <v>22.22</v>
      </c>
      <c r="AD223">
        <f t="shared" si="98"/>
        <v>4.4999999999999998E-2</v>
      </c>
      <c r="AE223">
        <f t="shared" si="102"/>
        <v>0.11750000000000001</v>
      </c>
      <c r="AF223" s="28">
        <f t="shared" si="119"/>
        <v>17336.761126823996</v>
      </c>
      <c r="AG223" s="29">
        <f t="shared" si="103"/>
        <v>-26.82311849390944</v>
      </c>
      <c r="AH223" s="29">
        <f t="shared" si="104"/>
        <v>-14.701499117574302</v>
      </c>
      <c r="AI223" s="29">
        <f t="shared" si="113"/>
        <v>-37.372155850335368</v>
      </c>
      <c r="AJ223" s="29">
        <f t="shared" si="114"/>
        <v>-4.1524617611483743</v>
      </c>
      <c r="AK223" s="29">
        <f t="shared" si="115"/>
        <v>-12.457385283445122</v>
      </c>
      <c r="AL223" s="29">
        <f t="shared" si="116"/>
        <v>-24.914770566890247</v>
      </c>
      <c r="AM223" s="20">
        <f t="shared" si="121"/>
        <v>270.27703606104291</v>
      </c>
      <c r="AN223" s="20">
        <f t="shared" si="123"/>
        <v>-23.899808185401593</v>
      </c>
      <c r="AO223" s="20">
        <f t="shared" si="105"/>
        <v>24.140806644518499</v>
      </c>
      <c r="AP223" s="20">
        <f t="shared" si="106"/>
        <v>13.231349205816873</v>
      </c>
      <c r="AQ223" s="20">
        <f t="shared" si="107"/>
        <v>-12.100744479397811</v>
      </c>
      <c r="AR223" s="20">
        <f t="shared" si="108"/>
        <v>-16.253206240546184</v>
      </c>
      <c r="AS223" s="20">
        <f t="shared" si="122"/>
        <v>10806.661837114949</v>
      </c>
      <c r="AT223" s="20">
        <f t="shared" si="117"/>
        <v>1.3716031855360029</v>
      </c>
      <c r="AU223" s="20">
        <f t="shared" si="118"/>
        <v>40.153014425948641</v>
      </c>
      <c r="AV223" s="20">
        <f t="shared" si="109"/>
        <v>3.4159407584841567E-2</v>
      </c>
      <c r="AW223" s="21">
        <f t="shared" si="99"/>
        <v>28413.699999999986</v>
      </c>
      <c r="AX223" s="20">
        <f t="shared" si="110"/>
        <v>41.524617611483748</v>
      </c>
      <c r="AY223" s="20">
        <f t="shared" si="120"/>
        <v>10973.938873175986</v>
      </c>
      <c r="AZ223" s="20">
        <f t="shared" si="111"/>
        <v>11076.938873175992</v>
      </c>
      <c r="BA223" s="20"/>
      <c r="BB223" s="20"/>
    </row>
    <row r="224" spans="1:54" x14ac:dyDescent="0.25">
      <c r="A224">
        <v>3</v>
      </c>
      <c r="C224" s="16">
        <f t="shared" si="112"/>
        <v>44288</v>
      </c>
      <c r="D224" s="91">
        <v>223</v>
      </c>
      <c r="E224" s="91" t="e">
        <f t="shared" si="100"/>
        <v>#NUM!</v>
      </c>
      <c r="AA224" s="17">
        <f t="shared" si="101"/>
        <v>3.6111111111111112</v>
      </c>
      <c r="AB224">
        <f t="shared" si="97"/>
        <v>0.16250000000000001</v>
      </c>
      <c r="AC224">
        <v>22.22</v>
      </c>
      <c r="AD224">
        <f t="shared" si="98"/>
        <v>4.4999999999999998E-2</v>
      </c>
      <c r="AE224">
        <f t="shared" si="102"/>
        <v>0.11750000000000001</v>
      </c>
      <c r="AF224" s="28">
        <f t="shared" si="119"/>
        <v>17295.199240894806</v>
      </c>
      <c r="AG224" s="29">
        <f t="shared" si="103"/>
        <v>-26.895515370218614</v>
      </c>
      <c r="AH224" s="29">
        <f t="shared" si="104"/>
        <v>-14.666370558972465</v>
      </c>
      <c r="AI224" s="29">
        <f t="shared" si="113"/>
        <v>-37.40569733627197</v>
      </c>
      <c r="AJ224" s="29">
        <f t="shared" si="114"/>
        <v>-4.1561885929191078</v>
      </c>
      <c r="AK224" s="29">
        <f t="shared" si="115"/>
        <v>-12.468565778757323</v>
      </c>
      <c r="AL224" s="29">
        <f t="shared" si="116"/>
        <v>-24.937131557514647</v>
      </c>
      <c r="AM224" s="20">
        <f t="shared" si="121"/>
        <v>271.45290588910245</v>
      </c>
      <c r="AN224" s="20">
        <f t="shared" si="123"/>
        <v>-24.067360885465504</v>
      </c>
      <c r="AO224" s="20">
        <f t="shared" si="105"/>
        <v>24.205963833196755</v>
      </c>
      <c r="AP224" s="20">
        <f t="shared" si="106"/>
        <v>13.199733503075219</v>
      </c>
      <c r="AQ224" s="20">
        <f t="shared" si="107"/>
        <v>-12.16246662274693</v>
      </c>
      <c r="AR224" s="20">
        <f t="shared" si="108"/>
        <v>-16.318655215666038</v>
      </c>
      <c r="AS224" s="20">
        <f t="shared" si="122"/>
        <v>10847.04785321608</v>
      </c>
      <c r="AT224" s="20">
        <f t="shared" si="117"/>
        <v>1.1758698280595468</v>
      </c>
      <c r="AU224" s="20">
        <f t="shared" si="118"/>
        <v>40.386016101130735</v>
      </c>
      <c r="AV224" s="20">
        <f t="shared" si="109"/>
        <v>2.9115766831644099E-2</v>
      </c>
      <c r="AW224" s="21">
        <f t="shared" si="99"/>
        <v>28413.69999999999</v>
      </c>
      <c r="AX224" s="20">
        <f t="shared" si="110"/>
        <v>41.561885929191078</v>
      </c>
      <c r="AY224" s="20">
        <f t="shared" si="120"/>
        <v>11015.500759105178</v>
      </c>
      <c r="AZ224" s="20">
        <f t="shared" si="111"/>
        <v>11118.500759105182</v>
      </c>
      <c r="BA224" s="20"/>
      <c r="BB224" s="20"/>
    </row>
    <row r="225" spans="1:54" x14ac:dyDescent="0.25">
      <c r="A225">
        <v>3</v>
      </c>
      <c r="C225" s="16">
        <f t="shared" si="112"/>
        <v>44289</v>
      </c>
      <c r="D225" s="91">
        <v>224</v>
      </c>
      <c r="E225" s="91" t="e">
        <f t="shared" si="100"/>
        <v>#NUM!</v>
      </c>
      <c r="AA225" s="17">
        <f t="shared" si="101"/>
        <v>3.6111111111111112</v>
      </c>
      <c r="AB225">
        <f t="shared" si="97"/>
        <v>0.16250000000000001</v>
      </c>
      <c r="AC225">
        <v>22.22</v>
      </c>
      <c r="AD225">
        <f t="shared" si="98"/>
        <v>4.4999999999999998E-2</v>
      </c>
      <c r="AE225">
        <f t="shared" si="102"/>
        <v>0.11750000000000001</v>
      </c>
      <c r="AF225" s="28">
        <f t="shared" si="119"/>
        <v>17253.620261030184</v>
      </c>
      <c r="AG225" s="29">
        <f t="shared" si="103"/>
        <v>-26.947769392109095</v>
      </c>
      <c r="AH225" s="29">
        <f t="shared" si="104"/>
        <v>-14.631210472511791</v>
      </c>
      <c r="AI225" s="29">
        <f t="shared" si="113"/>
        <v>-37.421081878158795</v>
      </c>
      <c r="AJ225" s="29">
        <f t="shared" si="114"/>
        <v>-4.1578979864620882</v>
      </c>
      <c r="AK225" s="29">
        <f t="shared" si="115"/>
        <v>-12.473693959386265</v>
      </c>
      <c r="AL225" s="29">
        <f t="shared" si="116"/>
        <v>-24.947387918772527</v>
      </c>
      <c r="AM225" s="20">
        <f t="shared" si="121"/>
        <v>272.41390329033362</v>
      </c>
      <c r="AN225" s="20">
        <f t="shared" si="123"/>
        <v>-24.244703711918042</v>
      </c>
      <c r="AO225" s="20">
        <f t="shared" si="105"/>
        <v>24.252992452898187</v>
      </c>
      <c r="AP225" s="20">
        <f t="shared" si="106"/>
        <v>13.168089425260613</v>
      </c>
      <c r="AQ225" s="20">
        <f t="shared" si="107"/>
        <v>-12.215380765009609</v>
      </c>
      <c r="AR225" s="20">
        <f t="shared" si="108"/>
        <v>-16.373278751471698</v>
      </c>
      <c r="AS225" s="20">
        <f t="shared" si="122"/>
        <v>10887.665835679471</v>
      </c>
      <c r="AT225" s="20">
        <f t="shared" si="117"/>
        <v>0.96099740123116817</v>
      </c>
      <c r="AU225" s="20">
        <f t="shared" si="118"/>
        <v>40.617982463390945</v>
      </c>
      <c r="AV225" s="20">
        <f t="shared" si="109"/>
        <v>2.3659407556673125E-2</v>
      </c>
      <c r="AW225" s="21">
        <f t="shared" si="99"/>
        <v>28413.69999999999</v>
      </c>
      <c r="AX225" s="20">
        <f t="shared" si="110"/>
        <v>41.578979864620877</v>
      </c>
      <c r="AY225" s="20">
        <f t="shared" si="120"/>
        <v>11057.079738969798</v>
      </c>
      <c r="AZ225" s="20">
        <f t="shared" si="111"/>
        <v>11160.079738969804</v>
      </c>
      <c r="BA225" s="20"/>
      <c r="BB225" s="20"/>
    </row>
    <row r="226" spans="1:54" x14ac:dyDescent="0.25">
      <c r="A226">
        <v>3</v>
      </c>
      <c r="C226" s="16">
        <f t="shared" si="112"/>
        <v>44290</v>
      </c>
      <c r="D226" s="91">
        <v>225</v>
      </c>
      <c r="E226" s="91" t="e">
        <f t="shared" si="100"/>
        <v>#NUM!</v>
      </c>
      <c r="AA226" s="17">
        <f t="shared" si="101"/>
        <v>3.6111111111111112</v>
      </c>
      <c r="AB226">
        <f t="shared" si="97"/>
        <v>0.16250000000000001</v>
      </c>
      <c r="AC226">
        <v>22.22</v>
      </c>
      <c r="AD226">
        <f t="shared" si="98"/>
        <v>4.4999999999999998E-2</v>
      </c>
      <c r="AE226">
        <f t="shared" si="102"/>
        <v>0.11750000000000001</v>
      </c>
      <c r="AF226" s="28">
        <f t="shared" si="119"/>
        <v>17212.046069082997</v>
      </c>
      <c r="AG226" s="29">
        <f t="shared" si="103"/>
        <v>-26.978156022084153</v>
      </c>
      <c r="AH226" s="29">
        <f t="shared" si="104"/>
        <v>-14.596035925103676</v>
      </c>
      <c r="AI226" s="29">
        <f t="shared" si="113"/>
        <v>-37.416772752469043</v>
      </c>
      <c r="AJ226" s="29">
        <f t="shared" si="114"/>
        <v>-4.1574191947187833</v>
      </c>
      <c r="AK226" s="29">
        <f t="shared" si="115"/>
        <v>-12.472257584156347</v>
      </c>
      <c r="AL226" s="29">
        <f t="shared" si="116"/>
        <v>-24.944515168312698</v>
      </c>
      <c r="AM226" s="20">
        <f t="shared" si="121"/>
        <v>273.13999787159645</v>
      </c>
      <c r="AN226" s="20">
        <f t="shared" si="123"/>
        <v>-24.432052523141245</v>
      </c>
      <c r="AO226" s="20">
        <f t="shared" si="105"/>
        <v>24.280340419875738</v>
      </c>
      <c r="AP226" s="20">
        <f t="shared" si="106"/>
        <v>13.136432332593309</v>
      </c>
      <c r="AQ226" s="20">
        <f t="shared" si="107"/>
        <v>-12.258625648065012</v>
      </c>
      <c r="AR226" s="20">
        <f t="shared" si="108"/>
        <v>-16.416044842783794</v>
      </c>
      <c r="AS226" s="20">
        <f t="shared" si="122"/>
        <v>10928.513933045395</v>
      </c>
      <c r="AT226" s="20">
        <f t="shared" si="117"/>
        <v>0.72609458126282789</v>
      </c>
      <c r="AU226" s="20">
        <f t="shared" si="118"/>
        <v>40.848097365924332</v>
      </c>
      <c r="AV226" s="20">
        <f t="shared" si="109"/>
        <v>1.7775481064842429E-2</v>
      </c>
      <c r="AW226" s="21">
        <f t="shared" si="99"/>
        <v>28413.69999999999</v>
      </c>
      <c r="AX226" s="20">
        <f t="shared" si="110"/>
        <v>41.574191947187828</v>
      </c>
      <c r="AY226" s="20">
        <f t="shared" si="120"/>
        <v>11098.653930916986</v>
      </c>
      <c r="AZ226" s="20">
        <f t="shared" si="111"/>
        <v>11201.653930916991</v>
      </c>
      <c r="BA226" s="20"/>
      <c r="BB226" s="20"/>
    </row>
    <row r="227" spans="1:54" x14ac:dyDescent="0.25">
      <c r="A227">
        <v>3</v>
      </c>
      <c r="C227" s="16">
        <f t="shared" si="112"/>
        <v>44291</v>
      </c>
      <c r="D227" s="91">
        <v>226</v>
      </c>
      <c r="E227" s="91" t="e">
        <f t="shared" si="100"/>
        <v>#NUM!</v>
      </c>
      <c r="AA227" s="17">
        <f t="shared" si="101"/>
        <v>3.6111111111111112</v>
      </c>
      <c r="AB227">
        <f t="shared" si="97"/>
        <v>0.16250000000000001</v>
      </c>
      <c r="AC227">
        <v>22.22</v>
      </c>
      <c r="AD227">
        <f t="shared" si="98"/>
        <v>4.4999999999999998E-2</v>
      </c>
      <c r="AE227">
        <f t="shared" si="102"/>
        <v>0.11750000000000001</v>
      </c>
      <c r="AF227" s="28">
        <f t="shared" si="119"/>
        <v>17170.500319429659</v>
      </c>
      <c r="AG227" s="29">
        <f t="shared" si="103"/>
        <v>-26.984884225212092</v>
      </c>
      <c r="AH227" s="29">
        <f t="shared" si="104"/>
        <v>-14.560865428127521</v>
      </c>
      <c r="AI227" s="29">
        <f t="shared" si="113"/>
        <v>-37.391174688005655</v>
      </c>
      <c r="AJ227" s="29">
        <f t="shared" si="114"/>
        <v>-4.1545749653339614</v>
      </c>
      <c r="AK227" s="29">
        <f t="shared" si="115"/>
        <v>-12.463724896001885</v>
      </c>
      <c r="AL227" s="29">
        <f t="shared" si="116"/>
        <v>-24.92744979200377</v>
      </c>
      <c r="AM227" s="20">
        <f t="shared" si="121"/>
        <v>273.61024732189134</v>
      </c>
      <c r="AN227" s="20">
        <f t="shared" si="123"/>
        <v>-24.629625333488971</v>
      </c>
      <c r="AO227" s="20">
        <f t="shared" si="105"/>
        <v>24.286395802690883</v>
      </c>
      <c r="AP227" s="20">
        <f t="shared" si="106"/>
        <v>13.104778885314769</v>
      </c>
      <c r="AQ227" s="20">
        <f t="shared" si="107"/>
        <v>-12.291299904221839</v>
      </c>
      <c r="AR227" s="20">
        <f t="shared" si="108"/>
        <v>-16.445874869555801</v>
      </c>
      <c r="AS227" s="20">
        <f t="shared" si="122"/>
        <v>10969.58943324844</v>
      </c>
      <c r="AT227" s="20">
        <f t="shared" si="117"/>
        <v>0.47024945029488663</v>
      </c>
      <c r="AU227" s="20">
        <f t="shared" si="118"/>
        <v>41.075500203045522</v>
      </c>
      <c r="AV227" s="20">
        <f t="shared" si="109"/>
        <v>1.144841689012518E-2</v>
      </c>
      <c r="AW227" s="21">
        <f t="shared" si="99"/>
        <v>28413.69999999999</v>
      </c>
      <c r="AX227" s="20">
        <f t="shared" si="110"/>
        <v>41.545749653339612</v>
      </c>
      <c r="AY227" s="20">
        <f t="shared" si="120"/>
        <v>11140.199680570326</v>
      </c>
      <c r="AZ227" s="20">
        <f t="shared" si="111"/>
        <v>11243.199680570331</v>
      </c>
      <c r="BA227" s="20"/>
      <c r="BB227" s="20"/>
    </row>
    <row r="228" spans="1:54" x14ac:dyDescent="0.25">
      <c r="A228">
        <v>3</v>
      </c>
      <c r="C228" s="16">
        <f t="shared" si="112"/>
        <v>44292</v>
      </c>
      <c r="D228" s="91">
        <v>227</v>
      </c>
      <c r="E228" s="91" t="e">
        <f t="shared" si="100"/>
        <v>#NUM!</v>
      </c>
      <c r="AA228" s="17">
        <f t="shared" si="101"/>
        <v>3.6111111111111112</v>
      </c>
      <c r="AB228">
        <f t="shared" si="97"/>
        <v>0.16250000000000001</v>
      </c>
      <c r="AC228">
        <v>22.22</v>
      </c>
      <c r="AD228">
        <f t="shared" si="98"/>
        <v>4.4999999999999998E-2</v>
      </c>
      <c r="AE228">
        <f t="shared" si="102"/>
        <v>0.11750000000000001</v>
      </c>
      <c r="AF228" s="28">
        <f t="shared" si="119"/>
        <v>17129.008505061807</v>
      </c>
      <c r="AG228" s="29">
        <f t="shared" si="103"/>
        <v>-26.96609537538675</v>
      </c>
      <c r="AH228" s="29">
        <f t="shared" si="104"/>
        <v>-14.525718992463517</v>
      </c>
      <c r="AI228" s="29">
        <f t="shared" si="113"/>
        <v>-37.342632931065239</v>
      </c>
      <c r="AJ228" s="29">
        <f t="shared" si="114"/>
        <v>-4.1491814367850273</v>
      </c>
      <c r="AK228" s="29">
        <f t="shared" si="115"/>
        <v>-12.447544310355079</v>
      </c>
      <c r="AL228" s="29">
        <f t="shared" si="116"/>
        <v>-24.895088620710162</v>
      </c>
      <c r="AM228" s="20">
        <f t="shared" si="121"/>
        <v>273.80277771959123</v>
      </c>
      <c r="AN228" s="20">
        <f t="shared" si="123"/>
        <v>-24.837641403880255</v>
      </c>
      <c r="AO228" s="20">
        <f t="shared" si="105"/>
        <v>24.269485837848077</v>
      </c>
      <c r="AP228" s="20">
        <f t="shared" si="106"/>
        <v>13.073147093217166</v>
      </c>
      <c r="AQ228" s="20">
        <f t="shared" si="107"/>
        <v>-12.31246112948511</v>
      </c>
      <c r="AR228" s="20">
        <f t="shared" si="108"/>
        <v>-16.461642566270136</v>
      </c>
      <c r="AS228" s="20">
        <f t="shared" si="122"/>
        <v>11010.88871721859</v>
      </c>
      <c r="AT228" s="20">
        <f t="shared" si="117"/>
        <v>0.19253039769989755</v>
      </c>
      <c r="AU228" s="20">
        <f t="shared" si="118"/>
        <v>41.29928397014919</v>
      </c>
      <c r="AV228" s="20">
        <f t="shared" si="109"/>
        <v>4.661833794480724E-3</v>
      </c>
      <c r="AW228" s="21">
        <f t="shared" si="99"/>
        <v>28413.69999999999</v>
      </c>
      <c r="AX228" s="20">
        <f t="shared" si="110"/>
        <v>41.491814367850267</v>
      </c>
      <c r="AY228" s="20">
        <f t="shared" si="120"/>
        <v>11181.691494938175</v>
      </c>
      <c r="AZ228" s="20">
        <f t="shared" si="111"/>
        <v>11284.691494938181</v>
      </c>
      <c r="BA228" s="20"/>
      <c r="BB228" s="20"/>
    </row>
    <row r="229" spans="1:54" x14ac:dyDescent="0.25">
      <c r="A229">
        <v>3</v>
      </c>
      <c r="C229" s="16">
        <f t="shared" si="112"/>
        <v>44293</v>
      </c>
      <c r="D229" s="91">
        <v>228</v>
      </c>
      <c r="E229" s="91" t="e">
        <f t="shared" si="100"/>
        <v>#NUM!</v>
      </c>
      <c r="AA229" s="17">
        <f t="shared" si="101"/>
        <v>3.6111111111111112</v>
      </c>
      <c r="AB229">
        <f t="shared" si="97"/>
        <v>0.16250000000000001</v>
      </c>
      <c r="AC229">
        <v>22.22</v>
      </c>
      <c r="AD229">
        <f t="shared" si="98"/>
        <v>4.4999999999999998E-2</v>
      </c>
      <c r="AE229">
        <f t="shared" si="102"/>
        <v>0.11750000000000001</v>
      </c>
      <c r="AF229" s="28">
        <f t="shared" si="119"/>
        <v>17087.598024684183</v>
      </c>
      <c r="AG229" s="29">
        <f t="shared" si="103"/>
        <v>-26.919862193220911</v>
      </c>
      <c r="AH229" s="29">
        <f t="shared" si="104"/>
        <v>-14.490618184404189</v>
      </c>
      <c r="AI229" s="29">
        <f t="shared" si="113"/>
        <v>-37.26943233986259</v>
      </c>
      <c r="AJ229" s="29">
        <f t="shared" si="114"/>
        <v>-4.1410480377625101</v>
      </c>
      <c r="AK229" s="29">
        <f t="shared" si="115"/>
        <v>-12.423144113287529</v>
      </c>
      <c r="AL229" s="29">
        <f t="shared" si="116"/>
        <v>-24.846288226575062</v>
      </c>
      <c r="AM229" s="20">
        <f t="shared" si="121"/>
        <v>273.86979401412862</v>
      </c>
      <c r="AN229" s="20">
        <f t="shared" si="123"/>
        <v>-24.881291047943591</v>
      </c>
      <c r="AO229" s="20">
        <f t="shared" si="105"/>
        <v>24.227875973898822</v>
      </c>
      <c r="AP229" s="20">
        <f t="shared" si="106"/>
        <v>13.041556365963771</v>
      </c>
      <c r="AQ229" s="20">
        <f t="shared" si="107"/>
        <v>-12.321124997381606</v>
      </c>
      <c r="AR229" s="20">
        <f t="shared" si="108"/>
        <v>-16.462173035144115</v>
      </c>
      <c r="AS229" s="20">
        <f t="shared" si="122"/>
        <v>11052.232181301675</v>
      </c>
      <c r="AT229" s="20">
        <f t="shared" si="117"/>
        <v>6.7016294537381782E-2</v>
      </c>
      <c r="AU229" s="20">
        <f t="shared" si="118"/>
        <v>41.343464083085564</v>
      </c>
      <c r="AV229" s="20">
        <f t="shared" si="109"/>
        <v>1.6209646681444743E-3</v>
      </c>
      <c r="AW229" s="21">
        <f t="shared" si="99"/>
        <v>28413.699999999986</v>
      </c>
      <c r="AX229" s="20">
        <f t="shared" si="110"/>
        <v>41.410480377625106</v>
      </c>
      <c r="AY229" s="20">
        <f t="shared" si="120"/>
        <v>11223.1019753158</v>
      </c>
      <c r="AZ229" s="20">
        <f t="shared" si="111"/>
        <v>11326.101975315803</v>
      </c>
      <c r="BA229" s="20"/>
      <c r="BB229" s="20"/>
    </row>
    <row r="230" spans="1:54" x14ac:dyDescent="0.25">
      <c r="A230">
        <v>3</v>
      </c>
      <c r="C230" s="16">
        <f t="shared" si="112"/>
        <v>44294</v>
      </c>
      <c r="D230" s="91">
        <v>229</v>
      </c>
      <c r="E230" s="91" t="e">
        <f t="shared" si="100"/>
        <v>#NUM!</v>
      </c>
      <c r="AA230" s="17">
        <f t="shared" si="101"/>
        <v>3.6111111111111112</v>
      </c>
      <c r="AB230">
        <f t="shared" si="97"/>
        <v>0.16250000000000001</v>
      </c>
      <c r="AC230">
        <v>22.22</v>
      </c>
      <c r="AD230">
        <f t="shared" si="98"/>
        <v>4.4999999999999998E-2</v>
      </c>
      <c r="AE230">
        <f t="shared" si="102"/>
        <v>0.11750000000000001</v>
      </c>
      <c r="AF230" s="28">
        <f t="shared" si="119"/>
        <v>17046.281083799386</v>
      </c>
      <c r="AG230" s="29">
        <f t="shared" si="103"/>
        <v>-26.861354702380357</v>
      </c>
      <c r="AH230" s="29">
        <f t="shared" si="104"/>
        <v>-14.455586182417177</v>
      </c>
      <c r="AI230" s="29">
        <f t="shared" si="113"/>
        <v>-37.185246796317777</v>
      </c>
      <c r="AJ230" s="29">
        <f t="shared" si="114"/>
        <v>-4.1316940884797537</v>
      </c>
      <c r="AK230" s="29">
        <f t="shared" si="115"/>
        <v>-12.395082265439259</v>
      </c>
      <c r="AL230" s="29">
        <f t="shared" si="116"/>
        <v>-24.790164530878521</v>
      </c>
      <c r="AM230" s="20">
        <f t="shared" si="121"/>
        <v>273.81612951292033</v>
      </c>
      <c r="AN230" s="20">
        <f t="shared" si="123"/>
        <v>-24.914770566890247</v>
      </c>
      <c r="AO230" s="20">
        <f t="shared" si="105"/>
        <v>24.175219232142322</v>
      </c>
      <c r="AP230" s="20">
        <f t="shared" si="106"/>
        <v>13.010027564175459</v>
      </c>
      <c r="AQ230" s="20">
        <f t="shared" si="107"/>
        <v>-12.324140730635786</v>
      </c>
      <c r="AR230" s="20">
        <f t="shared" si="108"/>
        <v>-16.455834819115541</v>
      </c>
      <c r="AS230" s="20">
        <f t="shared" si="122"/>
        <v>11093.602786687681</v>
      </c>
      <c r="AT230" s="20">
        <f t="shared" si="117"/>
        <v>-5.3664501208288584E-2</v>
      </c>
      <c r="AU230" s="20">
        <f t="shared" si="118"/>
        <v>41.370605386005991</v>
      </c>
      <c r="AV230" s="20">
        <f t="shared" si="109"/>
        <v>-1.2971649969241476E-3</v>
      </c>
      <c r="AW230" s="21">
        <f t="shared" si="99"/>
        <v>28413.69999999999</v>
      </c>
      <c r="AX230" s="20">
        <f t="shared" si="110"/>
        <v>41.316940884797532</v>
      </c>
      <c r="AY230" s="20">
        <f t="shared" si="120"/>
        <v>11264.418916200597</v>
      </c>
      <c r="AZ230" s="20">
        <f t="shared" si="111"/>
        <v>11367.418916200602</v>
      </c>
      <c r="BA230" s="20"/>
      <c r="BB230" s="20"/>
    </row>
    <row r="231" spans="1:54" x14ac:dyDescent="0.25">
      <c r="A231">
        <v>3</v>
      </c>
      <c r="C231" s="16">
        <f t="shared" si="112"/>
        <v>44295</v>
      </c>
      <c r="D231" s="91">
        <v>230</v>
      </c>
      <c r="E231" s="91" t="e">
        <f t="shared" si="100"/>
        <v>#NUM!</v>
      </c>
      <c r="AA231" s="17">
        <f t="shared" si="101"/>
        <v>3.6111111111111112</v>
      </c>
      <c r="AB231">
        <f t="shared" si="97"/>
        <v>0.16250000000000001</v>
      </c>
      <c r="AC231">
        <v>22.22</v>
      </c>
      <c r="AD231">
        <f t="shared" si="98"/>
        <v>4.4999999999999998E-2</v>
      </c>
      <c r="AE231">
        <f t="shared" si="102"/>
        <v>0.11750000000000001</v>
      </c>
      <c r="AF231" s="28">
        <f t="shared" si="119"/>
        <v>17005.069295899022</v>
      </c>
      <c r="AG231" s="29">
        <f t="shared" si="103"/>
        <v>-26.791154588379282</v>
      </c>
      <c r="AH231" s="29">
        <f t="shared" si="104"/>
        <v>-14.420633311984991</v>
      </c>
      <c r="AI231" s="29">
        <f t="shared" si="113"/>
        <v>-37.090609110327847</v>
      </c>
      <c r="AJ231" s="29">
        <f t="shared" si="114"/>
        <v>-4.121178790036427</v>
      </c>
      <c r="AK231" s="29">
        <f t="shared" si="115"/>
        <v>-12.363536370109282</v>
      </c>
      <c r="AL231" s="29">
        <f t="shared" si="116"/>
        <v>-24.727072740218567</v>
      </c>
      <c r="AM231" s="20">
        <f t="shared" si="121"/>
        <v>273.64788123765214</v>
      </c>
      <c r="AN231" s="20">
        <f t="shared" si="123"/>
        <v>-24.937131557514647</v>
      </c>
      <c r="AO231" s="20">
        <f t="shared" si="105"/>
        <v>24.112039129541355</v>
      </c>
      <c r="AP231" s="20">
        <f t="shared" si="106"/>
        <v>12.978569980786492</v>
      </c>
      <c r="AQ231" s="20">
        <f t="shared" si="107"/>
        <v>-12.321725828081414</v>
      </c>
      <c r="AR231" s="20">
        <f t="shared" si="108"/>
        <v>-16.44290461811784</v>
      </c>
      <c r="AS231" s="20">
        <f t="shared" si="122"/>
        <v>11134.982822863314</v>
      </c>
      <c r="AT231" s="20">
        <f t="shared" si="117"/>
        <v>-0.16824827526818353</v>
      </c>
      <c r="AU231" s="20">
        <f t="shared" si="118"/>
        <v>41.380036175632995</v>
      </c>
      <c r="AV231" s="20">
        <f t="shared" si="109"/>
        <v>-4.0659286655543823E-3</v>
      </c>
      <c r="AW231" s="21">
        <f t="shared" si="99"/>
        <v>28413.69999999999</v>
      </c>
      <c r="AX231" s="20">
        <f t="shared" si="110"/>
        <v>41.211787900364271</v>
      </c>
      <c r="AY231" s="20">
        <f t="shared" si="120"/>
        <v>11305.63070410096</v>
      </c>
      <c r="AZ231" s="20">
        <f t="shared" si="111"/>
        <v>11408.630704100966</v>
      </c>
      <c r="BA231" s="20"/>
      <c r="BB231" s="20"/>
    </row>
    <row r="232" spans="1:54" x14ac:dyDescent="0.25">
      <c r="A232">
        <v>3</v>
      </c>
      <c r="C232" s="16">
        <f t="shared" si="112"/>
        <v>44296</v>
      </c>
      <c r="D232" s="91">
        <v>231</v>
      </c>
      <c r="E232" s="91" t="e">
        <f t="shared" si="100"/>
        <v>#NUM!</v>
      </c>
      <c r="AA232" s="17">
        <f t="shared" si="101"/>
        <v>3.6111111111111112</v>
      </c>
      <c r="AB232">
        <f t="shared" si="97"/>
        <v>0.16250000000000001</v>
      </c>
      <c r="AC232">
        <v>22.22</v>
      </c>
      <c r="AD232">
        <f t="shared" si="98"/>
        <v>4.4999999999999998E-2</v>
      </c>
      <c r="AE232">
        <f t="shared" si="102"/>
        <v>0.11750000000000001</v>
      </c>
      <c r="AF232" s="28">
        <f t="shared" si="119"/>
        <v>16963.973565523345</v>
      </c>
      <c r="AG232" s="29">
        <f t="shared" si="103"/>
        <v>-26.709960977911571</v>
      </c>
      <c r="AH232" s="29">
        <f t="shared" si="104"/>
        <v>-14.385769397766937</v>
      </c>
      <c r="AI232" s="29">
        <f t="shared" si="113"/>
        <v>-36.986157338110658</v>
      </c>
      <c r="AJ232" s="29">
        <f t="shared" si="114"/>
        <v>-4.1095730375678512</v>
      </c>
      <c r="AK232" s="29">
        <f t="shared" si="115"/>
        <v>-12.328719112703551</v>
      </c>
      <c r="AL232" s="29">
        <f t="shared" si="116"/>
        <v>-24.657438225407105</v>
      </c>
      <c r="AM232" s="20">
        <f t="shared" si="121"/>
        <v>273.37249600129599</v>
      </c>
      <c r="AN232" s="20">
        <f t="shared" si="123"/>
        <v>-24.947387918772527</v>
      </c>
      <c r="AO232" s="20">
        <f t="shared" si="105"/>
        <v>24.038964880120414</v>
      </c>
      <c r="AP232" s="20">
        <f t="shared" si="106"/>
        <v>12.947192457990244</v>
      </c>
      <c r="AQ232" s="20">
        <f t="shared" si="107"/>
        <v>-12.314154655694345</v>
      </c>
      <c r="AR232" s="20">
        <f t="shared" si="108"/>
        <v>-16.423727693262197</v>
      </c>
      <c r="AS232" s="20">
        <f t="shared" si="122"/>
        <v>11176.353938475348</v>
      </c>
      <c r="AT232" s="20">
        <f t="shared" si="117"/>
        <v>-0.27538523635615775</v>
      </c>
      <c r="AU232" s="20">
        <f t="shared" si="118"/>
        <v>41.371115612033464</v>
      </c>
      <c r="AV232" s="20">
        <f t="shared" si="109"/>
        <v>-6.6564614534121349E-3</v>
      </c>
      <c r="AW232" s="21">
        <f t="shared" si="99"/>
        <v>28413.69999999999</v>
      </c>
      <c r="AX232" s="20">
        <f t="shared" si="110"/>
        <v>41.095730375678507</v>
      </c>
      <c r="AY232" s="20">
        <f t="shared" si="120"/>
        <v>11346.726434476639</v>
      </c>
      <c r="AZ232" s="20">
        <f t="shared" si="111"/>
        <v>11449.726434476644</v>
      </c>
      <c r="BA232" s="20"/>
      <c r="BB232" s="20"/>
    </row>
    <row r="233" spans="1:54" x14ac:dyDescent="0.25">
      <c r="A233">
        <v>3</v>
      </c>
      <c r="C233" s="16">
        <f t="shared" si="112"/>
        <v>44297</v>
      </c>
      <c r="D233" s="91">
        <v>232</v>
      </c>
      <c r="E233" s="91" t="e">
        <f t="shared" si="100"/>
        <v>#NUM!</v>
      </c>
      <c r="AA233" s="17">
        <f t="shared" si="101"/>
        <v>3.6111111111111112</v>
      </c>
      <c r="AB233">
        <f t="shared" si="97"/>
        <v>0.16250000000000001</v>
      </c>
      <c r="AC233">
        <v>22.22</v>
      </c>
      <c r="AD233">
        <f t="shared" si="98"/>
        <v>4.4999999999999998E-2</v>
      </c>
      <c r="AE233">
        <f t="shared" si="102"/>
        <v>0.11750000000000001</v>
      </c>
      <c r="AF233" s="28">
        <f t="shared" si="119"/>
        <v>16923.003964762793</v>
      </c>
      <c r="AG233" s="29">
        <f t="shared" si="103"/>
        <v>-26.618597095882738</v>
      </c>
      <c r="AH233" s="29">
        <f t="shared" si="104"/>
        <v>-14.351003664671108</v>
      </c>
      <c r="AI233" s="29">
        <f t="shared" si="113"/>
        <v>-36.872640684498464</v>
      </c>
      <c r="AJ233" s="29">
        <f t="shared" si="114"/>
        <v>-4.0969600760553844</v>
      </c>
      <c r="AK233" s="29">
        <f t="shared" si="115"/>
        <v>-12.290880228166154</v>
      </c>
      <c r="AL233" s="29">
        <f t="shared" si="116"/>
        <v>-24.581760456332312</v>
      </c>
      <c r="AM233" s="20">
        <f t="shared" si="121"/>
        <v>272.99885919742343</v>
      </c>
      <c r="AN233" s="20">
        <f t="shared" si="123"/>
        <v>-24.944515168312698</v>
      </c>
      <c r="AO233" s="20">
        <f t="shared" si="105"/>
        <v>23.956737386294463</v>
      </c>
      <c r="AP233" s="20">
        <f t="shared" si="106"/>
        <v>12.915903298203997</v>
      </c>
      <c r="AQ233" s="20">
        <f t="shared" si="107"/>
        <v>-12.301762320058319</v>
      </c>
      <c r="AR233" s="20">
        <f t="shared" si="108"/>
        <v>-16.398722396113705</v>
      </c>
      <c r="AS233" s="20">
        <f t="shared" si="122"/>
        <v>11217.697176039772</v>
      </c>
      <c r="AT233" s="20">
        <f t="shared" si="117"/>
        <v>-0.37363680387255727</v>
      </c>
      <c r="AU233" s="20">
        <f t="shared" si="118"/>
        <v>41.343237564424271</v>
      </c>
      <c r="AV233" s="20">
        <f t="shared" si="109"/>
        <v>-9.0374345572314489E-3</v>
      </c>
      <c r="AW233" s="21">
        <f t="shared" si="99"/>
        <v>28413.69999999999</v>
      </c>
      <c r="AX233" s="20">
        <f t="shared" si="110"/>
        <v>40.969600760553845</v>
      </c>
      <c r="AY233" s="20">
        <f t="shared" si="120"/>
        <v>11387.696035237193</v>
      </c>
      <c r="AZ233" s="20">
        <f t="shared" si="111"/>
        <v>11490.696035237195</v>
      </c>
      <c r="BA233" s="20"/>
      <c r="BB233" s="20"/>
    </row>
    <row r="234" spans="1:54" x14ac:dyDescent="0.25">
      <c r="A234">
        <v>3</v>
      </c>
      <c r="C234" s="16">
        <f t="shared" si="112"/>
        <v>44298</v>
      </c>
      <c r="D234" s="91">
        <v>233</v>
      </c>
      <c r="E234" s="91" t="e">
        <f t="shared" si="100"/>
        <v>#NUM!</v>
      </c>
      <c r="AA234" s="17">
        <f t="shared" si="101"/>
        <v>3.6111111111111112</v>
      </c>
      <c r="AB234">
        <f t="shared" si="97"/>
        <v>0.16250000000000001</v>
      </c>
      <c r="AC234">
        <v>22.22</v>
      </c>
      <c r="AD234">
        <f t="shared" si="98"/>
        <v>4.4999999999999998E-2</v>
      </c>
      <c r="AE234">
        <f t="shared" si="102"/>
        <v>0.11750000000000001</v>
      </c>
      <c r="AF234" s="28">
        <f t="shared" si="119"/>
        <v>16882.169603047772</v>
      </c>
      <c r="AG234" s="29">
        <f t="shared" si="103"/>
        <v>-26.518017081641535</v>
      </c>
      <c r="AH234" s="29">
        <f t="shared" si="104"/>
        <v>-14.316344633378479</v>
      </c>
      <c r="AI234" s="29">
        <f t="shared" si="113"/>
        <v>-36.750925543518015</v>
      </c>
      <c r="AJ234" s="29">
        <f t="shared" si="114"/>
        <v>-4.0834361715020018</v>
      </c>
      <c r="AK234" s="29">
        <f t="shared" si="115"/>
        <v>-12.250308514506004</v>
      </c>
      <c r="AL234" s="29">
        <f t="shared" si="116"/>
        <v>-24.500617029012012</v>
      </c>
      <c r="AM234" s="20">
        <f t="shared" si="121"/>
        <v>272.53738628505363</v>
      </c>
      <c r="AN234" s="20">
        <f t="shared" si="123"/>
        <v>-24.92744979200377</v>
      </c>
      <c r="AO234" s="20">
        <f t="shared" si="105"/>
        <v>23.866215373477381</v>
      </c>
      <c r="AP234" s="20">
        <f t="shared" si="106"/>
        <v>12.884710170040632</v>
      </c>
      <c r="AQ234" s="20">
        <f t="shared" si="107"/>
        <v>-12.284948663884053</v>
      </c>
      <c r="AR234" s="20">
        <f t="shared" si="108"/>
        <v>-16.368384835386056</v>
      </c>
      <c r="AS234" s="20">
        <f t="shared" si="122"/>
        <v>11258.993010667162</v>
      </c>
      <c r="AT234" s="20">
        <f t="shared" si="117"/>
        <v>-0.46147291236979981</v>
      </c>
      <c r="AU234" s="20">
        <f t="shared" si="118"/>
        <v>41.295834627389922</v>
      </c>
      <c r="AV234" s="20">
        <f t="shared" si="109"/>
        <v>-1.1174805317137791E-2</v>
      </c>
      <c r="AW234" s="21">
        <f t="shared" si="99"/>
        <v>28413.69999999999</v>
      </c>
      <c r="AX234" s="20">
        <f t="shared" si="110"/>
        <v>40.834361715020023</v>
      </c>
      <c r="AY234" s="20">
        <f t="shared" si="120"/>
        <v>11428.530396952214</v>
      </c>
      <c r="AZ234" s="20">
        <f t="shared" si="111"/>
        <v>11531.530396952216</v>
      </c>
      <c r="BA234" s="20"/>
      <c r="BB234" s="20"/>
    </row>
    <row r="235" spans="1:54" x14ac:dyDescent="0.25">
      <c r="A235">
        <v>3</v>
      </c>
      <c r="C235" s="16">
        <f t="shared" si="112"/>
        <v>44299</v>
      </c>
      <c r="D235" s="91">
        <v>234</v>
      </c>
      <c r="E235" s="91" t="e">
        <f t="shared" si="100"/>
        <v>#NUM!</v>
      </c>
      <c r="AA235" s="17">
        <f t="shared" si="101"/>
        <v>3.6111111111111112</v>
      </c>
      <c r="AB235">
        <f t="shared" si="97"/>
        <v>0.16250000000000001</v>
      </c>
      <c r="AC235">
        <v>22.22</v>
      </c>
      <c r="AD235">
        <f t="shared" si="98"/>
        <v>4.4999999999999998E-2</v>
      </c>
      <c r="AE235">
        <f t="shared" si="102"/>
        <v>0.11750000000000001</v>
      </c>
      <c r="AF235" s="28">
        <f t="shared" si="119"/>
        <v>16841.478490074787</v>
      </c>
      <c r="AG235" s="29">
        <f t="shared" si="103"/>
        <v>-26.40931296279458</v>
      </c>
      <c r="AH235" s="29">
        <f t="shared" si="104"/>
        <v>-14.281800010189031</v>
      </c>
      <c r="AI235" s="29">
        <f t="shared" si="113"/>
        <v>-36.622001675685247</v>
      </c>
      <c r="AJ235" s="29">
        <f t="shared" si="114"/>
        <v>-4.0691112972983614</v>
      </c>
      <c r="AK235" s="29">
        <f t="shared" si="115"/>
        <v>-12.207333891895082</v>
      </c>
      <c r="AL235" s="29">
        <f t="shared" si="116"/>
        <v>-24.414667783790165</v>
      </c>
      <c r="AM235" s="20">
        <f t="shared" si="121"/>
        <v>272.00011695720127</v>
      </c>
      <c r="AN235" s="20">
        <f t="shared" si="123"/>
        <v>-24.895088620710162</v>
      </c>
      <c r="AO235" s="20">
        <f t="shared" si="105"/>
        <v>23.768381666515122</v>
      </c>
      <c r="AP235" s="20">
        <f t="shared" si="106"/>
        <v>12.853620009170127</v>
      </c>
      <c r="AQ235" s="20">
        <f t="shared" si="107"/>
        <v>-12.264182382827412</v>
      </c>
      <c r="AR235" s="20">
        <f t="shared" si="108"/>
        <v>-16.333293680125774</v>
      </c>
      <c r="AS235" s="20">
        <f t="shared" si="122"/>
        <v>11300.221392967997</v>
      </c>
      <c r="AT235" s="20">
        <f t="shared" si="117"/>
        <v>-0.53726932785235704</v>
      </c>
      <c r="AU235" s="20">
        <f t="shared" si="118"/>
        <v>41.22838230083471</v>
      </c>
      <c r="AV235" s="20">
        <f t="shared" si="109"/>
        <v>-1.3031540358096453E-2</v>
      </c>
      <c r="AW235" s="21">
        <f t="shared" si="99"/>
        <v>28413.699999999986</v>
      </c>
      <c r="AX235" s="20">
        <f t="shared" si="110"/>
        <v>40.691112972983611</v>
      </c>
      <c r="AY235" s="20">
        <f t="shared" si="120"/>
        <v>11469.221509925197</v>
      </c>
      <c r="AZ235" s="20">
        <f t="shared" si="111"/>
        <v>11572.221509925197</v>
      </c>
      <c r="BA235" s="20"/>
      <c r="BB235" s="20"/>
    </row>
    <row r="236" spans="1:54" x14ac:dyDescent="0.25">
      <c r="A236">
        <v>3</v>
      </c>
      <c r="C236" s="16">
        <f t="shared" si="112"/>
        <v>44300</v>
      </c>
      <c r="D236" s="91">
        <v>235</v>
      </c>
      <c r="E236" s="91" t="e">
        <f t="shared" si="100"/>
        <v>#NUM!</v>
      </c>
      <c r="AA236" s="17">
        <f t="shared" si="101"/>
        <v>3.6111111111111112</v>
      </c>
      <c r="AB236">
        <f t="shared" si="97"/>
        <v>0.16250000000000001</v>
      </c>
      <c r="AC236">
        <v>22.22</v>
      </c>
      <c r="AD236">
        <f t="shared" si="98"/>
        <v>4.4999999999999998E-2</v>
      </c>
      <c r="AE236">
        <f t="shared" si="102"/>
        <v>0.11750000000000001</v>
      </c>
      <c r="AF236" s="28">
        <f t="shared" si="119"/>
        <v>16800.93739171858</v>
      </c>
      <c r="AG236" s="29">
        <f t="shared" si="103"/>
        <v>-26.293721785147895</v>
      </c>
      <c r="AH236" s="29">
        <f t="shared" si="104"/>
        <v>-14.247376571061441</v>
      </c>
      <c r="AI236" s="29">
        <f t="shared" si="113"/>
        <v>-36.486988520588397</v>
      </c>
      <c r="AJ236" s="29">
        <f t="shared" si="114"/>
        <v>-4.0541098356209337</v>
      </c>
      <c r="AK236" s="29">
        <f t="shared" si="115"/>
        <v>-12.162329506862799</v>
      </c>
      <c r="AL236" s="29">
        <f t="shared" si="116"/>
        <v>-24.324659013725601</v>
      </c>
      <c r="AM236" s="20">
        <f t="shared" si="121"/>
        <v>271.40081198814056</v>
      </c>
      <c r="AN236" s="20">
        <f t="shared" si="123"/>
        <v>-24.846288226575062</v>
      </c>
      <c r="AO236" s="20">
        <f t="shared" si="105"/>
        <v>23.664349606633106</v>
      </c>
      <c r="AP236" s="20">
        <f t="shared" si="106"/>
        <v>12.822638913955297</v>
      </c>
      <c r="AQ236" s="20">
        <f t="shared" si="107"/>
        <v>-12.240005263074057</v>
      </c>
      <c r="AR236" s="20">
        <f t="shared" si="108"/>
        <v>-16.294115098694991</v>
      </c>
      <c r="AS236" s="20">
        <f t="shared" si="122"/>
        <v>11341.361796293268</v>
      </c>
      <c r="AT236" s="20">
        <f t="shared" si="117"/>
        <v>-0.59930496906071085</v>
      </c>
      <c r="AU236" s="20">
        <f t="shared" si="118"/>
        <v>41.140403325271109</v>
      </c>
      <c r="AV236" s="20">
        <f t="shared" si="109"/>
        <v>-1.4567309034925742E-2</v>
      </c>
      <c r="AW236" s="21">
        <f t="shared" si="99"/>
        <v>28413.69999999999</v>
      </c>
      <c r="AX236" s="20">
        <f t="shared" si="110"/>
        <v>40.541098356209332</v>
      </c>
      <c r="AY236" s="20">
        <f t="shared" si="120"/>
        <v>11509.762608281406</v>
      </c>
      <c r="AZ236" s="20">
        <f t="shared" si="111"/>
        <v>11612.762608281408</v>
      </c>
      <c r="BA236" s="20"/>
      <c r="BB236" s="20"/>
    </row>
    <row r="237" spans="1:54" x14ac:dyDescent="0.25">
      <c r="A237">
        <v>3</v>
      </c>
      <c r="C237" s="16">
        <f t="shared" si="112"/>
        <v>44301</v>
      </c>
      <c r="D237" s="91">
        <v>236</v>
      </c>
      <c r="E237" s="91" t="e">
        <f t="shared" si="100"/>
        <v>#NUM!</v>
      </c>
      <c r="AA237" s="17">
        <f t="shared" si="101"/>
        <v>3.6111111111111112</v>
      </c>
      <c r="AB237">
        <f t="shared" si="97"/>
        <v>0.16250000000000001</v>
      </c>
      <c r="AC237">
        <v>22.22</v>
      </c>
      <c r="AD237">
        <f t="shared" si="98"/>
        <v>4.4999999999999998E-2</v>
      </c>
      <c r="AE237">
        <f t="shared" si="102"/>
        <v>0.11750000000000001</v>
      </c>
      <c r="AF237" s="28">
        <f t="shared" si="119"/>
        <v>16760.551678781419</v>
      </c>
      <c r="AG237" s="29">
        <f t="shared" si="103"/>
        <v>-26.172632897440881</v>
      </c>
      <c r="AH237" s="29">
        <f t="shared" si="104"/>
        <v>-14.213080039719152</v>
      </c>
      <c r="AI237" s="29">
        <f t="shared" si="113"/>
        <v>-36.347141643444033</v>
      </c>
      <c r="AJ237" s="29">
        <f t="shared" si="114"/>
        <v>-4.0385712937160037</v>
      </c>
      <c r="AK237" s="29">
        <f t="shared" si="115"/>
        <v>-12.115713881148011</v>
      </c>
      <c r="AL237" s="29">
        <f t="shared" si="116"/>
        <v>-24.231427762296022</v>
      </c>
      <c r="AM237" s="20">
        <f t="shared" si="121"/>
        <v>270.74475256123975</v>
      </c>
      <c r="AN237" s="20">
        <f t="shared" si="123"/>
        <v>-24.790164530878521</v>
      </c>
      <c r="AO237" s="20">
        <f t="shared" si="105"/>
        <v>23.555369607696793</v>
      </c>
      <c r="AP237" s="20">
        <f t="shared" si="106"/>
        <v>12.791772035747238</v>
      </c>
      <c r="AQ237" s="20">
        <f t="shared" si="107"/>
        <v>-12.213036539466325</v>
      </c>
      <c r="AR237" s="20">
        <f t="shared" si="108"/>
        <v>-16.251607833182327</v>
      </c>
      <c r="AS237" s="20">
        <f t="shared" si="122"/>
        <v>11382.40356865733</v>
      </c>
      <c r="AT237" s="20">
        <f t="shared" si="117"/>
        <v>-0.65605942690081065</v>
      </c>
      <c r="AU237" s="20">
        <f t="shared" si="118"/>
        <v>41.041772364062126</v>
      </c>
      <c r="AV237" s="20">
        <f t="shared" si="109"/>
        <v>-1.5985163142595748E-2</v>
      </c>
      <c r="AW237" s="21">
        <f t="shared" si="99"/>
        <v>28413.69999999999</v>
      </c>
      <c r="AX237" s="20">
        <f t="shared" si="110"/>
        <v>40.385712937160037</v>
      </c>
      <c r="AY237" s="20">
        <f t="shared" si="120"/>
        <v>11550.148321218567</v>
      </c>
      <c r="AZ237" s="20">
        <f t="shared" si="111"/>
        <v>11653.14832121857</v>
      </c>
      <c r="BA237" s="20"/>
      <c r="BB237" s="20"/>
    </row>
    <row r="238" spans="1:54" x14ac:dyDescent="0.25">
      <c r="A238">
        <v>3</v>
      </c>
      <c r="C238" s="16">
        <f t="shared" si="112"/>
        <v>44302</v>
      </c>
      <c r="D238" s="91">
        <v>237</v>
      </c>
      <c r="E238" s="91" t="e">
        <f t="shared" si="100"/>
        <v>#NUM!</v>
      </c>
      <c r="AA238" s="17">
        <f t="shared" si="101"/>
        <v>3.6111111111111112</v>
      </c>
      <c r="AB238">
        <f t="shared" si="97"/>
        <v>0.16250000000000001</v>
      </c>
      <c r="AC238">
        <v>22.22</v>
      </c>
      <c r="AD238">
        <f t="shared" si="98"/>
        <v>4.4999999999999998E-2</v>
      </c>
      <c r="AE238">
        <f t="shared" si="102"/>
        <v>0.11750000000000001</v>
      </c>
      <c r="AF238" s="28">
        <f t="shared" si="119"/>
        <v>16720.326159348064</v>
      </c>
      <c r="AG238" s="29">
        <f t="shared" si="103"/>
        <v>-26.046604473661954</v>
      </c>
      <c r="AH238" s="29">
        <f t="shared" si="104"/>
        <v>-14.178914959696895</v>
      </c>
      <c r="AI238" s="29">
        <f t="shared" si="113"/>
        <v>-36.202967490022964</v>
      </c>
      <c r="AJ238" s="29">
        <f t="shared" si="114"/>
        <v>-4.0225519433358849</v>
      </c>
      <c r="AK238" s="29">
        <f t="shared" si="115"/>
        <v>-12.067655830007654</v>
      </c>
      <c r="AL238" s="29">
        <f t="shared" si="116"/>
        <v>-24.135311660015311</v>
      </c>
      <c r="AM238" s="20">
        <f t="shared" si="121"/>
        <v>270.03713344578836</v>
      </c>
      <c r="AN238" s="20">
        <f t="shared" si="123"/>
        <v>-24.727072740218567</v>
      </c>
      <c r="AO238" s="20">
        <f t="shared" si="105"/>
        <v>23.441944026295758</v>
      </c>
      <c r="AP238" s="20">
        <f t="shared" si="106"/>
        <v>12.761023463727206</v>
      </c>
      <c r="AQ238" s="20">
        <f t="shared" si="107"/>
        <v>-12.183513865255788</v>
      </c>
      <c r="AR238" s="20">
        <f t="shared" si="108"/>
        <v>-16.206065808591674</v>
      </c>
      <c r="AS238" s="20">
        <f t="shared" si="122"/>
        <v>11423.336707206139</v>
      </c>
      <c r="AT238" s="20">
        <f t="shared" si="117"/>
        <v>-0.70761911545139355</v>
      </c>
      <c r="AU238" s="20">
        <f t="shared" si="118"/>
        <v>40.933138548809438</v>
      </c>
      <c r="AV238" s="20">
        <f t="shared" si="109"/>
        <v>-1.7287194203484183E-2</v>
      </c>
      <c r="AW238" s="21">
        <f t="shared" si="99"/>
        <v>28413.69999999999</v>
      </c>
      <c r="AX238" s="20">
        <f t="shared" si="110"/>
        <v>40.225519433358855</v>
      </c>
      <c r="AY238" s="20">
        <f t="shared" si="120"/>
        <v>11590.373840651926</v>
      </c>
      <c r="AZ238" s="20">
        <f t="shared" si="111"/>
        <v>11693.373840651928</v>
      </c>
      <c r="BA238" s="20"/>
      <c r="BB238" s="20"/>
    </row>
    <row r="239" spans="1:54" x14ac:dyDescent="0.25">
      <c r="A239">
        <v>3</v>
      </c>
      <c r="C239" s="16">
        <f t="shared" si="112"/>
        <v>44303</v>
      </c>
      <c r="D239" s="91">
        <v>238</v>
      </c>
      <c r="E239" s="91" t="e">
        <f t="shared" si="100"/>
        <v>#NUM!</v>
      </c>
      <c r="AA239" s="17">
        <f t="shared" si="101"/>
        <v>3.6111111111111112</v>
      </c>
      <c r="AB239">
        <f t="shared" si="97"/>
        <v>0.16250000000000001</v>
      </c>
      <c r="AC239">
        <v>22.22</v>
      </c>
      <c r="AD239">
        <f t="shared" si="98"/>
        <v>4.4999999999999998E-2</v>
      </c>
      <c r="AE239">
        <f t="shared" si="102"/>
        <v>0.11750000000000001</v>
      </c>
      <c r="AF239" s="28">
        <f t="shared" si="119"/>
        <v>16680.265093714483</v>
      </c>
      <c r="AG239" s="29">
        <f t="shared" si="103"/>
        <v>-25.916180235095183</v>
      </c>
      <c r="AH239" s="29">
        <f t="shared" si="104"/>
        <v>-14.144885398487569</v>
      </c>
      <c r="AI239" s="29">
        <f t="shared" si="113"/>
        <v>-36.054959070224477</v>
      </c>
      <c r="AJ239" s="29">
        <f t="shared" si="114"/>
        <v>-4.0061065633582755</v>
      </c>
      <c r="AK239" s="29">
        <f t="shared" si="115"/>
        <v>-12.018319690074824</v>
      </c>
      <c r="AL239" s="29">
        <f t="shared" si="116"/>
        <v>-24.036639380149651</v>
      </c>
      <c r="AM239" s="20">
        <f t="shared" si="121"/>
        <v>269.28298328554524</v>
      </c>
      <c r="AN239" s="20">
        <f t="shared" si="123"/>
        <v>-24.657438225407105</v>
      </c>
      <c r="AO239" s="20">
        <f t="shared" si="105"/>
        <v>23.324562211585665</v>
      </c>
      <c r="AP239" s="20">
        <f t="shared" si="106"/>
        <v>12.730396858638812</v>
      </c>
      <c r="AQ239" s="20">
        <f t="shared" si="107"/>
        <v>-12.151671005060475</v>
      </c>
      <c r="AR239" s="20">
        <f t="shared" si="108"/>
        <v>-16.157777568418751</v>
      </c>
      <c r="AS239" s="20">
        <f t="shared" si="122"/>
        <v>11464.151922999965</v>
      </c>
      <c r="AT239" s="20">
        <f t="shared" si="117"/>
        <v>-0.75415016024311399</v>
      </c>
      <c r="AU239" s="20">
        <f t="shared" si="118"/>
        <v>40.815215793825701</v>
      </c>
      <c r="AV239" s="20">
        <f t="shared" si="109"/>
        <v>-1.847718174645049E-2</v>
      </c>
      <c r="AW239" s="21">
        <f t="shared" si="99"/>
        <v>28413.699999999993</v>
      </c>
      <c r="AX239" s="20">
        <f t="shared" si="110"/>
        <v>40.06106563358275</v>
      </c>
      <c r="AY239" s="20">
        <f t="shared" si="120"/>
        <v>11630.434906285509</v>
      </c>
      <c r="AZ239" s="20">
        <f t="shared" si="111"/>
        <v>11733.434906285511</v>
      </c>
      <c r="BA239" s="20"/>
      <c r="BB239" s="20"/>
    </row>
    <row r="240" spans="1:54" x14ac:dyDescent="0.25">
      <c r="A240">
        <v>3</v>
      </c>
      <c r="C240" s="16">
        <f t="shared" si="112"/>
        <v>44304</v>
      </c>
      <c r="D240" s="91">
        <v>239</v>
      </c>
      <c r="E240" s="91" t="e">
        <f t="shared" si="100"/>
        <v>#NUM!</v>
      </c>
      <c r="AA240" s="17">
        <f t="shared" si="101"/>
        <v>3.6111111111111112</v>
      </c>
      <c r="AB240">
        <f t="shared" si="97"/>
        <v>0.16250000000000001</v>
      </c>
      <c r="AC240">
        <v>22.22</v>
      </c>
      <c r="AD240">
        <f t="shared" si="98"/>
        <v>4.4999999999999998E-2</v>
      </c>
      <c r="AE240">
        <f t="shared" si="102"/>
        <v>0.11750000000000001</v>
      </c>
      <c r="AF240" s="28">
        <f t="shared" si="119"/>
        <v>16640.372216769949</v>
      </c>
      <c r="AG240" s="29">
        <f t="shared" si="103"/>
        <v>-25.781881984364286</v>
      </c>
      <c r="AH240" s="29">
        <f t="shared" si="104"/>
        <v>-14.11099496017148</v>
      </c>
      <c r="AI240" s="29">
        <f t="shared" si="113"/>
        <v>-35.903589250082192</v>
      </c>
      <c r="AJ240" s="29">
        <f t="shared" si="114"/>
        <v>-3.9892876944535764</v>
      </c>
      <c r="AK240" s="29">
        <f t="shared" si="115"/>
        <v>-11.967863083360731</v>
      </c>
      <c r="AL240" s="29">
        <f t="shared" si="116"/>
        <v>-23.935726166721459</v>
      </c>
      <c r="AM240" s="20">
        <f t="shared" si="121"/>
        <v>268.48707783144562</v>
      </c>
      <c r="AN240" s="20">
        <f t="shared" si="123"/>
        <v>-24.581760456332312</v>
      </c>
      <c r="AO240" s="20">
        <f t="shared" si="105"/>
        <v>23.203693785927857</v>
      </c>
      <c r="AP240" s="20">
        <f t="shared" si="106"/>
        <v>12.699895464154332</v>
      </c>
      <c r="AQ240" s="20">
        <f t="shared" si="107"/>
        <v>-12.117734247849535</v>
      </c>
      <c r="AR240" s="20">
        <f t="shared" si="108"/>
        <v>-16.107021942303113</v>
      </c>
      <c r="AS240" s="20">
        <f t="shared" si="122"/>
        <v>11504.840705398601</v>
      </c>
      <c r="AT240" s="20">
        <f t="shared" si="117"/>
        <v>-0.79590545409962488</v>
      </c>
      <c r="AU240" s="20">
        <f t="shared" si="118"/>
        <v>40.688782398636249</v>
      </c>
      <c r="AV240" s="20">
        <f t="shared" si="109"/>
        <v>-1.9560807848757376E-2</v>
      </c>
      <c r="AW240" s="21">
        <f t="shared" si="99"/>
        <v>28413.699999999997</v>
      </c>
      <c r="AX240" s="20">
        <f t="shared" si="110"/>
        <v>39.892876944535764</v>
      </c>
      <c r="AY240" s="20">
        <f t="shared" si="120"/>
        <v>11670.327783230045</v>
      </c>
      <c r="AZ240" s="20">
        <f t="shared" si="111"/>
        <v>11773.327783230046</v>
      </c>
      <c r="BA240" s="20"/>
      <c r="BB240" s="20"/>
    </row>
    <row r="241" spans="1:54" x14ac:dyDescent="0.25">
      <c r="A241">
        <v>3</v>
      </c>
      <c r="C241" s="16">
        <f t="shared" si="112"/>
        <v>44305</v>
      </c>
      <c r="D241" s="91">
        <v>240</v>
      </c>
      <c r="E241" s="91" t="e">
        <f t="shared" si="100"/>
        <v>#NUM!</v>
      </c>
      <c r="AA241" s="17">
        <f t="shared" si="101"/>
        <v>3.6111111111111112</v>
      </c>
      <c r="AB241">
        <f t="shared" si="97"/>
        <v>0.16250000000000001</v>
      </c>
      <c r="AC241">
        <v>22.22</v>
      </c>
      <c r="AD241">
        <f t="shared" si="98"/>
        <v>4.4999999999999998E-2</v>
      </c>
      <c r="AE241">
        <f t="shared" si="102"/>
        <v>0.11750000000000001</v>
      </c>
      <c r="AF241" s="28">
        <f t="shared" si="119"/>
        <v>16600.650768375472</v>
      </c>
      <c r="AG241" s="29">
        <f t="shared" si="103"/>
        <v>-25.644201590125732</v>
      </c>
      <c r="AH241" s="29">
        <f t="shared" si="104"/>
        <v>-14.07724680435091</v>
      </c>
      <c r="AI241" s="29">
        <f t="shared" si="113"/>
        <v>-35.749303555028973</v>
      </c>
      <c r="AJ241" s="29">
        <f t="shared" si="114"/>
        <v>-3.9721448394476639</v>
      </c>
      <c r="AK241" s="29">
        <f t="shared" si="115"/>
        <v>-11.916434518342991</v>
      </c>
      <c r="AL241" s="29">
        <f t="shared" si="116"/>
        <v>-23.832869036685985</v>
      </c>
      <c r="AM241" s="20">
        <f t="shared" si="121"/>
        <v>267.65384585504751</v>
      </c>
      <c r="AN241" s="20">
        <f t="shared" si="123"/>
        <v>-24.500617029012012</v>
      </c>
      <c r="AO241" s="20">
        <f t="shared" si="105"/>
        <v>23.079781431113158</v>
      </c>
      <c r="AP241" s="20">
        <f t="shared" si="106"/>
        <v>12.669522123915819</v>
      </c>
      <c r="AQ241" s="20">
        <f t="shared" si="107"/>
        <v>-12.081918502415052</v>
      </c>
      <c r="AR241" s="20">
        <f t="shared" si="108"/>
        <v>-16.054063341862715</v>
      </c>
      <c r="AS241" s="20">
        <f t="shared" si="122"/>
        <v>11545.395385769478</v>
      </c>
      <c r="AT241" s="20">
        <f t="shared" si="117"/>
        <v>-0.83323197639811042</v>
      </c>
      <c r="AU241" s="20">
        <f t="shared" si="118"/>
        <v>40.554680370876667</v>
      </c>
      <c r="AV241" s="20">
        <f t="shared" si="109"/>
        <v>-2.0545889371537871E-2</v>
      </c>
      <c r="AW241" s="21">
        <f t="shared" si="99"/>
        <v>28413.699999999997</v>
      </c>
      <c r="AX241" s="20">
        <f t="shared" si="110"/>
        <v>39.721448394476639</v>
      </c>
      <c r="AY241" s="20">
        <f t="shared" si="120"/>
        <v>11710.049231624522</v>
      </c>
      <c r="AZ241" s="20">
        <f t="shared" si="111"/>
        <v>11813.049231624525</v>
      </c>
      <c r="BA241" s="20"/>
      <c r="BB241" s="20"/>
    </row>
    <row r="242" spans="1:54" x14ac:dyDescent="0.25">
      <c r="A242">
        <v>3</v>
      </c>
      <c r="C242" s="16">
        <f t="shared" si="112"/>
        <v>44306</v>
      </c>
      <c r="D242" s="91">
        <v>241</v>
      </c>
      <c r="E242" s="91" t="e">
        <f t="shared" si="100"/>
        <v>#NUM!</v>
      </c>
      <c r="AA242" s="17">
        <f t="shared" si="101"/>
        <v>3.6111111111111112</v>
      </c>
      <c r="AB242">
        <f t="shared" si="97"/>
        <v>0.16250000000000001</v>
      </c>
      <c r="AC242">
        <v>22.22</v>
      </c>
      <c r="AD242">
        <f t="shared" si="98"/>
        <v>4.4999999999999998E-2</v>
      </c>
      <c r="AE242">
        <f t="shared" si="102"/>
        <v>0.11750000000000001</v>
      </c>
      <c r="AF242" s="28">
        <f t="shared" si="119"/>
        <v>16561.103532296831</v>
      </c>
      <c r="AG242" s="29">
        <f t="shared" si="103"/>
        <v>-25.503592406792833</v>
      </c>
      <c r="AH242" s="29">
        <f t="shared" si="104"/>
        <v>-14.043643671849352</v>
      </c>
      <c r="AI242" s="29">
        <f t="shared" si="113"/>
        <v>-35.592512470777969</v>
      </c>
      <c r="AJ242" s="29">
        <f t="shared" si="114"/>
        <v>-3.9547236078642189</v>
      </c>
      <c r="AK242" s="29">
        <f t="shared" si="115"/>
        <v>-11.864170823592655</v>
      </c>
      <c r="AL242" s="29">
        <f t="shared" si="116"/>
        <v>-23.728341647185314</v>
      </c>
      <c r="AM242" s="20">
        <f t="shared" si="121"/>
        <v>266.78726747855819</v>
      </c>
      <c r="AN242" s="20">
        <f t="shared" si="123"/>
        <v>-24.414667783790165</v>
      </c>
      <c r="AO242" s="20">
        <f t="shared" si="105"/>
        <v>22.953233166113552</v>
      </c>
      <c r="AP242" s="20">
        <f t="shared" si="106"/>
        <v>12.639279304664418</v>
      </c>
      <c r="AQ242" s="20">
        <f t="shared" si="107"/>
        <v>-12.044423063477137</v>
      </c>
      <c r="AR242" s="20">
        <f t="shared" si="108"/>
        <v>-15.999146671341355</v>
      </c>
      <c r="AS242" s="20">
        <f t="shared" si="122"/>
        <v>11585.809200224609</v>
      </c>
      <c r="AT242" s="20">
        <f t="shared" si="117"/>
        <v>-0.86657837648931491</v>
      </c>
      <c r="AU242" s="20">
        <f t="shared" si="118"/>
        <v>40.413814455130705</v>
      </c>
      <c r="AV242" s="20">
        <f t="shared" si="109"/>
        <v>-2.1442627679983797E-2</v>
      </c>
      <c r="AW242" s="21">
        <f t="shared" si="99"/>
        <v>28413.699999999997</v>
      </c>
      <c r="AX242" s="20">
        <f t="shared" si="110"/>
        <v>39.547236078642186</v>
      </c>
      <c r="AY242" s="20">
        <f t="shared" si="120"/>
        <v>11749.596467703164</v>
      </c>
      <c r="AZ242" s="20">
        <f t="shared" si="111"/>
        <v>11852.596467703166</v>
      </c>
      <c r="BA242" s="20"/>
      <c r="BB242" s="20"/>
    </row>
    <row r="243" spans="1:54" x14ac:dyDescent="0.25">
      <c r="A243">
        <v>3</v>
      </c>
      <c r="C243" s="16">
        <f t="shared" si="112"/>
        <v>44307</v>
      </c>
      <c r="D243" s="91">
        <v>242</v>
      </c>
      <c r="E243" s="91" t="e">
        <f t="shared" si="100"/>
        <v>#NUM!</v>
      </c>
      <c r="AA243" s="17">
        <f t="shared" si="101"/>
        <v>3.6111111111111112</v>
      </c>
      <c r="AB243">
        <f t="shared" si="97"/>
        <v>0.16250000000000001</v>
      </c>
      <c r="AC243">
        <v>22.22</v>
      </c>
      <c r="AD243">
        <f t="shared" si="98"/>
        <v>4.4999999999999998E-2</v>
      </c>
      <c r="AE243">
        <f t="shared" si="102"/>
        <v>0.11750000000000001</v>
      </c>
      <c r="AF243" s="28">
        <f t="shared" si="119"/>
        <v>16521.732884265366</v>
      </c>
      <c r="AG243" s="29">
        <f t="shared" si="103"/>
        <v>-25.360460113818544</v>
      </c>
      <c r="AH243" s="29">
        <f t="shared" si="104"/>
        <v>-14.010187917647661</v>
      </c>
      <c r="AI243" s="29">
        <f t="shared" si="113"/>
        <v>-35.433583228319584</v>
      </c>
      <c r="AJ243" s="29">
        <f t="shared" si="114"/>
        <v>-3.9370648031466207</v>
      </c>
      <c r="AK243" s="29">
        <f t="shared" si="115"/>
        <v>-11.81119440943986</v>
      </c>
      <c r="AL243" s="29">
        <f t="shared" si="116"/>
        <v>-23.622388818879724</v>
      </c>
      <c r="AM243" s="20">
        <f t="shared" si="121"/>
        <v>265.89076465661708</v>
      </c>
      <c r="AN243" s="20">
        <f t="shared" si="123"/>
        <v>-24.324659013725601</v>
      </c>
      <c r="AO243" s="20">
        <f t="shared" si="105"/>
        <v>22.824414102436691</v>
      </c>
      <c r="AP243" s="20">
        <f t="shared" si="106"/>
        <v>12.609169125882895</v>
      </c>
      <c r="AQ243" s="20">
        <f t="shared" si="107"/>
        <v>-12.005427036535119</v>
      </c>
      <c r="AR243" s="20">
        <f t="shared" si="108"/>
        <v>-15.94249183968174</v>
      </c>
      <c r="AS243" s="20">
        <f t="shared" si="122"/>
        <v>11626.076351078016</v>
      </c>
      <c r="AT243" s="20">
        <f t="shared" si="117"/>
        <v>-0.89650282194111242</v>
      </c>
      <c r="AU243" s="20">
        <f t="shared" si="118"/>
        <v>40.267150853407657</v>
      </c>
      <c r="AV243" s="20">
        <f t="shared" si="109"/>
        <v>-2.2263875216918774E-2</v>
      </c>
      <c r="AW243" s="21">
        <f t="shared" si="99"/>
        <v>28413.7</v>
      </c>
      <c r="AX243" s="20">
        <f t="shared" si="110"/>
        <v>39.370648031466203</v>
      </c>
      <c r="AY243" s="20">
        <f t="shared" si="120"/>
        <v>11788.967115734631</v>
      </c>
      <c r="AZ243" s="20">
        <f t="shared" si="111"/>
        <v>11891.967115734633</v>
      </c>
      <c r="BA243" s="20"/>
      <c r="BB243" s="20"/>
    </row>
    <row r="244" spans="1:54" x14ac:dyDescent="0.25">
      <c r="A244">
        <v>3</v>
      </c>
      <c r="C244" s="16">
        <f t="shared" si="112"/>
        <v>44308</v>
      </c>
      <c r="D244" s="91">
        <v>243</v>
      </c>
      <c r="E244" s="91" t="e">
        <f t="shared" si="100"/>
        <v>#NUM!</v>
      </c>
      <c r="AA244" s="17">
        <f t="shared" si="101"/>
        <v>3.6111111111111112</v>
      </c>
      <c r="AB244">
        <f t="shared" si="97"/>
        <v>0.16250000000000001</v>
      </c>
      <c r="AC244">
        <v>22.22</v>
      </c>
      <c r="AD244">
        <f t="shared" si="98"/>
        <v>4.4999999999999998E-2</v>
      </c>
      <c r="AE244">
        <f t="shared" si="102"/>
        <v>0.11750000000000001</v>
      </c>
      <c r="AF244" s="28">
        <f t="shared" si="119"/>
        <v>16482.540849754587</v>
      </c>
      <c r="AG244" s="29">
        <f t="shared" si="103"/>
        <v>-25.215152959237155</v>
      </c>
      <c r="AH244" s="29">
        <f t="shared" si="104"/>
        <v>-13.976881551542</v>
      </c>
      <c r="AI244" s="29">
        <f t="shared" si="113"/>
        <v>-35.27283105970124</v>
      </c>
      <c r="AJ244" s="29">
        <f t="shared" si="114"/>
        <v>-3.9192034510779155</v>
      </c>
      <c r="AK244" s="29">
        <f t="shared" si="115"/>
        <v>-11.757610353233746</v>
      </c>
      <c r="AL244" s="29">
        <f t="shared" si="116"/>
        <v>-23.515220706467495</v>
      </c>
      <c r="AM244" s="20">
        <f t="shared" si="121"/>
        <v>264.96708354447446</v>
      </c>
      <c r="AN244" s="20">
        <f t="shared" si="123"/>
        <v>-24.231427762296022</v>
      </c>
      <c r="AO244" s="20">
        <f t="shared" si="105"/>
        <v>22.693637663313439</v>
      </c>
      <c r="AP244" s="20">
        <f t="shared" si="106"/>
        <v>12.579193396387801</v>
      </c>
      <c r="AQ244" s="20">
        <f t="shared" si="107"/>
        <v>-11.965084409547767</v>
      </c>
      <c r="AR244" s="20">
        <f t="shared" si="108"/>
        <v>-15.884287860625683</v>
      </c>
      <c r="AS244" s="20">
        <f t="shared" si="122"/>
        <v>11666.192066700938</v>
      </c>
      <c r="AT244" s="20">
        <f t="shared" si="117"/>
        <v>-0.92368111214261717</v>
      </c>
      <c r="AU244" s="20">
        <f t="shared" si="118"/>
        <v>40.115715622921925</v>
      </c>
      <c r="AV244" s="20">
        <f t="shared" si="109"/>
        <v>-2.3025417789501686E-2</v>
      </c>
      <c r="AW244" s="21">
        <f t="shared" si="99"/>
        <v>28413.699999999997</v>
      </c>
      <c r="AX244" s="20">
        <f t="shared" si="110"/>
        <v>39.192034510779159</v>
      </c>
      <c r="AY244" s="20">
        <f t="shared" si="120"/>
        <v>11828.15915024541</v>
      </c>
      <c r="AZ244" s="20">
        <f t="shared" si="111"/>
        <v>11931.159150245412</v>
      </c>
      <c r="BA244" s="20"/>
      <c r="BB244" s="20"/>
    </row>
    <row r="245" spans="1:54" x14ac:dyDescent="0.25">
      <c r="A245">
        <v>3</v>
      </c>
      <c r="C245" s="16">
        <f t="shared" si="112"/>
        <v>44309</v>
      </c>
      <c r="D245" s="91">
        <v>244</v>
      </c>
      <c r="E245" s="91" t="e">
        <f t="shared" si="100"/>
        <v>#NUM!</v>
      </c>
      <c r="AA245" s="17">
        <f t="shared" si="101"/>
        <v>3.6111111111111112</v>
      </c>
      <c r="AB245">
        <f t="shared" si="97"/>
        <v>0.16250000000000001</v>
      </c>
      <c r="AC245">
        <v>22.22</v>
      </c>
      <c r="AD245">
        <f t="shared" si="98"/>
        <v>4.4999999999999998E-2</v>
      </c>
      <c r="AE245">
        <f t="shared" si="102"/>
        <v>0.11750000000000001</v>
      </c>
      <c r="AF245" s="28">
        <f t="shared" si="119"/>
        <v>16443.529172075203</v>
      </c>
      <c r="AG245" s="29">
        <f t="shared" si="103"/>
        <v>-25.067951392365689</v>
      </c>
      <c r="AH245" s="29">
        <f t="shared" si="104"/>
        <v>-13.943726287021123</v>
      </c>
      <c r="AI245" s="29">
        <f t="shared" si="113"/>
        <v>-35.110509911448133</v>
      </c>
      <c r="AJ245" s="29">
        <f t="shared" si="114"/>
        <v>-3.9011677679386816</v>
      </c>
      <c r="AK245" s="29">
        <f t="shared" si="115"/>
        <v>-11.703503303816044</v>
      </c>
      <c r="AL245" s="29">
        <f t="shared" si="116"/>
        <v>-23.407006607632091</v>
      </c>
      <c r="AM245" s="20">
        <f t="shared" si="121"/>
        <v>264.01876303640597</v>
      </c>
      <c r="AN245" s="20">
        <f t="shared" si="123"/>
        <v>-24.135311660015311</v>
      </c>
      <c r="AO245" s="20">
        <f t="shared" si="105"/>
        <v>22.56115625312912</v>
      </c>
      <c r="AP245" s="20">
        <f t="shared" si="106"/>
        <v>12.549353658319012</v>
      </c>
      <c r="AQ245" s="20">
        <f t="shared" si="107"/>
        <v>-11.92351875950135</v>
      </c>
      <c r="AR245" s="20">
        <f t="shared" si="108"/>
        <v>-15.824686527440033</v>
      </c>
      <c r="AS245" s="20">
        <f t="shared" si="122"/>
        <v>11706.152064888394</v>
      </c>
      <c r="AT245" s="20">
        <f t="shared" si="117"/>
        <v>-0.94832050806849111</v>
      </c>
      <c r="AU245" s="20">
        <f t="shared" si="118"/>
        <v>39.959998187456222</v>
      </c>
      <c r="AV245" s="20">
        <f t="shared" si="109"/>
        <v>-2.3731745522605575E-2</v>
      </c>
      <c r="AW245" s="21">
        <f t="shared" si="99"/>
        <v>28413.700000000004</v>
      </c>
      <c r="AX245" s="20">
        <f t="shared" si="110"/>
        <v>39.011677679386821</v>
      </c>
      <c r="AY245" s="20">
        <f t="shared" si="120"/>
        <v>11867.170827924798</v>
      </c>
      <c r="AZ245" s="20">
        <f t="shared" si="111"/>
        <v>11970.1708279248</v>
      </c>
      <c r="BA245" s="20"/>
      <c r="BB245" s="20"/>
    </row>
    <row r="246" spans="1:54" x14ac:dyDescent="0.25">
      <c r="A246">
        <v>3</v>
      </c>
      <c r="C246" s="16">
        <f t="shared" si="112"/>
        <v>44310</v>
      </c>
      <c r="D246" s="91">
        <v>245</v>
      </c>
      <c r="E246" s="91" t="e">
        <f t="shared" si="100"/>
        <v>#NUM!</v>
      </c>
      <c r="AA246" s="17">
        <f t="shared" si="101"/>
        <v>3.6111111111111112</v>
      </c>
      <c r="AB246">
        <f t="shared" si="97"/>
        <v>0.16250000000000001</v>
      </c>
      <c r="AC246">
        <v>22.22</v>
      </c>
      <c r="AD246">
        <f t="shared" si="98"/>
        <v>4.4999999999999998E-2</v>
      </c>
      <c r="AE246">
        <f t="shared" si="102"/>
        <v>0.11750000000000001</v>
      </c>
      <c r="AF246" s="28">
        <f t="shared" si="119"/>
        <v>16404.699335289646</v>
      </c>
      <c r="AG246" s="29">
        <f t="shared" si="103"/>
        <v>-24.919113186682324</v>
      </c>
      <c r="AH246" s="29">
        <f t="shared" si="104"/>
        <v>-13.910723598872657</v>
      </c>
      <c r="AI246" s="29">
        <f t="shared" si="113"/>
        <v>-34.946853106999484</v>
      </c>
      <c r="AJ246" s="29">
        <f t="shared" si="114"/>
        <v>-3.8829836785554983</v>
      </c>
      <c r="AK246" s="29">
        <f t="shared" si="115"/>
        <v>-11.648951035666494</v>
      </c>
      <c r="AL246" s="29">
        <f t="shared" si="116"/>
        <v>-23.297902071332992</v>
      </c>
      <c r="AM246" s="20">
        <f t="shared" si="121"/>
        <v>263.04813242661749</v>
      </c>
      <c r="AN246" s="20">
        <f t="shared" si="123"/>
        <v>-24.036639380149651</v>
      </c>
      <c r="AO246" s="20">
        <f t="shared" si="105"/>
        <v>22.427201868014091</v>
      </c>
      <c r="AP246" s="20">
        <f t="shared" si="106"/>
        <v>12.519651238985391</v>
      </c>
      <c r="AQ246" s="20">
        <f t="shared" si="107"/>
        <v>-11.880844336638269</v>
      </c>
      <c r="AR246" s="20">
        <f t="shared" si="108"/>
        <v>-15.763828015193766</v>
      </c>
      <c r="AS246" s="20">
        <f t="shared" si="122"/>
        <v>11745.952532283738</v>
      </c>
      <c r="AT246" s="20">
        <f t="shared" si="117"/>
        <v>-0.97063060978848625</v>
      </c>
      <c r="AU246" s="20">
        <f t="shared" si="118"/>
        <v>39.80046739534373</v>
      </c>
      <c r="AV246" s="20">
        <f t="shared" si="109"/>
        <v>-2.4387417367416158E-2</v>
      </c>
      <c r="AW246" s="21">
        <f t="shared" si="99"/>
        <v>28413.700000000004</v>
      </c>
      <c r="AX246" s="20">
        <f t="shared" si="110"/>
        <v>38.829836785554988</v>
      </c>
      <c r="AY246" s="20">
        <f t="shared" si="120"/>
        <v>11906.000664710353</v>
      </c>
      <c r="AZ246" s="20">
        <f t="shared" si="111"/>
        <v>12009.000664710355</v>
      </c>
      <c r="BA246" s="20"/>
      <c r="BB246" s="20"/>
    </row>
    <row r="247" spans="1:54" x14ac:dyDescent="0.25">
      <c r="A247">
        <v>3</v>
      </c>
      <c r="C247" s="16">
        <f t="shared" si="112"/>
        <v>44311</v>
      </c>
      <c r="D247" s="91">
        <v>246</v>
      </c>
      <c r="E247" s="91" t="e">
        <f t="shared" si="100"/>
        <v>#NUM!</v>
      </c>
      <c r="AA247" s="17">
        <f t="shared" si="101"/>
        <v>3.6111111111111112</v>
      </c>
      <c r="AB247">
        <f t="shared" si="97"/>
        <v>0.16250000000000001</v>
      </c>
      <c r="AC247">
        <v>22.22</v>
      </c>
      <c r="AD247">
        <f t="shared" si="98"/>
        <v>4.4999999999999998E-2</v>
      </c>
      <c r="AE247">
        <f t="shared" si="102"/>
        <v>0.11750000000000001</v>
      </c>
      <c r="AF247" s="28">
        <f t="shared" si="119"/>
        <v>16366.052587028769</v>
      </c>
      <c r="AG247" s="29">
        <f t="shared" si="103"/>
        <v>-24.768873518309995</v>
      </c>
      <c r="AH247" s="29">
        <f t="shared" si="104"/>
        <v>-13.877874742568105</v>
      </c>
      <c r="AI247" s="29">
        <f t="shared" si="113"/>
        <v>-34.782073434790291</v>
      </c>
      <c r="AJ247" s="29">
        <f t="shared" si="114"/>
        <v>-3.8646748260878101</v>
      </c>
      <c r="AK247" s="29">
        <f t="shared" si="115"/>
        <v>-11.59402447826343</v>
      </c>
      <c r="AL247" s="29">
        <f t="shared" si="116"/>
        <v>-23.188048956526863</v>
      </c>
      <c r="AM247" s="20">
        <f t="shared" si="121"/>
        <v>262.05731373548855</v>
      </c>
      <c r="AN247" s="20">
        <f t="shared" si="123"/>
        <v>-23.935726166721459</v>
      </c>
      <c r="AO247" s="20">
        <f t="shared" si="105"/>
        <v>22.291986166478996</v>
      </c>
      <c r="AP247" s="20">
        <f t="shared" si="106"/>
        <v>12.490087268311294</v>
      </c>
      <c r="AQ247" s="20">
        <f t="shared" si="107"/>
        <v>-11.837165959197787</v>
      </c>
      <c r="AR247" s="20">
        <f t="shared" si="108"/>
        <v>-15.701840785285597</v>
      </c>
      <c r="AS247" s="20">
        <f t="shared" si="122"/>
        <v>11785.590099235744</v>
      </c>
      <c r="AT247" s="20">
        <f t="shared" si="117"/>
        <v>-0.99081869112893628</v>
      </c>
      <c r="AU247" s="20">
        <f t="shared" si="118"/>
        <v>39.637566952005727</v>
      </c>
      <c r="AV247" s="20">
        <f t="shared" si="109"/>
        <v>-2.4996960391858745E-2</v>
      </c>
      <c r="AW247" s="21">
        <f t="shared" si="99"/>
        <v>28413.700000000004</v>
      </c>
      <c r="AX247" s="20">
        <f t="shared" si="110"/>
        <v>38.646748260878105</v>
      </c>
      <c r="AY247" s="20">
        <f t="shared" si="120"/>
        <v>11944.647412971231</v>
      </c>
      <c r="AZ247" s="20">
        <f t="shared" si="111"/>
        <v>12047.647412971231</v>
      </c>
      <c r="BA247" s="20"/>
      <c r="BB247" s="20"/>
    </row>
    <row r="248" spans="1:54" x14ac:dyDescent="0.25">
      <c r="A248">
        <v>3</v>
      </c>
      <c r="C248" s="16">
        <f t="shared" si="112"/>
        <v>44312</v>
      </c>
      <c r="D248" s="91">
        <v>247</v>
      </c>
      <c r="E248" s="91" t="e">
        <f t="shared" si="100"/>
        <v>#NUM!</v>
      </c>
      <c r="AA248" s="17">
        <f t="shared" si="101"/>
        <v>3.6111111111111112</v>
      </c>
      <c r="AB248">
        <f t="shared" si="97"/>
        <v>0.16250000000000001</v>
      </c>
      <c r="AC248">
        <v>22.22</v>
      </c>
      <c r="AD248">
        <f t="shared" si="98"/>
        <v>4.4999999999999998E-2</v>
      </c>
      <c r="AE248">
        <f t="shared" si="102"/>
        <v>0.11750000000000001</v>
      </c>
      <c r="AF248" s="28">
        <f t="shared" si="119"/>
        <v>16327.589960772428</v>
      </c>
      <c r="AG248" s="29">
        <f t="shared" si="103"/>
        <v>-24.617445482775299</v>
      </c>
      <c r="AH248" s="29">
        <f t="shared" si="104"/>
        <v>-13.845180773565071</v>
      </c>
      <c r="AI248" s="29">
        <f t="shared" si="113"/>
        <v>-34.616363630706338</v>
      </c>
      <c r="AJ248" s="29">
        <f t="shared" si="114"/>
        <v>-3.8462626256340373</v>
      </c>
      <c r="AK248" s="29">
        <f t="shared" si="115"/>
        <v>-11.538787876902113</v>
      </c>
      <c r="AL248" s="29">
        <f t="shared" si="116"/>
        <v>-23.077575753804226</v>
      </c>
      <c r="AM248" s="20">
        <f t="shared" si="121"/>
        <v>261.04822921141198</v>
      </c>
      <c r="AN248" s="20">
        <f t="shared" si="123"/>
        <v>-23.832869036685985</v>
      </c>
      <c r="AO248" s="20">
        <f t="shared" si="105"/>
        <v>22.155700934497769</v>
      </c>
      <c r="AP248" s="20">
        <f t="shared" si="106"/>
        <v>12.460662696208564</v>
      </c>
      <c r="AQ248" s="20">
        <f t="shared" si="107"/>
        <v>-11.792579118096985</v>
      </c>
      <c r="AR248" s="20">
        <f t="shared" si="108"/>
        <v>-15.638841743731021</v>
      </c>
      <c r="AS248" s="20">
        <f t="shared" si="122"/>
        <v>11825.061810016159</v>
      </c>
      <c r="AT248" s="20">
        <f t="shared" si="117"/>
        <v>-1.0090845240765702</v>
      </c>
      <c r="AU248" s="20">
        <f t="shared" si="118"/>
        <v>39.471710780415378</v>
      </c>
      <c r="AV248" s="20">
        <f t="shared" si="109"/>
        <v>-2.5564752683008771E-2</v>
      </c>
      <c r="AW248" s="21">
        <f t="shared" si="99"/>
        <v>28413.699999999997</v>
      </c>
      <c r="AX248" s="20">
        <f t="shared" si="110"/>
        <v>38.462626256340371</v>
      </c>
      <c r="AY248" s="20">
        <f t="shared" si="120"/>
        <v>11983.110039227571</v>
      </c>
      <c r="AZ248" s="20">
        <f t="shared" si="111"/>
        <v>12086.110039227571</v>
      </c>
      <c r="BA248" s="20"/>
      <c r="BB248" s="20"/>
    </row>
    <row r="249" spans="1:54" x14ac:dyDescent="0.25">
      <c r="A249">
        <v>3</v>
      </c>
      <c r="C249" s="16">
        <f t="shared" si="112"/>
        <v>44313</v>
      </c>
      <c r="D249" s="91">
        <v>248</v>
      </c>
      <c r="E249" s="91" t="e">
        <f t="shared" si="100"/>
        <v>#NUM!</v>
      </c>
      <c r="AA249" s="17">
        <f t="shared" si="101"/>
        <v>3.6111111111111112</v>
      </c>
      <c r="AB249">
        <f t="shared" si="97"/>
        <v>0.16250000000000001</v>
      </c>
      <c r="AC249">
        <v>22.22</v>
      </c>
      <c r="AD249">
        <f t="shared" si="98"/>
        <v>4.4999999999999998E-2</v>
      </c>
      <c r="AE249">
        <f t="shared" si="102"/>
        <v>0.11750000000000001</v>
      </c>
      <c r="AF249" s="28">
        <f t="shared" si="119"/>
        <v>16289.312297116567</v>
      </c>
      <c r="AG249" s="29">
        <f t="shared" si="103"/>
        <v>-24.465021089705356</v>
      </c>
      <c r="AH249" s="29">
        <f t="shared" si="104"/>
        <v>-13.812642566155963</v>
      </c>
      <c r="AI249" s="29">
        <f t="shared" si="113"/>
        <v>-34.449897290275189</v>
      </c>
      <c r="AJ249" s="29">
        <f t="shared" si="114"/>
        <v>-3.827766365586132</v>
      </c>
      <c r="AK249" s="29">
        <f t="shared" si="115"/>
        <v>-11.483299096758396</v>
      </c>
      <c r="AL249" s="29">
        <f t="shared" si="116"/>
        <v>-22.966598193516795</v>
      </c>
      <c r="AM249" s="20">
        <f t="shared" si="121"/>
        <v>260.02261453998835</v>
      </c>
      <c r="AN249" s="20">
        <f t="shared" si="123"/>
        <v>-23.728341647185314</v>
      </c>
      <c r="AO249" s="20">
        <f t="shared" si="105"/>
        <v>22.018518980734822</v>
      </c>
      <c r="AP249" s="20">
        <f t="shared" si="106"/>
        <v>12.431378309540367</v>
      </c>
      <c r="AQ249" s="20">
        <f t="shared" si="107"/>
        <v>-11.747170314513539</v>
      </c>
      <c r="AR249" s="20">
        <f t="shared" si="108"/>
        <v>-15.574936680099672</v>
      </c>
      <c r="AS249" s="20">
        <f t="shared" si="122"/>
        <v>11864.365088343444</v>
      </c>
      <c r="AT249" s="20">
        <f t="shared" si="117"/>
        <v>-1.0256146714236252</v>
      </c>
      <c r="AU249" s="20">
        <f t="shared" si="118"/>
        <v>39.303278327284715</v>
      </c>
      <c r="AV249" s="20">
        <f t="shared" si="109"/>
        <v>-2.6094888647281964E-2</v>
      </c>
      <c r="AW249" s="21">
        <f t="shared" si="99"/>
        <v>28413.699999999997</v>
      </c>
      <c r="AX249" s="20">
        <f t="shared" si="110"/>
        <v>38.277663655861325</v>
      </c>
      <c r="AY249" s="20">
        <f t="shared" si="120"/>
        <v>12021.387702883432</v>
      </c>
      <c r="AZ249" s="20">
        <f t="shared" si="111"/>
        <v>12124.387702883432</v>
      </c>
      <c r="BA249" s="20"/>
      <c r="BB249" s="20"/>
    </row>
    <row r="250" spans="1:54" x14ac:dyDescent="0.25">
      <c r="A250">
        <v>3</v>
      </c>
      <c r="C250" s="16">
        <f t="shared" si="112"/>
        <v>44314</v>
      </c>
      <c r="D250" s="91">
        <v>249</v>
      </c>
      <c r="E250" s="91" t="e">
        <f t="shared" si="100"/>
        <v>#NUM!</v>
      </c>
      <c r="AA250" s="17">
        <f t="shared" si="101"/>
        <v>3.6111111111111112</v>
      </c>
      <c r="AB250">
        <f t="shared" si="97"/>
        <v>0.16250000000000001</v>
      </c>
      <c r="AC250">
        <v>22.22</v>
      </c>
      <c r="AD250">
        <f t="shared" si="98"/>
        <v>4.4999999999999998E-2</v>
      </c>
      <c r="AE250">
        <f t="shared" si="102"/>
        <v>0.11750000000000001</v>
      </c>
      <c r="AF250" s="28">
        <f t="shared" si="119"/>
        <v>16251.220263508732</v>
      </c>
      <c r="AG250" s="29">
        <f t="shared" si="103"/>
        <v>-24.311772776375292</v>
      </c>
      <c r="AH250" s="29">
        <f t="shared" si="104"/>
        <v>-13.780260831459282</v>
      </c>
      <c r="AI250" s="29">
        <f t="shared" si="113"/>
        <v>-34.282830247051116</v>
      </c>
      <c r="AJ250" s="29">
        <f t="shared" si="114"/>
        <v>-3.8092033607834574</v>
      </c>
      <c r="AK250" s="29">
        <f t="shared" si="115"/>
        <v>-11.427610082350371</v>
      </c>
      <c r="AL250" s="29">
        <f t="shared" si="116"/>
        <v>-22.855220164700746</v>
      </c>
      <c r="AM250" s="20">
        <f t="shared" si="121"/>
        <v>258.9820383138603</v>
      </c>
      <c r="AN250" s="20">
        <f t="shared" si="123"/>
        <v>-23.622388818879724</v>
      </c>
      <c r="AO250" s="20">
        <f t="shared" si="105"/>
        <v>21.880595498737765</v>
      </c>
      <c r="AP250" s="20">
        <f t="shared" si="106"/>
        <v>12.402234748313354</v>
      </c>
      <c r="AQ250" s="20">
        <f t="shared" si="107"/>
        <v>-11.701017654299475</v>
      </c>
      <c r="AR250" s="20">
        <f t="shared" si="108"/>
        <v>-15.510221015082934</v>
      </c>
      <c r="AS250" s="20">
        <f t="shared" si="122"/>
        <v>11903.497698177405</v>
      </c>
      <c r="AT250" s="20">
        <f t="shared" si="117"/>
        <v>-1.0405762261280529</v>
      </c>
      <c r="AU250" s="20">
        <f t="shared" si="118"/>
        <v>39.132609833961396</v>
      </c>
      <c r="AV250" s="20">
        <f t="shared" si="109"/>
        <v>-2.6591025503874891E-2</v>
      </c>
      <c r="AW250" s="21">
        <f t="shared" si="99"/>
        <v>28413.699999999997</v>
      </c>
      <c r="AX250" s="20">
        <f t="shared" si="110"/>
        <v>38.09203360783458</v>
      </c>
      <c r="AY250" s="20">
        <f t="shared" si="120"/>
        <v>12059.479736491267</v>
      </c>
      <c r="AZ250" s="20">
        <f t="shared" si="111"/>
        <v>12162.479736491265</v>
      </c>
      <c r="BA250" s="20"/>
      <c r="BB250" s="20"/>
    </row>
    <row r="251" spans="1:54" x14ac:dyDescent="0.25">
      <c r="A251">
        <v>3</v>
      </c>
      <c r="C251" s="16">
        <f t="shared" si="112"/>
        <v>44315</v>
      </c>
      <c r="D251" s="91">
        <v>250</v>
      </c>
      <c r="E251" s="91" t="e">
        <f t="shared" si="100"/>
        <v>#NUM!</v>
      </c>
      <c r="AA251" s="17">
        <f t="shared" si="101"/>
        <v>3.6111111111111112</v>
      </c>
      <c r="AB251">
        <f t="shared" si="97"/>
        <v>0.16250000000000001</v>
      </c>
      <c r="AC251">
        <v>22.22</v>
      </c>
      <c r="AD251">
        <f t="shared" si="98"/>
        <v>4.4999999999999998E-2</v>
      </c>
      <c r="AE251">
        <f t="shared" si="102"/>
        <v>0.11750000000000001</v>
      </c>
      <c r="AF251" s="28">
        <f t="shared" si="119"/>
        <v>16213.314371892369</v>
      </c>
      <c r="AG251" s="29">
        <f t="shared" si="103"/>
        <v>-24.15785548224833</v>
      </c>
      <c r="AH251" s="29">
        <f t="shared" si="104"/>
        <v>-13.748036134115271</v>
      </c>
      <c r="AI251" s="29">
        <f t="shared" si="113"/>
        <v>-34.115302454727242</v>
      </c>
      <c r="AJ251" s="29">
        <f t="shared" si="114"/>
        <v>-3.7905891616363605</v>
      </c>
      <c r="AK251" s="29">
        <f t="shared" si="115"/>
        <v>-11.37176748490908</v>
      </c>
      <c r="AL251" s="29">
        <f t="shared" si="116"/>
        <v>-22.743534969818164</v>
      </c>
      <c r="AM251" s="20">
        <f t="shared" si="121"/>
        <v>257.92792833799626</v>
      </c>
      <c r="AN251" s="20">
        <f t="shared" si="123"/>
        <v>-23.515220706467495</v>
      </c>
      <c r="AO251" s="20">
        <f t="shared" si="105"/>
        <v>21.742069934023498</v>
      </c>
      <c r="AP251" s="20">
        <f t="shared" si="106"/>
        <v>12.373232520703745</v>
      </c>
      <c r="AQ251" s="20">
        <f t="shared" si="107"/>
        <v>-11.654191724123713</v>
      </c>
      <c r="AR251" s="20">
        <f t="shared" si="108"/>
        <v>-15.444780885760073</v>
      </c>
      <c r="AS251" s="20">
        <f t="shared" si="122"/>
        <v>11942.457699769631</v>
      </c>
      <c r="AT251" s="20">
        <f t="shared" si="117"/>
        <v>-1.0541099758640371</v>
      </c>
      <c r="AU251" s="20">
        <f t="shared" si="118"/>
        <v>38.960001592226035</v>
      </c>
      <c r="AV251" s="20">
        <f t="shared" si="109"/>
        <v>-2.7056209773727809E-2</v>
      </c>
      <c r="AW251" s="21">
        <f t="shared" si="99"/>
        <v>28413.699999999997</v>
      </c>
      <c r="AX251" s="20">
        <f t="shared" si="110"/>
        <v>37.905891616363604</v>
      </c>
      <c r="AY251" s="20">
        <f t="shared" si="120"/>
        <v>12097.38562810763</v>
      </c>
      <c r="AZ251" s="20">
        <f t="shared" si="111"/>
        <v>12200.385628107628</v>
      </c>
      <c r="BA251" s="20"/>
      <c r="BB251" s="20"/>
    </row>
    <row r="252" spans="1:54" x14ac:dyDescent="0.25">
      <c r="A252">
        <v>3</v>
      </c>
      <c r="C252" s="16">
        <f t="shared" si="112"/>
        <v>44316</v>
      </c>
      <c r="D252" s="91">
        <v>251</v>
      </c>
      <c r="E252" s="91" t="e">
        <f t="shared" si="100"/>
        <v>#NUM!</v>
      </c>
      <c r="AA252" s="17">
        <f t="shared" si="101"/>
        <v>3.6111111111111112</v>
      </c>
      <c r="AB252">
        <f t="shared" si="97"/>
        <v>0.16250000000000001</v>
      </c>
      <c r="AC252">
        <v>22.22</v>
      </c>
      <c r="AD252">
        <f t="shared" si="98"/>
        <v>4.4999999999999998E-2</v>
      </c>
      <c r="AE252">
        <f t="shared" si="102"/>
        <v>0.11750000000000001</v>
      </c>
      <c r="AF252" s="28">
        <f t="shared" si="119"/>
        <v>16175.5949936573</v>
      </c>
      <c r="AG252" s="29">
        <f t="shared" si="103"/>
        <v>-24.003409327857131</v>
      </c>
      <c r="AH252" s="29">
        <f t="shared" si="104"/>
        <v>-13.715968907212451</v>
      </c>
      <c r="AI252" s="29">
        <f t="shared" si="113"/>
        <v>-33.947440411562624</v>
      </c>
      <c r="AJ252" s="29">
        <f t="shared" si="114"/>
        <v>-3.7719378235069585</v>
      </c>
      <c r="AK252" s="29">
        <f t="shared" si="115"/>
        <v>-11.315813470520874</v>
      </c>
      <c r="AL252" s="29">
        <f t="shared" si="116"/>
        <v>-22.631626941041752</v>
      </c>
      <c r="AM252" s="20">
        <f t="shared" si="121"/>
        <v>256.86160536671701</v>
      </c>
      <c r="AN252" s="20">
        <f t="shared" si="123"/>
        <v>-23.407006607632091</v>
      </c>
      <c r="AO252" s="20">
        <f t="shared" si="105"/>
        <v>21.603068395071418</v>
      </c>
      <c r="AP252" s="20">
        <f t="shared" si="106"/>
        <v>12.344372016491207</v>
      </c>
      <c r="AQ252" s="20">
        <f t="shared" si="107"/>
        <v>-11.606756775209831</v>
      </c>
      <c r="AR252" s="20">
        <f t="shared" si="108"/>
        <v>-15.378694598716789</v>
      </c>
      <c r="AS252" s="20">
        <f t="shared" si="122"/>
        <v>11981.243400975982</v>
      </c>
      <c r="AT252" s="20">
        <f t="shared" si="117"/>
        <v>-1.0663229712792486</v>
      </c>
      <c r="AU252" s="20">
        <f t="shared" si="118"/>
        <v>38.785701206350495</v>
      </c>
      <c r="AV252" s="20">
        <f t="shared" si="109"/>
        <v>-2.7492682563765442E-2</v>
      </c>
      <c r="AW252" s="21">
        <f t="shared" si="99"/>
        <v>28413.699999999997</v>
      </c>
      <c r="AX252" s="20">
        <f t="shared" si="110"/>
        <v>37.719378235069584</v>
      </c>
      <c r="AY252" s="20">
        <f t="shared" si="120"/>
        <v>12135.105006342699</v>
      </c>
      <c r="AZ252" s="20">
        <f t="shared" si="111"/>
        <v>12238.105006342699</v>
      </c>
      <c r="BA252" s="20"/>
      <c r="BB252" s="20"/>
    </row>
    <row r="253" spans="1:54" x14ac:dyDescent="0.25">
      <c r="A253">
        <v>3</v>
      </c>
      <c r="C253" s="16">
        <f t="shared" si="112"/>
        <v>44317</v>
      </c>
      <c r="D253" s="91">
        <v>252</v>
      </c>
      <c r="E253" s="91" t="e">
        <f t="shared" si="100"/>
        <v>#NUM!</v>
      </c>
      <c r="AA253" s="17">
        <f t="shared" si="101"/>
        <v>3.6111111111111112</v>
      </c>
      <c r="AB253">
        <f t="shared" si="97"/>
        <v>0.16250000000000001</v>
      </c>
      <c r="AC253">
        <v>22.22</v>
      </c>
      <c r="AD253">
        <f t="shared" si="98"/>
        <v>4.4999999999999998E-2</v>
      </c>
      <c r="AE253">
        <f t="shared" si="102"/>
        <v>0.11750000000000001</v>
      </c>
      <c r="AF253" s="28">
        <f t="shared" si="119"/>
        <v>16138.062371249809</v>
      </c>
      <c r="AG253" s="29">
        <f t="shared" si="103"/>
        <v>-23.848562942555461</v>
      </c>
      <c r="AH253" s="29">
        <f t="shared" si="104"/>
        <v>-13.684059464935276</v>
      </c>
      <c r="AI253" s="29">
        <f t="shared" si="113"/>
        <v>-33.779360166741661</v>
      </c>
      <c r="AJ253" s="29">
        <f t="shared" si="114"/>
        <v>-3.7532622407490734</v>
      </c>
      <c r="AK253" s="29">
        <f t="shared" si="115"/>
        <v>-11.25978672224722</v>
      </c>
      <c r="AL253" s="29">
        <f t="shared" si="116"/>
        <v>-22.519573444494441</v>
      </c>
      <c r="AM253" s="20">
        <f t="shared" si="121"/>
        <v>255.7842912206234</v>
      </c>
      <c r="AN253" s="20">
        <f t="shared" si="123"/>
        <v>-23.297902071332992</v>
      </c>
      <c r="AO253" s="20">
        <f t="shared" si="105"/>
        <v>21.463706648299915</v>
      </c>
      <c r="AP253" s="20">
        <f t="shared" si="106"/>
        <v>12.315653518441747</v>
      </c>
      <c r="AQ253" s="20">
        <f t="shared" si="107"/>
        <v>-11.558772241502265</v>
      </c>
      <c r="AR253" s="20">
        <f t="shared" si="108"/>
        <v>-15.312034482251338</v>
      </c>
      <c r="AS253" s="20">
        <f t="shared" si="122"/>
        <v>12019.853337529566</v>
      </c>
      <c r="AT253" s="20">
        <f t="shared" si="117"/>
        <v>-1.0773141460936131</v>
      </c>
      <c r="AU253" s="20">
        <f t="shared" si="118"/>
        <v>38.609936553584703</v>
      </c>
      <c r="AV253" s="20">
        <f t="shared" si="109"/>
        <v>-2.7902510137473687E-2</v>
      </c>
      <c r="AW253" s="21">
        <f t="shared" si="99"/>
        <v>28413.7</v>
      </c>
      <c r="AX253" s="20">
        <f t="shared" si="110"/>
        <v>37.532622407490734</v>
      </c>
      <c r="AY253" s="20">
        <f t="shared" si="120"/>
        <v>12172.63762875019</v>
      </c>
      <c r="AZ253" s="20">
        <f t="shared" si="111"/>
        <v>12275.63762875019</v>
      </c>
      <c r="BA253" s="20"/>
      <c r="BB253" s="20"/>
    </row>
    <row r="254" spans="1:54" x14ac:dyDescent="0.25">
      <c r="A254">
        <v>3</v>
      </c>
      <c r="C254" s="16">
        <f t="shared" si="112"/>
        <v>44318</v>
      </c>
      <c r="D254" s="91">
        <v>253</v>
      </c>
      <c r="E254" s="91" t="e">
        <f t="shared" si="100"/>
        <v>#NUM!</v>
      </c>
      <c r="AA254" s="17">
        <f t="shared" si="101"/>
        <v>3.6111111111111112</v>
      </c>
      <c r="AB254">
        <f t="shared" si="97"/>
        <v>0.16250000000000001</v>
      </c>
      <c r="AC254">
        <v>22.22</v>
      </c>
      <c r="AD254">
        <f t="shared" si="98"/>
        <v>4.4999999999999998E-2</v>
      </c>
      <c r="AE254">
        <f t="shared" si="102"/>
        <v>0.11750000000000001</v>
      </c>
      <c r="AF254" s="28">
        <f t="shared" si="119"/>
        <v>16100.71662886943</v>
      </c>
      <c r="AG254" s="29">
        <f t="shared" si="103"/>
        <v>-23.693434367993593</v>
      </c>
      <c r="AH254" s="29">
        <f t="shared" si="104"/>
        <v>-13.652308012385896</v>
      </c>
      <c r="AI254" s="29">
        <f t="shared" si="113"/>
        <v>-33.61116814234154</v>
      </c>
      <c r="AJ254" s="29">
        <f t="shared" si="114"/>
        <v>-3.7345742380379492</v>
      </c>
      <c r="AK254" s="29">
        <f t="shared" si="115"/>
        <v>-11.203722714113846</v>
      </c>
      <c r="AL254" s="29">
        <f t="shared" si="116"/>
        <v>-22.407445428227696</v>
      </c>
      <c r="AM254" s="20">
        <f t="shared" si="121"/>
        <v>254.69711730151005</v>
      </c>
      <c r="AN254" s="20">
        <f t="shared" si="123"/>
        <v>-23.188048956526863</v>
      </c>
      <c r="AO254" s="20">
        <f t="shared" si="105"/>
        <v>21.324090931194235</v>
      </c>
      <c r="AP254" s="20">
        <f t="shared" si="106"/>
        <v>12.287077211147308</v>
      </c>
      <c r="AQ254" s="20">
        <f t="shared" si="107"/>
        <v>-11.510293104928053</v>
      </c>
      <c r="AR254" s="20">
        <f t="shared" si="108"/>
        <v>-15.244867342966002</v>
      </c>
      <c r="AS254" s="20">
        <f t="shared" si="122"/>
        <v>12058.286253829059</v>
      </c>
      <c r="AT254" s="20">
        <f t="shared" si="117"/>
        <v>-1.0871739191133543</v>
      </c>
      <c r="AU254" s="20">
        <f t="shared" si="118"/>
        <v>38.432916299492717</v>
      </c>
      <c r="AV254" s="20">
        <f t="shared" si="109"/>
        <v>-2.8287572835780459E-2</v>
      </c>
      <c r="AW254" s="21">
        <f t="shared" si="99"/>
        <v>28413.699999999997</v>
      </c>
      <c r="AX254" s="20">
        <f t="shared" si="110"/>
        <v>37.345742380379491</v>
      </c>
      <c r="AY254" s="20">
        <f t="shared" si="120"/>
        <v>12209.983371130569</v>
      </c>
      <c r="AZ254" s="20">
        <f t="shared" si="111"/>
        <v>12312.983371130569</v>
      </c>
      <c r="BA254" s="20"/>
      <c r="BB254" s="20"/>
    </row>
    <row r="255" spans="1:54" x14ac:dyDescent="0.25">
      <c r="A255">
        <v>3</v>
      </c>
      <c r="C255" s="16">
        <f t="shared" si="112"/>
        <v>44319</v>
      </c>
      <c r="D255" s="91">
        <v>254</v>
      </c>
      <c r="E255" s="91" t="e">
        <f t="shared" si="100"/>
        <v>#NUM!</v>
      </c>
      <c r="AA255" s="17">
        <f t="shared" si="101"/>
        <v>3.6111111111111112</v>
      </c>
      <c r="AB255">
        <f t="shared" si="97"/>
        <v>0.16250000000000001</v>
      </c>
      <c r="AC255">
        <v>22.22</v>
      </c>
      <c r="AD255">
        <f t="shared" si="98"/>
        <v>4.4999999999999998E-2</v>
      </c>
      <c r="AE255">
        <f t="shared" si="102"/>
        <v>0.11750000000000001</v>
      </c>
      <c r="AF255" s="28">
        <f t="shared" si="119"/>
        <v>16063.557782230158</v>
      </c>
      <c r="AG255" s="29">
        <f t="shared" si="103"/>
        <v>-23.538131984638273</v>
      </c>
      <c r="AH255" s="29">
        <f t="shared" si="104"/>
        <v>-13.62071465463333</v>
      </c>
      <c r="AI255" s="29">
        <f t="shared" si="113"/>
        <v>-33.442961975344446</v>
      </c>
      <c r="AJ255" s="29">
        <f t="shared" si="114"/>
        <v>-3.7158846639271603</v>
      </c>
      <c r="AK255" s="29">
        <f t="shared" si="115"/>
        <v>-11.147653991781482</v>
      </c>
      <c r="AL255" s="29">
        <f t="shared" si="116"/>
        <v>-22.295307983562964</v>
      </c>
      <c r="AM255" s="20">
        <f t="shared" si="121"/>
        <v>253.60113324448236</v>
      </c>
      <c r="AN255" s="20">
        <f t="shared" si="123"/>
        <v>-23.077575753804226</v>
      </c>
      <c r="AO255" s="20">
        <f t="shared" si="105"/>
        <v>21.184318786174448</v>
      </c>
      <c r="AP255" s="20">
        <f t="shared" si="106"/>
        <v>12.258643189169998</v>
      </c>
      <c r="AQ255" s="20">
        <f t="shared" si="107"/>
        <v>-11.461370278567951</v>
      </c>
      <c r="AR255" s="20">
        <f t="shared" si="108"/>
        <v>-15.177254942495111</v>
      </c>
      <c r="AS255" s="20">
        <f t="shared" si="122"/>
        <v>12096.541084525359</v>
      </c>
      <c r="AT255" s="20">
        <f t="shared" si="117"/>
        <v>-1.0959840570276924</v>
      </c>
      <c r="AU255" s="20">
        <f t="shared" si="118"/>
        <v>38.254830696299905</v>
      </c>
      <c r="AV255" s="20">
        <f t="shared" si="109"/>
        <v>-2.8649559730862917E-2</v>
      </c>
      <c r="AW255" s="21">
        <f t="shared" si="99"/>
        <v>28413.7</v>
      </c>
      <c r="AX255" s="20">
        <f t="shared" si="110"/>
        <v>37.158846639271601</v>
      </c>
      <c r="AY255" s="20">
        <f t="shared" si="120"/>
        <v>12247.14221776984</v>
      </c>
      <c r="AZ255" s="20">
        <f t="shared" si="111"/>
        <v>12350.142217769842</v>
      </c>
      <c r="BA255" s="20"/>
      <c r="BB255" s="20"/>
    </row>
    <row r="256" spans="1:54" x14ac:dyDescent="0.25">
      <c r="A256">
        <v>3</v>
      </c>
      <c r="C256" s="16">
        <f t="shared" si="112"/>
        <v>44320</v>
      </c>
      <c r="D256" s="91">
        <v>255</v>
      </c>
      <c r="E256" s="91" t="e">
        <f t="shared" si="100"/>
        <v>#NUM!</v>
      </c>
      <c r="AA256" s="17">
        <f t="shared" si="101"/>
        <v>3.6111111111111112</v>
      </c>
      <c r="AB256">
        <f t="shared" si="97"/>
        <v>0.16250000000000001</v>
      </c>
      <c r="AC256">
        <v>22.22</v>
      </c>
      <c r="AD256">
        <f t="shared" si="98"/>
        <v>4.4999999999999998E-2</v>
      </c>
      <c r="AE256">
        <f t="shared" si="102"/>
        <v>0.11750000000000001</v>
      </c>
      <c r="AF256" s="28">
        <f t="shared" si="119"/>
        <v>16026.585747388352</v>
      </c>
      <c r="AG256" s="29">
        <f t="shared" si="103"/>
        <v>-23.382755436837176</v>
      </c>
      <c r="AH256" s="29">
        <f t="shared" si="104"/>
        <v>-13.589279404971132</v>
      </c>
      <c r="AI256" s="29">
        <f t="shared" si="113"/>
        <v>-33.274831357627477</v>
      </c>
      <c r="AJ256" s="29">
        <f t="shared" si="114"/>
        <v>-3.697203484180831</v>
      </c>
      <c r="AK256" s="29">
        <f t="shared" si="115"/>
        <v>-11.091610452542492</v>
      </c>
      <c r="AL256" s="29">
        <f t="shared" si="116"/>
        <v>-22.183220905084987</v>
      </c>
      <c r="AM256" s="20">
        <f t="shared" si="121"/>
        <v>252.49731541259132</v>
      </c>
      <c r="AN256" s="20">
        <f t="shared" si="123"/>
        <v>-22.966598193516795</v>
      </c>
      <c r="AO256" s="20">
        <f t="shared" si="105"/>
        <v>21.044479893153458</v>
      </c>
      <c r="AP256" s="20">
        <f t="shared" si="106"/>
        <v>12.230351464474019</v>
      </c>
      <c r="AQ256" s="20">
        <f t="shared" si="107"/>
        <v>-11.412050996001705</v>
      </c>
      <c r="AR256" s="20">
        <f t="shared" si="108"/>
        <v>-15.109254480182535</v>
      </c>
      <c r="AS256" s="20">
        <f t="shared" si="122"/>
        <v>12134.616937199056</v>
      </c>
      <c r="AT256" s="20">
        <f t="shared" si="117"/>
        <v>-1.1038178318910354</v>
      </c>
      <c r="AU256" s="20">
        <f t="shared" si="118"/>
        <v>38.075852673697227</v>
      </c>
      <c r="AV256" s="20">
        <f t="shared" si="109"/>
        <v>-2.8989970135417403E-2</v>
      </c>
      <c r="AW256" s="21">
        <f t="shared" si="99"/>
        <v>28413.699999999997</v>
      </c>
      <c r="AX256" s="20">
        <f t="shared" si="110"/>
        <v>36.972034841808309</v>
      </c>
      <c r="AY256" s="20">
        <f t="shared" si="120"/>
        <v>12284.114252611649</v>
      </c>
      <c r="AZ256" s="20">
        <f t="shared" si="111"/>
        <v>12387.114252611647</v>
      </c>
      <c r="BA256" s="20"/>
      <c r="BB256" s="20"/>
    </row>
    <row r="257" spans="1:54" x14ac:dyDescent="0.25">
      <c r="A257">
        <v>3</v>
      </c>
      <c r="C257" s="16">
        <f t="shared" si="112"/>
        <v>44321</v>
      </c>
      <c r="D257" s="91">
        <v>256</v>
      </c>
      <c r="E257" s="91" t="e">
        <f t="shared" si="100"/>
        <v>#NUM!</v>
      </c>
      <c r="AA257" s="17">
        <f t="shared" si="101"/>
        <v>3.6111111111111112</v>
      </c>
      <c r="AB257">
        <f t="shared" si="97"/>
        <v>0.16250000000000001</v>
      </c>
      <c r="AC257">
        <v>22.22</v>
      </c>
      <c r="AD257">
        <f t="shared" si="98"/>
        <v>4.4999999999999998E-2</v>
      </c>
      <c r="AE257">
        <f t="shared" si="102"/>
        <v>0.11750000000000001</v>
      </c>
      <c r="AF257" s="28">
        <f t="shared" si="119"/>
        <v>15989.800348666657</v>
      </c>
      <c r="AG257" s="29">
        <f t="shared" si="103"/>
        <v>-23.227396529310624</v>
      </c>
      <c r="AH257" s="29">
        <f t="shared" si="104"/>
        <v>-13.558002192385546</v>
      </c>
      <c r="AI257" s="29">
        <f t="shared" si="113"/>
        <v>-33.106858849526553</v>
      </c>
      <c r="AJ257" s="29">
        <f t="shared" si="114"/>
        <v>-3.6785398721696172</v>
      </c>
      <c r="AK257" s="29">
        <f t="shared" si="115"/>
        <v>-11.03561961650885</v>
      </c>
      <c r="AL257" s="29">
        <f t="shared" si="116"/>
        <v>-22.071239233017703</v>
      </c>
      <c r="AM257" s="20">
        <f t="shared" si="121"/>
        <v>251.38657490385052</v>
      </c>
      <c r="AN257" s="20">
        <f t="shared" si="123"/>
        <v>-22.855220164700746</v>
      </c>
      <c r="AO257" s="20">
        <f t="shared" si="105"/>
        <v>20.904656876379562</v>
      </c>
      <c r="AP257" s="20">
        <f t="shared" si="106"/>
        <v>12.202201973146991</v>
      </c>
      <c r="AQ257" s="20">
        <f t="shared" si="107"/>
        <v>-11.362379193566609</v>
      </c>
      <c r="AR257" s="20">
        <f t="shared" si="108"/>
        <v>-15.040919065736226</v>
      </c>
      <c r="AS257" s="20">
        <f t="shared" si="122"/>
        <v>12172.513076429492</v>
      </c>
      <c r="AT257" s="20">
        <f t="shared" si="117"/>
        <v>-1.110740508740804</v>
      </c>
      <c r="AU257" s="20">
        <f t="shared" si="118"/>
        <v>37.896139230435438</v>
      </c>
      <c r="AV257" s="20">
        <f t="shared" si="109"/>
        <v>-2.9310123176050019E-2</v>
      </c>
      <c r="AW257" s="21">
        <f t="shared" si="99"/>
        <v>28413.699999999997</v>
      </c>
      <c r="AX257" s="20">
        <f t="shared" si="110"/>
        <v>36.785398721696168</v>
      </c>
      <c r="AY257" s="20">
        <f t="shared" si="120"/>
        <v>12320.899651333346</v>
      </c>
      <c r="AZ257" s="20">
        <f t="shared" si="111"/>
        <v>12423.899651333342</v>
      </c>
      <c r="BA257" s="20"/>
      <c r="BB257" s="20"/>
    </row>
    <row r="258" spans="1:54" x14ac:dyDescent="0.25">
      <c r="A258">
        <v>3</v>
      </c>
      <c r="C258" s="16">
        <f t="shared" si="112"/>
        <v>44322</v>
      </c>
      <c r="D258" s="91">
        <v>257</v>
      </c>
      <c r="E258" s="91" t="e">
        <f t="shared" si="100"/>
        <v>#NUM!</v>
      </c>
      <c r="AA258" s="17">
        <f t="shared" si="101"/>
        <v>3.6111111111111112</v>
      </c>
      <c r="AB258">
        <f t="shared" ref="AB258:AB289" si="124">IF(A258=0,$BI$2,IF(A258=1,$BI$3,IF(A258=2,$BI$4,IF(A258=3,$BI$5,IF(A258=4,$BI$6,IF(A258=5,$BI$7,IF(A258=6,$BI$8,IF(A258=7,$BI$9,IF(A258=8,$BI$10,"")))))))))</f>
        <v>0.16250000000000001</v>
      </c>
      <c r="AC258">
        <v>22.22</v>
      </c>
      <c r="AD258">
        <f t="shared" ref="AD258:AD289" si="125">$BE$7</f>
        <v>4.4999999999999998E-2</v>
      </c>
      <c r="AE258">
        <f t="shared" si="102"/>
        <v>0.11750000000000001</v>
      </c>
      <c r="AF258" s="28">
        <f t="shared" si="119"/>
        <v>15953.201325733149</v>
      </c>
      <c r="AG258" s="29">
        <f t="shared" si="103"/>
        <v>-23.072140065249265</v>
      </c>
      <c r="AH258" s="29">
        <f t="shared" si="104"/>
        <v>-13.5268828682589</v>
      </c>
      <c r="AI258" s="29">
        <f t="shared" si="113"/>
        <v>-32.939120640157348</v>
      </c>
      <c r="AJ258" s="29">
        <f t="shared" si="114"/>
        <v>-3.6599022933508167</v>
      </c>
      <c r="AK258" s="29">
        <f t="shared" si="115"/>
        <v>-10.979706880052449</v>
      </c>
      <c r="AL258" s="29">
        <f t="shared" si="116"/>
        <v>-21.959413760104901</v>
      </c>
      <c r="AM258" s="20">
        <f t="shared" si="121"/>
        <v>250.26976470351642</v>
      </c>
      <c r="AN258" s="20">
        <f t="shared" si="123"/>
        <v>-22.743534969818164</v>
      </c>
      <c r="AO258" s="20">
        <f t="shared" si="105"/>
        <v>20.764926058724338</v>
      </c>
      <c r="AP258" s="20">
        <f t="shared" si="106"/>
        <v>12.17419458143301</v>
      </c>
      <c r="AQ258" s="20">
        <f t="shared" si="107"/>
        <v>-11.312395870673273</v>
      </c>
      <c r="AR258" s="20">
        <f t="shared" si="108"/>
        <v>-14.972298164024089</v>
      </c>
      <c r="AS258" s="20">
        <f t="shared" si="122"/>
        <v>12210.228909563335</v>
      </c>
      <c r="AT258" s="20">
        <f t="shared" si="117"/>
        <v>-1.1168102003341005</v>
      </c>
      <c r="AU258" s="20">
        <f t="shared" si="118"/>
        <v>37.715833133843262</v>
      </c>
      <c r="AV258" s="20">
        <f t="shared" si="109"/>
        <v>-2.96111767270484E-2</v>
      </c>
      <c r="AW258" s="21">
        <f t="shared" ref="AW258:AW289" si="126">AF258+AM258+AS258</f>
        <v>28413.7</v>
      </c>
      <c r="AX258" s="20">
        <f t="shared" si="110"/>
        <v>36.599022933508166</v>
      </c>
      <c r="AY258" s="20">
        <f t="shared" si="120"/>
        <v>12357.498674266853</v>
      </c>
      <c r="AZ258" s="20">
        <f t="shared" si="111"/>
        <v>12460.498674266852</v>
      </c>
      <c r="BA258" s="20"/>
      <c r="BB258" s="20"/>
    </row>
    <row r="259" spans="1:54" x14ac:dyDescent="0.25">
      <c r="A259">
        <v>3</v>
      </c>
      <c r="C259" s="16">
        <f t="shared" si="112"/>
        <v>44323</v>
      </c>
      <c r="D259" s="91">
        <v>258</v>
      </c>
      <c r="E259" s="91" t="e">
        <f t="shared" ref="E259:E289" si="127">LN(G259)</f>
        <v>#NUM!</v>
      </c>
      <c r="AA259" s="17">
        <f t="shared" ref="AA259:AA289" si="128">AB259/AD259</f>
        <v>3.6111111111111112</v>
      </c>
      <c r="AB259">
        <f t="shared" si="124"/>
        <v>0.16250000000000001</v>
      </c>
      <c r="AC259">
        <v>22.22</v>
      </c>
      <c r="AD259">
        <f t="shared" si="125"/>
        <v>4.4999999999999998E-2</v>
      </c>
      <c r="AE259">
        <f t="shared" ref="AE259:AE289" si="129">AB259-AD259</f>
        <v>0.11750000000000001</v>
      </c>
      <c r="AF259" s="28">
        <f t="shared" si="119"/>
        <v>15916.788339927383</v>
      </c>
      <c r="AG259" s="29">
        <f t="shared" ref="AG259:AG289" si="130">-((AF258/$BE$2)*(AB259*AM258))</f>
        <v>-22.917064593408057</v>
      </c>
      <c r="AH259" s="29">
        <f t="shared" ref="AH259:AH289" si="131">-(AF258/$BE$2)*($BE$26*$BE$25)</f>
        <v>-13.495921212358324</v>
      </c>
      <c r="AI259" s="29">
        <f t="shared" si="113"/>
        <v>-32.771687225189744</v>
      </c>
      <c r="AJ259" s="29">
        <f t="shared" si="114"/>
        <v>-3.6412985805766382</v>
      </c>
      <c r="AK259" s="29">
        <f t="shared" si="115"/>
        <v>-10.923895741729915</v>
      </c>
      <c r="AL259" s="29">
        <f t="shared" si="116"/>
        <v>-21.847791483459829</v>
      </c>
      <c r="AM259" s="20">
        <f t="shared" si="121"/>
        <v>249.14768557600621</v>
      </c>
      <c r="AN259" s="20">
        <f t="shared" si="123"/>
        <v>-22.631626941041752</v>
      </c>
      <c r="AO259" s="20">
        <f t="shared" ref="AO259:AO289" si="132">0.9*((AF258/$BE$2)*(AB259*AM258))</f>
        <v>20.625358134067252</v>
      </c>
      <c r="AP259" s="20">
        <f t="shared" ref="AP259:AP289" si="133">0.9*(-AH259)</f>
        <v>12.146329091122492</v>
      </c>
      <c r="AQ259" s="20">
        <f t="shared" ref="AQ259:AQ289" si="134">-(AM258*AD259)</f>
        <v>-11.262139411658238</v>
      </c>
      <c r="AR259" s="20">
        <f t="shared" ref="AR259:AR289" si="135">-(AM258*AD259)+AJ259</f>
        <v>-14.903437992234876</v>
      </c>
      <c r="AS259" s="20">
        <f t="shared" si="122"/>
        <v>12247.763974496611</v>
      </c>
      <c r="AT259" s="20">
        <f t="shared" si="117"/>
        <v>-1.1220791275102044</v>
      </c>
      <c r="AU259" s="20">
        <f t="shared" si="118"/>
        <v>37.535064933275862</v>
      </c>
      <c r="AV259" s="20">
        <f t="shared" ref="AV259:AV289" si="136">(AM259-AM258)/(AS259-AS258)</f>
        <v>-2.9894157090306524E-2</v>
      </c>
      <c r="AW259" s="21">
        <f t="shared" si="126"/>
        <v>28413.7</v>
      </c>
      <c r="AX259" s="20">
        <f t="shared" ref="AX259:AX289" si="137">-SUM(AJ259:AL259)</f>
        <v>36.412985805766382</v>
      </c>
      <c r="AY259" s="20">
        <f t="shared" si="120"/>
        <v>12393.911660072619</v>
      </c>
      <c r="AZ259" s="20">
        <f t="shared" ref="AZ259:AZ289" si="138">AM259+AS259</f>
        <v>12496.911660072617</v>
      </c>
      <c r="BA259" s="20"/>
      <c r="BB259" s="20"/>
    </row>
    <row r="260" spans="1:54" x14ac:dyDescent="0.25">
      <c r="A260">
        <v>3</v>
      </c>
      <c r="C260" s="16">
        <f t="shared" ref="C260:C289" si="139">C259+1</f>
        <v>44324</v>
      </c>
      <c r="D260" s="91">
        <v>259</v>
      </c>
      <c r="E260" s="91" t="e">
        <f t="shared" si="127"/>
        <v>#NUM!</v>
      </c>
      <c r="AA260" s="17">
        <f t="shared" si="128"/>
        <v>3.6111111111111112</v>
      </c>
      <c r="AB260">
        <f t="shared" si="124"/>
        <v>0.16250000000000001</v>
      </c>
      <c r="AC260">
        <v>22.22</v>
      </c>
      <c r="AD260">
        <f t="shared" si="125"/>
        <v>4.4999999999999998E-2</v>
      </c>
      <c r="AE260">
        <f t="shared" si="129"/>
        <v>0.11750000000000001</v>
      </c>
      <c r="AF260" s="28">
        <f t="shared" si="119"/>
        <v>15880.560979960479</v>
      </c>
      <c r="AG260" s="29">
        <f t="shared" si="130"/>
        <v>-22.76224302871746</v>
      </c>
      <c r="AH260" s="29">
        <f t="shared" si="131"/>
        <v>-13.465116938187434</v>
      </c>
      <c r="AI260" s="29">
        <f t="shared" ref="AI260:AI289" si="140">(AH260+AG260)*0.9</f>
        <v>-32.604623970214405</v>
      </c>
      <c r="AJ260" s="29">
        <f t="shared" ref="AJ260:AJ289" si="141">(AH260+AG260)*0.1</f>
        <v>-3.6227359966904893</v>
      </c>
      <c r="AK260" s="29">
        <f t="shared" ref="AK260:AK289" si="142">SUM(AI260:AJ260)*0.3</f>
        <v>-10.868207990071467</v>
      </c>
      <c r="AL260" s="29">
        <f t="shared" ref="AL260:AL289" si="143">AI260-AK260</f>
        <v>-21.736415980142937</v>
      </c>
      <c r="AM260" s="20">
        <f t="shared" si="121"/>
        <v>248.02109025080591</v>
      </c>
      <c r="AN260" s="20">
        <f t="shared" si="123"/>
        <v>-22.519573444494441</v>
      </c>
      <c r="AO260" s="20">
        <f t="shared" si="132"/>
        <v>20.486018725845714</v>
      </c>
      <c r="AP260" s="20">
        <f t="shared" si="133"/>
        <v>12.118605244368691</v>
      </c>
      <c r="AQ260" s="20">
        <f t="shared" si="134"/>
        <v>-11.211645850920279</v>
      </c>
      <c r="AR260" s="20">
        <f t="shared" si="135"/>
        <v>-14.834381847610768</v>
      </c>
      <c r="AS260" s="20">
        <f t="shared" si="122"/>
        <v>12285.117929788717</v>
      </c>
      <c r="AT260" s="20">
        <f t="shared" ref="AT260:AT289" si="144">(AM260-AM259)</f>
        <v>-1.1265953252002987</v>
      </c>
      <c r="AU260" s="20">
        <f t="shared" ref="AU260:AU289" si="145">(AS260-AS259)</f>
        <v>37.353955292106548</v>
      </c>
      <c r="AV260" s="20">
        <f t="shared" si="136"/>
        <v>-3.0160000899245205E-2</v>
      </c>
      <c r="AW260" s="21">
        <f t="shared" si="126"/>
        <v>28413.700000000004</v>
      </c>
      <c r="AX260" s="20">
        <f t="shared" si="137"/>
        <v>36.227359966904892</v>
      </c>
      <c r="AY260" s="20">
        <f t="shared" si="120"/>
        <v>12430.139020039524</v>
      </c>
      <c r="AZ260" s="20">
        <f t="shared" si="138"/>
        <v>12533.139020039524</v>
      </c>
      <c r="BA260" s="20"/>
      <c r="BB260" s="20"/>
    </row>
    <row r="261" spans="1:54" x14ac:dyDescent="0.25">
      <c r="A261">
        <v>3</v>
      </c>
      <c r="C261" s="16">
        <f t="shared" si="139"/>
        <v>44325</v>
      </c>
      <c r="D261" s="91">
        <v>260</v>
      </c>
      <c r="E261" s="91" t="e">
        <f t="shared" si="127"/>
        <v>#NUM!</v>
      </c>
      <c r="AA261" s="17">
        <f t="shared" si="128"/>
        <v>3.6111111111111112</v>
      </c>
      <c r="AB261">
        <f t="shared" si="124"/>
        <v>0.16250000000000001</v>
      </c>
      <c r="AC261">
        <v>22.22</v>
      </c>
      <c r="AD261">
        <f t="shared" si="125"/>
        <v>4.4999999999999998E-2</v>
      </c>
      <c r="AE261">
        <f t="shared" si="129"/>
        <v>0.11750000000000001</v>
      </c>
      <c r="AF261" s="28">
        <f t="shared" ref="AF261:AF289" si="146">AF260+AG261+AH261</f>
        <v>15844.518767154688</v>
      </c>
      <c r="AG261" s="29">
        <f t="shared" si="130"/>
        <v>-22.607743107983321</v>
      </c>
      <c r="AH261" s="29">
        <f t="shared" si="131"/>
        <v>-13.434469697808385</v>
      </c>
      <c r="AI261" s="29">
        <f t="shared" si="140"/>
        <v>-32.437991525212539</v>
      </c>
      <c r="AJ261" s="29">
        <f t="shared" si="141"/>
        <v>-3.6042212805791709</v>
      </c>
      <c r="AK261" s="29">
        <f t="shared" si="142"/>
        <v>-10.812663841737512</v>
      </c>
      <c r="AL261" s="29">
        <f t="shared" si="143"/>
        <v>-21.625327683475028</v>
      </c>
      <c r="AM261" s="20">
        <f t="shared" si="121"/>
        <v>246.89068728650452</v>
      </c>
      <c r="AN261" s="20">
        <f t="shared" si="123"/>
        <v>-22.407445428227696</v>
      </c>
      <c r="AO261" s="20">
        <f t="shared" si="132"/>
        <v>20.346968797184989</v>
      </c>
      <c r="AP261" s="20">
        <f t="shared" si="133"/>
        <v>12.091022728027546</v>
      </c>
      <c r="AQ261" s="20">
        <f t="shared" si="134"/>
        <v>-11.160949061286265</v>
      </c>
      <c r="AR261" s="20">
        <f t="shared" si="135"/>
        <v>-14.765170341865437</v>
      </c>
      <c r="AS261" s="20">
        <f t="shared" si="122"/>
        <v>12322.29054555881</v>
      </c>
      <c r="AT261" s="20">
        <f t="shared" si="144"/>
        <v>-1.1304029643013962</v>
      </c>
      <c r="AU261" s="20">
        <f t="shared" si="145"/>
        <v>37.172615770092307</v>
      </c>
      <c r="AV261" s="20">
        <f t="shared" si="136"/>
        <v>-3.040956200910876E-2</v>
      </c>
      <c r="AW261" s="21">
        <f t="shared" si="126"/>
        <v>28413.700000000004</v>
      </c>
      <c r="AX261" s="20">
        <f t="shared" si="137"/>
        <v>36.042212805791713</v>
      </c>
      <c r="AY261" s="20">
        <f t="shared" si="120"/>
        <v>12466.181232845316</v>
      </c>
      <c r="AZ261" s="20">
        <f t="shared" si="138"/>
        <v>12569.181232845314</v>
      </c>
      <c r="BA261" s="20"/>
      <c r="BB261" s="20"/>
    </row>
    <row r="262" spans="1:54" x14ac:dyDescent="0.25">
      <c r="A262">
        <v>3</v>
      </c>
      <c r="C262" s="16">
        <f t="shared" si="139"/>
        <v>44326</v>
      </c>
      <c r="D262" s="91">
        <v>261</v>
      </c>
      <c r="E262" s="91" t="e">
        <f t="shared" si="127"/>
        <v>#NUM!</v>
      </c>
      <c r="AA262" s="17">
        <f t="shared" si="128"/>
        <v>3.6111111111111112</v>
      </c>
      <c r="AB262">
        <f t="shared" si="124"/>
        <v>0.16250000000000001</v>
      </c>
      <c r="AC262">
        <v>22.22</v>
      </c>
      <c r="AD262">
        <f t="shared" si="125"/>
        <v>4.4999999999999998E-2</v>
      </c>
      <c r="AE262">
        <f t="shared" si="129"/>
        <v>0.11750000000000001</v>
      </c>
      <c r="AF262" s="28">
        <f t="shared" si="146"/>
        <v>15808.661160259004</v>
      </c>
      <c r="AG262" s="29">
        <f t="shared" si="130"/>
        <v>-22.453627809409355</v>
      </c>
      <c r="AH262" s="29">
        <f t="shared" si="131"/>
        <v>-13.403979086274424</v>
      </c>
      <c r="AI262" s="29">
        <f t="shared" si="140"/>
        <v>-32.271846206115406</v>
      </c>
      <c r="AJ262" s="29">
        <f t="shared" si="141"/>
        <v>-3.585760689568378</v>
      </c>
      <c r="AK262" s="29">
        <f t="shared" si="142"/>
        <v>-10.757282068705136</v>
      </c>
      <c r="AL262" s="29">
        <f t="shared" si="143"/>
        <v>-21.514564137410268</v>
      </c>
      <c r="AM262" s="20">
        <f t="shared" si="121"/>
        <v>245.75714458116425</v>
      </c>
      <c r="AN262" s="20">
        <f t="shared" si="123"/>
        <v>-22.295307983562964</v>
      </c>
      <c r="AO262" s="20">
        <f t="shared" si="132"/>
        <v>20.208265028468421</v>
      </c>
      <c r="AP262" s="20">
        <f t="shared" si="133"/>
        <v>12.063581177646981</v>
      </c>
      <c r="AQ262" s="20">
        <f t="shared" si="134"/>
        <v>-11.110080927892703</v>
      </c>
      <c r="AR262" s="20">
        <f t="shared" si="135"/>
        <v>-14.695841617461081</v>
      </c>
      <c r="AS262" s="20">
        <f t="shared" si="122"/>
        <v>12359.281695159832</v>
      </c>
      <c r="AT262" s="20">
        <f t="shared" si="144"/>
        <v>-1.1335427053402611</v>
      </c>
      <c r="AU262" s="20">
        <f t="shared" si="145"/>
        <v>36.991149601022698</v>
      </c>
      <c r="AV262" s="20">
        <f t="shared" si="136"/>
        <v>-3.0643619286406874E-2</v>
      </c>
      <c r="AW262" s="21">
        <f t="shared" si="126"/>
        <v>28413.7</v>
      </c>
      <c r="AX262" s="20">
        <f t="shared" si="137"/>
        <v>35.85760689568378</v>
      </c>
      <c r="AY262" s="20">
        <f t="shared" ref="AY262:AY289" si="147">AX262+AY261</f>
        <v>12502.038839741001</v>
      </c>
      <c r="AZ262" s="20">
        <f t="shared" si="138"/>
        <v>12605.038839740997</v>
      </c>
      <c r="BA262" s="20"/>
      <c r="BB262" s="20"/>
    </row>
    <row r="263" spans="1:54" x14ac:dyDescent="0.25">
      <c r="A263">
        <v>3</v>
      </c>
      <c r="C263" s="16">
        <f t="shared" si="139"/>
        <v>44327</v>
      </c>
      <c r="D263" s="91">
        <v>262</v>
      </c>
      <c r="E263" s="91" t="e">
        <f t="shared" si="127"/>
        <v>#NUM!</v>
      </c>
      <c r="AA263" s="17">
        <f t="shared" si="128"/>
        <v>3.6111111111111112</v>
      </c>
      <c r="AB263">
        <f t="shared" si="124"/>
        <v>0.16250000000000001</v>
      </c>
      <c r="AC263">
        <v>22.22</v>
      </c>
      <c r="AD263">
        <f t="shared" si="125"/>
        <v>4.4999999999999998E-2</v>
      </c>
      <c r="AE263">
        <f t="shared" si="129"/>
        <v>0.11750000000000001</v>
      </c>
      <c r="AF263" s="28">
        <f t="shared" si="146"/>
        <v>15772.987559879622</v>
      </c>
      <c r="AG263" s="29">
        <f t="shared" si="130"/>
        <v>-22.299955733677244</v>
      </c>
      <c r="AH263" s="29">
        <f t="shared" si="131"/>
        <v>-13.373644645703722</v>
      </c>
      <c r="AI263" s="29">
        <f t="shared" si="140"/>
        <v>-32.10624034144287</v>
      </c>
      <c r="AJ263" s="29">
        <f t="shared" si="141"/>
        <v>-3.5673600379380965</v>
      </c>
      <c r="AK263" s="29">
        <f t="shared" si="142"/>
        <v>-10.702080113814288</v>
      </c>
      <c r="AL263" s="29">
        <f t="shared" si="143"/>
        <v>-21.40416022762858</v>
      </c>
      <c r="AM263" s="20">
        <f t="shared" ref="AM263:AM289" si="148">AM262-AI263-(AM262*AD263)+AN263</f>
        <v>244.62109251136971</v>
      </c>
      <c r="AN263" s="20">
        <f t="shared" si="123"/>
        <v>-22.183220905084987</v>
      </c>
      <c r="AO263" s="20">
        <f t="shared" si="132"/>
        <v>20.06996016030952</v>
      </c>
      <c r="AP263" s="20">
        <f t="shared" si="133"/>
        <v>12.03628018113335</v>
      </c>
      <c r="AQ263" s="20">
        <f t="shared" si="134"/>
        <v>-11.059071506152391</v>
      </c>
      <c r="AR263" s="20">
        <f t="shared" si="135"/>
        <v>-14.626431544090487</v>
      </c>
      <c r="AS263" s="20">
        <f t="shared" ref="AS263:AS289" si="149">AS262+(AM262*AD263)-AJ263-AN263</f>
        <v>12396.091347609006</v>
      </c>
      <c r="AT263" s="20">
        <f t="shared" si="144"/>
        <v>-1.1360520697945446</v>
      </c>
      <c r="AU263" s="20">
        <f t="shared" si="145"/>
        <v>36.809652449173882</v>
      </c>
      <c r="AV263" s="20">
        <f t="shared" si="136"/>
        <v>-3.0862884982768724E-2</v>
      </c>
      <c r="AW263" s="21">
        <f t="shared" si="126"/>
        <v>28413.699999999997</v>
      </c>
      <c r="AX263" s="20">
        <f t="shared" si="137"/>
        <v>35.673600379380964</v>
      </c>
      <c r="AY263" s="20">
        <f t="shared" si="147"/>
        <v>12537.712440120382</v>
      </c>
      <c r="AZ263" s="20">
        <f t="shared" si="138"/>
        <v>12640.712440120376</v>
      </c>
      <c r="BA263" s="20"/>
      <c r="BB263" s="20"/>
    </row>
    <row r="264" spans="1:54" x14ac:dyDescent="0.25">
      <c r="A264">
        <v>3</v>
      </c>
      <c r="C264" s="16">
        <f t="shared" si="139"/>
        <v>44328</v>
      </c>
      <c r="D264" s="91">
        <v>263</v>
      </c>
      <c r="E264" s="91" t="e">
        <f t="shared" si="127"/>
        <v>#NUM!</v>
      </c>
      <c r="AA264" s="17">
        <f t="shared" si="128"/>
        <v>3.6111111111111112</v>
      </c>
      <c r="AB264">
        <f t="shared" si="124"/>
        <v>0.16250000000000001</v>
      </c>
      <c r="AC264">
        <v>22.22</v>
      </c>
      <c r="AD264">
        <f t="shared" si="125"/>
        <v>4.4999999999999998E-2</v>
      </c>
      <c r="AE264">
        <f t="shared" si="129"/>
        <v>0.11750000000000001</v>
      </c>
      <c r="AF264" s="28">
        <f t="shared" si="146"/>
        <v>15737.49731256495</v>
      </c>
      <c r="AG264" s="29">
        <f t="shared" si="130"/>
        <v>-22.146781445645097</v>
      </c>
      <c r="AH264" s="29">
        <f t="shared" si="131"/>
        <v>-13.343465869027428</v>
      </c>
      <c r="AI264" s="29">
        <f t="shared" si="140"/>
        <v>-31.941222583205271</v>
      </c>
      <c r="AJ264" s="29">
        <f t="shared" si="141"/>
        <v>-3.5490247314672523</v>
      </c>
      <c r="AK264" s="29">
        <f t="shared" si="142"/>
        <v>-10.647074194401757</v>
      </c>
      <c r="AL264" s="29">
        <f t="shared" si="143"/>
        <v>-21.294148388803514</v>
      </c>
      <c r="AM264" s="20">
        <f t="shared" si="148"/>
        <v>243.48312669854562</v>
      </c>
      <c r="AN264" s="20">
        <f t="shared" si="123"/>
        <v>-22.071239233017703</v>
      </c>
      <c r="AO264" s="20">
        <f t="shared" si="132"/>
        <v>19.932103301080588</v>
      </c>
      <c r="AP264" s="20">
        <f t="shared" si="133"/>
        <v>12.009119282124685</v>
      </c>
      <c r="AQ264" s="20">
        <f t="shared" si="134"/>
        <v>-11.007949163011636</v>
      </c>
      <c r="AR264" s="20">
        <f t="shared" si="135"/>
        <v>-14.556973894478888</v>
      </c>
      <c r="AS264" s="20">
        <f t="shared" si="149"/>
        <v>12432.719560736501</v>
      </c>
      <c r="AT264" s="20">
        <f t="shared" si="144"/>
        <v>-1.1379658128240919</v>
      </c>
      <c r="AU264" s="20">
        <f t="shared" si="145"/>
        <v>36.628213127494746</v>
      </c>
      <c r="AV264" s="20">
        <f t="shared" si="136"/>
        <v>-3.1068013306111423E-2</v>
      </c>
      <c r="AW264" s="21">
        <f t="shared" si="126"/>
        <v>28413.699999999997</v>
      </c>
      <c r="AX264" s="20">
        <f t="shared" si="137"/>
        <v>35.490247314672523</v>
      </c>
      <c r="AY264" s="20">
        <f t="shared" si="147"/>
        <v>12573.202687435054</v>
      </c>
      <c r="AZ264" s="20">
        <f t="shared" si="138"/>
        <v>12676.202687435047</v>
      </c>
      <c r="BA264" s="20"/>
      <c r="BB264" s="20"/>
    </row>
    <row r="265" spans="1:54" x14ac:dyDescent="0.25">
      <c r="A265">
        <v>3</v>
      </c>
      <c r="C265" s="16">
        <f t="shared" si="139"/>
        <v>44329</v>
      </c>
      <c r="D265" s="91">
        <v>264</v>
      </c>
      <c r="E265" s="91" t="e">
        <f t="shared" si="127"/>
        <v>#NUM!</v>
      </c>
      <c r="AA265" s="17">
        <f t="shared" si="128"/>
        <v>3.6111111111111112</v>
      </c>
      <c r="AB265">
        <f t="shared" si="124"/>
        <v>0.16250000000000001</v>
      </c>
      <c r="AC265">
        <v>22.22</v>
      </c>
      <c r="AD265">
        <f t="shared" si="125"/>
        <v>4.4999999999999998E-2</v>
      </c>
      <c r="AE265">
        <f t="shared" si="129"/>
        <v>0.11750000000000001</v>
      </c>
      <c r="AF265" s="28">
        <f t="shared" si="146"/>
        <v>15702.189714584294</v>
      </c>
      <c r="AG265" s="29">
        <f t="shared" si="130"/>
        <v>-21.994155777211684</v>
      </c>
      <c r="AH265" s="29">
        <f t="shared" si="131"/>
        <v>-13.313442203445438</v>
      </c>
      <c r="AI265" s="29">
        <f t="shared" si="140"/>
        <v>-31.776838182591408</v>
      </c>
      <c r="AJ265" s="29">
        <f t="shared" si="141"/>
        <v>-3.5307597980657124</v>
      </c>
      <c r="AK265" s="29">
        <f t="shared" si="142"/>
        <v>-10.592279394197137</v>
      </c>
      <c r="AL265" s="29">
        <f t="shared" si="143"/>
        <v>-21.18455878839427</v>
      </c>
      <c r="AM265" s="20">
        <f t="shared" si="148"/>
        <v>242.34381041959756</v>
      </c>
      <c r="AN265" s="20">
        <f t="shared" si="123"/>
        <v>-21.959413760104901</v>
      </c>
      <c r="AO265" s="20">
        <f t="shared" si="132"/>
        <v>19.794740199490516</v>
      </c>
      <c r="AP265" s="20">
        <f t="shared" si="133"/>
        <v>11.982097983100894</v>
      </c>
      <c r="AQ265" s="20">
        <f t="shared" si="134"/>
        <v>-10.956740701434553</v>
      </c>
      <c r="AR265" s="20">
        <f t="shared" si="135"/>
        <v>-14.487500499500266</v>
      </c>
      <c r="AS265" s="20">
        <f t="shared" si="149"/>
        <v>12469.166474996107</v>
      </c>
      <c r="AT265" s="20">
        <f t="shared" si="144"/>
        <v>-1.1393162789480584</v>
      </c>
      <c r="AU265" s="20">
        <f t="shared" si="145"/>
        <v>36.446914259606274</v>
      </c>
      <c r="AV265" s="20">
        <f t="shared" si="136"/>
        <v>-3.1259608723879007E-2</v>
      </c>
      <c r="AW265" s="21">
        <f t="shared" si="126"/>
        <v>28413.699999999997</v>
      </c>
      <c r="AX265" s="20">
        <f t="shared" si="137"/>
        <v>35.307597980657121</v>
      </c>
      <c r="AY265" s="20">
        <f t="shared" si="147"/>
        <v>12608.51028541571</v>
      </c>
      <c r="AZ265" s="20">
        <f t="shared" si="138"/>
        <v>12711.510285415705</v>
      </c>
      <c r="BA265" s="20"/>
      <c r="BB265" s="20"/>
    </row>
    <row r="266" spans="1:54" x14ac:dyDescent="0.25">
      <c r="A266">
        <v>3</v>
      </c>
      <c r="C266" s="16">
        <f t="shared" si="139"/>
        <v>44330</v>
      </c>
      <c r="D266" s="91">
        <v>265</v>
      </c>
      <c r="E266" s="91" t="e">
        <f t="shared" si="127"/>
        <v>#NUM!</v>
      </c>
      <c r="AA266" s="17">
        <f t="shared" si="128"/>
        <v>3.6111111111111112</v>
      </c>
      <c r="AB266">
        <f t="shared" si="124"/>
        <v>0.16250000000000001</v>
      </c>
      <c r="AC266">
        <v>22.22</v>
      </c>
      <c r="AD266">
        <f t="shared" si="125"/>
        <v>4.4999999999999998E-2</v>
      </c>
      <c r="AE266">
        <f t="shared" si="129"/>
        <v>0.11750000000000001</v>
      </c>
      <c r="AF266" s="28">
        <f t="shared" si="146"/>
        <v>15667.064015437123</v>
      </c>
      <c r="AG266" s="29">
        <f t="shared" si="130"/>
        <v>-21.842126093548121</v>
      </c>
      <c r="AH266" s="29">
        <f t="shared" si="131"/>
        <v>-13.283573053623082</v>
      </c>
      <c r="AI266" s="29">
        <f t="shared" si="140"/>
        <v>-31.613129232454085</v>
      </c>
      <c r="AJ266" s="29">
        <f t="shared" si="141"/>
        <v>-3.5125699147171208</v>
      </c>
      <c r="AK266" s="29">
        <f t="shared" si="142"/>
        <v>-10.537709744151361</v>
      </c>
      <c r="AL266" s="29">
        <f t="shared" si="143"/>
        <v>-21.075419488302725</v>
      </c>
      <c r="AM266" s="20">
        <f t="shared" si="148"/>
        <v>241.20367669970989</v>
      </c>
      <c r="AN266" s="20">
        <f t="shared" si="123"/>
        <v>-21.847791483459829</v>
      </c>
      <c r="AO266" s="20">
        <f t="shared" si="132"/>
        <v>19.657913484193308</v>
      </c>
      <c r="AP266" s="20">
        <f t="shared" si="133"/>
        <v>11.955215748260773</v>
      </c>
      <c r="AQ266" s="20">
        <f t="shared" si="134"/>
        <v>-10.90547146888189</v>
      </c>
      <c r="AR266" s="20">
        <f t="shared" si="135"/>
        <v>-14.418041383599011</v>
      </c>
      <c r="AS266" s="20">
        <f t="shared" si="149"/>
        <v>12505.432307863168</v>
      </c>
      <c r="AT266" s="20">
        <f t="shared" si="144"/>
        <v>-1.1401337198876718</v>
      </c>
      <c r="AU266" s="20">
        <f t="shared" si="145"/>
        <v>36.265832867060453</v>
      </c>
      <c r="AV266" s="20">
        <f t="shared" si="136"/>
        <v>-3.1438233448741033E-2</v>
      </c>
      <c r="AW266" s="21">
        <f t="shared" si="126"/>
        <v>28413.7</v>
      </c>
      <c r="AX266" s="20">
        <f t="shared" si="137"/>
        <v>35.125699147171204</v>
      </c>
      <c r="AY266" s="20">
        <f t="shared" si="147"/>
        <v>12643.635984562881</v>
      </c>
      <c r="AZ266" s="20">
        <f t="shared" si="138"/>
        <v>12746.635984562878</v>
      </c>
      <c r="BA266" s="20"/>
      <c r="BB266" s="20"/>
    </row>
    <row r="267" spans="1:54" x14ac:dyDescent="0.25">
      <c r="A267">
        <v>3</v>
      </c>
      <c r="C267" s="16">
        <f t="shared" si="139"/>
        <v>44331</v>
      </c>
      <c r="D267" s="91">
        <v>266</v>
      </c>
      <c r="E267" s="91" t="e">
        <f t="shared" si="127"/>
        <v>#NUM!</v>
      </c>
      <c r="AA267" s="17">
        <f t="shared" si="128"/>
        <v>3.6111111111111112</v>
      </c>
      <c r="AB267">
        <f t="shared" si="124"/>
        <v>0.16250000000000001</v>
      </c>
      <c r="AC267">
        <v>22.22</v>
      </c>
      <c r="AD267">
        <f t="shared" si="125"/>
        <v>4.4999999999999998E-2</v>
      </c>
      <c r="AE267">
        <f t="shared" si="129"/>
        <v>0.11750000000000001</v>
      </c>
      <c r="AF267" s="28">
        <f t="shared" si="146"/>
        <v>15632.119421125739</v>
      </c>
      <c r="AG267" s="29">
        <f t="shared" si="130"/>
        <v>-21.690736526724447</v>
      </c>
      <c r="AH267" s="29">
        <f t="shared" si="131"/>
        <v>-13.253857784659822</v>
      </c>
      <c r="AI267" s="29">
        <f t="shared" si="140"/>
        <v>-31.450134880245837</v>
      </c>
      <c r="AJ267" s="29">
        <f t="shared" si="141"/>
        <v>-3.4944594311384267</v>
      </c>
      <c r="AK267" s="29">
        <f t="shared" si="142"/>
        <v>-10.48337829341528</v>
      </c>
      <c r="AL267" s="29">
        <f t="shared" si="143"/>
        <v>-20.966756586830556</v>
      </c>
      <c r="AM267" s="20">
        <f t="shared" si="148"/>
        <v>240.06323014832586</v>
      </c>
      <c r="AN267" s="20">
        <f t="shared" ref="AN267:AN289" si="150">AL260</f>
        <v>-21.736415980142937</v>
      </c>
      <c r="AO267" s="20">
        <f t="shared" si="132"/>
        <v>19.521662874052002</v>
      </c>
      <c r="AP267" s="20">
        <f t="shared" si="133"/>
        <v>11.928472006193839</v>
      </c>
      <c r="AQ267" s="20">
        <f t="shared" si="134"/>
        <v>-10.854165451486944</v>
      </c>
      <c r="AR267" s="20">
        <f t="shared" si="135"/>
        <v>-14.348624882625371</v>
      </c>
      <c r="AS267" s="20">
        <f t="shared" si="149"/>
        <v>12541.517348725936</v>
      </c>
      <c r="AT267" s="20">
        <f t="shared" si="144"/>
        <v>-1.1404465513840307</v>
      </c>
      <c r="AU267" s="20">
        <f t="shared" si="145"/>
        <v>36.085040862768437</v>
      </c>
      <c r="AV267" s="20">
        <f t="shared" si="136"/>
        <v>-3.1604413466542927E-2</v>
      </c>
      <c r="AW267" s="21">
        <f t="shared" si="126"/>
        <v>28413.7</v>
      </c>
      <c r="AX267" s="20">
        <f t="shared" si="137"/>
        <v>34.944594311384265</v>
      </c>
      <c r="AY267" s="20">
        <f t="shared" si="147"/>
        <v>12678.580578874265</v>
      </c>
      <c r="AZ267" s="20">
        <f t="shared" si="138"/>
        <v>12781.580578874262</v>
      </c>
      <c r="BA267" s="20"/>
      <c r="BB267" s="20"/>
    </row>
    <row r="268" spans="1:54" x14ac:dyDescent="0.25">
      <c r="A268">
        <v>3</v>
      </c>
      <c r="C268" s="16">
        <f t="shared" si="139"/>
        <v>44332</v>
      </c>
      <c r="D268" s="91">
        <v>267</v>
      </c>
      <c r="E268" s="91" t="e">
        <f t="shared" si="127"/>
        <v>#NUM!</v>
      </c>
      <c r="AA268" s="17">
        <f t="shared" si="128"/>
        <v>3.6111111111111112</v>
      </c>
      <c r="AB268">
        <f t="shared" si="124"/>
        <v>0.16250000000000001</v>
      </c>
      <c r="AC268">
        <v>22.22</v>
      </c>
      <c r="AD268">
        <f t="shared" si="125"/>
        <v>4.4999999999999998E-2</v>
      </c>
      <c r="AE268">
        <f t="shared" si="129"/>
        <v>0.11750000000000001</v>
      </c>
      <c r="AF268" s="28">
        <f t="shared" si="146"/>
        <v>15597.355097218118</v>
      </c>
      <c r="AG268" s="29">
        <f t="shared" si="130"/>
        <v>-21.54002818276204</v>
      </c>
      <c r="AH268" s="29">
        <f t="shared" si="131"/>
        <v>-13.224295724857846</v>
      </c>
      <c r="AI268" s="29">
        <f t="shared" si="140"/>
        <v>-31.287891516857893</v>
      </c>
      <c r="AJ268" s="29">
        <f t="shared" si="141"/>
        <v>-3.4764323907619885</v>
      </c>
      <c r="AK268" s="29">
        <f t="shared" si="142"/>
        <v>-10.429297172285965</v>
      </c>
      <c r="AL268" s="29">
        <f t="shared" si="143"/>
        <v>-20.858594344571927</v>
      </c>
      <c r="AM268" s="20">
        <f t="shared" si="148"/>
        <v>238.92294862503408</v>
      </c>
      <c r="AN268" s="20">
        <f t="shared" si="150"/>
        <v>-21.625327683475028</v>
      </c>
      <c r="AO268" s="20">
        <f t="shared" si="132"/>
        <v>19.386025364485835</v>
      </c>
      <c r="AP268" s="20">
        <f t="shared" si="133"/>
        <v>11.901866152372062</v>
      </c>
      <c r="AQ268" s="20">
        <f t="shared" si="134"/>
        <v>-10.802845356674663</v>
      </c>
      <c r="AR268" s="20">
        <f t="shared" si="135"/>
        <v>-14.279277747436652</v>
      </c>
      <c r="AS268" s="20">
        <f t="shared" si="149"/>
        <v>12577.421954156849</v>
      </c>
      <c r="AT268" s="20">
        <f t="shared" si="144"/>
        <v>-1.140281523291776</v>
      </c>
      <c r="AU268" s="20">
        <f t="shared" si="145"/>
        <v>35.904605430912852</v>
      </c>
      <c r="AV268" s="20">
        <f t="shared" si="136"/>
        <v>-3.175864236931638E-2</v>
      </c>
      <c r="AW268" s="21">
        <f t="shared" si="126"/>
        <v>28413.7</v>
      </c>
      <c r="AX268" s="20">
        <f t="shared" si="137"/>
        <v>34.764323907619882</v>
      </c>
      <c r="AY268" s="20">
        <f t="shared" si="147"/>
        <v>12713.344902781886</v>
      </c>
      <c r="AZ268" s="20">
        <f t="shared" si="138"/>
        <v>12816.344902781882</v>
      </c>
      <c r="BA268" s="20"/>
      <c r="BB268" s="20"/>
    </row>
    <row r="269" spans="1:54" x14ac:dyDescent="0.25">
      <c r="A269">
        <v>3</v>
      </c>
      <c r="C269" s="16">
        <f t="shared" si="139"/>
        <v>44333</v>
      </c>
      <c r="D269" s="91">
        <v>268</v>
      </c>
      <c r="E269" s="91" t="e">
        <f t="shared" si="127"/>
        <v>#NUM!</v>
      </c>
      <c r="AA269" s="17">
        <f t="shared" si="128"/>
        <v>3.6111111111111112</v>
      </c>
      <c r="AB269">
        <f t="shared" si="124"/>
        <v>0.16250000000000001</v>
      </c>
      <c r="AC269">
        <v>22.22</v>
      </c>
      <c r="AD269">
        <f t="shared" si="125"/>
        <v>4.4999999999999998E-2</v>
      </c>
      <c r="AE269">
        <f t="shared" si="129"/>
        <v>0.11750000000000001</v>
      </c>
      <c r="AF269" s="28">
        <f t="shared" si="146"/>
        <v>15562.770171719478</v>
      </c>
      <c r="AG269" s="29">
        <f t="shared" si="130"/>
        <v>-21.390039330327298</v>
      </c>
      <c r="AH269" s="29">
        <f t="shared" si="131"/>
        <v>-13.194886168313145</v>
      </c>
      <c r="AI269" s="29">
        <f t="shared" si="140"/>
        <v>-31.126432948776401</v>
      </c>
      <c r="AJ269" s="29">
        <f t="shared" si="141"/>
        <v>-3.4584925498640446</v>
      </c>
      <c r="AK269" s="29">
        <f t="shared" si="142"/>
        <v>-10.375477649592133</v>
      </c>
      <c r="AL269" s="29">
        <f t="shared" si="143"/>
        <v>-20.75095529918427</v>
      </c>
      <c r="AM269" s="20">
        <f t="shared" si="148"/>
        <v>237.78328474827367</v>
      </c>
      <c r="AN269" s="20">
        <f t="shared" si="150"/>
        <v>-21.514564137410268</v>
      </c>
      <c r="AO269" s="20">
        <f t="shared" si="132"/>
        <v>19.251035397294569</v>
      </c>
      <c r="AP269" s="20">
        <f t="shared" si="133"/>
        <v>11.87539755148183</v>
      </c>
      <c r="AQ269" s="20">
        <f t="shared" si="134"/>
        <v>-10.751532688126533</v>
      </c>
      <c r="AR269" s="20">
        <f t="shared" si="135"/>
        <v>-14.210025237990578</v>
      </c>
      <c r="AS269" s="20">
        <f t="shared" si="149"/>
        <v>12613.14654353225</v>
      </c>
      <c r="AT269" s="20">
        <f t="shared" si="144"/>
        <v>-1.1396638767604088</v>
      </c>
      <c r="AU269" s="20">
        <f t="shared" si="145"/>
        <v>35.724589375400683</v>
      </c>
      <c r="AV269" s="20">
        <f t="shared" si="136"/>
        <v>-3.1901384919630765E-2</v>
      </c>
      <c r="AW269" s="21">
        <f t="shared" si="126"/>
        <v>28413.7</v>
      </c>
      <c r="AX269" s="20">
        <f t="shared" si="137"/>
        <v>34.584925498640445</v>
      </c>
      <c r="AY269" s="20">
        <f t="shared" si="147"/>
        <v>12747.929828280527</v>
      </c>
      <c r="AZ269" s="20">
        <f t="shared" si="138"/>
        <v>12850.929828280523</v>
      </c>
      <c r="BA269" s="20"/>
      <c r="BB269" s="20"/>
    </row>
    <row r="270" spans="1:54" x14ac:dyDescent="0.25">
      <c r="A270">
        <v>3</v>
      </c>
      <c r="C270" s="16">
        <f t="shared" si="139"/>
        <v>44334</v>
      </c>
      <c r="D270" s="91">
        <v>269</v>
      </c>
      <c r="E270" s="91" t="e">
        <f t="shared" si="127"/>
        <v>#NUM!</v>
      </c>
      <c r="AA270" s="17">
        <f t="shared" si="128"/>
        <v>3.6111111111111112</v>
      </c>
      <c r="AB270">
        <f t="shared" si="124"/>
        <v>0.16250000000000001</v>
      </c>
      <c r="AC270">
        <v>22.22</v>
      </c>
      <c r="AD270">
        <f t="shared" si="125"/>
        <v>4.4999999999999998E-2</v>
      </c>
      <c r="AE270">
        <f t="shared" si="129"/>
        <v>0.11750000000000001</v>
      </c>
      <c r="AF270" s="28">
        <f t="shared" si="146"/>
        <v>15528.363737769601</v>
      </c>
      <c r="AG270" s="29">
        <f t="shared" si="130"/>
        <v>-21.240805572531265</v>
      </c>
      <c r="AH270" s="29">
        <f t="shared" si="131"/>
        <v>-13.165628377344754</v>
      </c>
      <c r="AI270" s="29">
        <f t="shared" si="140"/>
        <v>-30.965790554888418</v>
      </c>
      <c r="AJ270" s="29">
        <f t="shared" si="141"/>
        <v>-3.4406433949876019</v>
      </c>
      <c r="AK270" s="29">
        <f t="shared" si="142"/>
        <v>-10.321930184962804</v>
      </c>
      <c r="AL270" s="29">
        <f t="shared" si="143"/>
        <v>-20.643860369925612</v>
      </c>
      <c r="AM270" s="20">
        <f t="shared" si="148"/>
        <v>236.6446672618612</v>
      </c>
      <c r="AN270" s="20">
        <f t="shared" si="150"/>
        <v>-21.40416022762858</v>
      </c>
      <c r="AO270" s="20">
        <f t="shared" si="132"/>
        <v>19.116725015278138</v>
      </c>
      <c r="AP270" s="20">
        <f t="shared" si="133"/>
        <v>11.84906553961028</v>
      </c>
      <c r="AQ270" s="20">
        <f t="shared" si="134"/>
        <v>-10.700247813672314</v>
      </c>
      <c r="AR270" s="20">
        <f t="shared" si="135"/>
        <v>-14.140891208659916</v>
      </c>
      <c r="AS270" s="20">
        <f t="shared" si="149"/>
        <v>12648.691594968539</v>
      </c>
      <c r="AT270" s="20">
        <f t="shared" si="144"/>
        <v>-1.1386174864124712</v>
      </c>
      <c r="AU270" s="20">
        <f t="shared" si="145"/>
        <v>35.545051436289214</v>
      </c>
      <c r="AV270" s="20">
        <f t="shared" si="136"/>
        <v>-3.2033080285544781E-2</v>
      </c>
      <c r="AW270" s="21">
        <f t="shared" si="126"/>
        <v>28413.7</v>
      </c>
      <c r="AX270" s="20">
        <f t="shared" si="137"/>
        <v>34.406433949876018</v>
      </c>
      <c r="AY270" s="20">
        <f t="shared" si="147"/>
        <v>12782.336262230403</v>
      </c>
      <c r="AZ270" s="20">
        <f t="shared" si="138"/>
        <v>12885.336262230399</v>
      </c>
      <c r="BA270" s="20"/>
      <c r="BB270" s="20"/>
    </row>
    <row r="271" spans="1:54" x14ac:dyDescent="0.25">
      <c r="A271">
        <v>3</v>
      </c>
      <c r="C271" s="16">
        <f t="shared" si="139"/>
        <v>44335</v>
      </c>
      <c r="D271" s="91">
        <v>270</v>
      </c>
      <c r="E271" s="91" t="e">
        <f t="shared" si="127"/>
        <v>#NUM!</v>
      </c>
      <c r="AA271" s="17">
        <f t="shared" si="128"/>
        <v>3.6111111111111112</v>
      </c>
      <c r="AB271">
        <f t="shared" si="124"/>
        <v>0.16250000000000001</v>
      </c>
      <c r="AC271">
        <v>22.22</v>
      </c>
      <c r="AD271">
        <f t="shared" si="125"/>
        <v>4.4999999999999998E-2</v>
      </c>
      <c r="AE271">
        <f t="shared" si="129"/>
        <v>0.11750000000000001</v>
      </c>
      <c r="AF271" s="28">
        <f t="shared" si="146"/>
        <v>15494.134856181367</v>
      </c>
      <c r="AG271" s="29">
        <f t="shared" si="130"/>
        <v>-21.092360003458634</v>
      </c>
      <c r="AH271" s="29">
        <f t="shared" si="131"/>
        <v>-13.136521584776625</v>
      </c>
      <c r="AI271" s="29">
        <f t="shared" si="140"/>
        <v>-30.805993429411735</v>
      </c>
      <c r="AJ271" s="29">
        <f t="shared" si="141"/>
        <v>-3.4228881588235263</v>
      </c>
      <c r="AK271" s="29">
        <f t="shared" si="142"/>
        <v>-10.268664476470578</v>
      </c>
      <c r="AL271" s="29">
        <f t="shared" si="143"/>
        <v>-20.537328952941159</v>
      </c>
      <c r="AM271" s="20">
        <f t="shared" si="148"/>
        <v>235.50750227568571</v>
      </c>
      <c r="AN271" s="20">
        <f t="shared" si="150"/>
        <v>-21.294148388803514</v>
      </c>
      <c r="AO271" s="20">
        <f t="shared" si="132"/>
        <v>18.983124003112771</v>
      </c>
      <c r="AP271" s="20">
        <f t="shared" si="133"/>
        <v>11.822869426298963</v>
      </c>
      <c r="AQ271" s="20">
        <f t="shared" si="134"/>
        <v>-10.649010026783754</v>
      </c>
      <c r="AR271" s="20">
        <f t="shared" si="135"/>
        <v>-14.071898185607282</v>
      </c>
      <c r="AS271" s="20">
        <f t="shared" si="149"/>
        <v>12684.057641542951</v>
      </c>
      <c r="AT271" s="20">
        <f t="shared" si="144"/>
        <v>-1.1371649861754918</v>
      </c>
      <c r="AU271" s="20">
        <f t="shared" si="145"/>
        <v>35.366046574412394</v>
      </c>
      <c r="AV271" s="20">
        <f t="shared" si="136"/>
        <v>-3.2154144902309757E-2</v>
      </c>
      <c r="AW271" s="21">
        <f t="shared" si="126"/>
        <v>28413.700000000004</v>
      </c>
      <c r="AX271" s="20">
        <f t="shared" si="137"/>
        <v>34.228881588235268</v>
      </c>
      <c r="AY271" s="20">
        <f t="shared" si="147"/>
        <v>12816.565143818638</v>
      </c>
      <c r="AZ271" s="20">
        <f t="shared" si="138"/>
        <v>12919.565143818638</v>
      </c>
      <c r="BA271" s="20"/>
      <c r="BB271" s="20"/>
    </row>
    <row r="272" spans="1:54" x14ac:dyDescent="0.25">
      <c r="A272">
        <v>3</v>
      </c>
      <c r="C272" s="16">
        <f t="shared" si="139"/>
        <v>44336</v>
      </c>
      <c r="D272" s="91">
        <v>271</v>
      </c>
      <c r="E272" s="91" t="e">
        <f t="shared" si="127"/>
        <v>#NUM!</v>
      </c>
      <c r="AA272" s="17">
        <f t="shared" si="128"/>
        <v>3.6111111111111112</v>
      </c>
      <c r="AB272">
        <f t="shared" si="124"/>
        <v>0.16250000000000001</v>
      </c>
      <c r="AC272">
        <v>22.22</v>
      </c>
      <c r="AD272">
        <f t="shared" si="125"/>
        <v>4.4999999999999998E-2</v>
      </c>
      <c r="AE272">
        <f t="shared" si="129"/>
        <v>0.11750000000000001</v>
      </c>
      <c r="AF272" s="28">
        <f t="shared" si="146"/>
        <v>15460.082557834143</v>
      </c>
      <c r="AG272" s="29">
        <f t="shared" si="130"/>
        <v>-20.944733351137952</v>
      </c>
      <c r="AH272" s="29">
        <f t="shared" si="131"/>
        <v>-13.107564996085125</v>
      </c>
      <c r="AI272" s="29">
        <f t="shared" si="140"/>
        <v>-30.647068512500773</v>
      </c>
      <c r="AJ272" s="29">
        <f t="shared" si="141"/>
        <v>-3.405229834722308</v>
      </c>
      <c r="AK272" s="29">
        <f t="shared" si="142"/>
        <v>-10.215689504166923</v>
      </c>
      <c r="AL272" s="29">
        <f t="shared" si="143"/>
        <v>-20.431379008333849</v>
      </c>
      <c r="AM272" s="20">
        <f t="shared" si="148"/>
        <v>234.37217439738637</v>
      </c>
      <c r="AN272" s="20">
        <f t="shared" si="150"/>
        <v>-21.18455878839427</v>
      </c>
      <c r="AO272" s="20">
        <f t="shared" si="132"/>
        <v>18.850260016024158</v>
      </c>
      <c r="AP272" s="20">
        <f t="shared" si="133"/>
        <v>11.796808496476613</v>
      </c>
      <c r="AQ272" s="20">
        <f t="shared" si="134"/>
        <v>-10.597837602405857</v>
      </c>
      <c r="AR272" s="20">
        <f t="shared" si="135"/>
        <v>-14.003067437128164</v>
      </c>
      <c r="AS272" s="20">
        <f t="shared" si="149"/>
        <v>12719.245267768472</v>
      </c>
      <c r="AT272" s="20">
        <f t="shared" si="144"/>
        <v>-1.1353278782993357</v>
      </c>
      <c r="AU272" s="20">
        <f t="shared" si="145"/>
        <v>35.187626225520944</v>
      </c>
      <c r="AV272" s="20">
        <f t="shared" si="136"/>
        <v>-3.226497493814752E-2</v>
      </c>
      <c r="AW272" s="21">
        <f t="shared" si="126"/>
        <v>28413.7</v>
      </c>
      <c r="AX272" s="20">
        <f t="shared" si="137"/>
        <v>34.052298347223079</v>
      </c>
      <c r="AY272" s="20">
        <f t="shared" si="147"/>
        <v>12850.617442165862</v>
      </c>
      <c r="AZ272" s="20">
        <f t="shared" si="138"/>
        <v>12953.617442165858</v>
      </c>
      <c r="BA272" s="20"/>
      <c r="BB272" s="20"/>
    </row>
    <row r="273" spans="1:54" x14ac:dyDescent="0.25">
      <c r="A273">
        <v>3</v>
      </c>
      <c r="C273" s="16">
        <f t="shared" si="139"/>
        <v>44337</v>
      </c>
      <c r="D273" s="91">
        <v>272</v>
      </c>
      <c r="E273" s="91" t="e">
        <f t="shared" si="127"/>
        <v>#NUM!</v>
      </c>
      <c r="AA273" s="17">
        <f t="shared" si="128"/>
        <v>3.6111111111111112</v>
      </c>
      <c r="AB273">
        <f t="shared" si="124"/>
        <v>0.16250000000000001</v>
      </c>
      <c r="AC273">
        <v>22.22</v>
      </c>
      <c r="AD273">
        <f t="shared" si="125"/>
        <v>4.4999999999999998E-2</v>
      </c>
      <c r="AE273">
        <f t="shared" si="129"/>
        <v>0.11750000000000001</v>
      </c>
      <c r="AF273" s="28">
        <f t="shared" si="146"/>
        <v>15426.205845934046</v>
      </c>
      <c r="AG273" s="29">
        <f t="shared" si="130"/>
        <v>-20.797954108674034</v>
      </c>
      <c r="AH273" s="29">
        <f t="shared" si="131"/>
        <v>-13.078757791423788</v>
      </c>
      <c r="AI273" s="29">
        <f t="shared" si="140"/>
        <v>-30.489040710088041</v>
      </c>
      <c r="AJ273" s="29">
        <f t="shared" si="141"/>
        <v>-3.3876711900097827</v>
      </c>
      <c r="AK273" s="29">
        <f t="shared" si="142"/>
        <v>-10.163013570029348</v>
      </c>
      <c r="AL273" s="29">
        <f t="shared" si="143"/>
        <v>-20.326027140058692</v>
      </c>
      <c r="AM273" s="20">
        <f t="shared" si="148"/>
        <v>233.23904777128934</v>
      </c>
      <c r="AN273" s="20">
        <f t="shared" si="150"/>
        <v>-21.075419488302725</v>
      </c>
      <c r="AO273" s="20">
        <f t="shared" si="132"/>
        <v>18.718158697806633</v>
      </c>
      <c r="AP273" s="20">
        <f t="shared" si="133"/>
        <v>11.77088201228141</v>
      </c>
      <c r="AQ273" s="20">
        <f t="shared" si="134"/>
        <v>-10.546747847882386</v>
      </c>
      <c r="AR273" s="20">
        <f t="shared" si="135"/>
        <v>-13.93441903789217</v>
      </c>
      <c r="AS273" s="20">
        <f t="shared" si="149"/>
        <v>12754.255106294668</v>
      </c>
      <c r="AT273" s="20">
        <f t="shared" si="144"/>
        <v>-1.1331266260970381</v>
      </c>
      <c r="AU273" s="20">
        <f t="shared" si="145"/>
        <v>35.009838526195381</v>
      </c>
      <c r="AV273" s="20">
        <f t="shared" si="136"/>
        <v>-3.2365948367605285E-2</v>
      </c>
      <c r="AW273" s="21">
        <f t="shared" si="126"/>
        <v>28413.700000000004</v>
      </c>
      <c r="AX273" s="20">
        <f t="shared" si="137"/>
        <v>33.876711900097824</v>
      </c>
      <c r="AY273" s="20">
        <f t="shared" si="147"/>
        <v>12884.49415406596</v>
      </c>
      <c r="AZ273" s="20">
        <f t="shared" si="138"/>
        <v>12987.494154065957</v>
      </c>
      <c r="BA273" s="20"/>
      <c r="BB273" s="20"/>
    </row>
    <row r="274" spans="1:54" x14ac:dyDescent="0.25">
      <c r="A274">
        <v>3</v>
      </c>
      <c r="C274" s="16">
        <f t="shared" si="139"/>
        <v>44338</v>
      </c>
      <c r="D274" s="91">
        <v>273</v>
      </c>
      <c r="E274" s="91" t="e">
        <f t="shared" si="127"/>
        <v>#NUM!</v>
      </c>
      <c r="AA274" s="17">
        <f t="shared" si="128"/>
        <v>3.6111111111111112</v>
      </c>
      <c r="AB274">
        <f t="shared" si="124"/>
        <v>0.16250000000000001</v>
      </c>
      <c r="AC274">
        <v>22.22</v>
      </c>
      <c r="AD274">
        <f t="shared" si="125"/>
        <v>4.4999999999999998E-2</v>
      </c>
      <c r="AE274">
        <f t="shared" si="129"/>
        <v>0.11750000000000001</v>
      </c>
      <c r="AF274" s="28">
        <f t="shared" si="146"/>
        <v>15392.503698151328</v>
      </c>
      <c r="AG274" s="29">
        <f t="shared" si="130"/>
        <v>-20.652048655183467</v>
      </c>
      <c r="AH274" s="29">
        <f t="shared" si="131"/>
        <v>-13.050099127535434</v>
      </c>
      <c r="AI274" s="29">
        <f t="shared" si="140"/>
        <v>-30.331933004447013</v>
      </c>
      <c r="AJ274" s="29">
        <f t="shared" si="141"/>
        <v>-3.3702147782718903</v>
      </c>
      <c r="AK274" s="29">
        <f t="shared" si="142"/>
        <v>-10.110644334815671</v>
      </c>
      <c r="AL274" s="29">
        <f t="shared" si="143"/>
        <v>-20.221288669631342</v>
      </c>
      <c r="AM274" s="20">
        <f t="shared" si="148"/>
        <v>232.10846703919776</v>
      </c>
      <c r="AN274" s="20">
        <f t="shared" si="150"/>
        <v>-20.966756586830556</v>
      </c>
      <c r="AO274" s="20">
        <f t="shared" si="132"/>
        <v>18.586843789665121</v>
      </c>
      <c r="AP274" s="20">
        <f t="shared" si="133"/>
        <v>11.74508921478189</v>
      </c>
      <c r="AQ274" s="20">
        <f t="shared" si="134"/>
        <v>-10.49575714970802</v>
      </c>
      <c r="AR274" s="20">
        <f t="shared" si="135"/>
        <v>-13.86597192797991</v>
      </c>
      <c r="AS274" s="20">
        <f t="shared" si="149"/>
        <v>12789.087834809479</v>
      </c>
      <c r="AT274" s="20">
        <f t="shared" si="144"/>
        <v>-1.1305807320915733</v>
      </c>
      <c r="AU274" s="20">
        <f t="shared" si="145"/>
        <v>34.832728514811606</v>
      </c>
      <c r="AV274" s="20">
        <f t="shared" si="136"/>
        <v>-3.2457426687399087E-2</v>
      </c>
      <c r="AW274" s="21">
        <f t="shared" si="126"/>
        <v>28413.700000000004</v>
      </c>
      <c r="AX274" s="20">
        <f t="shared" si="137"/>
        <v>33.702147782718903</v>
      </c>
      <c r="AY274" s="20">
        <f t="shared" si="147"/>
        <v>12918.196301848679</v>
      </c>
      <c r="AZ274" s="20">
        <f t="shared" si="138"/>
        <v>13021.196301848677</v>
      </c>
      <c r="BA274" s="20"/>
      <c r="BB274" s="20"/>
    </row>
    <row r="275" spans="1:54" x14ac:dyDescent="0.25">
      <c r="A275">
        <v>3</v>
      </c>
      <c r="C275" s="16">
        <f t="shared" si="139"/>
        <v>44339</v>
      </c>
      <c r="D275" s="91">
        <v>274</v>
      </c>
      <c r="E275" s="91" t="e">
        <f t="shared" si="127"/>
        <v>#NUM!</v>
      </c>
      <c r="AA275" s="17">
        <f t="shared" si="128"/>
        <v>3.6111111111111112</v>
      </c>
      <c r="AB275">
        <f t="shared" si="124"/>
        <v>0.16250000000000001</v>
      </c>
      <c r="AC275">
        <v>22.22</v>
      </c>
      <c r="AD275">
        <f t="shared" si="125"/>
        <v>4.4999999999999998E-2</v>
      </c>
      <c r="AE275">
        <f t="shared" si="129"/>
        <v>0.11750000000000001</v>
      </c>
      <c r="AF275" s="28">
        <f t="shared" si="146"/>
        <v>15358.975068643773</v>
      </c>
      <c r="AG275" s="29">
        <f t="shared" si="130"/>
        <v>-20.507041367994315</v>
      </c>
      <c r="AH275" s="29">
        <f t="shared" si="131"/>
        <v>-13.021588139560302</v>
      </c>
      <c r="AI275" s="29">
        <f t="shared" si="140"/>
        <v>-30.175766556799157</v>
      </c>
      <c r="AJ275" s="29">
        <f t="shared" si="141"/>
        <v>-3.3528629507554619</v>
      </c>
      <c r="AK275" s="29">
        <f t="shared" si="142"/>
        <v>-10.058588852266386</v>
      </c>
      <c r="AL275" s="29">
        <f t="shared" si="143"/>
        <v>-20.117177704532772</v>
      </c>
      <c r="AM275" s="20">
        <f t="shared" si="148"/>
        <v>230.9807582346611</v>
      </c>
      <c r="AN275" s="20">
        <f t="shared" si="150"/>
        <v>-20.858594344571927</v>
      </c>
      <c r="AO275" s="20">
        <f t="shared" si="132"/>
        <v>18.456337231194883</v>
      </c>
      <c r="AP275" s="20">
        <f t="shared" si="133"/>
        <v>11.719429325604272</v>
      </c>
      <c r="AQ275" s="20">
        <f t="shared" si="134"/>
        <v>-10.444881016763899</v>
      </c>
      <c r="AR275" s="20">
        <f t="shared" si="135"/>
        <v>-13.797743967519361</v>
      </c>
      <c r="AS275" s="20">
        <f t="shared" si="149"/>
        <v>12823.744173121569</v>
      </c>
      <c r="AT275" s="20">
        <f t="shared" si="144"/>
        <v>-1.1277088045366668</v>
      </c>
      <c r="AU275" s="20">
        <f t="shared" si="145"/>
        <v>34.656338312090156</v>
      </c>
      <c r="AV275" s="20">
        <f t="shared" si="136"/>
        <v>-3.253975634648211E-2</v>
      </c>
      <c r="AW275" s="21">
        <f t="shared" si="126"/>
        <v>28413.700000000004</v>
      </c>
      <c r="AX275" s="20">
        <f t="shared" si="137"/>
        <v>33.528629507554619</v>
      </c>
      <c r="AY275" s="20">
        <f t="shared" si="147"/>
        <v>12951.724931356233</v>
      </c>
      <c r="AZ275" s="20">
        <f t="shared" si="138"/>
        <v>13054.72493135623</v>
      </c>
      <c r="BA275" s="20"/>
      <c r="BB275" s="20"/>
    </row>
    <row r="276" spans="1:54" x14ac:dyDescent="0.25">
      <c r="A276">
        <v>3</v>
      </c>
      <c r="C276" s="16">
        <f t="shared" si="139"/>
        <v>44340</v>
      </c>
      <c r="D276" s="91">
        <v>275</v>
      </c>
      <c r="E276" s="91" t="e">
        <f t="shared" si="127"/>
        <v>#NUM!</v>
      </c>
      <c r="AA276" s="17">
        <f t="shared" si="128"/>
        <v>3.6111111111111112</v>
      </c>
      <c r="AB276">
        <f t="shared" si="124"/>
        <v>0.16250000000000001</v>
      </c>
      <c r="AC276">
        <v>22.22</v>
      </c>
      <c r="AD276">
        <f t="shared" si="125"/>
        <v>4.4999999999999998E-2</v>
      </c>
      <c r="AE276">
        <f t="shared" si="129"/>
        <v>0.11750000000000001</v>
      </c>
      <c r="AF276" s="28">
        <f t="shared" si="146"/>
        <v>15325.618889973743</v>
      </c>
      <c r="AG276" s="29">
        <f t="shared" si="130"/>
        <v>-20.362954727282322</v>
      </c>
      <c r="AH276" s="29">
        <f t="shared" si="131"/>
        <v>-12.993223942747816</v>
      </c>
      <c r="AI276" s="29">
        <f t="shared" si="140"/>
        <v>-30.020560803027127</v>
      </c>
      <c r="AJ276" s="29">
        <f t="shared" si="141"/>
        <v>-3.3356178670030143</v>
      </c>
      <c r="AK276" s="29">
        <f t="shared" si="142"/>
        <v>-10.006853601009041</v>
      </c>
      <c r="AL276" s="29">
        <f t="shared" si="143"/>
        <v>-20.013707202018086</v>
      </c>
      <c r="AM276" s="20">
        <f t="shared" si="148"/>
        <v>229.85622961794422</v>
      </c>
      <c r="AN276" s="20">
        <f t="shared" si="150"/>
        <v>-20.75095529918427</v>
      </c>
      <c r="AO276" s="20">
        <f t="shared" si="132"/>
        <v>18.326659254554091</v>
      </c>
      <c r="AP276" s="20">
        <f t="shared" si="133"/>
        <v>11.693901548473034</v>
      </c>
      <c r="AQ276" s="20">
        <f t="shared" si="134"/>
        <v>-10.394134120559748</v>
      </c>
      <c r="AR276" s="20">
        <f t="shared" si="135"/>
        <v>-13.729751987562762</v>
      </c>
      <c r="AS276" s="20">
        <f t="shared" si="149"/>
        <v>12858.224880408317</v>
      </c>
      <c r="AT276" s="20">
        <f t="shared" si="144"/>
        <v>-1.1245286167168729</v>
      </c>
      <c r="AU276" s="20">
        <f t="shared" si="145"/>
        <v>34.480707286747929</v>
      </c>
      <c r="AV276" s="20">
        <f t="shared" si="136"/>
        <v>-3.2613270005312979E-2</v>
      </c>
      <c r="AW276" s="21">
        <f t="shared" si="126"/>
        <v>28413.700000000004</v>
      </c>
      <c r="AX276" s="20">
        <f t="shared" si="137"/>
        <v>33.35617867003014</v>
      </c>
      <c r="AY276" s="20">
        <f t="shared" si="147"/>
        <v>12985.081110026264</v>
      </c>
      <c r="AZ276" s="20">
        <f t="shared" si="138"/>
        <v>13088.081110026262</v>
      </c>
      <c r="BA276" s="20"/>
      <c r="BB276" s="20"/>
    </row>
    <row r="277" spans="1:54" x14ac:dyDescent="0.25">
      <c r="A277">
        <v>3</v>
      </c>
      <c r="C277" s="16">
        <f t="shared" si="139"/>
        <v>44341</v>
      </c>
      <c r="D277" s="91">
        <v>276</v>
      </c>
      <c r="E277" s="91" t="e">
        <f t="shared" si="127"/>
        <v>#NUM!</v>
      </c>
      <c r="AA277" s="17">
        <f t="shared" si="128"/>
        <v>3.6111111111111112</v>
      </c>
      <c r="AB277">
        <f t="shared" si="124"/>
        <v>0.16250000000000001</v>
      </c>
      <c r="AC277">
        <v>22.22</v>
      </c>
      <c r="AD277">
        <f t="shared" si="125"/>
        <v>4.4999999999999998E-2</v>
      </c>
      <c r="AE277">
        <f t="shared" si="129"/>
        <v>0.11750000000000001</v>
      </c>
      <c r="AF277" s="28">
        <f t="shared" si="146"/>
        <v>15292.434074925759</v>
      </c>
      <c r="AG277" s="29">
        <f t="shared" si="130"/>
        <v>-20.219809413906145</v>
      </c>
      <c r="AH277" s="29">
        <f t="shared" si="131"/>
        <v>-12.965005634078326</v>
      </c>
      <c r="AI277" s="29">
        <f t="shared" si="140"/>
        <v>-29.866333543186027</v>
      </c>
      <c r="AJ277" s="29">
        <f t="shared" si="141"/>
        <v>-3.3184815047984473</v>
      </c>
      <c r="AK277" s="29">
        <f t="shared" si="142"/>
        <v>-9.9554445143953405</v>
      </c>
      <c r="AL277" s="29">
        <f t="shared" si="143"/>
        <v>-19.910889028790685</v>
      </c>
      <c r="AM277" s="20">
        <f t="shared" si="148"/>
        <v>228.73517245839716</v>
      </c>
      <c r="AN277" s="20">
        <f t="shared" si="150"/>
        <v>-20.643860369925612</v>
      </c>
      <c r="AO277" s="20">
        <f t="shared" si="132"/>
        <v>18.197828472515532</v>
      </c>
      <c r="AP277" s="20">
        <f t="shared" si="133"/>
        <v>11.668505070670493</v>
      </c>
      <c r="AQ277" s="20">
        <f t="shared" si="134"/>
        <v>-10.343530332807489</v>
      </c>
      <c r="AR277" s="20">
        <f t="shared" si="135"/>
        <v>-13.662011837605936</v>
      </c>
      <c r="AS277" s="20">
        <f t="shared" si="149"/>
        <v>12892.53075261585</v>
      </c>
      <c r="AT277" s="20">
        <f t="shared" si="144"/>
        <v>-1.121057159547064</v>
      </c>
      <c r="AU277" s="20">
        <f t="shared" si="145"/>
        <v>34.305872207532957</v>
      </c>
      <c r="AV277" s="20">
        <f t="shared" si="136"/>
        <v>-3.2678287634409713E-2</v>
      </c>
      <c r="AW277" s="21">
        <f t="shared" si="126"/>
        <v>28413.700000000004</v>
      </c>
      <c r="AX277" s="20">
        <f t="shared" si="137"/>
        <v>33.184815047984472</v>
      </c>
      <c r="AY277" s="20">
        <f t="shared" si="147"/>
        <v>13018.265925074247</v>
      </c>
      <c r="AZ277" s="20">
        <f t="shared" si="138"/>
        <v>13121.265925074247</v>
      </c>
      <c r="BA277" s="20"/>
      <c r="BB277" s="20"/>
    </row>
    <row r="278" spans="1:54" x14ac:dyDescent="0.25">
      <c r="A278">
        <v>3</v>
      </c>
      <c r="C278" s="16">
        <f t="shared" si="139"/>
        <v>44342</v>
      </c>
      <c r="D278" s="91">
        <v>277</v>
      </c>
      <c r="E278" s="91" t="e">
        <f t="shared" si="127"/>
        <v>#NUM!</v>
      </c>
      <c r="AA278" s="17">
        <f t="shared" si="128"/>
        <v>3.6111111111111112</v>
      </c>
      <c r="AB278">
        <f t="shared" si="124"/>
        <v>0.16250000000000001</v>
      </c>
      <c r="AC278">
        <v>22.22</v>
      </c>
      <c r="AD278">
        <f t="shared" si="125"/>
        <v>4.4999999999999998E-2</v>
      </c>
      <c r="AE278">
        <f t="shared" si="129"/>
        <v>0.11750000000000001</v>
      </c>
      <c r="AF278" s="28">
        <f t="shared" si="146"/>
        <v>15259.419518230814</v>
      </c>
      <c r="AG278" s="29">
        <f t="shared" si="130"/>
        <v>-20.077624401144519</v>
      </c>
      <c r="AH278" s="29">
        <f t="shared" si="131"/>
        <v>-12.936932293800732</v>
      </c>
      <c r="AI278" s="29">
        <f t="shared" si="140"/>
        <v>-29.713101025450726</v>
      </c>
      <c r="AJ278" s="29">
        <f t="shared" si="141"/>
        <v>-3.301455669494525</v>
      </c>
      <c r="AK278" s="29">
        <f t="shared" si="142"/>
        <v>-9.9043670084835735</v>
      </c>
      <c r="AL278" s="29">
        <f t="shared" si="143"/>
        <v>-19.808734016967151</v>
      </c>
      <c r="AM278" s="20">
        <f t="shared" si="148"/>
        <v>227.61786177027884</v>
      </c>
      <c r="AN278" s="20">
        <f t="shared" si="150"/>
        <v>-20.537328952941159</v>
      </c>
      <c r="AO278" s="20">
        <f t="shared" si="132"/>
        <v>18.069861961030067</v>
      </c>
      <c r="AP278" s="20">
        <f t="shared" si="133"/>
        <v>11.643239064420658</v>
      </c>
      <c r="AQ278" s="20">
        <f t="shared" si="134"/>
        <v>-10.293082760627872</v>
      </c>
      <c r="AR278" s="20">
        <f t="shared" si="135"/>
        <v>-13.594538430122396</v>
      </c>
      <c r="AS278" s="20">
        <f t="shared" si="149"/>
        <v>12926.662619998915</v>
      </c>
      <c r="AT278" s="20">
        <f t="shared" si="144"/>
        <v>-1.117310688118323</v>
      </c>
      <c r="AU278" s="20">
        <f t="shared" si="145"/>
        <v>34.131867383064673</v>
      </c>
      <c r="AV278" s="20">
        <f t="shared" si="136"/>
        <v>-3.2735117465993169E-2</v>
      </c>
      <c r="AW278" s="21">
        <f t="shared" si="126"/>
        <v>28413.700000000008</v>
      </c>
      <c r="AX278" s="20">
        <f t="shared" si="137"/>
        <v>33.014556694945249</v>
      </c>
      <c r="AY278" s="20">
        <f t="shared" si="147"/>
        <v>13051.280481769192</v>
      </c>
      <c r="AZ278" s="20">
        <f t="shared" si="138"/>
        <v>13154.280481769194</v>
      </c>
      <c r="BA278" s="20"/>
      <c r="BB278" s="20"/>
    </row>
    <row r="279" spans="1:54" x14ac:dyDescent="0.25">
      <c r="A279">
        <v>3</v>
      </c>
      <c r="C279" s="16">
        <f t="shared" si="139"/>
        <v>44343</v>
      </c>
      <c r="D279" s="91">
        <v>278</v>
      </c>
      <c r="E279" s="91" t="e">
        <f t="shared" si="127"/>
        <v>#NUM!</v>
      </c>
      <c r="AA279" s="17">
        <f t="shared" si="128"/>
        <v>3.6111111111111112</v>
      </c>
      <c r="AB279">
        <f t="shared" si="124"/>
        <v>0.16250000000000001</v>
      </c>
      <c r="AC279">
        <v>22.22</v>
      </c>
      <c r="AD279">
        <f t="shared" si="125"/>
        <v>4.4999999999999998E-2</v>
      </c>
      <c r="AE279">
        <f t="shared" si="129"/>
        <v>0.11750000000000001</v>
      </c>
      <c r="AF279" s="28">
        <f t="shared" si="146"/>
        <v>15226.574098202955</v>
      </c>
      <c r="AG279" s="29">
        <f t="shared" si="130"/>
        <v>-19.93641704096845</v>
      </c>
      <c r="AH279" s="29">
        <f t="shared" si="131"/>
        <v>-12.909002986891201</v>
      </c>
      <c r="AI279" s="29">
        <f t="shared" si="140"/>
        <v>-29.560878025073688</v>
      </c>
      <c r="AJ279" s="29">
        <f t="shared" si="141"/>
        <v>-3.2845420027859653</v>
      </c>
      <c r="AK279" s="29">
        <f t="shared" si="142"/>
        <v>-9.8536260083578959</v>
      </c>
      <c r="AL279" s="29">
        <f t="shared" si="143"/>
        <v>-19.707252016715792</v>
      </c>
      <c r="AM279" s="20">
        <f t="shared" si="148"/>
        <v>226.50455700735608</v>
      </c>
      <c r="AN279" s="20">
        <f t="shared" si="150"/>
        <v>-20.431379008333849</v>
      </c>
      <c r="AO279" s="20">
        <f t="shared" si="132"/>
        <v>17.942775336871605</v>
      </c>
      <c r="AP279" s="20">
        <f t="shared" si="133"/>
        <v>11.618102688202081</v>
      </c>
      <c r="AQ279" s="20">
        <f t="shared" si="134"/>
        <v>-10.242803779662546</v>
      </c>
      <c r="AR279" s="20">
        <f t="shared" si="135"/>
        <v>-13.527345782448512</v>
      </c>
      <c r="AS279" s="20">
        <f t="shared" si="149"/>
        <v>12960.621344789697</v>
      </c>
      <c r="AT279" s="20">
        <f t="shared" si="144"/>
        <v>-1.1133047629227519</v>
      </c>
      <c r="AU279" s="20">
        <f t="shared" si="145"/>
        <v>33.958724790782071</v>
      </c>
      <c r="AV279" s="20">
        <f t="shared" si="136"/>
        <v>-3.2784056815494823E-2</v>
      </c>
      <c r="AW279" s="21">
        <f t="shared" si="126"/>
        <v>28413.700000000008</v>
      </c>
      <c r="AX279" s="20">
        <f t="shared" si="137"/>
        <v>32.845420027859653</v>
      </c>
      <c r="AY279" s="20">
        <f t="shared" si="147"/>
        <v>13084.125901797051</v>
      </c>
      <c r="AZ279" s="20">
        <f t="shared" si="138"/>
        <v>13187.125901797053</v>
      </c>
      <c r="BA279" s="20"/>
      <c r="BB279" s="20"/>
    </row>
    <row r="280" spans="1:54" x14ac:dyDescent="0.25">
      <c r="A280">
        <v>3</v>
      </c>
      <c r="C280" s="16">
        <f t="shared" si="139"/>
        <v>44344</v>
      </c>
      <c r="D280" s="91">
        <v>279</v>
      </c>
      <c r="E280" s="91" t="e">
        <f t="shared" si="127"/>
        <v>#NUM!</v>
      </c>
      <c r="AA280" s="17">
        <f t="shared" si="128"/>
        <v>3.6111111111111112</v>
      </c>
      <c r="AB280">
        <f t="shared" si="124"/>
        <v>0.16250000000000001</v>
      </c>
      <c r="AC280">
        <v>22.22</v>
      </c>
      <c r="AD280">
        <f t="shared" si="125"/>
        <v>4.4999999999999998E-2</v>
      </c>
      <c r="AE280">
        <f t="shared" si="129"/>
        <v>0.11750000000000001</v>
      </c>
      <c r="AF280" s="28">
        <f t="shared" si="146"/>
        <v>15193.896678293111</v>
      </c>
      <c r="AG280" s="29">
        <f t="shared" si="130"/>
        <v>-19.796203145405652</v>
      </c>
      <c r="AH280" s="29">
        <f t="shared" si="131"/>
        <v>-12.881216764437669</v>
      </c>
      <c r="AI280" s="29">
        <f t="shared" si="140"/>
        <v>-29.409677918858993</v>
      </c>
      <c r="AJ280" s="29">
        <f t="shared" si="141"/>
        <v>-3.2677419909843324</v>
      </c>
      <c r="AK280" s="29">
        <f t="shared" si="142"/>
        <v>-9.8032259729529958</v>
      </c>
      <c r="AL280" s="29">
        <f t="shared" si="143"/>
        <v>-19.606451945905995</v>
      </c>
      <c r="AM280" s="20">
        <f t="shared" si="148"/>
        <v>225.39550272082536</v>
      </c>
      <c r="AN280" s="20">
        <f t="shared" si="150"/>
        <v>-20.326027140058692</v>
      </c>
      <c r="AO280" s="20">
        <f t="shared" si="132"/>
        <v>17.816582830865087</v>
      </c>
      <c r="AP280" s="20">
        <f t="shared" si="133"/>
        <v>11.593095087993902</v>
      </c>
      <c r="AQ280" s="20">
        <f t="shared" si="134"/>
        <v>-10.192705065331024</v>
      </c>
      <c r="AR280" s="20">
        <f t="shared" si="135"/>
        <v>-13.460447056315356</v>
      </c>
      <c r="AS280" s="20">
        <f t="shared" si="149"/>
        <v>12994.407818986072</v>
      </c>
      <c r="AT280" s="20">
        <f t="shared" si="144"/>
        <v>-1.1090542865307214</v>
      </c>
      <c r="AU280" s="20">
        <f t="shared" si="145"/>
        <v>33.786474196374911</v>
      </c>
      <c r="AV280" s="20">
        <f t="shared" si="136"/>
        <v>-3.2825392791347142E-2</v>
      </c>
      <c r="AW280" s="21">
        <f t="shared" si="126"/>
        <v>28413.700000000008</v>
      </c>
      <c r="AX280" s="20">
        <f t="shared" si="137"/>
        <v>32.677419909843323</v>
      </c>
      <c r="AY280" s="20">
        <f t="shared" si="147"/>
        <v>13116.803321706895</v>
      </c>
      <c r="AZ280" s="20">
        <f t="shared" si="138"/>
        <v>13219.803321706897</v>
      </c>
      <c r="BA280" s="20"/>
      <c r="BB280" s="20"/>
    </row>
    <row r="281" spans="1:54" x14ac:dyDescent="0.25">
      <c r="A281">
        <v>3</v>
      </c>
      <c r="C281" s="16">
        <f t="shared" si="139"/>
        <v>44345</v>
      </c>
      <c r="D281" s="91">
        <v>280</v>
      </c>
      <c r="E281" s="91" t="e">
        <f t="shared" si="127"/>
        <v>#NUM!</v>
      </c>
      <c r="AA281" s="17">
        <f t="shared" si="128"/>
        <v>3.6111111111111112</v>
      </c>
      <c r="AB281">
        <f t="shared" si="124"/>
        <v>0.16250000000000001</v>
      </c>
      <c r="AC281">
        <v>22.22</v>
      </c>
      <c r="AD281">
        <f t="shared" si="125"/>
        <v>4.4999999999999998E-2</v>
      </c>
      <c r="AE281">
        <f t="shared" si="129"/>
        <v>0.11750000000000001</v>
      </c>
      <c r="AF281" s="28">
        <f t="shared" si="146"/>
        <v>15161.386108564679</v>
      </c>
      <c r="AG281" s="29">
        <f t="shared" si="130"/>
        <v>-19.656997063476886</v>
      </c>
      <c r="AH281" s="29">
        <f t="shared" si="131"/>
        <v>-12.853572664954324</v>
      </c>
      <c r="AI281" s="29">
        <f t="shared" si="140"/>
        <v>-29.259512755588087</v>
      </c>
      <c r="AJ281" s="29">
        <f t="shared" si="141"/>
        <v>-3.2510569728431209</v>
      </c>
      <c r="AK281" s="29">
        <f t="shared" si="142"/>
        <v>-9.7531709185293618</v>
      </c>
      <c r="AL281" s="29">
        <f t="shared" si="143"/>
        <v>-19.506341837058727</v>
      </c>
      <c r="AM281" s="20">
        <f t="shared" si="148"/>
        <v>224.29092918434495</v>
      </c>
      <c r="AN281" s="20">
        <f t="shared" si="150"/>
        <v>-20.221288669631342</v>
      </c>
      <c r="AO281" s="20">
        <f t="shared" si="132"/>
        <v>17.691297357129198</v>
      </c>
      <c r="AP281" s="20">
        <f t="shared" si="133"/>
        <v>11.568215398458893</v>
      </c>
      <c r="AQ281" s="20">
        <f t="shared" si="134"/>
        <v>-10.142797622437142</v>
      </c>
      <c r="AR281" s="20">
        <f t="shared" si="135"/>
        <v>-13.393854595280263</v>
      </c>
      <c r="AS281" s="20">
        <f t="shared" si="149"/>
        <v>13028.022962250983</v>
      </c>
      <c r="AT281" s="20">
        <f t="shared" si="144"/>
        <v>-1.1045735364804159</v>
      </c>
      <c r="AU281" s="20">
        <f t="shared" si="145"/>
        <v>33.615143264911239</v>
      </c>
      <c r="AV281" s="20">
        <f t="shared" si="136"/>
        <v>-3.2859402911824313E-2</v>
      </c>
      <c r="AW281" s="21">
        <f t="shared" si="126"/>
        <v>28413.700000000004</v>
      </c>
      <c r="AX281" s="20">
        <f t="shared" si="137"/>
        <v>32.510569728431207</v>
      </c>
      <c r="AY281" s="20">
        <f t="shared" si="147"/>
        <v>13149.313891435326</v>
      </c>
      <c r="AZ281" s="20">
        <f t="shared" si="138"/>
        <v>13252.313891435328</v>
      </c>
      <c r="BA281" s="20"/>
      <c r="BB281" s="20"/>
    </row>
    <row r="282" spans="1:54" x14ac:dyDescent="0.25">
      <c r="A282">
        <v>3</v>
      </c>
      <c r="C282" s="16">
        <f t="shared" si="139"/>
        <v>44346</v>
      </c>
      <c r="D282" s="91">
        <v>281</v>
      </c>
      <c r="E282" s="91" t="e">
        <f t="shared" si="127"/>
        <v>#NUM!</v>
      </c>
      <c r="AA282" s="17">
        <f t="shared" si="128"/>
        <v>3.6111111111111112</v>
      </c>
      <c r="AB282">
        <f t="shared" si="124"/>
        <v>0.16250000000000001</v>
      </c>
      <c r="AC282">
        <v>22.22</v>
      </c>
      <c r="AD282">
        <f t="shared" si="125"/>
        <v>4.4999999999999998E-2</v>
      </c>
      <c r="AE282">
        <f t="shared" si="129"/>
        <v>0.11750000000000001</v>
      </c>
      <c r="AF282" s="28">
        <f t="shared" si="146"/>
        <v>15129.04122709494</v>
      </c>
      <c r="AG282" s="29">
        <f t="shared" si="130"/>
        <v>-19.518811754108736</v>
      </c>
      <c r="AH282" s="29">
        <f t="shared" si="131"/>
        <v>-12.826069715629909</v>
      </c>
      <c r="AI282" s="29">
        <f t="shared" si="140"/>
        <v>-29.110393322764782</v>
      </c>
      <c r="AJ282" s="29">
        <f t="shared" si="141"/>
        <v>-3.2344881469738649</v>
      </c>
      <c r="AK282" s="29">
        <f t="shared" si="142"/>
        <v>-9.7034644409215929</v>
      </c>
      <c r="AL282" s="29">
        <f t="shared" si="143"/>
        <v>-19.406928881843189</v>
      </c>
      <c r="AM282" s="20">
        <f t="shared" si="148"/>
        <v>223.19105298928145</v>
      </c>
      <c r="AN282" s="20">
        <f t="shared" si="150"/>
        <v>-20.117177704532772</v>
      </c>
      <c r="AO282" s="20">
        <f t="shared" si="132"/>
        <v>17.566930578697864</v>
      </c>
      <c r="AP282" s="20">
        <f t="shared" si="133"/>
        <v>11.543462744066918</v>
      </c>
      <c r="AQ282" s="20">
        <f t="shared" si="134"/>
        <v>-10.093091813295523</v>
      </c>
      <c r="AR282" s="20">
        <f t="shared" si="135"/>
        <v>-13.327579960269388</v>
      </c>
      <c r="AS282" s="20">
        <f t="shared" si="149"/>
        <v>13061.467719915787</v>
      </c>
      <c r="AT282" s="20">
        <f t="shared" si="144"/>
        <v>-1.0998761950635014</v>
      </c>
      <c r="AU282" s="20">
        <f t="shared" si="145"/>
        <v>33.444757664803547</v>
      </c>
      <c r="AV282" s="20">
        <f t="shared" si="136"/>
        <v>-3.288635564613418E-2</v>
      </c>
      <c r="AW282" s="21">
        <f t="shared" si="126"/>
        <v>28413.700000000008</v>
      </c>
      <c r="AX282" s="20">
        <f t="shared" si="137"/>
        <v>32.344881469738645</v>
      </c>
      <c r="AY282" s="20">
        <f t="shared" si="147"/>
        <v>13181.658772905064</v>
      </c>
      <c r="AZ282" s="20">
        <f t="shared" si="138"/>
        <v>13284.658772905068</v>
      </c>
      <c r="BA282" s="20"/>
      <c r="BB282" s="20"/>
    </row>
    <row r="283" spans="1:54" x14ac:dyDescent="0.25">
      <c r="A283">
        <v>3</v>
      </c>
      <c r="C283" s="16">
        <f t="shared" si="139"/>
        <v>44347</v>
      </c>
      <c r="D283" s="91">
        <v>282</v>
      </c>
      <c r="E283" s="91" t="e">
        <f t="shared" si="127"/>
        <v>#NUM!</v>
      </c>
      <c r="AA283" s="17">
        <f t="shared" si="128"/>
        <v>3.6111111111111112</v>
      </c>
      <c r="AB283">
        <f t="shared" si="124"/>
        <v>0.16250000000000001</v>
      </c>
      <c r="AC283">
        <v>22.22</v>
      </c>
      <c r="AD283">
        <f t="shared" si="125"/>
        <v>4.4999999999999998E-2</v>
      </c>
      <c r="AE283">
        <f t="shared" si="129"/>
        <v>0.11750000000000001</v>
      </c>
      <c r="AF283" s="28">
        <f t="shared" si="146"/>
        <v>15096.860861306066</v>
      </c>
      <c r="AG283" s="29">
        <f t="shared" si="130"/>
        <v>-19.381658855360527</v>
      </c>
      <c r="AH283" s="29">
        <f t="shared" si="131"/>
        <v>-12.798706933513287</v>
      </c>
      <c r="AI283" s="29">
        <f t="shared" si="140"/>
        <v>-28.962329209986432</v>
      </c>
      <c r="AJ283" s="29">
        <f t="shared" si="141"/>
        <v>-3.2180365788873817</v>
      </c>
      <c r="AK283" s="29">
        <f t="shared" si="142"/>
        <v>-9.6541097366621447</v>
      </c>
      <c r="AL283" s="29">
        <f t="shared" si="143"/>
        <v>-19.308219473324286</v>
      </c>
      <c r="AM283" s="20">
        <f t="shared" si="148"/>
        <v>222.09607761273213</v>
      </c>
      <c r="AN283" s="20">
        <f t="shared" si="150"/>
        <v>-20.013707202018086</v>
      </c>
      <c r="AO283" s="20">
        <f t="shared" si="132"/>
        <v>17.443492969824476</v>
      </c>
      <c r="AP283" s="20">
        <f t="shared" si="133"/>
        <v>11.518836240161958</v>
      </c>
      <c r="AQ283" s="20">
        <f t="shared" si="134"/>
        <v>-10.043597384517664</v>
      </c>
      <c r="AR283" s="20">
        <f t="shared" si="135"/>
        <v>-13.261633963405046</v>
      </c>
      <c r="AS283" s="20">
        <f t="shared" si="149"/>
        <v>13094.743061081212</v>
      </c>
      <c r="AT283" s="20">
        <f t="shared" si="144"/>
        <v>-1.0949753765493142</v>
      </c>
      <c r="AU283" s="20">
        <f t="shared" si="145"/>
        <v>33.275341165424834</v>
      </c>
      <c r="AV283" s="20">
        <f t="shared" si="136"/>
        <v>-3.2906510893630211E-2</v>
      </c>
      <c r="AW283" s="21">
        <f t="shared" si="126"/>
        <v>28413.700000000012</v>
      </c>
      <c r="AX283" s="20">
        <f t="shared" si="137"/>
        <v>32.180365788873814</v>
      </c>
      <c r="AY283" s="20">
        <f t="shared" si="147"/>
        <v>13213.839138693938</v>
      </c>
      <c r="AZ283" s="20">
        <f t="shared" si="138"/>
        <v>13316.839138693944</v>
      </c>
      <c r="BA283" s="20"/>
      <c r="BB283" s="20"/>
    </row>
    <row r="284" spans="1:54" x14ac:dyDescent="0.25">
      <c r="A284">
        <v>3</v>
      </c>
      <c r="C284" s="16">
        <f t="shared" si="139"/>
        <v>44348</v>
      </c>
      <c r="D284" s="91">
        <v>283</v>
      </c>
      <c r="E284" s="91" t="e">
        <f t="shared" si="127"/>
        <v>#NUM!</v>
      </c>
      <c r="AA284" s="17">
        <f t="shared" si="128"/>
        <v>3.6111111111111112</v>
      </c>
      <c r="AB284">
        <f t="shared" si="124"/>
        <v>0.16250000000000001</v>
      </c>
      <c r="AC284">
        <v>22.22</v>
      </c>
      <c r="AD284">
        <f t="shared" si="125"/>
        <v>4.4999999999999998E-2</v>
      </c>
      <c r="AE284">
        <f t="shared" si="129"/>
        <v>0.11750000000000001</v>
      </c>
      <c r="AF284" s="28">
        <f t="shared" si="146"/>
        <v>15064.843829229176</v>
      </c>
      <c r="AG284" s="29">
        <f t="shared" si="130"/>
        <v>-19.24554875025002</v>
      </c>
      <c r="AH284" s="29">
        <f t="shared" si="131"/>
        <v>-12.771483326639414</v>
      </c>
      <c r="AI284" s="29">
        <f t="shared" si="140"/>
        <v>-28.815328869200492</v>
      </c>
      <c r="AJ284" s="29">
        <f t="shared" si="141"/>
        <v>-3.2017032076889436</v>
      </c>
      <c r="AK284" s="29">
        <f t="shared" si="142"/>
        <v>-9.6051096230668307</v>
      </c>
      <c r="AL284" s="29">
        <f t="shared" si="143"/>
        <v>-19.210219246133661</v>
      </c>
      <c r="AM284" s="20">
        <f t="shared" si="148"/>
        <v>221.00619396056902</v>
      </c>
      <c r="AN284" s="20">
        <f t="shared" si="150"/>
        <v>-19.910889028790685</v>
      </c>
      <c r="AO284" s="20">
        <f t="shared" si="132"/>
        <v>17.320993875225017</v>
      </c>
      <c r="AP284" s="20">
        <f t="shared" si="133"/>
        <v>11.494334993975473</v>
      </c>
      <c r="AQ284" s="20">
        <f t="shared" si="134"/>
        <v>-9.9943234925729456</v>
      </c>
      <c r="AR284" s="20">
        <f t="shared" si="135"/>
        <v>-13.196026700261889</v>
      </c>
      <c r="AS284" s="20">
        <f t="shared" si="149"/>
        <v>13127.849976810263</v>
      </c>
      <c r="AT284" s="20">
        <f t="shared" si="144"/>
        <v>-1.0898836521631097</v>
      </c>
      <c r="AU284" s="20">
        <f t="shared" si="145"/>
        <v>33.106915729051252</v>
      </c>
      <c r="AV284" s="20">
        <f t="shared" si="136"/>
        <v>-3.2920120408762181E-2</v>
      </c>
      <c r="AW284" s="21">
        <f t="shared" si="126"/>
        <v>28413.700000000008</v>
      </c>
      <c r="AX284" s="20">
        <f t="shared" si="137"/>
        <v>32.017032076889436</v>
      </c>
      <c r="AY284" s="20">
        <f t="shared" si="147"/>
        <v>13245.856170770829</v>
      </c>
      <c r="AZ284" s="20">
        <f t="shared" si="138"/>
        <v>13348.856170770832</v>
      </c>
      <c r="BA284" s="20"/>
      <c r="BB284" s="20"/>
    </row>
    <row r="285" spans="1:54" x14ac:dyDescent="0.25">
      <c r="A285">
        <v>3</v>
      </c>
      <c r="C285" s="16">
        <f t="shared" si="139"/>
        <v>44349</v>
      </c>
      <c r="D285" s="91">
        <v>284</v>
      </c>
      <c r="E285" s="91" t="e">
        <f t="shared" si="127"/>
        <v>#NUM!</v>
      </c>
      <c r="AA285" s="17">
        <f t="shared" si="128"/>
        <v>3.6111111111111112</v>
      </c>
      <c r="AB285">
        <f t="shared" si="124"/>
        <v>0.16250000000000001</v>
      </c>
      <c r="AC285">
        <v>22.22</v>
      </c>
      <c r="AD285">
        <f t="shared" si="125"/>
        <v>4.4999999999999998E-2</v>
      </c>
      <c r="AE285">
        <f t="shared" si="129"/>
        <v>0.11750000000000001</v>
      </c>
      <c r="AF285" s="28">
        <f t="shared" si="146"/>
        <v>15032.988940704647</v>
      </c>
      <c r="AG285" s="29">
        <f t="shared" si="130"/>
        <v>-19.110490629429851</v>
      </c>
      <c r="AH285" s="29">
        <f t="shared" si="131"/>
        <v>-12.744397895098709</v>
      </c>
      <c r="AI285" s="29">
        <f t="shared" si="140"/>
        <v>-28.669399672075706</v>
      </c>
      <c r="AJ285" s="29">
        <f t="shared" si="141"/>
        <v>-3.1854888524528562</v>
      </c>
      <c r="AK285" s="29">
        <f t="shared" si="142"/>
        <v>-9.5564665573585685</v>
      </c>
      <c r="AL285" s="29">
        <f t="shared" si="143"/>
        <v>-19.112933114717137</v>
      </c>
      <c r="AM285" s="20">
        <f t="shared" si="148"/>
        <v>219.92158088745197</v>
      </c>
      <c r="AN285" s="20">
        <f t="shared" si="150"/>
        <v>-19.808734016967151</v>
      </c>
      <c r="AO285" s="20">
        <f t="shared" si="132"/>
        <v>17.199441566486865</v>
      </c>
      <c r="AP285" s="20">
        <f t="shared" si="133"/>
        <v>11.469958105588839</v>
      </c>
      <c r="AQ285" s="20">
        <f t="shared" si="134"/>
        <v>-9.9452787282256061</v>
      </c>
      <c r="AR285" s="20">
        <f t="shared" si="135"/>
        <v>-13.130767580678462</v>
      </c>
      <c r="AS285" s="20">
        <f t="shared" si="149"/>
        <v>13160.789478407909</v>
      </c>
      <c r="AT285" s="20">
        <f t="shared" si="144"/>
        <v>-1.0846130731170547</v>
      </c>
      <c r="AU285" s="20">
        <f t="shared" si="145"/>
        <v>32.939501597646085</v>
      </c>
      <c r="AV285" s="20">
        <f t="shared" si="136"/>
        <v>-3.2927428179258277E-2</v>
      </c>
      <c r="AW285" s="21">
        <f t="shared" si="126"/>
        <v>28413.700000000008</v>
      </c>
      <c r="AX285" s="20">
        <f t="shared" si="137"/>
        <v>31.854888524528562</v>
      </c>
      <c r="AY285" s="20">
        <f t="shared" si="147"/>
        <v>13277.711059295358</v>
      </c>
      <c r="AZ285" s="20">
        <f t="shared" si="138"/>
        <v>13380.711059295361</v>
      </c>
      <c r="BA285" s="20"/>
      <c r="BB285" s="20"/>
    </row>
    <row r="286" spans="1:54" x14ac:dyDescent="0.25">
      <c r="A286">
        <v>3</v>
      </c>
      <c r="C286" s="16">
        <f t="shared" si="139"/>
        <v>44350</v>
      </c>
      <c r="D286" s="91">
        <v>285</v>
      </c>
      <c r="E286" s="91" t="e">
        <f t="shared" si="127"/>
        <v>#NUM!</v>
      </c>
      <c r="AA286" s="17">
        <f t="shared" si="128"/>
        <v>3.6111111111111112</v>
      </c>
      <c r="AB286">
        <f t="shared" si="124"/>
        <v>0.16250000000000001</v>
      </c>
      <c r="AC286">
        <v>22.22</v>
      </c>
      <c r="AD286">
        <f t="shared" si="125"/>
        <v>4.4999999999999998E-2</v>
      </c>
      <c r="AE286">
        <f t="shared" si="129"/>
        <v>0.11750000000000001</v>
      </c>
      <c r="AF286" s="28">
        <f t="shared" si="146"/>
        <v>15001.294998521656</v>
      </c>
      <c r="AG286" s="29">
        <f t="shared" si="130"/>
        <v>-18.97649255093636</v>
      </c>
      <c r="AH286" s="29">
        <f t="shared" si="131"/>
        <v>-12.717449632052466</v>
      </c>
      <c r="AI286" s="29">
        <f t="shared" si="140"/>
        <v>-28.524547964689944</v>
      </c>
      <c r="AJ286" s="29">
        <f t="shared" si="141"/>
        <v>-3.169394218298883</v>
      </c>
      <c r="AK286" s="29">
        <f t="shared" si="142"/>
        <v>-9.5081826548966486</v>
      </c>
      <c r="AL286" s="29">
        <f t="shared" si="143"/>
        <v>-19.016365309793294</v>
      </c>
      <c r="AM286" s="20">
        <f t="shared" si="148"/>
        <v>218.84240569549078</v>
      </c>
      <c r="AN286" s="20">
        <f t="shared" si="150"/>
        <v>-19.707252016715792</v>
      </c>
      <c r="AO286" s="20">
        <f t="shared" si="132"/>
        <v>17.078843295842724</v>
      </c>
      <c r="AP286" s="20">
        <f t="shared" si="133"/>
        <v>11.445704668847219</v>
      </c>
      <c r="AQ286" s="20">
        <f t="shared" si="134"/>
        <v>-9.896471139935338</v>
      </c>
      <c r="AR286" s="20">
        <f t="shared" si="135"/>
        <v>-13.065865358234221</v>
      </c>
      <c r="AS286" s="20">
        <f t="shared" si="149"/>
        <v>13193.56259578286</v>
      </c>
      <c r="AT286" s="20">
        <f t="shared" si="144"/>
        <v>-1.0791751919611841</v>
      </c>
      <c r="AU286" s="20">
        <f t="shared" si="145"/>
        <v>32.773117374950743</v>
      </c>
      <c r="AV286" s="20">
        <f t="shared" si="136"/>
        <v>-3.2928670764350992E-2</v>
      </c>
      <c r="AW286" s="21">
        <f t="shared" si="126"/>
        <v>28413.700000000004</v>
      </c>
      <c r="AX286" s="20">
        <f t="shared" si="137"/>
        <v>31.693942182988827</v>
      </c>
      <c r="AY286" s="20">
        <f t="shared" si="147"/>
        <v>13309.405001478346</v>
      </c>
      <c r="AZ286" s="20">
        <f t="shared" si="138"/>
        <v>13412.40500147835</v>
      </c>
      <c r="BA286" s="20"/>
      <c r="BB286" s="20"/>
    </row>
    <row r="287" spans="1:54" x14ac:dyDescent="0.25">
      <c r="A287">
        <v>3</v>
      </c>
      <c r="C287" s="16">
        <f t="shared" si="139"/>
        <v>44351</v>
      </c>
      <c r="D287" s="91">
        <v>286</v>
      </c>
      <c r="E287" s="91" t="e">
        <f t="shared" si="127"/>
        <v>#NUM!</v>
      </c>
      <c r="AA287" s="17">
        <f t="shared" si="128"/>
        <v>3.6111111111111112</v>
      </c>
      <c r="AB287">
        <f t="shared" si="124"/>
        <v>0.16250000000000001</v>
      </c>
      <c r="AC287">
        <v>22.22</v>
      </c>
      <c r="AD287">
        <f t="shared" si="125"/>
        <v>4.4999999999999998E-2</v>
      </c>
      <c r="AE287">
        <f t="shared" si="129"/>
        <v>0.11750000000000001</v>
      </c>
      <c r="AF287" s="28">
        <f t="shared" si="146"/>
        <v>14969.760799499754</v>
      </c>
      <c r="AG287" s="29">
        <f t="shared" si="130"/>
        <v>-18.843561497205464</v>
      </c>
      <c r="AH287" s="29">
        <f t="shared" si="131"/>
        <v>-12.690637524696891</v>
      </c>
      <c r="AI287" s="29">
        <f t="shared" si="140"/>
        <v>-28.38077911971212</v>
      </c>
      <c r="AJ287" s="29">
        <f t="shared" si="141"/>
        <v>-3.1534199021902354</v>
      </c>
      <c r="AK287" s="29">
        <f t="shared" si="142"/>
        <v>-9.4602597065707066</v>
      </c>
      <c r="AL287" s="29">
        <f t="shared" si="143"/>
        <v>-18.920519413141413</v>
      </c>
      <c r="AM287" s="20">
        <f t="shared" si="148"/>
        <v>217.76882461299982</v>
      </c>
      <c r="AN287" s="20">
        <f t="shared" si="150"/>
        <v>-19.606451945905995</v>
      </c>
      <c r="AO287" s="20">
        <f t="shared" si="132"/>
        <v>16.959205347484918</v>
      </c>
      <c r="AP287" s="20">
        <f t="shared" si="133"/>
        <v>11.421573772227202</v>
      </c>
      <c r="AQ287" s="20">
        <f t="shared" si="134"/>
        <v>-9.8479082562970852</v>
      </c>
      <c r="AR287" s="20">
        <f t="shared" si="135"/>
        <v>-13.00132815848732</v>
      </c>
      <c r="AS287" s="20">
        <f t="shared" si="149"/>
        <v>13226.170375887254</v>
      </c>
      <c r="AT287" s="20">
        <f t="shared" si="144"/>
        <v>-1.0735810824909606</v>
      </c>
      <c r="AU287" s="20">
        <f t="shared" si="145"/>
        <v>32.607780104393896</v>
      </c>
      <c r="AV287" s="20">
        <f t="shared" si="136"/>
        <v>-3.2924077599084875E-2</v>
      </c>
      <c r="AW287" s="21">
        <f t="shared" si="126"/>
        <v>28413.700000000008</v>
      </c>
      <c r="AX287" s="20">
        <f t="shared" si="137"/>
        <v>31.534199021902353</v>
      </c>
      <c r="AY287" s="20">
        <f t="shared" si="147"/>
        <v>13340.939200500248</v>
      </c>
      <c r="AZ287" s="20">
        <f t="shared" si="138"/>
        <v>13443.939200500254</v>
      </c>
      <c r="BA287" s="20"/>
      <c r="BB287" s="20"/>
    </row>
    <row r="288" spans="1:54" x14ac:dyDescent="0.25">
      <c r="A288">
        <v>3</v>
      </c>
      <c r="C288" s="16">
        <f t="shared" si="139"/>
        <v>44352</v>
      </c>
      <c r="D288" s="91">
        <v>287</v>
      </c>
      <c r="E288" s="91" t="e">
        <f t="shared" si="127"/>
        <v>#NUM!</v>
      </c>
      <c r="AA288" s="17">
        <f t="shared" si="128"/>
        <v>3.6111111111111112</v>
      </c>
      <c r="AB288">
        <f t="shared" si="124"/>
        <v>0.16250000000000001</v>
      </c>
      <c r="AC288">
        <v>22.22</v>
      </c>
      <c r="AD288">
        <f t="shared" si="125"/>
        <v>4.4999999999999998E-2</v>
      </c>
      <c r="AE288">
        <f t="shared" si="129"/>
        <v>0.11750000000000001</v>
      </c>
      <c r="AF288" s="28">
        <f t="shared" si="146"/>
        <v>14938.385135515051</v>
      </c>
      <c r="AG288" s="29">
        <f t="shared" si="130"/>
        <v>-18.711703429526068</v>
      </c>
      <c r="AH288" s="29">
        <f t="shared" si="131"/>
        <v>-12.663960555178056</v>
      </c>
      <c r="AI288" s="29">
        <f t="shared" si="140"/>
        <v>-28.238097586233714</v>
      </c>
      <c r="AJ288" s="29">
        <f t="shared" si="141"/>
        <v>-3.1375663984704127</v>
      </c>
      <c r="AK288" s="29">
        <f t="shared" si="142"/>
        <v>-9.4126991954112373</v>
      </c>
      <c r="AL288" s="29">
        <f t="shared" si="143"/>
        <v>-18.825398390822478</v>
      </c>
      <c r="AM288" s="20">
        <f t="shared" si="148"/>
        <v>216.70098325458983</v>
      </c>
      <c r="AN288" s="20">
        <f t="shared" si="150"/>
        <v>-19.506341837058727</v>
      </c>
      <c r="AO288" s="20">
        <f t="shared" si="132"/>
        <v>16.840533086573462</v>
      </c>
      <c r="AP288" s="20">
        <f t="shared" si="133"/>
        <v>11.39756449966025</v>
      </c>
      <c r="AQ288" s="20">
        <f t="shared" si="134"/>
        <v>-9.7995971075849919</v>
      </c>
      <c r="AR288" s="20">
        <f t="shared" si="135"/>
        <v>-12.937163506055406</v>
      </c>
      <c r="AS288" s="20">
        <f t="shared" si="149"/>
        <v>13258.613881230369</v>
      </c>
      <c r="AT288" s="20">
        <f t="shared" si="144"/>
        <v>-1.0678413584099928</v>
      </c>
      <c r="AU288" s="20">
        <f t="shared" si="145"/>
        <v>32.443505343115248</v>
      </c>
      <c r="AV288" s="20">
        <f t="shared" si="136"/>
        <v>-3.2913871269973506E-2</v>
      </c>
      <c r="AW288" s="21">
        <f t="shared" si="126"/>
        <v>28413.700000000012</v>
      </c>
      <c r="AX288" s="20">
        <f t="shared" si="137"/>
        <v>31.375663984704129</v>
      </c>
      <c r="AY288" s="20">
        <f t="shared" si="147"/>
        <v>13372.314864484952</v>
      </c>
      <c r="AZ288" s="20">
        <f t="shared" si="138"/>
        <v>13475.314864484959</v>
      </c>
      <c r="BA288" s="20"/>
      <c r="BB288" s="20"/>
    </row>
    <row r="289" spans="1:54" x14ac:dyDescent="0.25">
      <c r="A289">
        <v>3</v>
      </c>
      <c r="C289" s="16">
        <f t="shared" si="139"/>
        <v>44353</v>
      </c>
      <c r="D289" s="91">
        <v>288</v>
      </c>
      <c r="E289" s="91" t="e">
        <f t="shared" si="127"/>
        <v>#NUM!</v>
      </c>
      <c r="AA289" s="17">
        <f t="shared" si="128"/>
        <v>3.6111111111111112</v>
      </c>
      <c r="AB289">
        <f t="shared" si="124"/>
        <v>0.16250000000000001</v>
      </c>
      <c r="AC289">
        <v>22.22</v>
      </c>
      <c r="AD289">
        <f t="shared" si="125"/>
        <v>4.4999999999999998E-2</v>
      </c>
      <c r="AE289">
        <f t="shared" si="129"/>
        <v>0.11750000000000001</v>
      </c>
      <c r="AF289" s="28">
        <f t="shared" si="146"/>
        <v>14907.166794473509</v>
      </c>
      <c r="AG289" s="29">
        <f t="shared" si="130"/>
        <v>-18.58092334008175</v>
      </c>
      <c r="AH289" s="29">
        <f t="shared" si="131"/>
        <v>-12.63741770146004</v>
      </c>
      <c r="AI289" s="29">
        <f t="shared" si="140"/>
        <v>-28.096506937387613</v>
      </c>
      <c r="AJ289" s="29">
        <f t="shared" si="141"/>
        <v>-3.1218341041541793</v>
      </c>
      <c r="AK289" s="29">
        <f t="shared" si="142"/>
        <v>-9.3655023124625369</v>
      </c>
      <c r="AL289" s="29">
        <f t="shared" si="143"/>
        <v>-18.731004624925077</v>
      </c>
      <c r="AM289" s="20">
        <f t="shared" si="148"/>
        <v>215.6390170636777</v>
      </c>
      <c r="AN289" s="20">
        <f t="shared" si="150"/>
        <v>-19.406928881843189</v>
      </c>
      <c r="AO289" s="20">
        <f t="shared" si="132"/>
        <v>16.722831006073577</v>
      </c>
      <c r="AP289" s="20">
        <f t="shared" si="133"/>
        <v>11.373675931314036</v>
      </c>
      <c r="AQ289" s="20">
        <f t="shared" si="134"/>
        <v>-9.7515442464565414</v>
      </c>
      <c r="AR289" s="20">
        <f t="shared" si="135"/>
        <v>-12.873378350610722</v>
      </c>
      <c r="AS289" s="20">
        <f t="shared" si="149"/>
        <v>13290.894188462824</v>
      </c>
      <c r="AT289" s="20">
        <f t="shared" si="144"/>
        <v>-1.0619661909121305</v>
      </c>
      <c r="AU289" s="20">
        <f t="shared" si="145"/>
        <v>32.280307232455016</v>
      </c>
      <c r="AV289" s="20">
        <f t="shared" si="136"/>
        <v>-3.2898267766312231E-2</v>
      </c>
      <c r="AW289" s="21">
        <f t="shared" si="126"/>
        <v>28413.700000000012</v>
      </c>
      <c r="AX289" s="20">
        <f t="shared" si="137"/>
        <v>31.218341041541795</v>
      </c>
      <c r="AY289" s="20">
        <f t="shared" si="147"/>
        <v>13403.533205526493</v>
      </c>
      <c r="AZ289" s="20">
        <f t="shared" si="138"/>
        <v>13506.533205526501</v>
      </c>
      <c r="BA289" s="20"/>
      <c r="BB289" s="20"/>
    </row>
    <row r="293" spans="1:54" x14ac:dyDescent="0.25">
      <c r="AW293" s="20"/>
    </row>
  </sheetData>
  <conditionalFormatting sqref="C1:Z1 C290:Z1048576 G121:Z289 G4:X4 C2:F289 G22:Y120 N19:Y21 N5:X18 G3 I3:X3 G5:M21">
    <cfRule type="timePeriod" dxfId="10" priority="3" timePeriod="today">
      <formula>FLOOR(C1,1)=TODAY()</formula>
    </cfRule>
  </conditionalFormatting>
  <conditionalFormatting sqref="AV3:AV289">
    <cfRule type="cellIs" dxfId="9" priority="2" stopIfTrue="1" operator="lessThan">
      <formula>1</formula>
    </cfRule>
  </conditionalFormatting>
  <conditionalFormatting sqref="H3">
    <cfRule type="timePeriod" dxfId="8" priority="1" timePeriod="today">
      <formula>FLOOR(H3,1)=TODAY()</formula>
    </cfRule>
  </conditionalFormatting>
  <hyperlinks>
    <hyperlink ref="BO10" r:id="rId1" xr:uid="{18BE1A9C-CB1B-489D-BDE5-7C1E7689B915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Forecast</vt:lpstr>
      <vt:lpstr>TTU w. Quar - no change</vt:lpstr>
      <vt:lpstr>TTU w. Quar - Spike no Mit</vt:lpstr>
      <vt:lpstr>TTU w. Quar - Mit</vt:lpstr>
      <vt:lpstr>Model Fit</vt:lpstr>
      <vt:lpstr>TS w. Quar</vt:lpstr>
      <vt:lpstr>UA w. Quar</vt:lpstr>
      <vt:lpstr>Sheet2</vt:lpstr>
      <vt:lpstr>TTU w. Quar - no change (2)</vt:lpstr>
      <vt:lpstr>Notes</vt:lpstr>
      <vt:lpstr>Log Forecast</vt:lpstr>
      <vt:lpstr>TTU w. Quar - Mit (2)</vt:lpstr>
      <vt:lpstr>Sheet12</vt:lpstr>
      <vt:lpstr>Forecast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2020-08-21T00:03:29Z</dcterms:created>
  <dcterms:modified xsi:type="dcterms:W3CDTF">2020-09-22T20:59:08Z</dcterms:modified>
</cp:coreProperties>
</file>