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penulia\Desktop\ALL WORK\6.0 SIR MODELS\SIR School Paper\"/>
    </mc:Choice>
  </mc:AlternateContent>
  <xr:revisionPtr revIDLastSave="0" documentId="13_ncr:1_{7E034C7E-49C2-4FA4-ACC7-4B9328F63EF6}" xr6:coauthVersionLast="36" xr6:coauthVersionMax="36" xr10:uidLastSave="{00000000-0000-0000-0000-000000000000}"/>
  <bookViews>
    <workbookView xWindow="0" yWindow="0" windowWidth="28800" windowHeight="12225" tabRatio="777" xr2:uid="{EB48BB39-3F1E-4BA7-A188-4C0BEC52FD49}"/>
  </bookViews>
  <sheets>
    <sheet name="Forecast" sheetId="8" r:id="rId1"/>
    <sheet name="TTU w. Quar - no change" sheetId="9" r:id="rId2"/>
    <sheet name="TTU w. Quar - Spike no Mit" sheetId="1" r:id="rId3"/>
    <sheet name="TTU w. Quar - Mit" sheetId="7" r:id="rId4"/>
    <sheet name="Model Fit" sheetId="1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BL4" i="1"/>
  <c r="BL3" i="1"/>
  <c r="AC21" i="9" l="1"/>
  <c r="BI27" i="7"/>
  <c r="BI28" i="7"/>
  <c r="A1" i="7"/>
  <c r="A1" i="9"/>
  <c r="Y15" i="9" l="1"/>
  <c r="BM4" i="9"/>
  <c r="BO4" i="9"/>
  <c r="BM3" i="7"/>
  <c r="BM4" i="7"/>
  <c r="AA20" i="7" l="1"/>
  <c r="AB20" i="7" s="1"/>
  <c r="AA19" i="7"/>
  <c r="AB19" i="7" s="1"/>
  <c r="AA18" i="7"/>
  <c r="AB18" i="7" s="1"/>
  <c r="AA17" i="7"/>
  <c r="AB17" i="7" s="1"/>
  <c r="AA16" i="7"/>
  <c r="AB16" i="7" s="1"/>
  <c r="AA15" i="7"/>
  <c r="AB15" i="7" s="1"/>
  <c r="AA14" i="7"/>
  <c r="AB14" i="7" s="1"/>
  <c r="AA13" i="7"/>
  <c r="AB13" i="7" s="1"/>
  <c r="AA12" i="7"/>
  <c r="AB12" i="7" s="1"/>
  <c r="AA11" i="7"/>
  <c r="AB11" i="7" s="1"/>
  <c r="AA10" i="7"/>
  <c r="AB10" i="7" s="1"/>
  <c r="AA9" i="7"/>
  <c r="AB9" i="7" s="1"/>
  <c r="AA8" i="7"/>
  <c r="AB8" i="7" s="1"/>
  <c r="AA7" i="7"/>
  <c r="AB7" i="7" s="1"/>
  <c r="AA6" i="7"/>
  <c r="AB6" i="7" s="1"/>
  <c r="AA5" i="7"/>
  <c r="AB5" i="7" s="1"/>
  <c r="AA4" i="7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5" i="9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2" i="7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" i="1"/>
  <c r="E5" i="1"/>
  <c r="E7" i="1"/>
  <c r="E9" i="1"/>
  <c r="E10" i="1"/>
  <c r="E11" i="1"/>
  <c r="E12" i="1"/>
  <c r="E13" i="1"/>
  <c r="E14" i="1"/>
  <c r="E16" i="1"/>
  <c r="E17" i="1"/>
  <c r="E18" i="1"/>
  <c r="E19" i="1"/>
  <c r="E20" i="1"/>
  <c r="E2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2" i="9"/>
  <c r="BO6" i="1"/>
  <c r="BO7" i="1"/>
  <c r="BO8" i="1"/>
  <c r="BO9" i="1"/>
  <c r="BO10" i="1"/>
  <c r="G20" i="9" l="1"/>
  <c r="G19" i="9"/>
  <c r="G18" i="9"/>
  <c r="G17" i="9"/>
  <c r="G14" i="9"/>
  <c r="G13" i="9"/>
  <c r="G12" i="9"/>
  <c r="G11" i="9"/>
  <c r="G10" i="9"/>
  <c r="G5" i="9"/>
  <c r="G20" i="1"/>
  <c r="G19" i="1"/>
  <c r="G18" i="1"/>
  <c r="G17" i="1"/>
  <c r="G14" i="1"/>
  <c r="G13" i="1"/>
  <c r="G12" i="1"/>
  <c r="G11" i="1"/>
  <c r="G10" i="1"/>
  <c r="G5" i="1"/>
  <c r="G5" i="7"/>
  <c r="G10" i="7"/>
  <c r="G11" i="7"/>
  <c r="G12" i="7"/>
  <c r="G13" i="7"/>
  <c r="G14" i="7"/>
  <c r="G17" i="7"/>
  <c r="G18" i="7"/>
  <c r="G19" i="7"/>
  <c r="G20" i="7"/>
  <c r="N8" i="9"/>
  <c r="D101" i="11"/>
  <c r="D102" i="11"/>
  <c r="D103" i="11"/>
  <c r="D104" i="11"/>
  <c r="D105" i="11"/>
  <c r="D106" i="11"/>
  <c r="D107" i="11"/>
  <c r="B122" i="11" s="1"/>
  <c r="D108" i="11"/>
  <c r="D109" i="11"/>
  <c r="D110" i="11"/>
  <c r="D111" i="11"/>
  <c r="D112" i="11"/>
  <c r="D113" i="11"/>
  <c r="D114" i="11"/>
  <c r="D115" i="11"/>
  <c r="D116" i="11"/>
  <c r="D117" i="11"/>
  <c r="D118" i="11"/>
  <c r="D100" i="11"/>
  <c r="B121" i="11"/>
  <c r="L11" i="9"/>
  <c r="L12" i="9"/>
  <c r="L14" i="9"/>
  <c r="BO3" i="7"/>
  <c r="BI21" i="7"/>
  <c r="BI22" i="7" s="1"/>
  <c r="BM2" i="9"/>
  <c r="BL2" i="1" s="1"/>
  <c r="BO3" i="1" s="1"/>
  <c r="BI11" i="9"/>
  <c r="BI11" i="1"/>
  <c r="BI11" i="7"/>
  <c r="BO2" i="1" l="1"/>
  <c r="BM2" i="7"/>
  <c r="BM3" i="1" l="1"/>
  <c r="BI16" i="7"/>
  <c r="M3" i="11" l="1"/>
  <c r="BI26" i="9"/>
  <c r="BI26" i="1"/>
  <c r="L11" i="1"/>
  <c r="L12" i="1"/>
  <c r="L14" i="1"/>
  <c r="AE60" i="7" l="1"/>
  <c r="AG110" i="9"/>
  <c r="AG109" i="9"/>
  <c r="AG108" i="9"/>
  <c r="AG107" i="9"/>
  <c r="AG106" i="9"/>
  <c r="AG105" i="9"/>
  <c r="AG104" i="9"/>
  <c r="AG103" i="9"/>
  <c r="AG102" i="9"/>
  <c r="AG101" i="9"/>
  <c r="AG100" i="9"/>
  <c r="AG99" i="9"/>
  <c r="AG98" i="9"/>
  <c r="AG97" i="9"/>
  <c r="AG96" i="9"/>
  <c r="AG95" i="9"/>
  <c r="AG94" i="9"/>
  <c r="AG93" i="9"/>
  <c r="AG92" i="9"/>
  <c r="AG91" i="9"/>
  <c r="AG90" i="9"/>
  <c r="AG89" i="9"/>
  <c r="AG88" i="9"/>
  <c r="AG87" i="9"/>
  <c r="AG86" i="9"/>
  <c r="AG85" i="9"/>
  <c r="AG84" i="9"/>
  <c r="AG83" i="9"/>
  <c r="AG82" i="9"/>
  <c r="AG81" i="9"/>
  <c r="AG80" i="9"/>
  <c r="AG79" i="9"/>
  <c r="AG78" i="9"/>
  <c r="AG77" i="9"/>
  <c r="AG76" i="9"/>
  <c r="AG75" i="9"/>
  <c r="AG74" i="9"/>
  <c r="AG73" i="9"/>
  <c r="AG72" i="9"/>
  <c r="AG71" i="9"/>
  <c r="AG70" i="9"/>
  <c r="AG69" i="9"/>
  <c r="AG68" i="9"/>
  <c r="AG67" i="9"/>
  <c r="AG66" i="9"/>
  <c r="AG65" i="9"/>
  <c r="AG64" i="9"/>
  <c r="AG63" i="9"/>
  <c r="AG62" i="9"/>
  <c r="AG61" i="9"/>
  <c r="AG60" i="9"/>
  <c r="AG59" i="9"/>
  <c r="AG58" i="9"/>
  <c r="AG57" i="9"/>
  <c r="AG56" i="9"/>
  <c r="AG55" i="9"/>
  <c r="AG54" i="9"/>
  <c r="AG53" i="9"/>
  <c r="AG52" i="9"/>
  <c r="AG51" i="9"/>
  <c r="AG50" i="9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G32" i="9"/>
  <c r="AG31" i="9"/>
  <c r="AG30" i="9"/>
  <c r="AG29" i="9"/>
  <c r="AG28" i="9"/>
  <c r="BI27" i="9"/>
  <c r="BI5" i="9" s="1"/>
  <c r="BI2" i="9" s="1"/>
  <c r="BI12" i="9" s="1"/>
  <c r="AG27" i="9"/>
  <c r="AG26" i="9"/>
  <c r="AG25" i="9"/>
  <c r="AG24" i="9"/>
  <c r="AG23" i="9"/>
  <c r="AG22" i="9"/>
  <c r="BI21" i="9"/>
  <c r="BI22" i="9" s="1"/>
  <c r="AG21" i="9"/>
  <c r="AG20" i="9"/>
  <c r="Z20" i="9"/>
  <c r="Y20" i="9"/>
  <c r="BI19" i="9"/>
  <c r="AG19" i="9"/>
  <c r="Z19" i="9"/>
  <c r="Y19" i="9"/>
  <c r="AG18" i="9"/>
  <c r="Z18" i="9"/>
  <c r="AA20" i="9" s="1"/>
  <c r="Y18" i="9"/>
  <c r="BI17" i="9"/>
  <c r="AG17" i="9"/>
  <c r="Z17" i="9"/>
  <c r="AA19" i="9" s="1"/>
  <c r="Y17" i="9"/>
  <c r="BI16" i="9"/>
  <c r="AG16" i="9"/>
  <c r="Z16" i="9"/>
  <c r="AA18" i="9" s="1"/>
  <c r="N16" i="9"/>
  <c r="AG15" i="9"/>
  <c r="J15" i="9"/>
  <c r="AG14" i="9"/>
  <c r="Z14" i="9"/>
  <c r="Y14" i="9"/>
  <c r="AG13" i="9"/>
  <c r="Z13" i="9"/>
  <c r="Y13" i="9"/>
  <c r="AG12" i="9"/>
  <c r="Z12" i="9"/>
  <c r="AA14" i="9" s="1"/>
  <c r="Y12" i="9"/>
  <c r="AG11" i="9"/>
  <c r="Z11" i="9"/>
  <c r="AA13" i="9" s="1"/>
  <c r="Y11" i="9"/>
  <c r="BP10" i="9"/>
  <c r="BO10" i="9"/>
  <c r="BN10" i="9"/>
  <c r="AG10" i="9"/>
  <c r="Z10" i="9"/>
  <c r="AA12" i="9" s="1"/>
  <c r="Y10" i="9"/>
  <c r="BP9" i="9"/>
  <c r="BO9" i="9"/>
  <c r="BN9" i="9"/>
  <c r="AG9" i="9"/>
  <c r="Z9" i="9"/>
  <c r="AA11" i="9" s="1"/>
  <c r="Y9" i="9"/>
  <c r="BP8" i="9"/>
  <c r="BO8" i="9"/>
  <c r="BN8" i="9"/>
  <c r="AG8" i="9"/>
  <c r="Y8" i="9"/>
  <c r="M8" i="9"/>
  <c r="L8" i="9"/>
  <c r="J8" i="9"/>
  <c r="BP7" i="9"/>
  <c r="BO7" i="9"/>
  <c r="BN7" i="9"/>
  <c r="AG7" i="9"/>
  <c r="Z7" i="9"/>
  <c r="Y7" i="9"/>
  <c r="BO6" i="9"/>
  <c r="BN6" i="9"/>
  <c r="AG6" i="9"/>
  <c r="N6" i="9"/>
  <c r="Y6" i="9" s="1"/>
  <c r="L6" i="9"/>
  <c r="J6" i="9"/>
  <c r="AG5" i="9"/>
  <c r="Z5" i="9"/>
  <c r="Y5" i="9"/>
  <c r="M5" i="9"/>
  <c r="M6" i="9" s="1"/>
  <c r="BN4" i="9"/>
  <c r="AG4" i="9"/>
  <c r="Z4" i="9"/>
  <c r="Y4" i="9"/>
  <c r="L4" i="9"/>
  <c r="AG3" i="9"/>
  <c r="Z3" i="9"/>
  <c r="N3" i="9"/>
  <c r="Y3" i="9" s="1"/>
  <c r="L3" i="9"/>
  <c r="J3" i="9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AV2" i="9"/>
  <c r="AP2" i="9"/>
  <c r="AG2" i="9"/>
  <c r="Z2" i="9"/>
  <c r="BM5" i="7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3" i="7"/>
  <c r="B4" i="8"/>
  <c r="B5" i="8"/>
  <c r="B6" i="8"/>
  <c r="B7" i="8"/>
  <c r="B9" i="8"/>
  <c r="B10" i="8"/>
  <c r="B11" i="8"/>
  <c r="B12" i="8"/>
  <c r="B13" i="8"/>
  <c r="B14" i="8"/>
  <c r="B16" i="8"/>
  <c r="B17" i="8"/>
  <c r="B18" i="8"/>
  <c r="B19" i="8"/>
  <c r="B2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G110" i="7"/>
  <c r="AG109" i="7"/>
  <c r="AG108" i="7"/>
  <c r="AG107" i="7"/>
  <c r="AG106" i="7"/>
  <c r="AG105" i="7"/>
  <c r="AG104" i="7"/>
  <c r="AG103" i="7"/>
  <c r="AG102" i="7"/>
  <c r="AG101" i="7"/>
  <c r="AG100" i="7"/>
  <c r="AG99" i="7"/>
  <c r="AG98" i="7"/>
  <c r="AG97" i="7"/>
  <c r="AG96" i="7"/>
  <c r="AG95" i="7"/>
  <c r="AG94" i="7"/>
  <c r="AG93" i="7"/>
  <c r="AG92" i="7"/>
  <c r="AG91" i="7"/>
  <c r="AG90" i="7"/>
  <c r="AG89" i="7"/>
  <c r="AG88" i="7"/>
  <c r="AG87" i="7"/>
  <c r="AG86" i="7"/>
  <c r="AG85" i="7"/>
  <c r="AG84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71" i="7"/>
  <c r="AG70" i="7"/>
  <c r="AG69" i="7"/>
  <c r="AG68" i="7"/>
  <c r="AG67" i="7"/>
  <c r="AG66" i="7"/>
  <c r="AG65" i="7"/>
  <c r="AG64" i="7"/>
  <c r="AG63" i="7"/>
  <c r="AG62" i="7"/>
  <c r="AG61" i="7"/>
  <c r="AG60" i="7"/>
  <c r="AG59" i="7"/>
  <c r="AG58" i="7"/>
  <c r="AG57" i="7"/>
  <c r="AG56" i="7"/>
  <c r="AG55" i="7"/>
  <c r="AG54" i="7"/>
  <c r="AG53" i="7"/>
  <c r="AG52" i="7"/>
  <c r="AG51" i="7"/>
  <c r="AG50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BI5" i="7"/>
  <c r="BI2" i="7" s="1"/>
  <c r="AG27" i="7"/>
  <c r="AG26" i="7"/>
  <c r="AG25" i="7"/>
  <c r="AG24" i="7"/>
  <c r="AG23" i="7"/>
  <c r="AG22" i="7"/>
  <c r="AG21" i="7"/>
  <c r="AG20" i="7"/>
  <c r="Z20" i="7"/>
  <c r="Y20" i="7"/>
  <c r="BI19" i="7"/>
  <c r="AG19" i="7"/>
  <c r="Z19" i="7"/>
  <c r="Y19" i="7"/>
  <c r="AG18" i="7"/>
  <c r="Z18" i="7"/>
  <c r="Y18" i="7"/>
  <c r="BI17" i="7"/>
  <c r="AG17" i="7"/>
  <c r="Z17" i="7"/>
  <c r="Y17" i="7"/>
  <c r="AG16" i="7"/>
  <c r="Z16" i="7"/>
  <c r="N16" i="7"/>
  <c r="Y16" i="7" s="1"/>
  <c r="AG15" i="7"/>
  <c r="Y15" i="7"/>
  <c r="J15" i="7"/>
  <c r="AG14" i="7"/>
  <c r="Z14" i="7"/>
  <c r="Y14" i="7"/>
  <c r="AG13" i="7"/>
  <c r="Z13" i="7"/>
  <c r="Y13" i="7"/>
  <c r="AG12" i="7"/>
  <c r="Z12" i="7"/>
  <c r="Y12" i="7"/>
  <c r="AG11" i="7"/>
  <c r="Z11" i="7"/>
  <c r="Y11" i="7"/>
  <c r="BP10" i="7"/>
  <c r="BO10" i="7"/>
  <c r="BN10" i="7"/>
  <c r="AG10" i="7"/>
  <c r="Z10" i="7"/>
  <c r="Y10" i="7"/>
  <c r="BP9" i="7"/>
  <c r="BO9" i="7"/>
  <c r="BN9" i="7"/>
  <c r="AG9" i="7"/>
  <c r="Z9" i="7"/>
  <c r="Y9" i="7"/>
  <c r="BP8" i="7"/>
  <c r="BO8" i="7"/>
  <c r="BN8" i="7"/>
  <c r="AG8" i="7"/>
  <c r="N8" i="7"/>
  <c r="Y8" i="7" s="1"/>
  <c r="M8" i="7"/>
  <c r="L8" i="7"/>
  <c r="J8" i="7"/>
  <c r="BP7" i="7"/>
  <c r="BO7" i="7"/>
  <c r="BN7" i="7"/>
  <c r="AG7" i="7"/>
  <c r="Z7" i="7"/>
  <c r="Y7" i="7"/>
  <c r="BO6" i="7"/>
  <c r="BN6" i="7"/>
  <c r="AG6" i="7"/>
  <c r="N6" i="7"/>
  <c r="Y6" i="7" s="1"/>
  <c r="L6" i="7"/>
  <c r="J6" i="7"/>
  <c r="AG5" i="7"/>
  <c r="Z5" i="7"/>
  <c r="Y5" i="7"/>
  <c r="M5" i="7"/>
  <c r="M6" i="7" s="1"/>
  <c r="BN4" i="7"/>
  <c r="AG4" i="7"/>
  <c r="Z4" i="7"/>
  <c r="Y4" i="7"/>
  <c r="L4" i="7"/>
  <c r="L3" i="7" s="1"/>
  <c r="AG3" i="7"/>
  <c r="N3" i="7"/>
  <c r="Y3" i="7" s="1"/>
  <c r="J3" i="7"/>
  <c r="M4" i="7" s="1"/>
  <c r="M3" i="7" s="1"/>
  <c r="AV2" i="7"/>
  <c r="AP2" i="7"/>
  <c r="AG2" i="7"/>
  <c r="Z2" i="7"/>
  <c r="AA4" i="9" l="1"/>
  <c r="AA5" i="9"/>
  <c r="G4" i="7"/>
  <c r="G3" i="7"/>
  <c r="F16" i="7"/>
  <c r="G16" i="7"/>
  <c r="G15" i="7"/>
  <c r="BI12" i="7"/>
  <c r="BI25" i="7" s="1"/>
  <c r="BI24" i="7"/>
  <c r="B15" i="8"/>
  <c r="B3" i="8"/>
  <c r="G8" i="7"/>
  <c r="H14" i="7" s="1"/>
  <c r="G9" i="7"/>
  <c r="Z3" i="7"/>
  <c r="Z6" i="7"/>
  <c r="G6" i="7"/>
  <c r="G7" i="7"/>
  <c r="Z8" i="7"/>
  <c r="B8" i="8"/>
  <c r="AT3" i="9"/>
  <c r="C59" i="11"/>
  <c r="G3" i="9"/>
  <c r="G4" i="9"/>
  <c r="Y16" i="9"/>
  <c r="L16" i="9"/>
  <c r="Z6" i="9"/>
  <c r="AA8" i="9" s="1"/>
  <c r="G6" i="9"/>
  <c r="G7" i="9"/>
  <c r="G15" i="9"/>
  <c r="G16" i="9"/>
  <c r="L15" i="9"/>
  <c r="BC2" i="9"/>
  <c r="M4" i="9"/>
  <c r="M3" i="9" s="1"/>
  <c r="F13" i="9"/>
  <c r="Z8" i="9"/>
  <c r="AA10" i="9" s="1"/>
  <c r="F20" i="9"/>
  <c r="Z15" i="9"/>
  <c r="AA17" i="9" s="1"/>
  <c r="G9" i="9"/>
  <c r="G8" i="9"/>
  <c r="H14" i="9" s="1"/>
  <c r="F16" i="9"/>
  <c r="F13" i="7"/>
  <c r="F15" i="9"/>
  <c r="F19" i="9"/>
  <c r="F14" i="9"/>
  <c r="F17" i="9"/>
  <c r="F18" i="9"/>
  <c r="BI24" i="9"/>
  <c r="BI28" i="9"/>
  <c r="BI25" i="9"/>
  <c r="AI2" i="9"/>
  <c r="AE110" i="9"/>
  <c r="AE107" i="9"/>
  <c r="AE104" i="9"/>
  <c r="AE101" i="9"/>
  <c r="AE98" i="9"/>
  <c r="AE95" i="9"/>
  <c r="AE106" i="9"/>
  <c r="AE105" i="9"/>
  <c r="AE97" i="9"/>
  <c r="AE96" i="9"/>
  <c r="AE109" i="9"/>
  <c r="AE108" i="9"/>
  <c r="AE100" i="9"/>
  <c r="AE91" i="9"/>
  <c r="AE99" i="9"/>
  <c r="AE94" i="9"/>
  <c r="AE103" i="9"/>
  <c r="AE93" i="9"/>
  <c r="AE92" i="9"/>
  <c r="AE102" i="9"/>
  <c r="BN2" i="7"/>
  <c r="AE3" i="7"/>
  <c r="AH3" i="7" s="1"/>
  <c r="AE10" i="7"/>
  <c r="AD10" i="7" s="1"/>
  <c r="Z15" i="7"/>
  <c r="F19" i="7"/>
  <c r="AE8" i="7"/>
  <c r="AH8" i="7" s="1"/>
  <c r="AE18" i="7"/>
  <c r="AD60" i="7"/>
  <c r="AH60" i="7"/>
  <c r="F10" i="7"/>
  <c r="AI2" i="7"/>
  <c r="F9" i="7"/>
  <c r="AE12" i="7"/>
  <c r="F14" i="7"/>
  <c r="AE16" i="7"/>
  <c r="AE17" i="7"/>
  <c r="AE42" i="7"/>
  <c r="AE5" i="7"/>
  <c r="F8" i="7"/>
  <c r="AE7" i="7"/>
  <c r="AE51" i="7"/>
  <c r="AE88" i="7"/>
  <c r="AE85" i="7"/>
  <c r="AE82" i="7"/>
  <c r="AE79" i="7"/>
  <c r="AE76" i="7"/>
  <c r="AE73" i="7"/>
  <c r="AE70" i="7"/>
  <c r="AE84" i="7"/>
  <c r="AE72" i="7"/>
  <c r="AE83" i="7"/>
  <c r="AE74" i="7"/>
  <c r="AE87" i="7"/>
  <c r="AE86" i="7"/>
  <c r="AE77" i="7"/>
  <c r="AE90" i="7"/>
  <c r="AE81" i="7"/>
  <c r="AE78" i="7"/>
  <c r="AE69" i="7"/>
  <c r="AE75" i="7"/>
  <c r="AE67" i="7"/>
  <c r="AE65" i="7"/>
  <c r="AE64" i="7"/>
  <c r="AE62" i="7"/>
  <c r="AE61" i="7"/>
  <c r="AE59" i="7"/>
  <c r="AE58" i="7"/>
  <c r="AE56" i="7"/>
  <c r="AE55" i="7"/>
  <c r="AE53" i="7"/>
  <c r="AE52" i="7"/>
  <c r="AE50" i="7"/>
  <c r="AE49" i="7"/>
  <c r="AE47" i="7"/>
  <c r="AE46" i="7"/>
  <c r="AE44" i="7"/>
  <c r="AE43" i="7"/>
  <c r="AE41" i="7"/>
  <c r="AE80" i="7"/>
  <c r="AE71" i="7"/>
  <c r="AE68" i="7"/>
  <c r="AE4" i="7"/>
  <c r="AE110" i="7"/>
  <c r="AE107" i="7"/>
  <c r="AE104" i="7"/>
  <c r="AE100" i="7"/>
  <c r="AE97" i="7"/>
  <c r="AE94" i="7"/>
  <c r="AE91" i="7"/>
  <c r="AE109" i="7"/>
  <c r="AE93" i="7"/>
  <c r="AE102" i="7"/>
  <c r="AE101" i="7"/>
  <c r="AE92" i="7"/>
  <c r="AE103" i="7"/>
  <c r="AE96" i="7"/>
  <c r="AE105" i="7"/>
  <c r="AE95" i="7"/>
  <c r="AE106" i="7"/>
  <c r="AE99" i="7"/>
  <c r="AE108" i="7"/>
  <c r="AE98" i="7"/>
  <c r="AE9" i="7"/>
  <c r="AE15" i="7"/>
  <c r="AE89" i="7"/>
  <c r="AE13" i="7"/>
  <c r="AE48" i="7"/>
  <c r="AE57" i="7"/>
  <c r="AE66" i="7"/>
  <c r="BO2" i="7"/>
  <c r="BI8" i="7" s="1"/>
  <c r="AE6" i="7"/>
  <c r="F17" i="7"/>
  <c r="AE11" i="7"/>
  <c r="AE20" i="7"/>
  <c r="AE2" i="7"/>
  <c r="AT3" i="7"/>
  <c r="BO4" i="7"/>
  <c r="BC2" i="7"/>
  <c r="AE14" i="7"/>
  <c r="AE19" i="7"/>
  <c r="AE45" i="7"/>
  <c r="AE54" i="7"/>
  <c r="AE63" i="7"/>
  <c r="AA16" i="9" l="1"/>
  <c r="AA15" i="9"/>
  <c r="AA7" i="9"/>
  <c r="AA9" i="9"/>
  <c r="AA6" i="9"/>
  <c r="H11" i="7"/>
  <c r="H12" i="7"/>
  <c r="H10" i="7"/>
  <c r="E2" i="11"/>
  <c r="F2" i="8"/>
  <c r="H20" i="7"/>
  <c r="H17" i="7"/>
  <c r="H16" i="7"/>
  <c r="H19" i="7"/>
  <c r="H18" i="7"/>
  <c r="F15" i="7"/>
  <c r="F18" i="7"/>
  <c r="F20" i="7"/>
  <c r="AK3" i="7"/>
  <c r="H13" i="7"/>
  <c r="H15" i="7"/>
  <c r="H9" i="7"/>
  <c r="H15" i="9"/>
  <c r="H17" i="9"/>
  <c r="H18" i="9"/>
  <c r="H16" i="9"/>
  <c r="H20" i="9"/>
  <c r="H19" i="9"/>
  <c r="AC2" i="9"/>
  <c r="C2" i="11"/>
  <c r="BD2" i="9"/>
  <c r="H2" i="8"/>
  <c r="H13" i="9"/>
  <c r="H10" i="9"/>
  <c r="H11" i="9"/>
  <c r="H12" i="9"/>
  <c r="H9" i="9"/>
  <c r="D59" i="11"/>
  <c r="E59" i="11"/>
  <c r="AD3" i="7"/>
  <c r="AH93" i="9"/>
  <c r="AD93" i="9"/>
  <c r="AD104" i="9"/>
  <c r="AH104" i="9"/>
  <c r="AH102" i="9"/>
  <c r="AD102" i="9"/>
  <c r="AH91" i="9"/>
  <c r="AD91" i="9"/>
  <c r="AH107" i="9"/>
  <c r="AD107" i="9"/>
  <c r="F12" i="9"/>
  <c r="F11" i="9"/>
  <c r="F8" i="9"/>
  <c r="AZ2" i="9"/>
  <c r="AK3" i="9"/>
  <c r="AH96" i="9"/>
  <c r="AD96" i="9"/>
  <c r="AD110" i="9"/>
  <c r="AH110" i="9"/>
  <c r="AD109" i="9"/>
  <c r="AH109" i="9"/>
  <c r="AD97" i="9"/>
  <c r="AH97" i="9"/>
  <c r="AH95" i="9"/>
  <c r="AD95" i="9"/>
  <c r="AH99" i="9"/>
  <c r="AD99" i="9"/>
  <c r="AD103" i="9"/>
  <c r="AH103" i="9"/>
  <c r="AD100" i="9"/>
  <c r="AH100" i="9"/>
  <c r="AH108" i="9"/>
  <c r="AD108" i="9"/>
  <c r="AH105" i="9"/>
  <c r="AD105" i="9"/>
  <c r="AH98" i="9"/>
  <c r="AD98" i="9"/>
  <c r="AH92" i="9"/>
  <c r="AD92" i="9"/>
  <c r="AD94" i="9"/>
  <c r="AH94" i="9"/>
  <c r="AD106" i="9"/>
  <c r="AH106" i="9"/>
  <c r="AH101" i="9"/>
  <c r="AD101" i="9"/>
  <c r="F10" i="9"/>
  <c r="F9" i="9"/>
  <c r="AD8" i="7"/>
  <c r="AH10" i="7"/>
  <c r="AH15" i="7"/>
  <c r="AD15" i="7"/>
  <c r="AH89" i="7"/>
  <c r="AD89" i="7"/>
  <c r="AH106" i="7"/>
  <c r="AD106" i="7"/>
  <c r="AD57" i="7"/>
  <c r="AH57" i="7"/>
  <c r="AD54" i="7"/>
  <c r="AH54" i="7"/>
  <c r="AD45" i="7"/>
  <c r="AH45" i="7"/>
  <c r="BP5" i="7"/>
  <c r="BO5" i="7"/>
  <c r="BN5" i="7"/>
  <c r="BP6" i="7"/>
  <c r="AH101" i="7"/>
  <c r="AD101" i="7"/>
  <c r="AH107" i="7"/>
  <c r="AD107" i="7"/>
  <c r="AH80" i="7"/>
  <c r="AD80" i="7"/>
  <c r="AD49" i="7"/>
  <c r="AH49" i="7"/>
  <c r="AD58" i="7"/>
  <c r="AH58" i="7"/>
  <c r="AD67" i="7"/>
  <c r="AH67" i="7"/>
  <c r="AH77" i="7"/>
  <c r="AD77" i="7"/>
  <c r="AD84" i="7"/>
  <c r="AH84" i="7"/>
  <c r="AH82" i="7"/>
  <c r="AD82" i="7"/>
  <c r="AD19" i="7"/>
  <c r="AH19" i="7"/>
  <c r="AD2" i="7"/>
  <c r="AH2" i="7"/>
  <c r="AD66" i="7"/>
  <c r="AH66" i="7"/>
  <c r="AH98" i="7"/>
  <c r="AD98" i="7"/>
  <c r="AD102" i="7"/>
  <c r="AH102" i="7"/>
  <c r="AH91" i="7"/>
  <c r="AD91" i="7"/>
  <c r="AD110" i="7"/>
  <c r="AH110" i="7"/>
  <c r="AH4" i="7"/>
  <c r="AD4" i="7"/>
  <c r="AD41" i="7"/>
  <c r="AH41" i="7"/>
  <c r="AD50" i="7"/>
  <c r="AH50" i="7"/>
  <c r="AD59" i="7"/>
  <c r="AH59" i="7"/>
  <c r="AH75" i="7"/>
  <c r="AD75" i="7"/>
  <c r="AH86" i="7"/>
  <c r="AD86" i="7"/>
  <c r="AH85" i="7"/>
  <c r="AD85" i="7"/>
  <c r="AD42" i="7"/>
  <c r="AH42" i="7"/>
  <c r="AD12" i="7"/>
  <c r="AH12" i="7"/>
  <c r="AH20" i="7"/>
  <c r="AD20" i="7"/>
  <c r="AD108" i="7"/>
  <c r="AH108" i="7"/>
  <c r="AH96" i="7"/>
  <c r="AD96" i="7"/>
  <c r="AD93" i="7"/>
  <c r="AH93" i="7"/>
  <c r="AH94" i="7"/>
  <c r="AD94" i="7"/>
  <c r="AE30" i="7"/>
  <c r="AE29" i="7"/>
  <c r="AE23" i="7"/>
  <c r="AE22" i="7"/>
  <c r="AE21" i="7"/>
  <c r="AE27" i="7"/>
  <c r="AE25" i="7"/>
  <c r="AE36" i="7"/>
  <c r="AE26" i="7"/>
  <c r="BP3" i="7"/>
  <c r="BN3" i="7"/>
  <c r="AE28" i="7"/>
  <c r="AE24" i="7"/>
  <c r="AE40" i="7"/>
  <c r="AE35" i="7"/>
  <c r="AE34" i="7"/>
  <c r="AE39" i="7"/>
  <c r="AE33" i="7"/>
  <c r="AE38" i="7"/>
  <c r="AE37" i="7"/>
  <c r="AE32" i="7"/>
  <c r="AE31" i="7"/>
  <c r="AD43" i="7"/>
  <c r="AH43" i="7"/>
  <c r="AD52" i="7"/>
  <c r="AH52" i="7"/>
  <c r="AD61" i="7"/>
  <c r="AH61" i="7"/>
  <c r="AH69" i="7"/>
  <c r="AD69" i="7"/>
  <c r="AH87" i="7"/>
  <c r="AD87" i="7"/>
  <c r="AD70" i="7"/>
  <c r="AH70" i="7"/>
  <c r="AD88" i="7"/>
  <c r="AH88" i="7"/>
  <c r="AD51" i="7"/>
  <c r="AH51" i="7"/>
  <c r="BP4" i="7"/>
  <c r="AD11" i="7"/>
  <c r="AH11" i="7"/>
  <c r="AD48" i="7"/>
  <c r="AH48" i="7"/>
  <c r="AH95" i="7"/>
  <c r="AD95" i="7"/>
  <c r="AH103" i="7"/>
  <c r="AD103" i="7"/>
  <c r="AD109" i="7"/>
  <c r="AH109" i="7"/>
  <c r="AD97" i="7"/>
  <c r="AH97" i="7"/>
  <c r="AD44" i="7"/>
  <c r="AH44" i="7"/>
  <c r="AD53" i="7"/>
  <c r="AH53" i="7"/>
  <c r="AD62" i="7"/>
  <c r="AH62" i="7"/>
  <c r="AH78" i="7"/>
  <c r="AD78" i="7"/>
  <c r="AH74" i="7"/>
  <c r="AD74" i="7"/>
  <c r="AD73" i="7"/>
  <c r="AH73" i="7"/>
  <c r="AH7" i="7"/>
  <c r="AD7" i="7"/>
  <c r="AD18" i="7"/>
  <c r="AH18" i="7"/>
  <c r="AD63" i="7"/>
  <c r="AH63" i="7"/>
  <c r="AC2" i="7"/>
  <c r="BD2" i="7"/>
  <c r="AH13" i="7"/>
  <c r="AD13" i="7"/>
  <c r="AH9" i="7"/>
  <c r="AD9" i="7"/>
  <c r="AD105" i="7"/>
  <c r="AH105" i="7"/>
  <c r="AH100" i="7"/>
  <c r="AD100" i="7"/>
  <c r="AH68" i="7"/>
  <c r="AD68" i="7"/>
  <c r="AD46" i="7"/>
  <c r="AH46" i="7"/>
  <c r="AD55" i="7"/>
  <c r="AH55" i="7"/>
  <c r="AD64" i="7"/>
  <c r="AH64" i="7"/>
  <c r="AH81" i="7"/>
  <c r="AD81" i="7"/>
  <c r="AH83" i="7"/>
  <c r="AD83" i="7"/>
  <c r="AH76" i="7"/>
  <c r="AD76" i="7"/>
  <c r="F11" i="7"/>
  <c r="F12" i="7"/>
  <c r="AD17" i="7"/>
  <c r="AH17" i="7"/>
  <c r="AD14" i="7"/>
  <c r="AH14" i="7"/>
  <c r="AD6" i="7"/>
  <c r="AH6" i="7"/>
  <c r="AH99" i="7"/>
  <c r="AD99" i="7"/>
  <c r="AH92" i="7"/>
  <c r="AD92" i="7"/>
  <c r="AH104" i="7"/>
  <c r="AD104" i="7"/>
  <c r="AH71" i="7"/>
  <c r="AD71" i="7"/>
  <c r="AD47" i="7"/>
  <c r="AH47" i="7"/>
  <c r="AD56" i="7"/>
  <c r="AH56" i="7"/>
  <c r="AD65" i="7"/>
  <c r="AH65" i="7"/>
  <c r="AH90" i="7"/>
  <c r="AD90" i="7"/>
  <c r="AH72" i="7"/>
  <c r="AD72" i="7"/>
  <c r="AH79" i="7"/>
  <c r="AD79" i="7"/>
  <c r="AH5" i="7"/>
  <c r="AD5" i="7"/>
  <c r="AD16" i="7"/>
  <c r="AH16" i="7"/>
  <c r="AZ2" i="7"/>
  <c r="AR3" i="7"/>
  <c r="AJ3" i="7"/>
  <c r="I15" i="7" l="1"/>
  <c r="I2" i="11"/>
  <c r="G2" i="11"/>
  <c r="H2" i="11" s="1"/>
  <c r="I15" i="9"/>
  <c r="AI3" i="7"/>
  <c r="AK4" i="7" s="1"/>
  <c r="AS3" i="9"/>
  <c r="AD32" i="7"/>
  <c r="AH32" i="7"/>
  <c r="AD35" i="7"/>
  <c r="AH35" i="7"/>
  <c r="AH22" i="7"/>
  <c r="AD22" i="7"/>
  <c r="AD37" i="7"/>
  <c r="AH37" i="7"/>
  <c r="AD40" i="7"/>
  <c r="AH40" i="7"/>
  <c r="AH26" i="7"/>
  <c r="AD26" i="7"/>
  <c r="AH23" i="7"/>
  <c r="AD23" i="7"/>
  <c r="AD38" i="7"/>
  <c r="AH38" i="7"/>
  <c r="AH29" i="7"/>
  <c r="AD29" i="7"/>
  <c r="AS3" i="7"/>
  <c r="AL3" i="7"/>
  <c r="AM3" i="7"/>
  <c r="AH33" i="7"/>
  <c r="AD33" i="7"/>
  <c r="AH24" i="7"/>
  <c r="AD24" i="7"/>
  <c r="AH25" i="7"/>
  <c r="AD25" i="7"/>
  <c r="AD30" i="7"/>
  <c r="AH30" i="7"/>
  <c r="AD28" i="7"/>
  <c r="AH28" i="7"/>
  <c r="AD36" i="7"/>
  <c r="AH36" i="7"/>
  <c r="AH39" i="7"/>
  <c r="AD39" i="7"/>
  <c r="AD27" i="7"/>
  <c r="AH27" i="7"/>
  <c r="AD31" i="7"/>
  <c r="AH31" i="7"/>
  <c r="AD34" i="7"/>
  <c r="AH34" i="7"/>
  <c r="AH21" i="7"/>
  <c r="AD21" i="7"/>
  <c r="AS4" i="7" l="1"/>
  <c r="AN3" i="7"/>
  <c r="AO3" i="7" s="1"/>
  <c r="AQ10" i="7" s="1"/>
  <c r="AP3" i="7"/>
  <c r="AV3" i="7"/>
  <c r="AU3" i="7"/>
  <c r="BA3" i="7" l="1"/>
  <c r="AT4" i="7"/>
  <c r="AY3" i="7"/>
  <c r="BC3" i="7"/>
  <c r="AW3" i="7"/>
  <c r="AZ3" i="7"/>
  <c r="AJ4" i="7"/>
  <c r="AR4" i="7"/>
  <c r="AX3" i="7"/>
  <c r="E3" i="11" l="1"/>
  <c r="BE3" i="7"/>
  <c r="F3" i="8"/>
  <c r="BD3" i="7"/>
  <c r="AC3" i="7"/>
  <c r="AI4" i="7"/>
  <c r="AM4" i="7"/>
  <c r="AL4" i="7"/>
  <c r="AN4" i="7" l="1"/>
  <c r="AO4" i="7" s="1"/>
  <c r="AQ11" i="7" s="1"/>
  <c r="AP4" i="7"/>
  <c r="AU4" i="7"/>
  <c r="AV4" i="7"/>
  <c r="AK5" i="7"/>
  <c r="AR5" i="7" l="1"/>
  <c r="BA4" i="7"/>
  <c r="BB4" i="7" s="1"/>
  <c r="AX4" i="7"/>
  <c r="AZ4" i="7"/>
  <c r="AS5" i="7"/>
  <c r="AW4" i="7"/>
  <c r="AT5" i="7"/>
  <c r="AY4" i="7"/>
  <c r="BC4" i="7"/>
  <c r="AJ5" i="7"/>
  <c r="AI5" i="7" s="1"/>
  <c r="E4" i="11" l="1"/>
  <c r="BE4" i="7"/>
  <c r="F4" i="8"/>
  <c r="AL5" i="7"/>
  <c r="AP5" i="7" s="1"/>
  <c r="AM5" i="7"/>
  <c r="AK6" i="7"/>
  <c r="AC4" i="7"/>
  <c r="BD4" i="7"/>
  <c r="AT6" i="7" l="1"/>
  <c r="AN5" i="7"/>
  <c r="AO5" i="7" s="1"/>
  <c r="AQ12" i="7" s="1"/>
  <c r="AR6" i="7"/>
  <c r="AU5" i="7"/>
  <c r="AJ6" i="7"/>
  <c r="AM6" i="7" s="1"/>
  <c r="AW5" i="7"/>
  <c r="AV5" i="7"/>
  <c r="BC5" i="7" s="1"/>
  <c r="AS6" i="7"/>
  <c r="E5" i="11" l="1"/>
  <c r="BE5" i="7"/>
  <c r="F5" i="8"/>
  <c r="AI6" i="7"/>
  <c r="AK7" i="7" s="1"/>
  <c r="AS7" i="7" s="1"/>
  <c r="AL6" i="7"/>
  <c r="AP6" i="7" s="1"/>
  <c r="AX5" i="7"/>
  <c r="AZ5" i="7"/>
  <c r="AY5" i="7"/>
  <c r="BA5" i="7"/>
  <c r="BB5" i="7" s="1"/>
  <c r="AC5" i="7"/>
  <c r="BD5" i="7"/>
  <c r="AU6" i="7"/>
  <c r="AV6" i="7"/>
  <c r="AN6" i="7" l="1"/>
  <c r="AO6" i="7" s="1"/>
  <c r="AQ13" i="7" s="1"/>
  <c r="AX6" i="7"/>
  <c r="AY6" i="7"/>
  <c r="AT7" i="7"/>
  <c r="BC6" i="7"/>
  <c r="AW6" i="7"/>
  <c r="AJ7" i="7"/>
  <c r="AZ6" i="7"/>
  <c r="AR7" i="7"/>
  <c r="E6" i="11" l="1"/>
  <c r="BE6" i="7"/>
  <c r="F6" i="8"/>
  <c r="BA6" i="7"/>
  <c r="BB6" i="7" s="1"/>
  <c r="AI7" i="7"/>
  <c r="AM7" i="7"/>
  <c r="AL7" i="7"/>
  <c r="BD6" i="7"/>
  <c r="AC6" i="7"/>
  <c r="AN7" i="7" l="1"/>
  <c r="AP7" i="7"/>
  <c r="AJ8" i="7" s="1"/>
  <c r="AV7" i="7"/>
  <c r="AU7" i="7"/>
  <c r="AK8" i="7"/>
  <c r="AO7" i="7" l="1"/>
  <c r="AQ14" i="7" s="1"/>
  <c r="AI8" i="7"/>
  <c r="AK9" i="7" s="1"/>
  <c r="AX7" i="7"/>
  <c r="AZ7" i="7"/>
  <c r="BC7" i="7"/>
  <c r="AW7" i="7"/>
  <c r="AT8" i="7"/>
  <c r="AY7" i="7"/>
  <c r="AS8" i="7"/>
  <c r="AL8" i="7"/>
  <c r="AM8" i="7"/>
  <c r="AR8" i="7"/>
  <c r="E7" i="11" l="1"/>
  <c r="BE7" i="7"/>
  <c r="F7" i="8"/>
  <c r="BA7" i="7"/>
  <c r="BB7" i="7" s="1"/>
  <c r="AS9" i="7"/>
  <c r="AU8" i="7"/>
  <c r="AN8" i="7"/>
  <c r="AO8" i="7" s="1"/>
  <c r="AQ15" i="7" s="1"/>
  <c r="AC7" i="7"/>
  <c r="BD7" i="7"/>
  <c r="AP8" i="7"/>
  <c r="AV8" i="7"/>
  <c r="AY8" i="7" l="1"/>
  <c r="AT9" i="7"/>
  <c r="BC8" i="7"/>
  <c r="AW8" i="7"/>
  <c r="AZ8" i="7"/>
  <c r="AR9" i="7"/>
  <c r="AJ9" i="7"/>
  <c r="AX8" i="7"/>
  <c r="BA8" i="7"/>
  <c r="BB8" i="7" s="1"/>
  <c r="E8" i="11" l="1"/>
  <c r="BE8" i="7"/>
  <c r="F8" i="8"/>
  <c r="BD8" i="7"/>
  <c r="AC8" i="7"/>
  <c r="AI9" i="7"/>
  <c r="AM9" i="7"/>
  <c r="AL9" i="7"/>
  <c r="AN9" i="7" l="1"/>
  <c r="AO9" i="7" s="1"/>
  <c r="AQ16" i="7" s="1"/>
  <c r="AP9" i="7"/>
  <c r="AR10" i="7" s="1"/>
  <c r="AK10" i="7"/>
  <c r="AU9" i="7"/>
  <c r="AV9" i="7"/>
  <c r="AZ9" i="7" l="1"/>
  <c r="AJ10" i="7"/>
  <c r="AI10" i="7" s="1"/>
  <c r="AK11" i="7" s="1"/>
  <c r="BA9" i="7"/>
  <c r="BB9" i="7" s="1"/>
  <c r="AX9" i="7"/>
  <c r="AS10" i="7"/>
  <c r="AY9" i="7"/>
  <c r="AT10" i="7"/>
  <c r="BC9" i="7"/>
  <c r="AW9" i="7"/>
  <c r="E9" i="11" l="1"/>
  <c r="BE9" i="7"/>
  <c r="F9" i="8"/>
  <c r="AM10" i="7"/>
  <c r="AU10" i="7" s="1"/>
  <c r="AL10" i="7"/>
  <c r="AP10" i="7" s="1"/>
  <c r="AW10" i="7" s="1"/>
  <c r="BD9" i="7"/>
  <c r="AC9" i="7"/>
  <c r="AS11" i="7"/>
  <c r="AV10" i="7" l="1"/>
  <c r="AN10" i="7"/>
  <c r="AO10" i="7" s="1"/>
  <c r="AQ17" i="7" s="1"/>
  <c r="AT11" i="7"/>
  <c r="AR11" i="7"/>
  <c r="AJ11" i="7"/>
  <c r="AY10" i="7" l="1"/>
  <c r="AX10" i="7"/>
  <c r="BA10" i="7"/>
  <c r="BB10" i="7" s="1"/>
  <c r="BC10" i="7"/>
  <c r="AZ10" i="7"/>
  <c r="AI11" i="7"/>
  <c r="AM11" i="7"/>
  <c r="AL11" i="7"/>
  <c r="E10" i="11" l="1"/>
  <c r="BE10" i="7"/>
  <c r="BD10" i="7"/>
  <c r="F10" i="8"/>
  <c r="AC10" i="7"/>
  <c r="AV11" i="7"/>
  <c r="AU11" i="7"/>
  <c r="AN11" i="7"/>
  <c r="AP11" i="7"/>
  <c r="AK12" i="7"/>
  <c r="BF10" i="7" l="1"/>
  <c r="AY11" i="7"/>
  <c r="BC11" i="7"/>
  <c r="AW11" i="7"/>
  <c r="AT12" i="7"/>
  <c r="AZ11" i="7"/>
  <c r="AX11" i="7"/>
  <c r="AR12" i="7"/>
  <c r="AO11" i="7"/>
  <c r="AQ18" i="7" s="1"/>
  <c r="AJ12" i="7"/>
  <c r="AI12" i="7" s="1"/>
  <c r="AS12" i="7"/>
  <c r="E11" i="11" l="1"/>
  <c r="BE11" i="7"/>
  <c r="F11" i="8"/>
  <c r="AM12" i="7"/>
  <c r="AU12" i="7" s="1"/>
  <c r="AL12" i="7"/>
  <c r="BD11" i="7"/>
  <c r="AC11" i="7"/>
  <c r="AK13" i="7"/>
  <c r="BA11" i="7"/>
  <c r="BB11" i="7" s="1"/>
  <c r="BF11" i="7" l="1"/>
  <c r="AN12" i="7"/>
  <c r="AO12" i="7" s="1"/>
  <c r="AQ19" i="7" s="1"/>
  <c r="AV12" i="7"/>
  <c r="AX12" i="7" s="1"/>
  <c r="AP12" i="7"/>
  <c r="AT13" i="7" s="1"/>
  <c r="AS13" i="7"/>
  <c r="BA12" i="7" l="1"/>
  <c r="BB12" i="7" s="1"/>
  <c r="AZ12" i="7"/>
  <c r="AR13" i="7"/>
  <c r="AY12" i="7"/>
  <c r="AW12" i="7"/>
  <c r="AJ13" i="7"/>
  <c r="AL13" i="7" s="1"/>
  <c r="BC12" i="7"/>
  <c r="E12" i="11" l="1"/>
  <c r="BE12" i="7"/>
  <c r="BD12" i="7"/>
  <c r="F12" i="8"/>
  <c r="AI13" i="7"/>
  <c r="AK14" i="7" s="1"/>
  <c r="AS14" i="7" s="1"/>
  <c r="AM13" i="7"/>
  <c r="AN13" i="7" s="1"/>
  <c r="AO13" i="7" s="1"/>
  <c r="AQ20" i="7" s="1"/>
  <c r="AC12" i="7"/>
  <c r="AP13" i="7"/>
  <c r="BF12" i="7" l="1"/>
  <c r="AR14" i="7"/>
  <c r="AJ14" i="7"/>
  <c r="AI14" i="7" s="1"/>
  <c r="AT14" i="7"/>
  <c r="AW13" i="7"/>
  <c r="AV13" i="7"/>
  <c r="AX13" i="7" s="1"/>
  <c r="AU13" i="7"/>
  <c r="BA13" i="7"/>
  <c r="BB13" i="7" s="1"/>
  <c r="AM14" i="7" l="1"/>
  <c r="AV14" i="7" s="1"/>
  <c r="AL14" i="7"/>
  <c r="AY13" i="7"/>
  <c r="AZ13" i="7"/>
  <c r="BC13" i="7"/>
  <c r="AK15" i="7"/>
  <c r="E13" i="11" l="1"/>
  <c r="BE13" i="7"/>
  <c r="F13" i="8"/>
  <c r="AU14" i="7"/>
  <c r="AN14" i="7"/>
  <c r="AO14" i="7" s="1"/>
  <c r="AQ21" i="7" s="1"/>
  <c r="AP14" i="7"/>
  <c r="AT15" i="7" s="1"/>
  <c r="AC13" i="7"/>
  <c r="BD13" i="7"/>
  <c r="AS15" i="7"/>
  <c r="AX14" i="7"/>
  <c r="BF13" i="7" l="1"/>
  <c r="AW14" i="7"/>
  <c r="AR15" i="7"/>
  <c r="AJ15" i="7"/>
  <c r="AI15" i="7" s="1"/>
  <c r="AK16" i="7" s="1"/>
  <c r="BC14" i="7"/>
  <c r="BA14" i="7"/>
  <c r="BB14" i="7" s="1"/>
  <c r="AZ14" i="7"/>
  <c r="AY14" i="7"/>
  <c r="E14" i="11" l="1"/>
  <c r="BE14" i="7"/>
  <c r="F14" i="8"/>
  <c r="AC14" i="7"/>
  <c r="BD14" i="7"/>
  <c r="AM15" i="7"/>
  <c r="AV15" i="7" s="1"/>
  <c r="AL15" i="7"/>
  <c r="AP15" i="7" s="1"/>
  <c r="AS16" i="7"/>
  <c r="BF14" i="7" l="1"/>
  <c r="AN15" i="7"/>
  <c r="AO15" i="7" s="1"/>
  <c r="AQ22" i="7" s="1"/>
  <c r="AU15" i="7"/>
  <c r="AY15" i="7"/>
  <c r="AW15" i="7"/>
  <c r="AT16" i="7"/>
  <c r="BC15" i="7"/>
  <c r="AJ16" i="7"/>
  <c r="AR16" i="7"/>
  <c r="AZ15" i="7"/>
  <c r="AX15" i="7"/>
  <c r="E15" i="11" l="1"/>
  <c r="BE15" i="7"/>
  <c r="F15" i="8"/>
  <c r="BA15" i="7"/>
  <c r="BB15" i="7" s="1"/>
  <c r="AI16" i="7"/>
  <c r="AL16" i="7"/>
  <c r="AM16" i="7"/>
  <c r="BD15" i="7"/>
  <c r="AC15" i="7"/>
  <c r="BF15" i="7" l="1"/>
  <c r="AN16" i="7"/>
  <c r="AO16" i="7" s="1"/>
  <c r="AQ23" i="7" s="1"/>
  <c r="AP16" i="7"/>
  <c r="AR17" i="7" s="1"/>
  <c r="AV16" i="7"/>
  <c r="AU16" i="7"/>
  <c r="AK17" i="7"/>
  <c r="AZ16" i="7" l="1"/>
  <c r="BA16" i="7"/>
  <c r="BB16" i="7" s="1"/>
  <c r="AS17" i="7"/>
  <c r="AX16" i="7"/>
  <c r="AY16" i="7"/>
  <c r="AT17" i="7"/>
  <c r="BC16" i="7"/>
  <c r="AW16" i="7"/>
  <c r="AJ17" i="7"/>
  <c r="AI17" i="7" s="1"/>
  <c r="E16" i="11" l="1"/>
  <c r="BE16" i="7"/>
  <c r="F16" i="8"/>
  <c r="AL17" i="7"/>
  <c r="AP17" i="7" s="1"/>
  <c r="AR18" i="7" s="1"/>
  <c r="AM17" i="7"/>
  <c r="AC16" i="7"/>
  <c r="BD16" i="7"/>
  <c r="AK18" i="7"/>
  <c r="BF16" i="7" l="1"/>
  <c r="AN17" i="7"/>
  <c r="AO17" i="7" s="1"/>
  <c r="AQ24" i="7" s="1"/>
  <c r="AU17" i="7"/>
  <c r="AV17" i="7"/>
  <c r="AX17" i="7" s="1"/>
  <c r="AJ18" i="7"/>
  <c r="AI18" i="7" s="1"/>
  <c r="AK19" i="7" s="1"/>
  <c r="AS18" i="7"/>
  <c r="AT18" i="7"/>
  <c r="AW17" i="7"/>
  <c r="AL18" i="7" l="1"/>
  <c r="AP18" i="7" s="1"/>
  <c r="AW18" i="7" s="1"/>
  <c r="AM18" i="7"/>
  <c r="AV18" i="7" s="1"/>
  <c r="AZ17" i="7"/>
  <c r="AY17" i="7"/>
  <c r="BC17" i="7"/>
  <c r="AS19" i="7"/>
  <c r="BA17" i="7"/>
  <c r="BB17" i="7" s="1"/>
  <c r="E17" i="11" l="1"/>
  <c r="BE17" i="7"/>
  <c r="AU18" i="7"/>
  <c r="AT19" i="7"/>
  <c r="AR19" i="7"/>
  <c r="AJ19" i="7"/>
  <c r="AI19" i="7" s="1"/>
  <c r="AK20" i="7" s="1"/>
  <c r="BC18" i="7"/>
  <c r="AC17" i="7"/>
  <c r="F17" i="8"/>
  <c r="AN18" i="7"/>
  <c r="AO18" i="7" s="1"/>
  <c r="AQ25" i="7" s="1"/>
  <c r="BD17" i="7"/>
  <c r="AX18" i="7"/>
  <c r="AY18" i="7"/>
  <c r="AZ18" i="7"/>
  <c r="BF17" i="7" l="1"/>
  <c r="E18" i="11"/>
  <c r="BE18" i="7"/>
  <c r="F18" i="8"/>
  <c r="AC18" i="7"/>
  <c r="AL19" i="7"/>
  <c r="AP19" i="7" s="1"/>
  <c r="AW19" i="7" s="1"/>
  <c r="BD18" i="7"/>
  <c r="AM19" i="7"/>
  <c r="AU19" i="7" s="1"/>
  <c r="AS20" i="7"/>
  <c r="BA18" i="7"/>
  <c r="BB18" i="7" s="1"/>
  <c r="BF18" i="7" l="1"/>
  <c r="AV19" i="7"/>
  <c r="AX19" i="7" s="1"/>
  <c r="AR20" i="7"/>
  <c r="AT20" i="7"/>
  <c r="AN19" i="7"/>
  <c r="AO19" i="7" s="1"/>
  <c r="AQ26" i="7" s="1"/>
  <c r="AJ20" i="7"/>
  <c r="AM20" i="7" s="1"/>
  <c r="AU20" i="7" s="1"/>
  <c r="AZ19" i="7" l="1"/>
  <c r="BC19" i="7"/>
  <c r="BE19" i="7" s="1"/>
  <c r="AY19" i="7"/>
  <c r="BA19" i="7"/>
  <c r="BB19" i="7" s="1"/>
  <c r="AV20" i="7"/>
  <c r="AX20" i="7" s="1"/>
  <c r="AL20" i="7"/>
  <c r="AP20" i="7" s="1"/>
  <c r="AT21" i="7" s="1"/>
  <c r="AI20" i="7"/>
  <c r="AK21" i="7" s="1"/>
  <c r="AS21" i="7" s="1"/>
  <c r="BF19" i="7" l="1"/>
  <c r="AC19" i="7"/>
  <c r="E19" i="11"/>
  <c r="F19" i="8"/>
  <c r="BD19" i="7"/>
  <c r="AR21" i="7"/>
  <c r="AY20" i="7"/>
  <c r="AW20" i="7"/>
  <c r="AJ21" i="7"/>
  <c r="AI21" i="7" s="1"/>
  <c r="AK22" i="7" s="1"/>
  <c r="AN20" i="7"/>
  <c r="BC20" i="7"/>
  <c r="BE20" i="7" s="1"/>
  <c r="AZ20" i="7"/>
  <c r="BF20" i="7" l="1"/>
  <c r="E20" i="11"/>
  <c r="F20" i="8"/>
  <c r="AL21" i="7"/>
  <c r="AP21" i="7" s="1"/>
  <c r="AC20" i="7"/>
  <c r="AO20" i="7"/>
  <c r="AQ27" i="7" s="1"/>
  <c r="BD20" i="7"/>
  <c r="AM21" i="7"/>
  <c r="AV21" i="7" s="1"/>
  <c r="AS22" i="7"/>
  <c r="AN21" i="7" l="1"/>
  <c r="AO21" i="7" s="1"/>
  <c r="AQ28" i="7" s="1"/>
  <c r="BA20" i="7"/>
  <c r="BB20" i="7" s="1"/>
  <c r="AU21" i="7"/>
  <c r="AX21" i="7"/>
  <c r="AT22" i="7"/>
  <c r="AY21" i="7"/>
  <c r="AW21" i="7"/>
  <c r="BC21" i="7"/>
  <c r="BE21" i="7" s="1"/>
  <c r="AR22" i="7"/>
  <c r="AZ21" i="7"/>
  <c r="AJ22" i="7"/>
  <c r="BF21" i="7" l="1"/>
  <c r="C21" i="8"/>
  <c r="BA21" i="7"/>
  <c r="BB21" i="7" s="1"/>
  <c r="AI22" i="7"/>
  <c r="AL22" i="7"/>
  <c r="AM22" i="7"/>
  <c r="BD21" i="7"/>
  <c r="AC21" i="7"/>
  <c r="AN22" i="7" l="1"/>
  <c r="AO22" i="7" s="1"/>
  <c r="AQ29" i="7" s="1"/>
  <c r="AP22" i="7"/>
  <c r="AJ23" i="7" s="1"/>
  <c r="AU22" i="7"/>
  <c r="AV22" i="7"/>
  <c r="AK23" i="7"/>
  <c r="AI23" i="7" l="1"/>
  <c r="AK24" i="7" s="1"/>
  <c r="BA22" i="7"/>
  <c r="BB22" i="7" s="1"/>
  <c r="AX22" i="7"/>
  <c r="AL23" i="7"/>
  <c r="AM23" i="7"/>
  <c r="AU23" i="7" s="1"/>
  <c r="AS23" i="7"/>
  <c r="AZ22" i="7"/>
  <c r="BC22" i="7"/>
  <c r="AT23" i="7"/>
  <c r="AY22" i="7"/>
  <c r="AW22" i="7"/>
  <c r="AR23" i="7"/>
  <c r="BE22" i="7" l="1"/>
  <c r="AC22" i="7"/>
  <c r="C22" i="8"/>
  <c r="AN23" i="7"/>
  <c r="AO23" i="7" s="1"/>
  <c r="AQ30" i="7" s="1"/>
  <c r="AP23" i="7"/>
  <c r="AV23" i="7"/>
  <c r="AS24" i="7"/>
  <c r="BF22" i="7" l="1"/>
  <c r="BA23" i="7"/>
  <c r="BB23" i="7" s="1"/>
  <c r="AX23" i="7"/>
  <c r="AT24" i="7"/>
  <c r="AY23" i="7"/>
  <c r="AW23" i="7"/>
  <c r="BC23" i="7"/>
  <c r="AR24" i="7"/>
  <c r="AZ23" i="7"/>
  <c r="AJ24" i="7"/>
  <c r="BE23" i="7" l="1"/>
  <c r="AC23" i="7"/>
  <c r="C23" i="8"/>
  <c r="AI24" i="7"/>
  <c r="AL24" i="7"/>
  <c r="AM24" i="7"/>
  <c r="BF23" i="7" l="1"/>
  <c r="AU24" i="7"/>
  <c r="AV24" i="7"/>
  <c r="AN24" i="7"/>
  <c r="AP24" i="7"/>
  <c r="AK25" i="7"/>
  <c r="AT25" i="7" l="1"/>
  <c r="BC24" i="7"/>
  <c r="AW24" i="7"/>
  <c r="AY24" i="7"/>
  <c r="AR25" i="7"/>
  <c r="AO24" i="7"/>
  <c r="AQ31" i="7" s="1"/>
  <c r="AS25" i="7"/>
  <c r="AX24" i="7"/>
  <c r="AZ24" i="7"/>
  <c r="AJ25" i="7"/>
  <c r="AI25" i="7" s="1"/>
  <c r="BE24" i="7" l="1"/>
  <c r="AC24" i="7"/>
  <c r="C24" i="8"/>
  <c r="AK26" i="7"/>
  <c r="AL25" i="7"/>
  <c r="AM25" i="7"/>
  <c r="BA24" i="7"/>
  <c r="BB24" i="7" s="1"/>
  <c r="BF24" i="7" l="1"/>
  <c r="AN25" i="7"/>
  <c r="AO25" i="7" s="1"/>
  <c r="AQ32" i="7" s="1"/>
  <c r="AP25" i="7"/>
  <c r="AS26" i="7"/>
  <c r="AV25" i="7"/>
  <c r="AU25" i="7"/>
  <c r="AY25" i="7" l="1"/>
  <c r="AW25" i="7"/>
  <c r="AT26" i="7"/>
  <c r="BC25" i="7"/>
  <c r="AJ26" i="7"/>
  <c r="AR26" i="7"/>
  <c r="AZ25" i="7"/>
  <c r="AX25" i="7"/>
  <c r="BA25" i="7"/>
  <c r="BB25" i="7" s="1"/>
  <c r="BE25" i="7" l="1"/>
  <c r="AC25" i="7"/>
  <c r="C25" i="8"/>
  <c r="AI26" i="7"/>
  <c r="AL26" i="7"/>
  <c r="AM26" i="7"/>
  <c r="BF25" i="7" l="1"/>
  <c r="AN26" i="7"/>
  <c r="AO26" i="7" s="1"/>
  <c r="AQ33" i="7" s="1"/>
  <c r="AP26" i="7"/>
  <c r="AR27" i="7" s="1"/>
  <c r="AU26" i="7"/>
  <c r="AV26" i="7"/>
  <c r="AK27" i="7"/>
  <c r="AJ27" i="7" l="1"/>
  <c r="AM27" i="7" s="1"/>
  <c r="BA26" i="7"/>
  <c r="BB26" i="7" s="1"/>
  <c r="AX26" i="7"/>
  <c r="AZ26" i="7"/>
  <c r="AW26" i="7"/>
  <c r="AT27" i="7"/>
  <c r="AY26" i="7"/>
  <c r="BC26" i="7"/>
  <c r="AS27" i="7"/>
  <c r="BE26" i="7" l="1"/>
  <c r="AL27" i="7"/>
  <c r="AP27" i="7" s="1"/>
  <c r="AT28" i="7" s="1"/>
  <c r="AI27" i="7"/>
  <c r="AK28" i="7" s="1"/>
  <c r="AS28" i="7" s="1"/>
  <c r="AC26" i="7"/>
  <c r="C26" i="8"/>
  <c r="AV27" i="7"/>
  <c r="AU27" i="7"/>
  <c r="BF26" i="7" l="1"/>
  <c r="AN27" i="7"/>
  <c r="AO27" i="7" s="1"/>
  <c r="AQ34" i="7" s="1"/>
  <c r="AW27" i="7"/>
  <c r="BC27" i="7"/>
  <c r="BE27" i="7" s="1"/>
  <c r="AR28" i="7"/>
  <c r="AJ28" i="7"/>
  <c r="AI28" i="7" s="1"/>
  <c r="AK29" i="7" s="1"/>
  <c r="AZ27" i="7"/>
  <c r="AY27" i="7"/>
  <c r="AX27" i="7"/>
  <c r="BF27" i="7" l="1"/>
  <c r="C27" i="8"/>
  <c r="AC27" i="7"/>
  <c r="BA27" i="7"/>
  <c r="BB27" i="7" s="1"/>
  <c r="AL28" i="7"/>
  <c r="AP28" i="7" s="1"/>
  <c r="AM28" i="7"/>
  <c r="AS29" i="7"/>
  <c r="AN28" i="7" l="1"/>
  <c r="AO28" i="7" s="1"/>
  <c r="AQ35" i="7" s="1"/>
  <c r="AV28" i="7"/>
  <c r="BC28" i="7" s="1"/>
  <c r="AU28" i="7"/>
  <c r="AT29" i="7"/>
  <c r="AW28" i="7"/>
  <c r="AJ29" i="7"/>
  <c r="AR29" i="7"/>
  <c r="BE28" i="7" l="1"/>
  <c r="AZ28" i="7"/>
  <c r="AX28" i="7"/>
  <c r="BA28" i="7"/>
  <c r="BB28" i="7" s="1"/>
  <c r="AY28" i="7"/>
  <c r="AC28" i="7"/>
  <c r="C28" i="8"/>
  <c r="AI29" i="7"/>
  <c r="AM29" i="7"/>
  <c r="AL29" i="7"/>
  <c r="BF28" i="7" l="1"/>
  <c r="AV29" i="7"/>
  <c r="AU29" i="7"/>
  <c r="AN29" i="7"/>
  <c r="AP29" i="7"/>
  <c r="AJ30" i="7" s="1"/>
  <c r="AK30" i="7"/>
  <c r="AI30" i="7" l="1"/>
  <c r="AK31" i="7" s="1"/>
  <c r="AT30" i="7"/>
  <c r="AW29" i="7"/>
  <c r="BC29" i="7"/>
  <c r="AY29" i="7"/>
  <c r="AO29" i="7"/>
  <c r="AQ36" i="7" s="1"/>
  <c r="AX29" i="7"/>
  <c r="AR30" i="7"/>
  <c r="AZ29" i="7"/>
  <c r="AM30" i="7"/>
  <c r="AS30" i="7"/>
  <c r="AL30" i="7"/>
  <c r="AP30" i="7" s="1"/>
  <c r="BE29" i="7" l="1"/>
  <c r="BA29" i="7"/>
  <c r="BB29" i="7" s="1"/>
  <c r="AC29" i="7"/>
  <c r="C29" i="8"/>
  <c r="AW30" i="7"/>
  <c r="AT31" i="7"/>
  <c r="AR31" i="7"/>
  <c r="AJ31" i="7"/>
  <c r="AI31" i="7" s="1"/>
  <c r="AU30" i="7"/>
  <c r="AV30" i="7"/>
  <c r="AN30" i="7"/>
  <c r="AO30" i="7" s="1"/>
  <c r="AQ37" i="7" s="1"/>
  <c r="AS31" i="7"/>
  <c r="BF29" i="7" l="1"/>
  <c r="AM31" i="7"/>
  <c r="AU31" i="7" s="1"/>
  <c r="BA30" i="7"/>
  <c r="BB30" i="7" s="1"/>
  <c r="AX30" i="7"/>
  <c r="AK32" i="7"/>
  <c r="AY30" i="7"/>
  <c r="AL31" i="7"/>
  <c r="AZ30" i="7"/>
  <c r="BC30" i="7"/>
  <c r="BE30" i="7" l="1"/>
  <c r="AC30" i="7"/>
  <c r="C30" i="8"/>
  <c r="AV31" i="7"/>
  <c r="AX31" i="7" s="1"/>
  <c r="AS32" i="7"/>
  <c r="AN31" i="7"/>
  <c r="AP31" i="7"/>
  <c r="BF30" i="7" l="1"/>
  <c r="BC31" i="7"/>
  <c r="AW31" i="7"/>
  <c r="AY31" i="7"/>
  <c r="AT32" i="7"/>
  <c r="AZ31" i="7"/>
  <c r="AJ32" i="7"/>
  <c r="AR32" i="7"/>
  <c r="AO31" i="7"/>
  <c r="AQ38" i="7" s="1"/>
  <c r="BE31" i="7" l="1"/>
  <c r="AC31" i="7"/>
  <c r="C31" i="8"/>
  <c r="BA31" i="7"/>
  <c r="BB31" i="7" s="1"/>
  <c r="AI32" i="7"/>
  <c r="AM32" i="7"/>
  <c r="AL32" i="7"/>
  <c r="BF31" i="7" l="1"/>
  <c r="AU32" i="7"/>
  <c r="AV32" i="7"/>
  <c r="AN32" i="7"/>
  <c r="AP32" i="7"/>
  <c r="AJ33" i="7" s="1"/>
  <c r="AK33" i="7"/>
  <c r="AI33" i="7" l="1"/>
  <c r="AK34" i="7" s="1"/>
  <c r="AL33" i="7"/>
  <c r="AP33" i="7" s="1"/>
  <c r="AS33" i="7"/>
  <c r="AM33" i="7"/>
  <c r="AU33" i="7" s="1"/>
  <c r="AY32" i="7"/>
  <c r="BC32" i="7"/>
  <c r="AT33" i="7"/>
  <c r="AW32" i="7"/>
  <c r="AZ32" i="7"/>
  <c r="AO32" i="7"/>
  <c r="AQ39" i="7" s="1"/>
  <c r="AX32" i="7"/>
  <c r="AR33" i="7"/>
  <c r="BE32" i="7" l="1"/>
  <c r="AR34" i="7"/>
  <c r="AC32" i="7"/>
  <c r="C32" i="8"/>
  <c r="BA32" i="7"/>
  <c r="BB32" i="7" s="1"/>
  <c r="AJ34" i="7"/>
  <c r="AI34" i="7" s="1"/>
  <c r="AW33" i="7"/>
  <c r="AT34" i="7"/>
  <c r="AV33" i="7"/>
  <c r="BC33" i="7" s="1"/>
  <c r="AN33" i="7"/>
  <c r="AS34" i="7"/>
  <c r="BF32" i="7" l="1"/>
  <c r="BE33" i="7"/>
  <c r="AC33" i="7"/>
  <c r="C33" i="8"/>
  <c r="AM34" i="7"/>
  <c r="AU34" i="7" s="1"/>
  <c r="AL34" i="7"/>
  <c r="AP34" i="7" s="1"/>
  <c r="AJ35" i="7" s="1"/>
  <c r="AY33" i="7"/>
  <c r="AO33" i="7"/>
  <c r="AQ40" i="7" s="1"/>
  <c r="AX33" i="7"/>
  <c r="AZ33" i="7"/>
  <c r="AK35" i="7"/>
  <c r="BF33" i="7" l="1"/>
  <c r="AN34" i="7"/>
  <c r="AO34" i="7" s="1"/>
  <c r="AQ41" i="7" s="1"/>
  <c r="AV34" i="7"/>
  <c r="AY34" i="7" s="1"/>
  <c r="AT35" i="7"/>
  <c r="AR35" i="7"/>
  <c r="AW34" i="7"/>
  <c r="AS35" i="7"/>
  <c r="AM35" i="7"/>
  <c r="AL35" i="7"/>
  <c r="AI35" i="7"/>
  <c r="BA33" i="7"/>
  <c r="BB33" i="7" s="1"/>
  <c r="AV35" i="7" l="1"/>
  <c r="AX35" i="7" s="1"/>
  <c r="AZ34" i="7"/>
  <c r="AX34" i="7"/>
  <c r="BC34" i="7"/>
  <c r="BE34" i="7" s="1"/>
  <c r="AU35" i="7"/>
  <c r="AK36" i="7"/>
  <c r="AN35" i="7"/>
  <c r="AP35" i="7"/>
  <c r="BA34" i="7"/>
  <c r="BB34" i="7" s="1"/>
  <c r="BF34" i="7" l="1"/>
  <c r="C34" i="8"/>
  <c r="AC34" i="7"/>
  <c r="AY35" i="7"/>
  <c r="BC35" i="7"/>
  <c r="AW35" i="7"/>
  <c r="AT36" i="7"/>
  <c r="AJ36" i="7"/>
  <c r="AI36" i="7" s="1"/>
  <c r="AZ35" i="7"/>
  <c r="AR36" i="7"/>
  <c r="AO35" i="7"/>
  <c r="AQ42" i="7" s="1"/>
  <c r="AS36" i="7"/>
  <c r="BE35" i="7" l="1"/>
  <c r="AC35" i="7"/>
  <c r="C35" i="8"/>
  <c r="AL36" i="7"/>
  <c r="AP36" i="7" s="1"/>
  <c r="AJ37" i="7" s="1"/>
  <c r="AK37" i="7"/>
  <c r="AM36" i="7"/>
  <c r="BA35" i="7"/>
  <c r="BB35" i="7" s="1"/>
  <c r="BF35" i="7" l="1"/>
  <c r="AI37" i="7"/>
  <c r="AK38" i="7" s="1"/>
  <c r="AW36" i="7"/>
  <c r="AR37" i="7"/>
  <c r="AT37" i="7"/>
  <c r="AV36" i="7"/>
  <c r="AU36" i="7"/>
  <c r="AN36" i="7"/>
  <c r="AO36" i="7" s="1"/>
  <c r="AQ43" i="7" s="1"/>
  <c r="AS37" i="7"/>
  <c r="AL37" i="7"/>
  <c r="AM37" i="7"/>
  <c r="BA36" i="7" l="1"/>
  <c r="BB36" i="7" s="1"/>
  <c r="AU37" i="7"/>
  <c r="AS38" i="7"/>
  <c r="AN37" i="7"/>
  <c r="AO37" i="7" s="1"/>
  <c r="AQ44" i="7" s="1"/>
  <c r="AP37" i="7"/>
  <c r="AX36" i="7"/>
  <c r="AV37" i="7"/>
  <c r="BC36" i="7"/>
  <c r="AZ36" i="7"/>
  <c r="AY36" i="7"/>
  <c r="BE36" i="7" l="1"/>
  <c r="AC36" i="7"/>
  <c r="C36" i="8"/>
  <c r="BA37" i="7"/>
  <c r="BB37" i="7" s="1"/>
  <c r="BC37" i="7"/>
  <c r="AW37" i="7"/>
  <c r="AY37" i="7"/>
  <c r="AT38" i="7"/>
  <c r="AR38" i="7"/>
  <c r="AZ37" i="7"/>
  <c r="AJ38" i="7"/>
  <c r="AX37" i="7"/>
  <c r="BF36" i="7" l="1"/>
  <c r="BE37" i="7"/>
  <c r="AC37" i="7"/>
  <c r="C37" i="8"/>
  <c r="AI38" i="7"/>
  <c r="AM38" i="7"/>
  <c r="AL38" i="7"/>
  <c r="BF37" i="7" l="1"/>
  <c r="AV38" i="7"/>
  <c r="AU38" i="7"/>
  <c r="AN38" i="7"/>
  <c r="AP38" i="7"/>
  <c r="AK39" i="7"/>
  <c r="AZ38" i="7" l="1"/>
  <c r="AJ39" i="7"/>
  <c r="AI39" i="7" s="1"/>
  <c r="AO38" i="7"/>
  <c r="AQ45" i="7" s="1"/>
  <c r="AX38" i="7"/>
  <c r="AY38" i="7"/>
  <c r="BC38" i="7"/>
  <c r="AT39" i="7"/>
  <c r="AW38" i="7"/>
  <c r="AS39" i="7"/>
  <c r="AR39" i="7"/>
  <c r="BE38" i="7" l="1"/>
  <c r="AC38" i="7"/>
  <c r="C38" i="8"/>
  <c r="AM39" i="7"/>
  <c r="AU39" i="7" s="1"/>
  <c r="AL39" i="7"/>
  <c r="AP39" i="7" s="1"/>
  <c r="AR40" i="7" s="1"/>
  <c r="AK40" i="7"/>
  <c r="BA38" i="7"/>
  <c r="BB38" i="7" s="1"/>
  <c r="BF38" i="7" l="1"/>
  <c r="AV39" i="7"/>
  <c r="AX39" i="7" s="1"/>
  <c r="AN39" i="7"/>
  <c r="AO39" i="7" s="1"/>
  <c r="AQ46" i="7" s="1"/>
  <c r="AW39" i="7"/>
  <c r="AT40" i="7"/>
  <c r="AS40" i="7"/>
  <c r="AJ40" i="7"/>
  <c r="AI40" i="7" s="1"/>
  <c r="AZ39" i="7" l="1"/>
  <c r="AY39" i="7"/>
  <c r="BC39" i="7"/>
  <c r="BA39" i="7"/>
  <c r="BB39" i="7" s="1"/>
  <c r="AL40" i="7"/>
  <c r="AM40" i="7"/>
  <c r="AV40" i="7" s="1"/>
  <c r="AX40" i="7" s="1"/>
  <c r="AK41" i="7"/>
  <c r="AC39" i="7" l="1"/>
  <c r="BE39" i="7"/>
  <c r="C39" i="8"/>
  <c r="AU40" i="7"/>
  <c r="AN40" i="7"/>
  <c r="AO40" i="7" s="1"/>
  <c r="AQ47" i="7" s="1"/>
  <c r="AP40" i="7"/>
  <c r="AY40" i="7" s="1"/>
  <c r="AS41" i="7"/>
  <c r="BF39" i="7" l="1"/>
  <c r="AW40" i="7"/>
  <c r="BC40" i="7"/>
  <c r="BE40" i="7" s="1"/>
  <c r="AT41" i="7"/>
  <c r="AR41" i="7"/>
  <c r="AZ40" i="7"/>
  <c r="AJ41" i="7"/>
  <c r="AI41" i="7" s="1"/>
  <c r="AK42" i="7" s="1"/>
  <c r="BA40" i="7"/>
  <c r="BB40" i="7" s="1"/>
  <c r="BF40" i="7" l="1"/>
  <c r="AC40" i="7"/>
  <c r="C40" i="8"/>
  <c r="AL41" i="7"/>
  <c r="AM41" i="7"/>
  <c r="AV41" i="7" s="1"/>
  <c r="AS42" i="7"/>
  <c r="AU41" i="7" l="1"/>
  <c r="AN41" i="7"/>
  <c r="AO41" i="7" s="1"/>
  <c r="AQ48" i="7" s="1"/>
  <c r="AP41" i="7"/>
  <c r="AW41" i="7" s="1"/>
  <c r="AX41" i="7"/>
  <c r="AZ41" i="7" l="1"/>
  <c r="AR42" i="7"/>
  <c r="AT42" i="7"/>
  <c r="BC41" i="7"/>
  <c r="BE41" i="7" s="1"/>
  <c r="AY41" i="7"/>
  <c r="AJ42" i="7"/>
  <c r="AL42" i="7" s="1"/>
  <c r="BA41" i="7"/>
  <c r="BB41" i="7" s="1"/>
  <c r="BF41" i="7" l="1"/>
  <c r="AC41" i="7"/>
  <c r="C41" i="8"/>
  <c r="AM42" i="7"/>
  <c r="AV42" i="7" s="1"/>
  <c r="AI42" i="7"/>
  <c r="AK43" i="7" s="1"/>
  <c r="AP42" i="7"/>
  <c r="AJ43" i="7" l="1"/>
  <c r="AL43" i="7" s="1"/>
  <c r="AP43" i="7" s="1"/>
  <c r="AN42" i="7"/>
  <c r="AO42" i="7" s="1"/>
  <c r="AQ49" i="7" s="1"/>
  <c r="AU42" i="7"/>
  <c r="AR43" i="7"/>
  <c r="AX42" i="7"/>
  <c r="AT43" i="7"/>
  <c r="AY42" i="7"/>
  <c r="BC42" i="7"/>
  <c r="AW42" i="7"/>
  <c r="AZ42" i="7"/>
  <c r="AS43" i="7"/>
  <c r="BE42" i="7" l="1"/>
  <c r="AM43" i="7"/>
  <c r="AU43" i="7" s="1"/>
  <c r="AI43" i="7"/>
  <c r="AK44" i="7" s="1"/>
  <c r="AS44" i="7" s="1"/>
  <c r="BA42" i="7"/>
  <c r="BB42" i="7" s="1"/>
  <c r="AC42" i="7"/>
  <c r="C42" i="8"/>
  <c r="AW43" i="7"/>
  <c r="AT44" i="7"/>
  <c r="BF42" i="7" l="1"/>
  <c r="AJ44" i="7"/>
  <c r="AI44" i="7" s="1"/>
  <c r="AK45" i="7" s="1"/>
  <c r="AR44" i="7"/>
  <c r="AV43" i="7"/>
  <c r="AZ43" i="7" s="1"/>
  <c r="AN43" i="7"/>
  <c r="AO43" i="7" s="1"/>
  <c r="AQ50" i="7" s="1"/>
  <c r="AM44" i="7" l="1"/>
  <c r="AV44" i="7" s="1"/>
  <c r="AX44" i="7" s="1"/>
  <c r="AL44" i="7"/>
  <c r="AY43" i="7"/>
  <c r="AX43" i="7"/>
  <c r="BC43" i="7"/>
  <c r="AS45" i="7"/>
  <c r="BA43" i="7"/>
  <c r="BB43" i="7" s="1"/>
  <c r="BE43" i="7" l="1"/>
  <c r="AN44" i="7"/>
  <c r="AO44" i="7" s="1"/>
  <c r="AQ51" i="7" s="1"/>
  <c r="AU44" i="7"/>
  <c r="AP44" i="7"/>
  <c r="AJ45" i="7" s="1"/>
  <c r="C43" i="8"/>
  <c r="AC43" i="7"/>
  <c r="BF43" i="7" l="1"/>
  <c r="BC44" i="7"/>
  <c r="BA44" i="7"/>
  <c r="BB44" i="7" s="1"/>
  <c r="AZ44" i="7"/>
  <c r="AT45" i="7"/>
  <c r="AW44" i="7"/>
  <c r="AR45" i="7"/>
  <c r="AY44" i="7"/>
  <c r="AI45" i="7"/>
  <c r="AM45" i="7"/>
  <c r="AL45" i="7"/>
  <c r="BE44" i="7" l="1"/>
  <c r="C44" i="8"/>
  <c r="AC44" i="7"/>
  <c r="AV45" i="7"/>
  <c r="AU45" i="7"/>
  <c r="AN45" i="7"/>
  <c r="AP45" i="7"/>
  <c r="AJ46" i="7" s="1"/>
  <c r="AK46" i="7"/>
  <c r="BF44" i="7" l="1"/>
  <c r="AI46" i="7"/>
  <c r="AK47" i="7" s="1"/>
  <c r="AX45" i="7"/>
  <c r="AT46" i="7"/>
  <c r="AY45" i="7"/>
  <c r="AW45" i="7"/>
  <c r="BC45" i="7"/>
  <c r="AO45" i="7"/>
  <c r="AQ52" i="7" s="1"/>
  <c r="AR46" i="7"/>
  <c r="AZ45" i="7"/>
  <c r="AM46" i="7"/>
  <c r="AS46" i="7"/>
  <c r="AL46" i="7"/>
  <c r="AP46" i="7" s="1"/>
  <c r="BE45" i="7" l="1"/>
  <c r="AC45" i="7"/>
  <c r="C45" i="8"/>
  <c r="BA45" i="7"/>
  <c r="BB45" i="7" s="1"/>
  <c r="AW46" i="7"/>
  <c r="AT47" i="7"/>
  <c r="AJ47" i="7"/>
  <c r="AI47" i="7" s="1"/>
  <c r="AN46" i="7"/>
  <c r="AO46" i="7" s="1"/>
  <c r="AQ53" i="7" s="1"/>
  <c r="AU46" i="7"/>
  <c r="AV46" i="7"/>
  <c r="BC46" i="7" s="1"/>
  <c r="AS47" i="7"/>
  <c r="AR47" i="7"/>
  <c r="BF45" i="7" l="1"/>
  <c r="BE46" i="7"/>
  <c r="AY46" i="7"/>
  <c r="AC46" i="7"/>
  <c r="C46" i="8"/>
  <c r="AL47" i="7"/>
  <c r="AP47" i="7" s="1"/>
  <c r="AJ48" i="7" s="1"/>
  <c r="AK48" i="7"/>
  <c r="AM47" i="7"/>
  <c r="AV47" i="7" s="1"/>
  <c r="BA46" i="7"/>
  <c r="BB46" i="7" s="1"/>
  <c r="AX46" i="7"/>
  <c r="AZ46" i="7"/>
  <c r="BF46" i="7" l="1"/>
  <c r="AI48" i="7"/>
  <c r="AK49" i="7" s="1"/>
  <c r="AX47" i="7"/>
  <c r="AN47" i="7"/>
  <c r="AO47" i="7" s="1"/>
  <c r="AQ54" i="7" s="1"/>
  <c r="AY47" i="7"/>
  <c r="AW47" i="7"/>
  <c r="BC47" i="7"/>
  <c r="AT48" i="7"/>
  <c r="AZ47" i="7"/>
  <c r="AS48" i="7"/>
  <c r="AL48" i="7"/>
  <c r="AM48" i="7"/>
  <c r="AR48" i="7"/>
  <c r="AU47" i="7"/>
  <c r="BE47" i="7" l="1"/>
  <c r="AC47" i="7"/>
  <c r="C47" i="8"/>
  <c r="BA47" i="7"/>
  <c r="BB47" i="7" s="1"/>
  <c r="AN48" i="7"/>
  <c r="AP48" i="7"/>
  <c r="AU48" i="7"/>
  <c r="AV48" i="7"/>
  <c r="AS49" i="7"/>
  <c r="BF47" i="7" l="1"/>
  <c r="AX48" i="7"/>
  <c r="AO48" i="7"/>
  <c r="AQ55" i="7" s="1"/>
  <c r="AT49" i="7"/>
  <c r="AY48" i="7"/>
  <c r="AW48" i="7"/>
  <c r="BC48" i="7"/>
  <c r="AZ48" i="7"/>
  <c r="AR49" i="7"/>
  <c r="AJ49" i="7"/>
  <c r="BE48" i="7" l="1"/>
  <c r="AC48" i="7"/>
  <c r="C48" i="8"/>
  <c r="AI49" i="7"/>
  <c r="AM49" i="7"/>
  <c r="AL49" i="7"/>
  <c r="BA48" i="7"/>
  <c r="BB48" i="7" s="1"/>
  <c r="BF48" i="7" l="1"/>
  <c r="AU49" i="7"/>
  <c r="AV49" i="7"/>
  <c r="AN49" i="7"/>
  <c r="AP49" i="7"/>
  <c r="AJ50" i="7" s="1"/>
  <c r="AK50" i="7"/>
  <c r="AI50" i="7" l="1"/>
  <c r="AK51" i="7" s="1"/>
  <c r="AX49" i="7"/>
  <c r="BC49" i="7"/>
  <c r="AW49" i="7"/>
  <c r="AT50" i="7"/>
  <c r="AY49" i="7"/>
  <c r="AO49" i="7"/>
  <c r="AQ56" i="7" s="1"/>
  <c r="AZ49" i="7"/>
  <c r="AS50" i="7"/>
  <c r="AM50" i="7"/>
  <c r="AL50" i="7"/>
  <c r="AR50" i="7"/>
  <c r="BE49" i="7" l="1"/>
  <c r="AC49" i="7"/>
  <c r="C49" i="8"/>
  <c r="BA49" i="7"/>
  <c r="BB49" i="7" s="1"/>
  <c r="AS51" i="7"/>
  <c r="AU50" i="7"/>
  <c r="AV50" i="7"/>
  <c r="AN50" i="7"/>
  <c r="AO50" i="7" s="1"/>
  <c r="AQ57" i="7" s="1"/>
  <c r="AP50" i="7"/>
  <c r="BF49" i="7" l="1"/>
  <c r="BA50" i="7"/>
  <c r="BB50" i="7" s="1"/>
  <c r="AX50" i="7"/>
  <c r="AY50" i="7"/>
  <c r="AW50" i="7"/>
  <c r="BC50" i="7"/>
  <c r="AT51" i="7"/>
  <c r="AZ50" i="7"/>
  <c r="AJ51" i="7"/>
  <c r="AR51" i="7"/>
  <c r="BE50" i="7" l="1"/>
  <c r="AC50" i="7"/>
  <c r="C50" i="8"/>
  <c r="AI51" i="7"/>
  <c r="AL51" i="7"/>
  <c r="AM51" i="7"/>
  <c r="BF50" i="7" l="1"/>
  <c r="AN51" i="7"/>
  <c r="AO51" i="7" s="1"/>
  <c r="AQ58" i="7" s="1"/>
  <c r="AP51" i="7"/>
  <c r="AJ52" i="7" s="1"/>
  <c r="AU51" i="7"/>
  <c r="AV51" i="7"/>
  <c r="AK52" i="7"/>
  <c r="AI52" i="7" l="1"/>
  <c r="AK53" i="7" s="1"/>
  <c r="BA51" i="7"/>
  <c r="BB51" i="7" s="1"/>
  <c r="AT52" i="7"/>
  <c r="AY51" i="7"/>
  <c r="AW51" i="7"/>
  <c r="BC51" i="7"/>
  <c r="AX51" i="7"/>
  <c r="AR52" i="7"/>
  <c r="AZ51" i="7"/>
  <c r="AM52" i="7"/>
  <c r="AS52" i="7"/>
  <c r="AL52" i="7"/>
  <c r="AP52" i="7" s="1"/>
  <c r="BE51" i="7" l="1"/>
  <c r="AJ53" i="7"/>
  <c r="AM53" i="7" s="1"/>
  <c r="AU53" i="7" s="1"/>
  <c r="AC51" i="7"/>
  <c r="C51" i="8"/>
  <c r="AS53" i="7"/>
  <c r="AN52" i="7"/>
  <c r="AO52" i="7" s="1"/>
  <c r="AQ59" i="7" s="1"/>
  <c r="AW52" i="7"/>
  <c r="AT53" i="7"/>
  <c r="AV52" i="7"/>
  <c r="BC52" i="7" s="1"/>
  <c r="AR53" i="7"/>
  <c r="AU52" i="7"/>
  <c r="BF51" i="7" l="1"/>
  <c r="BE52" i="7"/>
  <c r="AL53" i="7"/>
  <c r="AP53" i="7" s="1"/>
  <c r="AT54" i="7" s="1"/>
  <c r="AI53" i="7"/>
  <c r="AK54" i="7" s="1"/>
  <c r="AS54" i="7" s="1"/>
  <c r="AC52" i="7"/>
  <c r="C52" i="8"/>
  <c r="BA52" i="7"/>
  <c r="BB52" i="7" s="1"/>
  <c r="AX52" i="7"/>
  <c r="AV53" i="7"/>
  <c r="AZ52" i="7"/>
  <c r="AY52" i="7"/>
  <c r="BF52" i="7" l="1"/>
  <c r="AN53" i="7"/>
  <c r="AO53" i="7" s="1"/>
  <c r="AQ60" i="7" s="1"/>
  <c r="AJ54" i="7"/>
  <c r="AI54" i="7" s="1"/>
  <c r="AK55" i="7" s="1"/>
  <c r="AR54" i="7"/>
  <c r="AW53" i="7"/>
  <c r="BC53" i="7"/>
  <c r="AZ53" i="7"/>
  <c r="AX53" i="7"/>
  <c r="AY53" i="7"/>
  <c r="BE53" i="7" l="1"/>
  <c r="C53" i="8"/>
  <c r="BA53" i="7"/>
  <c r="BB53" i="7" s="1"/>
  <c r="AM54" i="7"/>
  <c r="AV54" i="7" s="1"/>
  <c r="AX54" i="7" s="1"/>
  <c r="AL54" i="7"/>
  <c r="AP54" i="7" s="1"/>
  <c r="AC53" i="7"/>
  <c r="AS55" i="7"/>
  <c r="BF53" i="7" l="1"/>
  <c r="AU54" i="7"/>
  <c r="AN54" i="7"/>
  <c r="AO54" i="7" s="1"/>
  <c r="AQ61" i="7" s="1"/>
  <c r="AT55" i="7"/>
  <c r="AY54" i="7"/>
  <c r="AW54" i="7"/>
  <c r="BC54" i="7"/>
  <c r="AZ54" i="7"/>
  <c r="AR55" i="7"/>
  <c r="AJ55" i="7"/>
  <c r="BE54" i="7" l="1"/>
  <c r="BA54" i="7"/>
  <c r="BB54" i="7" s="1"/>
  <c r="AC54" i="7"/>
  <c r="C54" i="8"/>
  <c r="AI55" i="7"/>
  <c r="AM55" i="7"/>
  <c r="AL55" i="7"/>
  <c r="BF54" i="7" l="1"/>
  <c r="AU55" i="7"/>
  <c r="AV55" i="7"/>
  <c r="AN55" i="7"/>
  <c r="AP55" i="7"/>
  <c r="AJ56" i="7" s="1"/>
  <c r="AK56" i="7"/>
  <c r="AI56" i="7" l="1"/>
  <c r="AK57" i="7" s="1"/>
  <c r="AZ55" i="7"/>
  <c r="AX55" i="7"/>
  <c r="BC55" i="7"/>
  <c r="AW55" i="7"/>
  <c r="AT56" i="7"/>
  <c r="AY55" i="7"/>
  <c r="AO55" i="7"/>
  <c r="AQ62" i="7" s="1"/>
  <c r="AS56" i="7"/>
  <c r="AM56" i="7"/>
  <c r="AV56" i="7" s="1"/>
  <c r="AL56" i="7"/>
  <c r="AP56" i="7" s="1"/>
  <c r="AR56" i="7"/>
  <c r="BE55" i="7" l="1"/>
  <c r="AR57" i="7"/>
  <c r="AC55" i="7"/>
  <c r="C55" i="8"/>
  <c r="AJ57" i="7"/>
  <c r="AI57" i="7" s="1"/>
  <c r="AK58" i="7" s="1"/>
  <c r="BA55" i="7"/>
  <c r="BB55" i="7" s="1"/>
  <c r="AX56" i="7"/>
  <c r="AZ56" i="7"/>
  <c r="AS57" i="7"/>
  <c r="AU56" i="7"/>
  <c r="AY56" i="7"/>
  <c r="AW56" i="7"/>
  <c r="BC56" i="7"/>
  <c r="AT57" i="7"/>
  <c r="AN56" i="7"/>
  <c r="AO56" i="7" s="1"/>
  <c r="AQ63" i="7" s="1"/>
  <c r="BF55" i="7" l="1"/>
  <c r="BE56" i="7"/>
  <c r="AC56" i="7"/>
  <c r="C56" i="8"/>
  <c r="AL57" i="7"/>
  <c r="AP57" i="7" s="1"/>
  <c r="AT58" i="7" s="1"/>
  <c r="AM57" i="7"/>
  <c r="AU57" i="7" s="1"/>
  <c r="BA56" i="7"/>
  <c r="BB56" i="7" s="1"/>
  <c r="AS58" i="7"/>
  <c r="BF56" i="7" l="1"/>
  <c r="AJ58" i="7"/>
  <c r="AI58" i="7" s="1"/>
  <c r="AK59" i="7" s="1"/>
  <c r="AR58" i="7"/>
  <c r="AW57" i="7"/>
  <c r="AV57" i="7"/>
  <c r="AZ57" i="7" s="1"/>
  <c r="AN57" i="7"/>
  <c r="AO57" i="7" s="1"/>
  <c r="AQ64" i="7" s="1"/>
  <c r="AM58" i="7" l="1"/>
  <c r="AU58" i="7" s="1"/>
  <c r="AL58" i="7"/>
  <c r="AY57" i="7"/>
  <c r="BA57" i="7"/>
  <c r="BB57" i="7" s="1"/>
  <c r="AX57" i="7"/>
  <c r="BC57" i="7"/>
  <c r="AS59" i="7"/>
  <c r="BE57" i="7" l="1"/>
  <c r="AN58" i="7"/>
  <c r="AO58" i="7" s="1"/>
  <c r="AQ65" i="7" s="1"/>
  <c r="AV58" i="7"/>
  <c r="AX58" i="7" s="1"/>
  <c r="AP58" i="7"/>
  <c r="AT59" i="7" s="1"/>
  <c r="AC57" i="7"/>
  <c r="C57" i="8"/>
  <c r="BF57" i="7" l="1"/>
  <c r="BA58" i="7"/>
  <c r="BB58" i="7" s="1"/>
  <c r="AW58" i="7"/>
  <c r="BC58" i="7"/>
  <c r="AR59" i="7"/>
  <c r="AJ59" i="7"/>
  <c r="AL59" i="7" s="1"/>
  <c r="AZ58" i="7"/>
  <c r="AY58" i="7"/>
  <c r="C58" i="8" l="1"/>
  <c r="BE58" i="7"/>
  <c r="AI59" i="7"/>
  <c r="AK60" i="7" s="1"/>
  <c r="AM59" i="7"/>
  <c r="AU59" i="7" s="1"/>
  <c r="AC58" i="7"/>
  <c r="AP59" i="7"/>
  <c r="BF58" i="7" l="1"/>
  <c r="AN59" i="7"/>
  <c r="AO59" i="7" s="1"/>
  <c r="AQ66" i="7" s="1"/>
  <c r="AV59" i="7"/>
  <c r="AZ59" i="7" s="1"/>
  <c r="AJ60" i="7"/>
  <c r="AI60" i="7" s="1"/>
  <c r="AK61" i="7" s="1"/>
  <c r="AS60" i="7"/>
  <c r="AW59" i="7"/>
  <c r="AT60" i="7"/>
  <c r="AR60" i="7"/>
  <c r="AM60" i="7" l="1"/>
  <c r="AU60" i="7" s="1"/>
  <c r="AL60" i="7"/>
  <c r="AP60" i="7" s="1"/>
  <c r="BC59" i="7"/>
  <c r="AX59" i="7"/>
  <c r="AY59" i="7"/>
  <c r="BA59" i="7"/>
  <c r="BB59" i="7" s="1"/>
  <c r="AS61" i="7"/>
  <c r="BE59" i="7" l="1"/>
  <c r="AV60" i="7"/>
  <c r="AX60" i="7" s="1"/>
  <c r="AN60" i="7"/>
  <c r="AO60" i="7" s="1"/>
  <c r="AQ67" i="7" s="1"/>
  <c r="C59" i="8"/>
  <c r="AC59" i="7"/>
  <c r="AT61" i="7"/>
  <c r="AW60" i="7"/>
  <c r="AJ61" i="7"/>
  <c r="AR61" i="7"/>
  <c r="BF59" i="7" l="1"/>
  <c r="BC60" i="7"/>
  <c r="AY60" i="7"/>
  <c r="AZ60" i="7"/>
  <c r="AI61" i="7"/>
  <c r="AM61" i="7"/>
  <c r="AL61" i="7"/>
  <c r="BA60" i="7"/>
  <c r="BB60" i="7" s="1"/>
  <c r="BE60" i="7" l="1"/>
  <c r="AC60" i="7"/>
  <c r="C60" i="8"/>
  <c r="AV61" i="7"/>
  <c r="AU61" i="7"/>
  <c r="AN61" i="7"/>
  <c r="AP61" i="7"/>
  <c r="AK62" i="7"/>
  <c r="BF60" i="7" l="1"/>
  <c r="BC61" i="7"/>
  <c r="AW61" i="7"/>
  <c r="AT62" i="7"/>
  <c r="AY61" i="7"/>
  <c r="AJ62" i="7"/>
  <c r="AI62" i="7" s="1"/>
  <c r="AX61" i="7"/>
  <c r="AO61" i="7"/>
  <c r="AQ68" i="7" s="1"/>
  <c r="AZ61" i="7"/>
  <c r="AS62" i="7"/>
  <c r="AR62" i="7"/>
  <c r="BE61" i="7" l="1"/>
  <c r="AC61" i="7"/>
  <c r="C61" i="8"/>
  <c r="AL62" i="7"/>
  <c r="AP62" i="7" s="1"/>
  <c r="AW62" i="7" s="1"/>
  <c r="AM62" i="7"/>
  <c r="AK63" i="7"/>
  <c r="BA61" i="7"/>
  <c r="BB61" i="7" s="1"/>
  <c r="BF61" i="7" l="1"/>
  <c r="AJ63" i="7"/>
  <c r="AL63" i="7" s="1"/>
  <c r="AT63" i="7"/>
  <c r="AR63" i="7"/>
  <c r="AS63" i="7"/>
  <c r="AU62" i="7"/>
  <c r="AV62" i="7"/>
  <c r="AN62" i="7"/>
  <c r="AO62" i="7" s="1"/>
  <c r="AQ69" i="7" s="1"/>
  <c r="AM63" i="7" l="1"/>
  <c r="AN63" i="7" s="1"/>
  <c r="AO63" i="7" s="1"/>
  <c r="AQ70" i="7" s="1"/>
  <c r="AI63" i="7"/>
  <c r="AK64" i="7" s="1"/>
  <c r="BA62" i="7"/>
  <c r="BB62" i="7" s="1"/>
  <c r="AX62" i="7"/>
  <c r="AZ62" i="7"/>
  <c r="AY62" i="7"/>
  <c r="BC62" i="7"/>
  <c r="AP63" i="7"/>
  <c r="BE62" i="7" l="1"/>
  <c r="AU63" i="7"/>
  <c r="AV63" i="7"/>
  <c r="AZ63" i="7" s="1"/>
  <c r="AC62" i="7"/>
  <c r="C62" i="8"/>
  <c r="AS64" i="7"/>
  <c r="AT64" i="7"/>
  <c r="AW63" i="7"/>
  <c r="BA63" i="7"/>
  <c r="BB63" i="7" s="1"/>
  <c r="AJ64" i="7"/>
  <c r="AI64" i="7" s="1"/>
  <c r="AR64" i="7"/>
  <c r="BF62" i="7" l="1"/>
  <c r="AX63" i="7"/>
  <c r="BC63" i="7"/>
  <c r="AY63" i="7"/>
  <c r="AL64" i="7"/>
  <c r="AP64" i="7" s="1"/>
  <c r="AJ65" i="7" s="1"/>
  <c r="AK65" i="7"/>
  <c r="AM64" i="7"/>
  <c r="BE63" i="7" l="1"/>
  <c r="C63" i="8"/>
  <c r="AC63" i="7"/>
  <c r="AR65" i="7"/>
  <c r="AW64" i="7"/>
  <c r="AT65" i="7"/>
  <c r="AI65" i="7"/>
  <c r="AK66" i="7" s="1"/>
  <c r="AS65" i="7"/>
  <c r="AM65" i="7"/>
  <c r="AL65" i="7"/>
  <c r="AV64" i="7"/>
  <c r="AU64" i="7"/>
  <c r="AN64" i="7"/>
  <c r="AO64" i="7" s="1"/>
  <c r="AQ71" i="7" s="1"/>
  <c r="BF63" i="7" l="1"/>
  <c r="AX64" i="7"/>
  <c r="AV65" i="7"/>
  <c r="BC64" i="7"/>
  <c r="AY64" i="7"/>
  <c r="AZ64" i="7"/>
  <c r="AN65" i="7"/>
  <c r="AO65" i="7" s="1"/>
  <c r="AQ72" i="7" s="1"/>
  <c r="AP65" i="7"/>
  <c r="BA64" i="7"/>
  <c r="BB64" i="7" s="1"/>
  <c r="AS66" i="7"/>
  <c r="AU65" i="7"/>
  <c r="BE64" i="7" l="1"/>
  <c r="AC64" i="7"/>
  <c r="C64" i="8"/>
  <c r="AY65" i="7"/>
  <c r="AW65" i="7"/>
  <c r="BC65" i="7"/>
  <c r="AT66" i="7"/>
  <c r="AR66" i="7"/>
  <c r="AZ65" i="7"/>
  <c r="AJ66" i="7"/>
  <c r="AX65" i="7"/>
  <c r="BA65" i="7"/>
  <c r="BB65" i="7" s="1"/>
  <c r="BF64" i="7" l="1"/>
  <c r="BE65" i="7"/>
  <c r="AC65" i="7"/>
  <c r="C65" i="8"/>
  <c r="AI66" i="7"/>
  <c r="AM66" i="7"/>
  <c r="AL66" i="7"/>
  <c r="BF65" i="7" l="1"/>
  <c r="AU66" i="7"/>
  <c r="AV66" i="7"/>
  <c r="AN66" i="7"/>
  <c r="AP66" i="7"/>
  <c r="AK67" i="7"/>
  <c r="AY66" i="7" l="1"/>
  <c r="AT67" i="7"/>
  <c r="AW66" i="7"/>
  <c r="BC66" i="7"/>
  <c r="AX66" i="7"/>
  <c r="AO66" i="7"/>
  <c r="AQ73" i="7" s="1"/>
  <c r="AZ66" i="7"/>
  <c r="AJ67" i="7"/>
  <c r="AI67" i="7" s="1"/>
  <c r="AS67" i="7"/>
  <c r="AR67" i="7"/>
  <c r="BE66" i="7" l="1"/>
  <c r="AC66" i="7"/>
  <c r="C66" i="8"/>
  <c r="AK68" i="7"/>
  <c r="AM67" i="7"/>
  <c r="AL67" i="7"/>
  <c r="BA66" i="7"/>
  <c r="BB66" i="7" s="1"/>
  <c r="BF66" i="7" l="1"/>
  <c r="AU67" i="7"/>
  <c r="AV67" i="7"/>
  <c r="AS68" i="7"/>
  <c r="AN67" i="7"/>
  <c r="AO67" i="7" s="1"/>
  <c r="AQ74" i="7" s="1"/>
  <c r="AP67" i="7"/>
  <c r="BA67" i="7" l="1"/>
  <c r="BB67" i="7" s="1"/>
  <c r="AX67" i="7"/>
  <c r="AT68" i="7"/>
  <c r="BC67" i="7"/>
  <c r="AY67" i="7"/>
  <c r="AW67" i="7"/>
  <c r="AZ67" i="7"/>
  <c r="AJ68" i="7"/>
  <c r="AR68" i="7"/>
  <c r="BE67" i="7" l="1"/>
  <c r="AC67" i="7"/>
  <c r="C67" i="8"/>
  <c r="AI68" i="7"/>
  <c r="AM68" i="7"/>
  <c r="AL68" i="7"/>
  <c r="BF67" i="7" l="1"/>
  <c r="AU68" i="7"/>
  <c r="AV68" i="7"/>
  <c r="AN68" i="7"/>
  <c r="AP68" i="7"/>
  <c r="AK69" i="7"/>
  <c r="AT69" i="7" l="1"/>
  <c r="BC68" i="7"/>
  <c r="AY68" i="7"/>
  <c r="AW68" i="7"/>
  <c r="AR69" i="7"/>
  <c r="AS69" i="7"/>
  <c r="AO68" i="7"/>
  <c r="AQ75" i="7" s="1"/>
  <c r="AX68" i="7"/>
  <c r="AZ68" i="7"/>
  <c r="AJ69" i="7"/>
  <c r="AI69" i="7" s="1"/>
  <c r="BE68" i="7" l="1"/>
  <c r="AC68" i="7"/>
  <c r="C68" i="8"/>
  <c r="AL69" i="7"/>
  <c r="AK70" i="7"/>
  <c r="AM69" i="7"/>
  <c r="BA68" i="7"/>
  <c r="BB68" i="7" s="1"/>
  <c r="BF68" i="7" l="1"/>
  <c r="AS70" i="7"/>
  <c r="AV69" i="7"/>
  <c r="AU69" i="7"/>
  <c r="AN69" i="7"/>
  <c r="AO69" i="7" s="1"/>
  <c r="AQ76" i="7" s="1"/>
  <c r="AP69" i="7"/>
  <c r="BA69" i="7" l="1"/>
  <c r="BB69" i="7" s="1"/>
  <c r="AX69" i="7"/>
  <c r="AY69" i="7"/>
  <c r="AT70" i="7"/>
  <c r="AW69" i="7"/>
  <c r="BC69" i="7"/>
  <c r="AR70" i="7"/>
  <c r="AZ69" i="7"/>
  <c r="AJ70" i="7"/>
  <c r="BE69" i="7" l="1"/>
  <c r="AC69" i="7"/>
  <c r="C69" i="8"/>
  <c r="AI70" i="7"/>
  <c r="AL70" i="7"/>
  <c r="AM70" i="7"/>
  <c r="BF69" i="7" l="1"/>
  <c r="AN70" i="7"/>
  <c r="AO70" i="7" s="1"/>
  <c r="AQ77" i="7" s="1"/>
  <c r="AP70" i="7"/>
  <c r="AJ71" i="7" s="1"/>
  <c r="AU70" i="7"/>
  <c r="AV70" i="7"/>
  <c r="AK71" i="7"/>
  <c r="BA70" i="7" l="1"/>
  <c r="BB70" i="7" s="1"/>
  <c r="AI71" i="7"/>
  <c r="AK72" i="7" s="1"/>
  <c r="AX70" i="7"/>
  <c r="AT71" i="7"/>
  <c r="AW70" i="7"/>
  <c r="BC70" i="7"/>
  <c r="AY70" i="7"/>
  <c r="AZ70" i="7"/>
  <c r="AR71" i="7"/>
  <c r="AS71" i="7"/>
  <c r="AM71" i="7"/>
  <c r="AV71" i="7" s="1"/>
  <c r="AL71" i="7"/>
  <c r="BE70" i="7" l="1"/>
  <c r="AC70" i="7"/>
  <c r="C70" i="8"/>
  <c r="AX71" i="7"/>
  <c r="AS72" i="7"/>
  <c r="AN71" i="7"/>
  <c r="AO71" i="7" s="1"/>
  <c r="AQ78" i="7" s="1"/>
  <c r="AU71" i="7"/>
  <c r="AP71" i="7"/>
  <c r="BF70" i="7" l="1"/>
  <c r="BA71" i="7"/>
  <c r="BB71" i="7" s="1"/>
  <c r="AT72" i="7"/>
  <c r="BC71" i="7"/>
  <c r="AY71" i="7"/>
  <c r="AW71" i="7"/>
  <c r="AZ71" i="7"/>
  <c r="AR72" i="7"/>
  <c r="AJ72" i="7"/>
  <c r="BE71" i="7" l="1"/>
  <c r="AC71" i="7"/>
  <c r="C71" i="8"/>
  <c r="AI72" i="7"/>
  <c r="AM72" i="7"/>
  <c r="AL72" i="7"/>
  <c r="BF71" i="7" l="1"/>
  <c r="AV72" i="7"/>
  <c r="AU72" i="7"/>
  <c r="AN72" i="7"/>
  <c r="AP72" i="7"/>
  <c r="AK73" i="7"/>
  <c r="AO72" i="7" l="1"/>
  <c r="AQ79" i="7" s="1"/>
  <c r="AW72" i="7"/>
  <c r="AY72" i="7"/>
  <c r="AT73" i="7"/>
  <c r="BC72" i="7"/>
  <c r="AJ73" i="7"/>
  <c r="AI73" i="7" s="1"/>
  <c r="AX72" i="7"/>
  <c r="AZ72" i="7"/>
  <c r="AS73" i="7"/>
  <c r="AR73" i="7"/>
  <c r="BE72" i="7" l="1"/>
  <c r="AC72" i="7"/>
  <c r="C72" i="8"/>
  <c r="AK74" i="7"/>
  <c r="AM73" i="7"/>
  <c r="AL73" i="7"/>
  <c r="BA72" i="7"/>
  <c r="BB72" i="7" s="1"/>
  <c r="BF72" i="7" l="1"/>
  <c r="AU73" i="7"/>
  <c r="AV73" i="7"/>
  <c r="AS74" i="7"/>
  <c r="AN73" i="7"/>
  <c r="AO73" i="7" s="1"/>
  <c r="AQ80" i="7" s="1"/>
  <c r="AP73" i="7"/>
  <c r="BA73" i="7" l="1"/>
  <c r="BB73" i="7" s="1"/>
  <c r="AX73" i="7"/>
  <c r="AT74" i="7"/>
  <c r="AW73" i="7"/>
  <c r="AY73" i="7"/>
  <c r="BC73" i="7"/>
  <c r="AJ74" i="7"/>
  <c r="AZ73" i="7"/>
  <c r="AR74" i="7"/>
  <c r="BE73" i="7" l="1"/>
  <c r="AC73" i="7"/>
  <c r="C73" i="8"/>
  <c r="AI74" i="7"/>
  <c r="AL74" i="7"/>
  <c r="AM74" i="7"/>
  <c r="BF73" i="7" l="1"/>
  <c r="AN74" i="7"/>
  <c r="AO74" i="7" s="1"/>
  <c r="AQ81" i="7" s="1"/>
  <c r="AP74" i="7"/>
  <c r="AU74" i="7"/>
  <c r="AV74" i="7"/>
  <c r="AK75" i="7"/>
  <c r="BA74" i="7" l="1"/>
  <c r="BB74" i="7" s="1"/>
  <c r="AZ74" i="7"/>
  <c r="AR75" i="7"/>
  <c r="AX74" i="7"/>
  <c r="AS75" i="7"/>
  <c r="BC74" i="7"/>
  <c r="AW74" i="7"/>
  <c r="AY74" i="7"/>
  <c r="AT75" i="7"/>
  <c r="AJ75" i="7"/>
  <c r="AI75" i="7" s="1"/>
  <c r="BE74" i="7" l="1"/>
  <c r="AC74" i="7"/>
  <c r="C74" i="8"/>
  <c r="AM75" i="7"/>
  <c r="AL75" i="7"/>
  <c r="AK76" i="7"/>
  <c r="BF74" i="7" l="1"/>
  <c r="AN75" i="7"/>
  <c r="AO75" i="7" s="1"/>
  <c r="AQ82" i="7" s="1"/>
  <c r="AP75" i="7"/>
  <c r="AS76" i="7"/>
  <c r="AV75" i="7"/>
  <c r="AU75" i="7"/>
  <c r="AW75" i="7" l="1"/>
  <c r="BC75" i="7"/>
  <c r="AT76" i="7"/>
  <c r="AY75" i="7"/>
  <c r="AJ76" i="7"/>
  <c r="AZ75" i="7"/>
  <c r="AR76" i="7"/>
  <c r="AX75" i="7"/>
  <c r="BA75" i="7"/>
  <c r="BB75" i="7" s="1"/>
  <c r="BE75" i="7" l="1"/>
  <c r="AC75" i="7"/>
  <c r="C75" i="8"/>
  <c r="AI76" i="7"/>
  <c r="AL76" i="7"/>
  <c r="AM76" i="7"/>
  <c r="BF75" i="7" l="1"/>
  <c r="AN76" i="7"/>
  <c r="AO76" i="7" s="1"/>
  <c r="AQ83" i="7" s="1"/>
  <c r="AP76" i="7"/>
  <c r="AR77" i="7" s="1"/>
  <c r="AU76" i="7"/>
  <c r="AV76" i="7"/>
  <c r="AK77" i="7"/>
  <c r="AZ76" i="7" l="1"/>
  <c r="BA76" i="7"/>
  <c r="BB76" i="7" s="1"/>
  <c r="AS77" i="7"/>
  <c r="AX76" i="7"/>
  <c r="AT77" i="7"/>
  <c r="AW76" i="7"/>
  <c r="BC76" i="7"/>
  <c r="AY76" i="7"/>
  <c r="AJ77" i="7"/>
  <c r="AI77" i="7" s="1"/>
  <c r="BE76" i="7" l="1"/>
  <c r="AC76" i="7"/>
  <c r="C76" i="8"/>
  <c r="AL77" i="7"/>
  <c r="AP77" i="7" s="1"/>
  <c r="AJ78" i="7" s="1"/>
  <c r="AM77" i="7"/>
  <c r="AK78" i="7"/>
  <c r="BF76" i="7" l="1"/>
  <c r="AT78" i="7"/>
  <c r="AW77" i="7"/>
  <c r="AR78" i="7"/>
  <c r="AN77" i="7"/>
  <c r="AO77" i="7" s="1"/>
  <c r="AQ84" i="7" s="1"/>
  <c r="AI78" i="7"/>
  <c r="AK79" i="7" s="1"/>
  <c r="AM78" i="7"/>
  <c r="AS78" i="7"/>
  <c r="AL78" i="7"/>
  <c r="AV77" i="7"/>
  <c r="AU77" i="7"/>
  <c r="BA77" i="7" l="1"/>
  <c r="BB77" i="7" s="1"/>
  <c r="AU78" i="7"/>
  <c r="AN78" i="7"/>
  <c r="AP78" i="7"/>
  <c r="AS79" i="7"/>
  <c r="AV78" i="7"/>
  <c r="AX77" i="7"/>
  <c r="AZ77" i="7"/>
  <c r="BC77" i="7"/>
  <c r="AY77" i="7"/>
  <c r="BE77" i="7" l="1"/>
  <c r="AC77" i="7"/>
  <c r="C77" i="8"/>
  <c r="AO78" i="7"/>
  <c r="AQ85" i="7" s="1"/>
  <c r="AY78" i="7"/>
  <c r="AW78" i="7"/>
  <c r="BC78" i="7"/>
  <c r="AT79" i="7"/>
  <c r="AR79" i="7"/>
  <c r="AJ79" i="7"/>
  <c r="AZ78" i="7"/>
  <c r="AX78" i="7"/>
  <c r="BF77" i="7" l="1"/>
  <c r="BE78" i="7"/>
  <c r="AC78" i="7"/>
  <c r="C78" i="8"/>
  <c r="AI79" i="7"/>
  <c r="AM79" i="7"/>
  <c r="AL79" i="7"/>
  <c r="BA78" i="7"/>
  <c r="BB78" i="7" s="1"/>
  <c r="BF78" i="7" l="1"/>
  <c r="AU79" i="7"/>
  <c r="AV79" i="7"/>
  <c r="AN79" i="7"/>
  <c r="AP79" i="7"/>
  <c r="AK80" i="7"/>
  <c r="AO79" i="7" l="1"/>
  <c r="AQ86" i="7" s="1"/>
  <c r="AT80" i="7"/>
  <c r="AY79" i="7"/>
  <c r="AW79" i="7"/>
  <c r="BC79" i="7"/>
  <c r="AJ80" i="7"/>
  <c r="AI80" i="7" s="1"/>
  <c r="AR80" i="7"/>
  <c r="AX79" i="7"/>
  <c r="AZ79" i="7"/>
  <c r="AS80" i="7"/>
  <c r="BE79" i="7" l="1"/>
  <c r="AC79" i="7"/>
  <c r="C79" i="8"/>
  <c r="AK81" i="7"/>
  <c r="AM80" i="7"/>
  <c r="AL80" i="7"/>
  <c r="BA79" i="7"/>
  <c r="BB79" i="7" s="1"/>
  <c r="BF79" i="7" l="1"/>
  <c r="AV80" i="7"/>
  <c r="AU80" i="7"/>
  <c r="AS81" i="7"/>
  <c r="AN80" i="7"/>
  <c r="AP80" i="7"/>
  <c r="AO80" i="7" l="1"/>
  <c r="AQ87" i="7" s="1"/>
  <c r="BC80" i="7"/>
  <c r="AW80" i="7"/>
  <c r="AT81" i="7"/>
  <c r="AY80" i="7"/>
  <c r="AJ81" i="7"/>
  <c r="AR81" i="7"/>
  <c r="AZ80" i="7"/>
  <c r="AX80" i="7"/>
  <c r="BE80" i="7" l="1"/>
  <c r="AC80" i="7"/>
  <c r="C80" i="8"/>
  <c r="BA80" i="7"/>
  <c r="BB80" i="7" s="1"/>
  <c r="AI81" i="7"/>
  <c r="AL81" i="7"/>
  <c r="AM81" i="7"/>
  <c r="BF80" i="7" l="1"/>
  <c r="AN81" i="7"/>
  <c r="AO81" i="7" s="1"/>
  <c r="AQ88" i="7" s="1"/>
  <c r="AP81" i="7"/>
  <c r="AJ82" i="7" s="1"/>
  <c r="AV81" i="7"/>
  <c r="AU81" i="7"/>
  <c r="AK82" i="7"/>
  <c r="AI82" i="7" l="1"/>
  <c r="AK83" i="7" s="1"/>
  <c r="BA81" i="7"/>
  <c r="BB81" i="7" s="1"/>
  <c r="AX81" i="7"/>
  <c r="AL82" i="7"/>
  <c r="AP82" i="7" s="1"/>
  <c r="AM82" i="7"/>
  <c r="AS82" i="7"/>
  <c r="AZ81" i="7"/>
  <c r="AY81" i="7"/>
  <c r="BC81" i="7"/>
  <c r="AT82" i="7"/>
  <c r="AW81" i="7"/>
  <c r="AR82" i="7"/>
  <c r="BE81" i="7" l="1"/>
  <c r="AJ83" i="7"/>
  <c r="AI83" i="7" s="1"/>
  <c r="AK84" i="7" s="1"/>
  <c r="AC81" i="7"/>
  <c r="C81" i="8"/>
  <c r="AR83" i="7"/>
  <c r="AT83" i="7"/>
  <c r="AW82" i="7"/>
  <c r="AN82" i="7"/>
  <c r="AU82" i="7"/>
  <c r="AV82" i="7"/>
  <c r="AY82" i="7" s="1"/>
  <c r="AS83" i="7"/>
  <c r="BF81" i="7" l="1"/>
  <c r="AL83" i="7"/>
  <c r="AP83" i="7" s="1"/>
  <c r="AT84" i="7" s="1"/>
  <c r="AM83" i="7"/>
  <c r="AU83" i="7" s="1"/>
  <c r="AZ82" i="7"/>
  <c r="AX82" i="7"/>
  <c r="AS84" i="7"/>
  <c r="AO82" i="7"/>
  <c r="AQ89" i="7" s="1"/>
  <c r="BC82" i="7"/>
  <c r="BE82" i="7" l="1"/>
  <c r="AW83" i="7"/>
  <c r="AR84" i="7"/>
  <c r="AN83" i="7"/>
  <c r="AO83" i="7" s="1"/>
  <c r="AQ90" i="7" s="1"/>
  <c r="AJ84" i="7"/>
  <c r="AI84" i="7" s="1"/>
  <c r="AK85" i="7" s="1"/>
  <c r="AV83" i="7"/>
  <c r="BC83" i="7" s="1"/>
  <c r="BE83" i="7" s="1"/>
  <c r="AC82" i="7"/>
  <c r="C82" i="8"/>
  <c r="BA82" i="7"/>
  <c r="BB82" i="7" s="1"/>
  <c r="BF83" i="7" l="1"/>
  <c r="BF82" i="7"/>
  <c r="BA83" i="7"/>
  <c r="BB83" i="7" s="1"/>
  <c r="AC83" i="7"/>
  <c r="AZ83" i="7"/>
  <c r="C83" i="8"/>
  <c r="AY83" i="7"/>
  <c r="AX83" i="7"/>
  <c r="AM84" i="7"/>
  <c r="AU84" i="7" s="1"/>
  <c r="AL84" i="7"/>
  <c r="AP84" i="7" s="1"/>
  <c r="AS85" i="7"/>
  <c r="AN84" i="7" l="1"/>
  <c r="AO84" i="7" s="1"/>
  <c r="AQ91" i="7" s="1"/>
  <c r="AV84" i="7"/>
  <c r="AX84" i="7" s="1"/>
  <c r="AR85" i="7"/>
  <c r="AW84" i="7"/>
  <c r="AT85" i="7"/>
  <c r="AJ85" i="7"/>
  <c r="AI85" i="7" s="1"/>
  <c r="AK86" i="7" s="1"/>
  <c r="AZ84" i="7" l="1"/>
  <c r="AY84" i="7"/>
  <c r="BA84" i="7"/>
  <c r="BB84" i="7" s="1"/>
  <c r="BC84" i="7"/>
  <c r="AM85" i="7"/>
  <c r="AV85" i="7" s="1"/>
  <c r="AL85" i="7"/>
  <c r="AS86" i="7"/>
  <c r="BE84" i="7" l="1"/>
  <c r="AC84" i="7"/>
  <c r="C84" i="8"/>
  <c r="AN85" i="7"/>
  <c r="AO85" i="7" s="1"/>
  <c r="AQ92" i="7" s="1"/>
  <c r="AU85" i="7"/>
  <c r="AP85" i="7"/>
  <c r="AT86" i="7" s="1"/>
  <c r="AX85" i="7"/>
  <c r="BF84" i="7" l="1"/>
  <c r="AZ85" i="7"/>
  <c r="AJ86" i="7"/>
  <c r="AI86" i="7" s="1"/>
  <c r="AY85" i="7"/>
  <c r="AR86" i="7"/>
  <c r="AW85" i="7"/>
  <c r="BC85" i="7"/>
  <c r="BE85" i="7" s="1"/>
  <c r="BA85" i="7"/>
  <c r="BB85" i="7" s="1"/>
  <c r="BF85" i="7" l="1"/>
  <c r="C85" i="8"/>
  <c r="AC85" i="7"/>
  <c r="AL86" i="7"/>
  <c r="AP86" i="7" s="1"/>
  <c r="AM86" i="7"/>
  <c r="AV86" i="7" s="1"/>
  <c r="AK87" i="7"/>
  <c r="AU86" i="7" l="1"/>
  <c r="AN86" i="7"/>
  <c r="AO86" i="7" s="1"/>
  <c r="AQ93" i="7" s="1"/>
  <c r="BC86" i="7"/>
  <c r="AW86" i="7"/>
  <c r="AY86" i="7"/>
  <c r="AT87" i="7"/>
  <c r="AS87" i="7"/>
  <c r="AR87" i="7"/>
  <c r="AX86" i="7"/>
  <c r="AZ86" i="7"/>
  <c r="AJ87" i="7"/>
  <c r="AI87" i="7" s="1"/>
  <c r="BE86" i="7" l="1"/>
  <c r="AC86" i="7"/>
  <c r="C86" i="8"/>
  <c r="AM87" i="7"/>
  <c r="AK88" i="7"/>
  <c r="AL87" i="7"/>
  <c r="BA86" i="7"/>
  <c r="BB86" i="7" s="1"/>
  <c r="BF86" i="7" l="1"/>
  <c r="AS88" i="7"/>
  <c r="AN87" i="7"/>
  <c r="AP87" i="7"/>
  <c r="AV87" i="7"/>
  <c r="AU87" i="7"/>
  <c r="AY87" i="7" l="1"/>
  <c r="AT88" i="7"/>
  <c r="AW87" i="7"/>
  <c r="BC87" i="7"/>
  <c r="AR88" i="7"/>
  <c r="AZ87" i="7"/>
  <c r="AJ88" i="7"/>
  <c r="AO87" i="7"/>
  <c r="AQ94" i="7" s="1"/>
  <c r="AX87" i="7"/>
  <c r="BE87" i="7" l="1"/>
  <c r="AC87" i="7"/>
  <c r="C87" i="8"/>
  <c r="AI88" i="7"/>
  <c r="AL88" i="7"/>
  <c r="AM88" i="7"/>
  <c r="BA87" i="7"/>
  <c r="BB87" i="7" s="1"/>
  <c r="BF87" i="7" l="1"/>
  <c r="AN88" i="7"/>
  <c r="AO88" i="7" s="1"/>
  <c r="AQ95" i="7" s="1"/>
  <c r="AP88" i="7"/>
  <c r="AV88" i="7"/>
  <c r="AU88" i="7"/>
  <c r="AK89" i="7"/>
  <c r="AZ88" i="7" l="1"/>
  <c r="BA88" i="7"/>
  <c r="BB88" i="7" s="1"/>
  <c r="AT89" i="7"/>
  <c r="AW88" i="7"/>
  <c r="BC88" i="7"/>
  <c r="AY88" i="7"/>
  <c r="AX88" i="7"/>
  <c r="AR89" i="7"/>
  <c r="AJ89" i="7"/>
  <c r="AI89" i="7" s="1"/>
  <c r="AS89" i="7"/>
  <c r="BE88" i="7" l="1"/>
  <c r="AC88" i="7"/>
  <c r="C88" i="8"/>
  <c r="AK90" i="7"/>
  <c r="AL89" i="7"/>
  <c r="AM89" i="7"/>
  <c r="BF88" i="7" l="1"/>
  <c r="AN89" i="7"/>
  <c r="AO89" i="7" s="1"/>
  <c r="AQ96" i="7" s="1"/>
  <c r="AP89" i="7"/>
  <c r="AS90" i="7"/>
  <c r="AV89" i="7"/>
  <c r="AU89" i="7"/>
  <c r="BC89" i="7" l="1"/>
  <c r="AW89" i="7"/>
  <c r="AT90" i="7"/>
  <c r="AY89" i="7"/>
  <c r="AJ90" i="7"/>
  <c r="AZ89" i="7"/>
  <c r="AR90" i="7"/>
  <c r="AX89" i="7"/>
  <c r="BA89" i="7"/>
  <c r="BB89" i="7" s="1"/>
  <c r="BE89" i="7" l="1"/>
  <c r="AC89" i="7"/>
  <c r="C89" i="8"/>
  <c r="AI90" i="7"/>
  <c r="AM90" i="7"/>
  <c r="AL90" i="7"/>
  <c r="BF89" i="7" l="1"/>
  <c r="AU90" i="7"/>
  <c r="AV90" i="7"/>
  <c r="AN90" i="7"/>
  <c r="AP90" i="7"/>
  <c r="AK91" i="7"/>
  <c r="AZ90" i="7" l="1"/>
  <c r="AJ91" i="7"/>
  <c r="AI91" i="7" s="1"/>
  <c r="AO90" i="7"/>
  <c r="AQ97" i="7" s="1"/>
  <c r="AY90" i="7"/>
  <c r="BC90" i="7"/>
  <c r="AT91" i="7"/>
  <c r="AW90" i="7"/>
  <c r="AS91" i="7"/>
  <c r="AX90" i="7"/>
  <c r="AR91" i="7"/>
  <c r="BE90" i="7" l="1"/>
  <c r="AM91" i="7"/>
  <c r="AU91" i="7" s="1"/>
  <c r="AL91" i="7"/>
  <c r="AP91" i="7" s="1"/>
  <c r="AR92" i="7" s="1"/>
  <c r="AC90" i="7"/>
  <c r="C90" i="8"/>
  <c r="AK92" i="7"/>
  <c r="BA90" i="7"/>
  <c r="BB90" i="7" s="1"/>
  <c r="BF90" i="7" l="1"/>
  <c r="AV91" i="7"/>
  <c r="AZ91" i="7" s="1"/>
  <c r="AN91" i="7"/>
  <c r="AO91" i="7" s="1"/>
  <c r="AQ98" i="7" s="1"/>
  <c r="AJ92" i="7"/>
  <c r="AI92" i="7" s="1"/>
  <c r="AK93" i="7" s="1"/>
  <c r="AT92" i="7"/>
  <c r="AW91" i="7"/>
  <c r="AS92" i="7"/>
  <c r="BC91" i="7" l="1"/>
  <c r="AX91" i="7"/>
  <c r="AY91" i="7"/>
  <c r="AL92" i="7"/>
  <c r="AP92" i="7" s="1"/>
  <c r="AJ93" i="7" s="1"/>
  <c r="AI93" i="7" s="1"/>
  <c r="AM92" i="7"/>
  <c r="AU92" i="7" s="1"/>
  <c r="BA91" i="7"/>
  <c r="BB91" i="7" s="1"/>
  <c r="AS93" i="7"/>
  <c r="BE91" i="7" l="1"/>
  <c r="C91" i="8"/>
  <c r="AC91" i="7"/>
  <c r="AT93" i="7"/>
  <c r="AW92" i="7"/>
  <c r="AN92" i="7"/>
  <c r="AO92" i="7" s="1"/>
  <c r="AQ99" i="7" s="1"/>
  <c r="AV92" i="7"/>
  <c r="BC92" i="7" s="1"/>
  <c r="AR93" i="7"/>
  <c r="AL93" i="7"/>
  <c r="AP93" i="7" s="1"/>
  <c r="AJ94" i="7" s="1"/>
  <c r="AM93" i="7"/>
  <c r="AK94" i="7"/>
  <c r="BF91" i="7" l="1"/>
  <c r="C92" i="8"/>
  <c r="BE92" i="7"/>
  <c r="AC92" i="7"/>
  <c r="AI94" i="7"/>
  <c r="AK95" i="7" s="1"/>
  <c r="AZ92" i="7"/>
  <c r="AX92" i="7"/>
  <c r="AV93" i="7"/>
  <c r="AZ93" i="7" s="1"/>
  <c r="AY92" i="7"/>
  <c r="AU93" i="7"/>
  <c r="AN93" i="7"/>
  <c r="AO93" i="7" s="1"/>
  <c r="AQ100" i="7" s="1"/>
  <c r="AR94" i="7"/>
  <c r="BA92" i="7"/>
  <c r="BB92" i="7" s="1"/>
  <c r="AL94" i="7"/>
  <c r="AP94" i="7" s="1"/>
  <c r="AS94" i="7"/>
  <c r="AM94" i="7"/>
  <c r="AU94" i="7" s="1"/>
  <c r="AT94" i="7"/>
  <c r="AW93" i="7"/>
  <c r="BF92" i="7" l="1"/>
  <c r="AJ95" i="7"/>
  <c r="AL95" i="7" s="1"/>
  <c r="AP95" i="7" s="1"/>
  <c r="BC93" i="7"/>
  <c r="AX93" i="7"/>
  <c r="AY93" i="7"/>
  <c r="AS95" i="7"/>
  <c r="AT95" i="7"/>
  <c r="AW94" i="7"/>
  <c r="AR95" i="7"/>
  <c r="AN94" i="7"/>
  <c r="AO94" i="7" s="1"/>
  <c r="AQ101" i="7" s="1"/>
  <c r="AV94" i="7"/>
  <c r="BC94" i="7" s="1"/>
  <c r="BA93" i="7"/>
  <c r="BB93" i="7" s="1"/>
  <c r="BE94" i="7" l="1"/>
  <c r="C93" i="8"/>
  <c r="BE93" i="7"/>
  <c r="AM95" i="7"/>
  <c r="AU95" i="7" s="1"/>
  <c r="AI95" i="7"/>
  <c r="AK96" i="7" s="1"/>
  <c r="AS96" i="7" s="1"/>
  <c r="AC93" i="7"/>
  <c r="AC94" i="7"/>
  <c r="C94" i="8"/>
  <c r="AW95" i="7"/>
  <c r="AT96" i="7"/>
  <c r="BA94" i="7"/>
  <c r="BB94" i="7" s="1"/>
  <c r="AX94" i="7"/>
  <c r="AZ94" i="7"/>
  <c r="AY94" i="7"/>
  <c r="BF93" i="7" l="1"/>
  <c r="BF94" i="7"/>
  <c r="AV95" i="7"/>
  <c r="AY95" i="7" s="1"/>
  <c r="AN95" i="7"/>
  <c r="AO95" i="7" s="1"/>
  <c r="AQ102" i="7" s="1"/>
  <c r="AR96" i="7"/>
  <c r="AJ96" i="7"/>
  <c r="AI96" i="7" s="1"/>
  <c r="AK97" i="7" s="1"/>
  <c r="AZ95" i="7" l="1"/>
  <c r="BC95" i="7"/>
  <c r="AX95" i="7"/>
  <c r="BA95" i="7"/>
  <c r="BB95" i="7" s="1"/>
  <c r="AM96" i="7"/>
  <c r="AU96" i="7" s="1"/>
  <c r="AL96" i="7"/>
  <c r="AP96" i="7" s="1"/>
  <c r="AJ97" i="7" s="1"/>
  <c r="AL97" i="7" s="1"/>
  <c r="AS97" i="7"/>
  <c r="BE95" i="7" l="1"/>
  <c r="C95" i="8"/>
  <c r="AC95" i="7"/>
  <c r="AW96" i="7"/>
  <c r="AR97" i="7"/>
  <c r="AI97" i="7"/>
  <c r="AK98" i="7" s="1"/>
  <c r="AS98" i="7" s="1"/>
  <c r="AM97" i="7"/>
  <c r="AU97" i="7" s="1"/>
  <c r="AT97" i="7"/>
  <c r="AV96" i="7"/>
  <c r="AZ96" i="7" s="1"/>
  <c r="AN96" i="7"/>
  <c r="AO96" i="7" s="1"/>
  <c r="AQ103" i="7" s="1"/>
  <c r="AP97" i="7"/>
  <c r="BF95" i="7" l="1"/>
  <c r="AN97" i="7"/>
  <c r="AO97" i="7" s="1"/>
  <c r="AQ104" i="7" s="1"/>
  <c r="AX96" i="7"/>
  <c r="AV97" i="7"/>
  <c r="AX97" i="7" s="1"/>
  <c r="BC96" i="7"/>
  <c r="AY96" i="7"/>
  <c r="BA96" i="7"/>
  <c r="BB96" i="7" s="1"/>
  <c r="AT98" i="7"/>
  <c r="AW97" i="7"/>
  <c r="AR98" i="7"/>
  <c r="AJ98" i="7"/>
  <c r="C96" i="8" l="1"/>
  <c r="BE96" i="7"/>
  <c r="AC96" i="7"/>
  <c r="AY97" i="7"/>
  <c r="AZ97" i="7"/>
  <c r="BC97" i="7"/>
  <c r="AI98" i="7"/>
  <c r="AM98" i="7"/>
  <c r="AL98" i="7"/>
  <c r="BA97" i="7"/>
  <c r="BB97" i="7" s="1"/>
  <c r="BF96" i="7" l="1"/>
  <c r="BE97" i="7"/>
  <c r="AC97" i="7"/>
  <c r="C97" i="8"/>
  <c r="AU98" i="7"/>
  <c r="AV98" i="7"/>
  <c r="AN98" i="7"/>
  <c r="AP98" i="7"/>
  <c r="AK99" i="7"/>
  <c r="BF97" i="7" l="1"/>
  <c r="AS99" i="7"/>
  <c r="BC98" i="7"/>
  <c r="AW98" i="7"/>
  <c r="AT99" i="7"/>
  <c r="AY98" i="7"/>
  <c r="AO98" i="7"/>
  <c r="AQ105" i="7" s="1"/>
  <c r="AR99" i="7"/>
  <c r="AX98" i="7"/>
  <c r="AZ98" i="7"/>
  <c r="AJ99" i="7"/>
  <c r="AI99" i="7" s="1"/>
  <c r="BE98" i="7" l="1"/>
  <c r="AC98" i="7"/>
  <c r="C98" i="8"/>
  <c r="AL99" i="7"/>
  <c r="AK100" i="7"/>
  <c r="AM99" i="7"/>
  <c r="BA98" i="7"/>
  <c r="BB98" i="7" s="1"/>
  <c r="BF98" i="7" l="1"/>
  <c r="AS100" i="7"/>
  <c r="AV99" i="7"/>
  <c r="AU99" i="7"/>
  <c r="AN99" i="7"/>
  <c r="AO99" i="7" s="1"/>
  <c r="AQ106" i="7" s="1"/>
  <c r="AP99" i="7"/>
  <c r="BA99" i="7" l="1"/>
  <c r="BB99" i="7" s="1"/>
  <c r="AX99" i="7"/>
  <c r="AY99" i="7"/>
  <c r="BC99" i="7"/>
  <c r="AT100" i="7"/>
  <c r="AW99" i="7"/>
  <c r="AJ100" i="7"/>
  <c r="AR100" i="7"/>
  <c r="AZ99" i="7"/>
  <c r="BE99" i="7" l="1"/>
  <c r="AC99" i="7"/>
  <c r="C99" i="8"/>
  <c r="AI100" i="7"/>
  <c r="AL100" i="7"/>
  <c r="AM100" i="7"/>
  <c r="BF99" i="7" l="1"/>
  <c r="AN100" i="7"/>
  <c r="AO100" i="7" s="1"/>
  <c r="AQ107" i="7" s="1"/>
  <c r="AP100" i="7"/>
  <c r="AJ101" i="7" s="1"/>
  <c r="AU100" i="7"/>
  <c r="AV100" i="7"/>
  <c r="AK101" i="7"/>
  <c r="AI101" i="7" l="1"/>
  <c r="AK102" i="7" s="1"/>
  <c r="AZ100" i="7"/>
  <c r="AR101" i="7"/>
  <c r="BA100" i="7"/>
  <c r="BB100" i="7" s="1"/>
  <c r="AX100" i="7"/>
  <c r="AT101" i="7"/>
  <c r="AY100" i="7"/>
  <c r="AW100" i="7"/>
  <c r="BC100" i="7"/>
  <c r="AM101" i="7"/>
  <c r="AV101" i="7" s="1"/>
  <c r="AL101" i="7"/>
  <c r="AP101" i="7" s="1"/>
  <c r="AS101" i="7"/>
  <c r="BE100" i="7" l="1"/>
  <c r="AR102" i="7"/>
  <c r="AC100" i="7"/>
  <c r="C100" i="8"/>
  <c r="AX101" i="7"/>
  <c r="AS102" i="7"/>
  <c r="AY101" i="7"/>
  <c r="AW101" i="7"/>
  <c r="AT102" i="7"/>
  <c r="BC101" i="7"/>
  <c r="AN101" i="7"/>
  <c r="AO101" i="7" s="1"/>
  <c r="AQ108" i="7" s="1"/>
  <c r="AU101" i="7"/>
  <c r="AZ101" i="7"/>
  <c r="AJ102" i="7"/>
  <c r="AI102" i="7" s="1"/>
  <c r="BF100" i="7" l="1"/>
  <c r="BE101" i="7"/>
  <c r="AC101" i="7"/>
  <c r="C101" i="8"/>
  <c r="AK103" i="7"/>
  <c r="AL102" i="7"/>
  <c r="AM102" i="7"/>
  <c r="BA101" i="7"/>
  <c r="BB101" i="7" s="1"/>
  <c r="BF101" i="7" l="1"/>
  <c r="AN102" i="7"/>
  <c r="AO102" i="7" s="1"/>
  <c r="AQ109" i="7" s="1"/>
  <c r="AP102" i="7"/>
  <c r="AS103" i="7"/>
  <c r="AV102" i="7"/>
  <c r="AU102" i="7"/>
  <c r="BC102" i="7" l="1"/>
  <c r="AW102" i="7"/>
  <c r="AY102" i="7"/>
  <c r="AT103" i="7"/>
  <c r="AJ103" i="7"/>
  <c r="AR103" i="7"/>
  <c r="AZ102" i="7"/>
  <c r="AX102" i="7"/>
  <c r="BA102" i="7"/>
  <c r="BB102" i="7" s="1"/>
  <c r="BE102" i="7" l="1"/>
  <c r="AC102" i="7"/>
  <c r="C102" i="8"/>
  <c r="AI103" i="7"/>
  <c r="AM103" i="7"/>
  <c r="AL103" i="7"/>
  <c r="BF102" i="7" l="1"/>
  <c r="AU103" i="7"/>
  <c r="AV103" i="7"/>
  <c r="AN103" i="7"/>
  <c r="AO103" i="7" s="1"/>
  <c r="AQ110" i="7" s="1"/>
  <c r="AP103" i="7"/>
  <c r="AR104" i="7" s="1"/>
  <c r="AK104" i="7"/>
  <c r="BA103" i="7" l="1"/>
  <c r="BB103" i="7" s="1"/>
  <c r="AS104" i="7"/>
  <c r="AY103" i="7"/>
  <c r="AT104" i="7"/>
  <c r="BC103" i="7"/>
  <c r="AW103" i="7"/>
  <c r="AZ103" i="7"/>
  <c r="AX103" i="7"/>
  <c r="AJ104" i="7"/>
  <c r="AI104" i="7" s="1"/>
  <c r="BE103" i="7" l="1"/>
  <c r="AC103" i="7"/>
  <c r="C103" i="8"/>
  <c r="AL104" i="7"/>
  <c r="AP104" i="7" s="1"/>
  <c r="AK105" i="7"/>
  <c r="AM104" i="7"/>
  <c r="BF103" i="7" l="1"/>
  <c r="AR105" i="7"/>
  <c r="AJ105" i="7"/>
  <c r="AM105" i="7" s="1"/>
  <c r="AU105" i="7" s="1"/>
  <c r="AN104" i="7"/>
  <c r="AO104" i="7" s="1"/>
  <c r="AS105" i="7"/>
  <c r="AU104" i="7"/>
  <c r="AV104" i="7"/>
  <c r="AZ104" i="7" s="1"/>
  <c r="AT105" i="7"/>
  <c r="AW104" i="7"/>
  <c r="AI105" i="7" l="1"/>
  <c r="AK106" i="7" s="1"/>
  <c r="AS106" i="7" s="1"/>
  <c r="BA104" i="7"/>
  <c r="BB104" i="7" s="1"/>
  <c r="AL105" i="7"/>
  <c r="AP105" i="7" s="1"/>
  <c r="AW105" i="7" s="1"/>
  <c r="AX104" i="7"/>
  <c r="AV105" i="7"/>
  <c r="AY104" i="7"/>
  <c r="BC104" i="7"/>
  <c r="BE104" i="7" l="1"/>
  <c r="AN105" i="7"/>
  <c r="AO105" i="7" s="1"/>
  <c r="AJ106" i="7"/>
  <c r="AI106" i="7" s="1"/>
  <c r="AK107" i="7" s="1"/>
  <c r="AR106" i="7"/>
  <c r="AT106" i="7"/>
  <c r="AY105" i="7"/>
  <c r="AC104" i="7"/>
  <c r="C104" i="8"/>
  <c r="AX105" i="7"/>
  <c r="AZ105" i="7"/>
  <c r="BC105" i="7"/>
  <c r="BF104" i="7" l="1"/>
  <c r="BE105" i="7"/>
  <c r="BF105" i="7" s="1"/>
  <c r="BA105" i="7"/>
  <c r="BB105" i="7" s="1"/>
  <c r="AM106" i="7"/>
  <c r="AV106" i="7" s="1"/>
  <c r="AX106" i="7" s="1"/>
  <c r="AL106" i="7"/>
  <c r="AP106" i="7" s="1"/>
  <c r="AC105" i="7"/>
  <c r="C105" i="8"/>
  <c r="AS107" i="7"/>
  <c r="AN106" i="7" l="1"/>
  <c r="AO106" i="7" s="1"/>
  <c r="AU106" i="7"/>
  <c r="AY106" i="7"/>
  <c r="AT107" i="7"/>
  <c r="BC106" i="7"/>
  <c r="AW106" i="7"/>
  <c r="AR107" i="7"/>
  <c r="AZ106" i="7"/>
  <c r="AJ107" i="7"/>
  <c r="BE106" i="7" l="1"/>
  <c r="BA106" i="7"/>
  <c r="BB106" i="7" s="1"/>
  <c r="AC106" i="7"/>
  <c r="C106" i="8"/>
  <c r="AI107" i="7"/>
  <c r="AM107" i="7"/>
  <c r="AL107" i="7"/>
  <c r="BF106" i="7" l="1"/>
  <c r="AV107" i="7"/>
  <c r="AU107" i="7"/>
  <c r="AN107" i="7"/>
  <c r="AP107" i="7"/>
  <c r="AK108" i="7"/>
  <c r="AW107" i="7" l="1"/>
  <c r="AT108" i="7"/>
  <c r="BC107" i="7"/>
  <c r="AY107" i="7"/>
  <c r="AZ107" i="7"/>
  <c r="AO107" i="7"/>
  <c r="AR108" i="7"/>
  <c r="AX107" i="7"/>
  <c r="AJ108" i="7"/>
  <c r="AI108" i="7" s="1"/>
  <c r="AS108" i="7"/>
  <c r="BE107" i="7" l="1"/>
  <c r="AC107" i="7"/>
  <c r="C107" i="8"/>
  <c r="AM108" i="7"/>
  <c r="AV108" i="7" s="1"/>
  <c r="AX108" i="7" s="1"/>
  <c r="AL108" i="7"/>
  <c r="AP108" i="7" s="1"/>
  <c r="AK109" i="7"/>
  <c r="BA107" i="7"/>
  <c r="BB107" i="7" s="1"/>
  <c r="BF107" i="7" l="1"/>
  <c r="AU108" i="7"/>
  <c r="AY108" i="7"/>
  <c r="AJ109" i="7"/>
  <c r="AI109" i="7" s="1"/>
  <c r="AK110" i="7" s="1"/>
  <c r="AW108" i="7"/>
  <c r="AN108" i="7"/>
  <c r="AO108" i="7" s="1"/>
  <c r="AZ108" i="7"/>
  <c r="BC108" i="7"/>
  <c r="AT109" i="7"/>
  <c r="AR109" i="7"/>
  <c r="AS109" i="7"/>
  <c r="BE108" i="7" l="1"/>
  <c r="AL109" i="7"/>
  <c r="AM109" i="7"/>
  <c r="AV109" i="7" s="1"/>
  <c r="AC108" i="7"/>
  <c r="C108" i="8"/>
  <c r="BA108" i="7"/>
  <c r="BB108" i="7" s="1"/>
  <c r="AS110" i="7"/>
  <c r="BF108" i="7" l="1"/>
  <c r="AN109" i="7"/>
  <c r="AO109" i="7" s="1"/>
  <c r="AU109" i="7"/>
  <c r="AP109" i="7"/>
  <c r="AW109" i="7" s="1"/>
  <c r="AX109" i="7"/>
  <c r="AY109" i="7" l="1"/>
  <c r="AZ109" i="7"/>
  <c r="AJ110" i="7"/>
  <c r="AI110" i="7" s="1"/>
  <c r="AR110" i="7"/>
  <c r="BC109" i="7"/>
  <c r="BE109" i="7" s="1"/>
  <c r="BF109" i="7" s="1"/>
  <c r="AT110" i="7"/>
  <c r="BA109" i="7"/>
  <c r="BB109" i="7" s="1"/>
  <c r="AC109" i="7" l="1"/>
  <c r="AL110" i="7"/>
  <c r="AP110" i="7" s="1"/>
  <c r="BI29" i="7" s="1"/>
  <c r="AM110" i="7"/>
  <c r="AV110" i="7" s="1"/>
  <c r="C109" i="8"/>
  <c r="BI30" i="7" l="1"/>
  <c r="E22" i="11" s="1"/>
  <c r="E21" i="11"/>
  <c r="AU110" i="7"/>
  <c r="AN110" i="7"/>
  <c r="AO110" i="7" s="1"/>
  <c r="AZ110" i="7"/>
  <c r="AX110" i="7"/>
  <c r="BC110" i="7"/>
  <c r="BE110" i="7" s="1"/>
  <c r="BF110" i="7" s="1"/>
  <c r="AY110" i="7"/>
  <c r="AW110" i="7"/>
  <c r="BI31" i="7" l="1"/>
  <c r="E23" i="11" s="1"/>
  <c r="BA110" i="7"/>
  <c r="BB110" i="7" s="1"/>
  <c r="AC110" i="7"/>
  <c r="C110" i="8"/>
  <c r="Y20" i="1" l="1"/>
  <c r="Z20" i="1"/>
  <c r="BI27" i="1" l="1"/>
  <c r="Y19" i="1" l="1"/>
  <c r="Z19" i="1"/>
  <c r="BO5" i="1" l="1"/>
  <c r="BO4" i="1"/>
  <c r="Z4" i="1"/>
  <c r="Z5" i="1"/>
  <c r="Z7" i="1"/>
  <c r="Z9" i="1"/>
  <c r="AA11" i="1" s="1"/>
  <c r="Z10" i="1"/>
  <c r="Z11" i="1"/>
  <c r="Z12" i="1"/>
  <c r="Z13" i="1"/>
  <c r="Z14" i="1"/>
  <c r="Z16" i="1"/>
  <c r="AA18" i="1" s="1"/>
  <c r="Z17" i="1"/>
  <c r="Z18" i="1"/>
  <c r="AA20" i="1" s="1"/>
  <c r="Z2" i="1"/>
  <c r="Y18" i="1"/>
  <c r="AA14" i="1" l="1"/>
  <c r="AA13" i="1"/>
  <c r="AB13" i="1" s="1"/>
  <c r="AA19" i="1"/>
  <c r="AB19" i="1" s="1"/>
  <c r="AA12" i="1"/>
  <c r="AB12" i="1" s="1"/>
  <c r="L6" i="1"/>
  <c r="N6" i="1"/>
  <c r="J6" i="1"/>
  <c r="E6" i="1" s="1"/>
  <c r="L8" i="1"/>
  <c r="M8" i="1"/>
  <c r="N8" i="1"/>
  <c r="J8" i="1"/>
  <c r="E8" i="1" s="1"/>
  <c r="N3" i="1"/>
  <c r="J3" i="1"/>
  <c r="E3" i="1" s="1"/>
  <c r="Y15" i="1"/>
  <c r="N16" i="1"/>
  <c r="J15" i="1"/>
  <c r="E15" i="1" s="1"/>
  <c r="Y14" i="1"/>
  <c r="Y17" i="1"/>
  <c r="AB20" i="1" l="1"/>
  <c r="AB14" i="1"/>
  <c r="Z8" i="1"/>
  <c r="G9" i="1"/>
  <c r="G8" i="1"/>
  <c r="H14" i="1" s="1"/>
  <c r="Z15" i="1"/>
  <c r="G16" i="1"/>
  <c r="G15" i="1"/>
  <c r="L15" i="1"/>
  <c r="Y16" i="1"/>
  <c r="L16" i="1"/>
  <c r="Z3" i="1"/>
  <c r="G4" i="1"/>
  <c r="G3" i="1"/>
  <c r="Z6" i="1"/>
  <c r="G6" i="1"/>
  <c r="G7" i="1"/>
  <c r="H13" i="1" s="1"/>
  <c r="Y12" i="1"/>
  <c r="Y11" i="1"/>
  <c r="Y13" i="1"/>
  <c r="AA5" i="1" l="1"/>
  <c r="AA4" i="1"/>
  <c r="AA10" i="1"/>
  <c r="AA9" i="1"/>
  <c r="AB9" i="1" s="1"/>
  <c r="AA17" i="1"/>
  <c r="AA16" i="1"/>
  <c r="AB16" i="1" s="1"/>
  <c r="AA15" i="1"/>
  <c r="AB15" i="1" s="1"/>
  <c r="AA8" i="1"/>
  <c r="AA7" i="1"/>
  <c r="AA6" i="1"/>
  <c r="AB6" i="1" s="1"/>
  <c r="H10" i="1"/>
  <c r="H17" i="1"/>
  <c r="H19" i="1"/>
  <c r="H16" i="1"/>
  <c r="H18" i="1"/>
  <c r="H20" i="1"/>
  <c r="F14" i="1"/>
  <c r="F13" i="1"/>
  <c r="H12" i="1"/>
  <c r="H11" i="1"/>
  <c r="F9" i="1"/>
  <c r="F8" i="1"/>
  <c r="F15" i="1"/>
  <c r="F20" i="1"/>
  <c r="F19" i="1"/>
  <c r="F17" i="1"/>
  <c r="F18" i="1"/>
  <c r="F16" i="1"/>
  <c r="F12" i="1"/>
  <c r="F11" i="1"/>
  <c r="F10" i="1"/>
  <c r="H9" i="1"/>
  <c r="H15" i="1"/>
  <c r="I15" i="1" s="1"/>
  <c r="Y8" i="1"/>
  <c r="Y9" i="1"/>
  <c r="Y10" i="1"/>
  <c r="Y7" i="1"/>
  <c r="AB17" i="1" l="1"/>
  <c r="AB18" i="1"/>
  <c r="AB7" i="1"/>
  <c r="AB10" i="1"/>
  <c r="AB11" i="1"/>
  <c r="AB8" i="1"/>
  <c r="AB5" i="1"/>
  <c r="Y6" i="1"/>
  <c r="M4" i="1" l="1"/>
  <c r="M3" i="1" s="1"/>
  <c r="M5" i="1"/>
  <c r="M6" i="1" s="1"/>
  <c r="BI21" i="1"/>
  <c r="BI22" i="1" s="1"/>
  <c r="L4" i="1"/>
  <c r="L3" i="1" s="1"/>
  <c r="Y3" i="1"/>
  <c r="Y4" i="1"/>
  <c r="Y5" i="1"/>
  <c r="BI5" i="1" l="1"/>
  <c r="BI19" i="1"/>
  <c r="AG110" i="1" l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BI17" i="1"/>
  <c r="AG17" i="1"/>
  <c r="BI16" i="1"/>
  <c r="AG16" i="1"/>
  <c r="AG15" i="1"/>
  <c r="AG14" i="1"/>
  <c r="AG13" i="1"/>
  <c r="AG12" i="1"/>
  <c r="AG11" i="1"/>
  <c r="BN10" i="1"/>
  <c r="BM10" i="1"/>
  <c r="AG10" i="1"/>
  <c r="BN9" i="1"/>
  <c r="BM9" i="1"/>
  <c r="AG9" i="1"/>
  <c r="BN8" i="1"/>
  <c r="BM8" i="1"/>
  <c r="AG8" i="1"/>
  <c r="BN7" i="1"/>
  <c r="BM7" i="1"/>
  <c r="AG7" i="1"/>
  <c r="BN6" i="1"/>
  <c r="BM6" i="1"/>
  <c r="AG6" i="1"/>
  <c r="AG5" i="1"/>
  <c r="BN4" i="1"/>
  <c r="BM4" i="1"/>
  <c r="AG4" i="1"/>
  <c r="AP2" i="1"/>
  <c r="AG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AG2" i="1"/>
  <c r="BI2" i="1" l="1"/>
  <c r="BI12" i="1" s="1"/>
  <c r="AV2" i="1"/>
  <c r="BC2" i="1" s="1"/>
  <c r="AT3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D2" i="11" l="1"/>
  <c r="G2" i="8"/>
  <c r="AC2" i="1"/>
  <c r="BD2" i="1"/>
  <c r="BI25" i="1"/>
  <c r="BI28" i="1"/>
  <c r="AI2" i="1"/>
  <c r="BI24" i="1"/>
  <c r="AH91" i="1"/>
  <c r="AD91" i="1"/>
  <c r="AH103" i="1"/>
  <c r="AD103" i="1"/>
  <c r="AH92" i="1"/>
  <c r="AD92" i="1"/>
  <c r="AH98" i="1"/>
  <c r="AD98" i="1"/>
  <c r="AH104" i="1"/>
  <c r="AD104" i="1"/>
  <c r="AD110" i="1"/>
  <c r="AH110" i="1"/>
  <c r="AH97" i="1"/>
  <c r="AD97" i="1"/>
  <c r="AH109" i="1"/>
  <c r="AD109" i="1"/>
  <c r="AH93" i="1"/>
  <c r="AD93" i="1"/>
  <c r="AH99" i="1"/>
  <c r="AD99" i="1"/>
  <c r="AH105" i="1"/>
  <c r="AD105" i="1"/>
  <c r="AH94" i="1"/>
  <c r="AD94" i="1"/>
  <c r="AH100" i="1"/>
  <c r="AD100" i="1"/>
  <c r="AD106" i="1"/>
  <c r="AH106" i="1"/>
  <c r="AH95" i="1"/>
  <c r="AD95" i="1"/>
  <c r="AH101" i="1"/>
  <c r="AD101" i="1"/>
  <c r="AD107" i="1"/>
  <c r="AH107" i="1"/>
  <c r="AH96" i="1"/>
  <c r="AD96" i="1"/>
  <c r="AH102" i="1"/>
  <c r="AD102" i="1"/>
  <c r="AH108" i="1"/>
  <c r="AD108" i="1"/>
  <c r="AK3" i="1" l="1"/>
  <c r="AS3" i="1" s="1"/>
  <c r="AZ2" i="1"/>
  <c r="BN2" i="9" l="1"/>
  <c r="AE71" i="9"/>
  <c r="AH71" i="9" s="1"/>
  <c r="AE89" i="9"/>
  <c r="AD89" i="9" s="1"/>
  <c r="AE84" i="9"/>
  <c r="AH84" i="9" s="1"/>
  <c r="AE15" i="9"/>
  <c r="AH15" i="9" s="1"/>
  <c r="AE76" i="9"/>
  <c r="AE72" i="9"/>
  <c r="AH72" i="9" s="1"/>
  <c r="AE7" i="9"/>
  <c r="AD7" i="9" s="1"/>
  <c r="AE67" i="9"/>
  <c r="AD67" i="9" s="1"/>
  <c r="AE73" i="9"/>
  <c r="AD73" i="9" s="1"/>
  <c r="AE59" i="9"/>
  <c r="AH59" i="9" s="1"/>
  <c r="AE88" i="9"/>
  <c r="AH88" i="9" s="1"/>
  <c r="AE62" i="9"/>
  <c r="AD62" i="9" s="1"/>
  <c r="AE52" i="9"/>
  <c r="AD52" i="9" s="1"/>
  <c r="AE70" i="9"/>
  <c r="AD70" i="9" s="1"/>
  <c r="AE43" i="9"/>
  <c r="AD43" i="9" s="1"/>
  <c r="AE60" i="9"/>
  <c r="AD60" i="9" s="1"/>
  <c r="AE6" i="9"/>
  <c r="AH6" i="9" s="1"/>
  <c r="AE5" i="9"/>
  <c r="AH5" i="9" s="1"/>
  <c r="AE2" i="9"/>
  <c r="AD2" i="9" s="1"/>
  <c r="AE10" i="9"/>
  <c r="AH10" i="9" s="1"/>
  <c r="AE83" i="9"/>
  <c r="AD83" i="9" s="1"/>
  <c r="AE56" i="9"/>
  <c r="AH56" i="9" s="1"/>
  <c r="AE17" i="9"/>
  <c r="AD17" i="9" s="1"/>
  <c r="AE12" i="9"/>
  <c r="AH12" i="9" s="1"/>
  <c r="AE18" i="9"/>
  <c r="AH18" i="9" s="1"/>
  <c r="AE57" i="9"/>
  <c r="AD57" i="9" s="1"/>
  <c r="AE49" i="9"/>
  <c r="AH49" i="9" s="1"/>
  <c r="AE82" i="9"/>
  <c r="AH82" i="9" s="1"/>
  <c r="AE85" i="9"/>
  <c r="AH85" i="9" s="1"/>
  <c r="AE55" i="9"/>
  <c r="AH55" i="9" s="1"/>
  <c r="AE54" i="9"/>
  <c r="AD54" i="9" s="1"/>
  <c r="AE20" i="9"/>
  <c r="AH20" i="9" s="1"/>
  <c r="AE51" i="9"/>
  <c r="AH51" i="9" s="1"/>
  <c r="AE4" i="9"/>
  <c r="AH4" i="9" s="1"/>
  <c r="AE87" i="9"/>
  <c r="AH87" i="9" s="1"/>
  <c r="AE64" i="9"/>
  <c r="AH64" i="9" s="1"/>
  <c r="AE11" i="9"/>
  <c r="AD11" i="9" s="1"/>
  <c r="AE46" i="9"/>
  <c r="AD46" i="9" s="1"/>
  <c r="AE66" i="9"/>
  <c r="AD66" i="9" s="1"/>
  <c r="AE16" i="9"/>
  <c r="AH16" i="9" s="1"/>
  <c r="AE63" i="9"/>
  <c r="AD63" i="9" s="1"/>
  <c r="AE74" i="9"/>
  <c r="AD74" i="9" s="1"/>
  <c r="AE47" i="9"/>
  <c r="AH47" i="9" s="1"/>
  <c r="AE13" i="9"/>
  <c r="AD13" i="9" s="1"/>
  <c r="AE69" i="9"/>
  <c r="AD69" i="9" s="1"/>
  <c r="AE81" i="9"/>
  <c r="AH81" i="9" s="1"/>
  <c r="AE14" i="9"/>
  <c r="AH14" i="9" s="1"/>
  <c r="AE19" i="9"/>
  <c r="AH19" i="9" s="1"/>
  <c r="AE75" i="9"/>
  <c r="AH75" i="9" s="1"/>
  <c r="AE53" i="9"/>
  <c r="AH53" i="9" s="1"/>
  <c r="AE50" i="9"/>
  <c r="AH50" i="9" s="1"/>
  <c r="AE9" i="9"/>
  <c r="AD9" i="9" s="1"/>
  <c r="AE90" i="9"/>
  <c r="AD90" i="9" s="1"/>
  <c r="AE41" i="9"/>
  <c r="AH41" i="9" s="1"/>
  <c r="AE42" i="9"/>
  <c r="AH42" i="9" s="1"/>
  <c r="AE86" i="9"/>
  <c r="AH86" i="9" s="1"/>
  <c r="AE61" i="9"/>
  <c r="AD61" i="9" s="1"/>
  <c r="AE68" i="9"/>
  <c r="AD68" i="9" s="1"/>
  <c r="AE79" i="9"/>
  <c r="AD79" i="9" s="1"/>
  <c r="AE58" i="9"/>
  <c r="AD58" i="9" s="1"/>
  <c r="AE44" i="9"/>
  <c r="AH44" i="9" s="1"/>
  <c r="AE80" i="9"/>
  <c r="AH80" i="9" s="1"/>
  <c r="AE78" i="9"/>
  <c r="AH78" i="9" s="1"/>
  <c r="AE48" i="9"/>
  <c r="AH48" i="9" s="1"/>
  <c r="AE77" i="9"/>
  <c r="AH77" i="9" s="1"/>
  <c r="AE8" i="9"/>
  <c r="AD8" i="9" s="1"/>
  <c r="AE65" i="9"/>
  <c r="AD65" i="9" s="1"/>
  <c r="AE45" i="9"/>
  <c r="AD45" i="9" s="1"/>
  <c r="BO2" i="9"/>
  <c r="BI8" i="9" s="1"/>
  <c r="BM5" i="9"/>
  <c r="BM3" i="9"/>
  <c r="AE30" i="9" s="1"/>
  <c r="AD30" i="9" s="1"/>
  <c r="AE3" i="9"/>
  <c r="AJ3" i="9" s="1"/>
  <c r="AE3" i="1"/>
  <c r="AJ3" i="1" s="1"/>
  <c r="AD78" i="9" l="1"/>
  <c r="AE27" i="9"/>
  <c r="AD85" i="9"/>
  <c r="AH8" i="9"/>
  <c r="AD82" i="9"/>
  <c r="AD55" i="9"/>
  <c r="AD44" i="9"/>
  <c r="AH74" i="9"/>
  <c r="AD49" i="9"/>
  <c r="AH2" i="9"/>
  <c r="AH63" i="9"/>
  <c r="AD86" i="9"/>
  <c r="AD14" i="9"/>
  <c r="AH30" i="9"/>
  <c r="AD88" i="9"/>
  <c r="AD48" i="9"/>
  <c r="AH9" i="9"/>
  <c r="AD81" i="9"/>
  <c r="AD87" i="9"/>
  <c r="AH54" i="9"/>
  <c r="AH83" i="9"/>
  <c r="AD10" i="9"/>
  <c r="AD77" i="9"/>
  <c r="AD19" i="9"/>
  <c r="AD4" i="9"/>
  <c r="AH17" i="9"/>
  <c r="AD80" i="9"/>
  <c r="AH69" i="9"/>
  <c r="AH61" i="9"/>
  <c r="AD64" i="9"/>
  <c r="AH57" i="9"/>
  <c r="AD56" i="9"/>
  <c r="AH60" i="9"/>
  <c r="AD84" i="9"/>
  <c r="AD20" i="9"/>
  <c r="AD18" i="9"/>
  <c r="AH65" i="9"/>
  <c r="AH68" i="9"/>
  <c r="AH90" i="9"/>
  <c r="AD50" i="9"/>
  <c r="AH46" i="9"/>
  <c r="AH11" i="9"/>
  <c r="AD12" i="9"/>
  <c r="AH43" i="9"/>
  <c r="AD59" i="9"/>
  <c r="AD71" i="9"/>
  <c r="AD53" i="9"/>
  <c r="AH13" i="9"/>
  <c r="AD16" i="9"/>
  <c r="AH73" i="9"/>
  <c r="AH58" i="9"/>
  <c r="AD42" i="9"/>
  <c r="AD51" i="9"/>
  <c r="AH70" i="9"/>
  <c r="AH7" i="9"/>
  <c r="AH45" i="9"/>
  <c r="AH79" i="9"/>
  <c r="AD41" i="9"/>
  <c r="AD75" i="9"/>
  <c r="AD47" i="9"/>
  <c r="AH66" i="9"/>
  <c r="AH62" i="9"/>
  <c r="AD72" i="9"/>
  <c r="AL3" i="9"/>
  <c r="AM3" i="9"/>
  <c r="AI3" i="9"/>
  <c r="AL3" i="1"/>
  <c r="AM3" i="1"/>
  <c r="AI3" i="1"/>
  <c r="AH3" i="9"/>
  <c r="AR3" i="9"/>
  <c r="AD3" i="9"/>
  <c r="AR3" i="1"/>
  <c r="AH3" i="1"/>
  <c r="AD3" i="1"/>
  <c r="BM2" i="1"/>
  <c r="AE86" i="1"/>
  <c r="AE53" i="1"/>
  <c r="AE84" i="1"/>
  <c r="AE8" i="1"/>
  <c r="AE5" i="1"/>
  <c r="BN2" i="1"/>
  <c r="BI8" i="1" s="1"/>
  <c r="AE83" i="1"/>
  <c r="AE63" i="1"/>
  <c r="AE12" i="1"/>
  <c r="AE11" i="1"/>
  <c r="AE76" i="1"/>
  <c r="AE80" i="1"/>
  <c r="AE64" i="1"/>
  <c r="AE79" i="1"/>
  <c r="AE6" i="1"/>
  <c r="AE44" i="1"/>
  <c r="AE15" i="1"/>
  <c r="AE13" i="1"/>
  <c r="AE90" i="1"/>
  <c r="AE35" i="1"/>
  <c r="AE55" i="1"/>
  <c r="AE41" i="1"/>
  <c r="AE82" i="1"/>
  <c r="AE17" i="1"/>
  <c r="AE9" i="1"/>
  <c r="AE33" i="1"/>
  <c r="AE66" i="1"/>
  <c r="AE18" i="1"/>
  <c r="AE2" i="1"/>
  <c r="AE48" i="1"/>
  <c r="AE87" i="1"/>
  <c r="AE57" i="1"/>
  <c r="AE68" i="1"/>
  <c r="AE89" i="1"/>
  <c r="AE32" i="1"/>
  <c r="AE37" i="1"/>
  <c r="AE49" i="1"/>
  <c r="AE58" i="1"/>
  <c r="AE85" i="1"/>
  <c r="AE52" i="1"/>
  <c r="AE14" i="1"/>
  <c r="AE46" i="1"/>
  <c r="AE61" i="1"/>
  <c r="AE7" i="1"/>
  <c r="AE19" i="1"/>
  <c r="AE50" i="1"/>
  <c r="AE31" i="1"/>
  <c r="AE65" i="1"/>
  <c r="AE20" i="1"/>
  <c r="AE36" i="1"/>
  <c r="AE60" i="1"/>
  <c r="AE34" i="1"/>
  <c r="AE77" i="1"/>
  <c r="AE43" i="1"/>
  <c r="AE67" i="1"/>
  <c r="AE42" i="1"/>
  <c r="AE39" i="1"/>
  <c r="AE59" i="1"/>
  <c r="AE81" i="1"/>
  <c r="AE40" i="1"/>
  <c r="AE51" i="1"/>
  <c r="AE54" i="1"/>
  <c r="AE88" i="1"/>
  <c r="AE47" i="1"/>
  <c r="AE69" i="1"/>
  <c r="AE10" i="1"/>
  <c r="AE78" i="1"/>
  <c r="AE56" i="1"/>
  <c r="AE62" i="1"/>
  <c r="AE38" i="1"/>
  <c r="AE16" i="1"/>
  <c r="AE75" i="1"/>
  <c r="AE4" i="1"/>
  <c r="AE45" i="1"/>
  <c r="BN3" i="9"/>
  <c r="AE35" i="9"/>
  <c r="AE32" i="9"/>
  <c r="AE23" i="9"/>
  <c r="AE25" i="9"/>
  <c r="BP3" i="9"/>
  <c r="AE29" i="9"/>
  <c r="AE28" i="9"/>
  <c r="AE26" i="9"/>
  <c r="AE37" i="9"/>
  <c r="BP4" i="9"/>
  <c r="AE34" i="9"/>
  <c r="BO3" i="9"/>
  <c r="AE22" i="9"/>
  <c r="AE39" i="9"/>
  <c r="AE36" i="9"/>
  <c r="AE21" i="9"/>
  <c r="AE40" i="9"/>
  <c r="AE24" i="9"/>
  <c r="AE31" i="9"/>
  <c r="AE38" i="9"/>
  <c r="AE33" i="9"/>
  <c r="BP6" i="9"/>
  <c r="BN5" i="9"/>
  <c r="BP5" i="9"/>
  <c r="BO5" i="9"/>
  <c r="AH27" i="9"/>
  <c r="AD27" i="9"/>
  <c r="AD6" i="9"/>
  <c r="AD76" i="9"/>
  <c r="AH76" i="9"/>
  <c r="AH52" i="9"/>
  <c r="AD15" i="9"/>
  <c r="AD5" i="9"/>
  <c r="AH67" i="9"/>
  <c r="AH89" i="9"/>
  <c r="AH77" i="1" l="1"/>
  <c r="AD77" i="1"/>
  <c r="AD19" i="1"/>
  <c r="AH19" i="1"/>
  <c r="AH55" i="1"/>
  <c r="AD55" i="1"/>
  <c r="AD63" i="1"/>
  <c r="AH63" i="1"/>
  <c r="AD40" i="9"/>
  <c r="AH40" i="9"/>
  <c r="AH34" i="9"/>
  <c r="AD34" i="9"/>
  <c r="BN3" i="1"/>
  <c r="AE70" i="1"/>
  <c r="AE72" i="1"/>
  <c r="AE26" i="1"/>
  <c r="AE73" i="1"/>
  <c r="AE71" i="1"/>
  <c r="AE30" i="1"/>
  <c r="AE22" i="1"/>
  <c r="AE27" i="1"/>
  <c r="AE28" i="1"/>
  <c r="AE21" i="1"/>
  <c r="AE24" i="1"/>
  <c r="AE25" i="1"/>
  <c r="AE29" i="1"/>
  <c r="AE23" i="1"/>
  <c r="AE74" i="1"/>
  <c r="AD4" i="1"/>
  <c r="AH4" i="1"/>
  <c r="AD56" i="1"/>
  <c r="AH56" i="1"/>
  <c r="AH54" i="1"/>
  <c r="AD54" i="1"/>
  <c r="AH59" i="1"/>
  <c r="AD59" i="1"/>
  <c r="AD34" i="1"/>
  <c r="AH34" i="1"/>
  <c r="AD20" i="1"/>
  <c r="AH20" i="1"/>
  <c r="AH7" i="1"/>
  <c r="AD7" i="1"/>
  <c r="AH37" i="1"/>
  <c r="AD37" i="1"/>
  <c r="AH87" i="1"/>
  <c r="AD87" i="1"/>
  <c r="AH66" i="1"/>
  <c r="AD66" i="1"/>
  <c r="AH64" i="1"/>
  <c r="AD64" i="1"/>
  <c r="AH84" i="1"/>
  <c r="AD84" i="1"/>
  <c r="AU3" i="1"/>
  <c r="AV3" i="1"/>
  <c r="AH57" i="1"/>
  <c r="AD57" i="1"/>
  <c r="AH79" i="1"/>
  <c r="AD79" i="1"/>
  <c r="AH8" i="1"/>
  <c r="AD8" i="1"/>
  <c r="AD21" i="9"/>
  <c r="AH21" i="9"/>
  <c r="AH25" i="9"/>
  <c r="AD25" i="9"/>
  <c r="BN5" i="1"/>
  <c r="BM5" i="1"/>
  <c r="AD75" i="1"/>
  <c r="AH75" i="1"/>
  <c r="AD78" i="1"/>
  <c r="AH78" i="1"/>
  <c r="AD51" i="1"/>
  <c r="AH51" i="1"/>
  <c r="AH60" i="1"/>
  <c r="AD60" i="1"/>
  <c r="AD65" i="1"/>
  <c r="AH65" i="1"/>
  <c r="AD61" i="1"/>
  <c r="AH61" i="1"/>
  <c r="AH52" i="1"/>
  <c r="AD52" i="1"/>
  <c r="AD48" i="1"/>
  <c r="AH48" i="1"/>
  <c r="AH33" i="1"/>
  <c r="AD33" i="1"/>
  <c r="AD35" i="1"/>
  <c r="AH35" i="1"/>
  <c r="AD15" i="1"/>
  <c r="AH15" i="1"/>
  <c r="AH80" i="1"/>
  <c r="AD80" i="1"/>
  <c r="AD83" i="1"/>
  <c r="AH83" i="1"/>
  <c r="AD53" i="1"/>
  <c r="AH53" i="1"/>
  <c r="AN3" i="1"/>
  <c r="AO3" i="1" s="1"/>
  <c r="AQ10" i="1" s="1"/>
  <c r="AP3" i="1"/>
  <c r="AW3" i="1" s="1"/>
  <c r="AH24" i="9"/>
  <c r="AD24" i="9"/>
  <c r="AH43" i="1"/>
  <c r="AD43" i="1"/>
  <c r="AH49" i="1"/>
  <c r="AD49" i="1"/>
  <c r="AH18" i="1"/>
  <c r="AD18" i="1"/>
  <c r="AK4" i="1"/>
  <c r="AH33" i="9"/>
  <c r="AD33" i="9"/>
  <c r="AD36" i="9"/>
  <c r="AH36" i="9"/>
  <c r="AH37" i="9"/>
  <c r="AD37" i="9"/>
  <c r="AD23" i="9"/>
  <c r="AH23" i="9"/>
  <c r="AH16" i="1"/>
  <c r="AD16" i="1"/>
  <c r="AH10" i="1"/>
  <c r="AD10" i="1"/>
  <c r="AD40" i="1"/>
  <c r="AH40" i="1"/>
  <c r="AH39" i="1"/>
  <c r="AD39" i="1"/>
  <c r="AD31" i="1"/>
  <c r="AH31" i="1"/>
  <c r="AD32" i="1"/>
  <c r="AH32" i="1"/>
  <c r="AH90" i="1"/>
  <c r="AD90" i="1"/>
  <c r="AD76" i="1"/>
  <c r="AH76" i="1"/>
  <c r="AK4" i="9"/>
  <c r="AD29" i="9"/>
  <c r="AH29" i="9"/>
  <c r="AH88" i="1"/>
  <c r="AD88" i="1"/>
  <c r="AH14" i="1"/>
  <c r="AD14" i="1"/>
  <c r="AD17" i="1"/>
  <c r="AH17" i="1"/>
  <c r="AH38" i="9"/>
  <c r="AD38" i="9"/>
  <c r="AD39" i="9"/>
  <c r="AH39" i="9"/>
  <c r="AH26" i="9"/>
  <c r="AD26" i="9"/>
  <c r="AH32" i="9"/>
  <c r="AD32" i="9"/>
  <c r="AD45" i="1"/>
  <c r="AH45" i="1"/>
  <c r="AH38" i="1"/>
  <c r="AD38" i="1"/>
  <c r="AD69" i="1"/>
  <c r="AH69" i="1"/>
  <c r="AH81" i="1"/>
  <c r="AD81" i="1"/>
  <c r="AD42" i="1"/>
  <c r="AH42" i="1"/>
  <c r="AD36" i="1"/>
  <c r="AH36" i="1"/>
  <c r="AH85" i="1"/>
  <c r="AD85" i="1"/>
  <c r="AD89" i="1"/>
  <c r="AH89" i="1"/>
  <c r="AH9" i="1"/>
  <c r="AD9" i="1"/>
  <c r="AD82" i="1"/>
  <c r="AH82" i="1"/>
  <c r="AD44" i="1"/>
  <c r="AH44" i="1"/>
  <c r="AH11" i="1"/>
  <c r="AD11" i="1"/>
  <c r="AD86" i="1"/>
  <c r="AH86" i="1"/>
  <c r="AU3" i="9"/>
  <c r="AV3" i="9"/>
  <c r="AH31" i="9"/>
  <c r="AD31" i="9"/>
  <c r="AH22" i="9"/>
  <c r="AD22" i="9"/>
  <c r="AD28" i="9"/>
  <c r="AH28" i="9"/>
  <c r="AH35" i="9"/>
  <c r="AD35" i="9"/>
  <c r="AD62" i="1"/>
  <c r="AH62" i="1"/>
  <c r="AD47" i="1"/>
  <c r="AH47" i="1"/>
  <c r="AD67" i="1"/>
  <c r="AH67" i="1"/>
  <c r="AD50" i="1"/>
  <c r="AH50" i="1"/>
  <c r="AH46" i="1"/>
  <c r="AD46" i="1"/>
  <c r="AH58" i="1"/>
  <c r="AD58" i="1"/>
  <c r="AH68" i="1"/>
  <c r="AD68" i="1"/>
  <c r="AD2" i="1"/>
  <c r="AH2" i="1"/>
  <c r="AH41" i="1"/>
  <c r="AD41" i="1"/>
  <c r="AD13" i="1"/>
  <c r="AH13" i="1"/>
  <c r="AD6" i="1"/>
  <c r="AH6" i="1"/>
  <c r="AH12" i="1"/>
  <c r="AD12" i="1"/>
  <c r="AD5" i="1"/>
  <c r="AH5" i="1"/>
  <c r="AN3" i="9"/>
  <c r="AO3" i="9" s="1"/>
  <c r="AP3" i="9"/>
  <c r="AJ4" i="1" l="1"/>
  <c r="BC3" i="1"/>
  <c r="BE3" i="1" s="1"/>
  <c r="AZ3" i="9"/>
  <c r="BA3" i="1"/>
  <c r="AR4" i="1"/>
  <c r="AI4" i="1"/>
  <c r="AK5" i="1" s="1"/>
  <c r="AQ10" i="9"/>
  <c r="BA3" i="9"/>
  <c r="AD70" i="1"/>
  <c r="AH70" i="1"/>
  <c r="AR4" i="9"/>
  <c r="AH24" i="1"/>
  <c r="AD24" i="1"/>
  <c r="AH30" i="1"/>
  <c r="AD30" i="1"/>
  <c r="AD22" i="1"/>
  <c r="AH22" i="1"/>
  <c r="AS4" i="1"/>
  <c r="AL4" i="1"/>
  <c r="AP4" i="1" s="1"/>
  <c r="AM4" i="1"/>
  <c r="AV4" i="1" s="1"/>
  <c r="AY3" i="1"/>
  <c r="AT4" i="1"/>
  <c r="AD21" i="1"/>
  <c r="AH21" i="1"/>
  <c r="AD71" i="1"/>
  <c r="AH71" i="1"/>
  <c r="AT4" i="9"/>
  <c r="AY3" i="9"/>
  <c r="AW3" i="9"/>
  <c r="C60" i="11"/>
  <c r="E60" i="11" s="1"/>
  <c r="BC3" i="9"/>
  <c r="AX3" i="1"/>
  <c r="AH74" i="1"/>
  <c r="AD74" i="1"/>
  <c r="AD73" i="1"/>
  <c r="AH73" i="1"/>
  <c r="AJ4" i="9"/>
  <c r="AI4" i="9" s="1"/>
  <c r="AZ3" i="1"/>
  <c r="AH23" i="1"/>
  <c r="AD23" i="1"/>
  <c r="AH28" i="1"/>
  <c r="AD28" i="1"/>
  <c r="AH26" i="1"/>
  <c r="AD26" i="1"/>
  <c r="AD25" i="1"/>
  <c r="AH25" i="1"/>
  <c r="AX3" i="9"/>
  <c r="AS4" i="9"/>
  <c r="AL4" i="9"/>
  <c r="AD29" i="1"/>
  <c r="AH29" i="1"/>
  <c r="AH27" i="1"/>
  <c r="AD27" i="1"/>
  <c r="AH72" i="1"/>
  <c r="AD72" i="1"/>
  <c r="C3" i="11" l="1"/>
  <c r="BE3" i="9"/>
  <c r="D60" i="11"/>
  <c r="I3" i="11"/>
  <c r="G3" i="11"/>
  <c r="H3" i="11" s="1"/>
  <c r="AJ5" i="1"/>
  <c r="AI5" i="1" s="1"/>
  <c r="AK6" i="1" s="1"/>
  <c r="AU4" i="1"/>
  <c r="AK5" i="9"/>
  <c r="AS5" i="1"/>
  <c r="AT5" i="1"/>
  <c r="AY4" i="1"/>
  <c r="BC4" i="1"/>
  <c r="BE4" i="1" s="1"/>
  <c r="AW4" i="1"/>
  <c r="AR5" i="1"/>
  <c r="AX4" i="1"/>
  <c r="AP4" i="9"/>
  <c r="AR5" i="9" s="1"/>
  <c r="G3" i="8"/>
  <c r="BD3" i="1"/>
  <c r="D3" i="11"/>
  <c r="AC3" i="1"/>
  <c r="AZ4" i="1"/>
  <c r="AM4" i="9"/>
  <c r="AN4" i="9" s="1"/>
  <c r="AO4" i="9" s="1"/>
  <c r="AQ11" i="9" s="1"/>
  <c r="BD3" i="9"/>
  <c r="AC3" i="9"/>
  <c r="H3" i="8"/>
  <c r="AN4" i="1"/>
  <c r="AM5" i="1" l="1"/>
  <c r="AV5" i="1" s="1"/>
  <c r="AL5" i="1"/>
  <c r="AP5" i="1" s="1"/>
  <c r="AT6" i="1" s="1"/>
  <c r="AS5" i="9"/>
  <c r="BA4" i="9"/>
  <c r="BB4" i="9" s="1"/>
  <c r="AV4" i="9"/>
  <c r="AZ4" i="9" s="1"/>
  <c r="AU4" i="9"/>
  <c r="AS6" i="1"/>
  <c r="AC4" i="1"/>
  <c r="BD4" i="1"/>
  <c r="G4" i="8"/>
  <c r="D4" i="11"/>
  <c r="AO4" i="1"/>
  <c r="AQ11" i="1" s="1"/>
  <c r="C61" i="11"/>
  <c r="E61" i="11" s="1"/>
  <c r="AW4" i="9"/>
  <c r="AT5" i="9"/>
  <c r="AJ5" i="9"/>
  <c r="AI5" i="9" s="1"/>
  <c r="AU5" i="1" l="1"/>
  <c r="AR6" i="1"/>
  <c r="D61" i="11"/>
  <c r="AJ6" i="1"/>
  <c r="AI6" i="1" s="1"/>
  <c r="AK7" i="1" s="1"/>
  <c r="AW5" i="1"/>
  <c r="BC4" i="9"/>
  <c r="AN5" i="1"/>
  <c r="AO5" i="1" s="1"/>
  <c r="AQ12" i="1" s="1"/>
  <c r="AM5" i="9"/>
  <c r="AV5" i="9" s="1"/>
  <c r="AY4" i="9"/>
  <c r="AX5" i="1"/>
  <c r="BC5" i="1"/>
  <c r="BE5" i="1" s="1"/>
  <c r="AL5" i="9"/>
  <c r="AZ5" i="1"/>
  <c r="AK6" i="9"/>
  <c r="AY5" i="1"/>
  <c r="AX4" i="9"/>
  <c r="BA4" i="1"/>
  <c r="BB4" i="1" s="1"/>
  <c r="C4" i="11" l="1"/>
  <c r="BE4" i="9"/>
  <c r="AM6" i="1"/>
  <c r="AU6" i="1" s="1"/>
  <c r="AC4" i="9"/>
  <c r="BD4" i="9"/>
  <c r="AL6" i="1"/>
  <c r="AP6" i="1" s="1"/>
  <c r="AT7" i="1" s="1"/>
  <c r="G4" i="11"/>
  <c r="H4" i="11" s="1"/>
  <c r="I4" i="11"/>
  <c r="H4" i="8"/>
  <c r="AU5" i="9"/>
  <c r="BD5" i="1"/>
  <c r="D5" i="11"/>
  <c r="AC5" i="1"/>
  <c r="G5" i="8"/>
  <c r="AS6" i="9"/>
  <c r="AS7" i="1"/>
  <c r="AX5" i="9"/>
  <c r="AN5" i="9"/>
  <c r="AP5" i="9"/>
  <c r="BA5" i="1"/>
  <c r="BB5" i="1" s="1"/>
  <c r="AV6" i="1" l="1"/>
  <c r="BC6" i="1" s="1"/>
  <c r="AW6" i="1"/>
  <c r="AJ7" i="1"/>
  <c r="AI7" i="1" s="1"/>
  <c r="AK8" i="1" s="1"/>
  <c r="AS8" i="1" s="1"/>
  <c r="AN6" i="1"/>
  <c r="AO6" i="1" s="1"/>
  <c r="AQ13" i="1" s="1"/>
  <c r="AR7" i="1"/>
  <c r="AW5" i="9"/>
  <c r="AT6" i="9"/>
  <c r="BC5" i="9"/>
  <c r="C62" i="11"/>
  <c r="E62" i="11" s="1"/>
  <c r="AY5" i="9"/>
  <c r="AR6" i="9"/>
  <c r="AJ6" i="9"/>
  <c r="AZ5" i="9"/>
  <c r="AO5" i="9"/>
  <c r="AQ12" i="9" s="1"/>
  <c r="C5" i="11" l="1"/>
  <c r="BE5" i="9"/>
  <c r="BD6" i="1"/>
  <c r="BE6" i="1"/>
  <c r="AY6" i="1"/>
  <c r="AZ6" i="1"/>
  <c r="AX6" i="1"/>
  <c r="BA6" i="1"/>
  <c r="BB6" i="1" s="1"/>
  <c r="AM7" i="1"/>
  <c r="AU7" i="1" s="1"/>
  <c r="AL7" i="1"/>
  <c r="AP7" i="1" s="1"/>
  <c r="AT8" i="1" s="1"/>
  <c r="G5" i="11"/>
  <c r="H5" i="11" s="1"/>
  <c r="I5" i="11"/>
  <c r="D62" i="11"/>
  <c r="G6" i="8"/>
  <c r="D6" i="11"/>
  <c r="AC6" i="1"/>
  <c r="BA5" i="9"/>
  <c r="BB5" i="9" s="1"/>
  <c r="H5" i="8"/>
  <c r="BD5" i="9"/>
  <c r="AC5" i="9"/>
  <c r="AI6" i="9"/>
  <c r="AM6" i="9"/>
  <c r="AL6" i="9"/>
  <c r="AV7" i="1" l="1"/>
  <c r="AX7" i="1" s="1"/>
  <c r="AR8" i="1"/>
  <c r="AJ8" i="1"/>
  <c r="AL8" i="1" s="1"/>
  <c r="AW7" i="1"/>
  <c r="AN7" i="1"/>
  <c r="AV6" i="9"/>
  <c r="AU6" i="9"/>
  <c r="AK7" i="9"/>
  <c r="AN6" i="9"/>
  <c r="AP6" i="9"/>
  <c r="AJ7" i="9" s="1"/>
  <c r="AZ7" i="1" l="1"/>
  <c r="BC7" i="1"/>
  <c r="G7" i="8" s="1"/>
  <c r="AM8" i="1"/>
  <c r="AU8" i="1" s="1"/>
  <c r="AY7" i="1"/>
  <c r="AI8" i="1"/>
  <c r="AK9" i="1" s="1"/>
  <c r="AC7" i="1"/>
  <c r="AO7" i="1"/>
  <c r="AQ14" i="1" s="1"/>
  <c r="AI7" i="9"/>
  <c r="AK8" i="9" s="1"/>
  <c r="AR7" i="9"/>
  <c r="AO6" i="9"/>
  <c r="AQ13" i="9" s="1"/>
  <c r="AZ6" i="9"/>
  <c r="AP8" i="1"/>
  <c r="AS7" i="9"/>
  <c r="AM7" i="9"/>
  <c r="AV7" i="9" s="1"/>
  <c r="AL7" i="9"/>
  <c r="AP7" i="9" s="1"/>
  <c r="AT7" i="9"/>
  <c r="AY6" i="9"/>
  <c r="C63" i="11"/>
  <c r="E63" i="11" s="1"/>
  <c r="AW6" i="9"/>
  <c r="BC6" i="9"/>
  <c r="AX6" i="9"/>
  <c r="BD7" i="1" l="1"/>
  <c r="AV8" i="1"/>
  <c r="BC8" i="1" s="1"/>
  <c r="BE8" i="1" s="1"/>
  <c r="C6" i="11"/>
  <c r="G6" i="11" s="1"/>
  <c r="H6" i="11" s="1"/>
  <c r="BE6" i="9"/>
  <c r="AN8" i="1"/>
  <c r="AO8" i="1" s="1"/>
  <c r="AQ15" i="1" s="1"/>
  <c r="AJ9" i="1"/>
  <c r="AL9" i="1" s="1"/>
  <c r="AP9" i="1" s="1"/>
  <c r="BA7" i="1"/>
  <c r="BB7" i="1" s="1"/>
  <c r="D7" i="11"/>
  <c r="BE7" i="1"/>
  <c r="AZ8" i="1"/>
  <c r="I6" i="11"/>
  <c r="D63" i="11"/>
  <c r="AR9" i="1"/>
  <c r="AU7" i="9"/>
  <c r="BA6" i="9"/>
  <c r="BB6" i="9" s="1"/>
  <c r="AX7" i="9"/>
  <c r="AS8" i="9"/>
  <c r="AW7" i="9"/>
  <c r="AT8" i="9"/>
  <c r="BC7" i="9"/>
  <c r="AY7" i="9"/>
  <c r="C64" i="11"/>
  <c r="AR8" i="9"/>
  <c r="AC6" i="9"/>
  <c r="BD6" i="9"/>
  <c r="H6" i="8"/>
  <c r="AN7" i="9"/>
  <c r="AW8" i="1"/>
  <c r="AY8" i="1"/>
  <c r="AT9" i="1"/>
  <c r="AZ7" i="9"/>
  <c r="AX8" i="1"/>
  <c r="AS9" i="1"/>
  <c r="AJ8" i="9"/>
  <c r="AI8" i="9" s="1"/>
  <c r="BA8" i="1" l="1"/>
  <c r="AM9" i="1"/>
  <c r="AU9" i="1" s="1"/>
  <c r="AI9" i="1"/>
  <c r="AK10" i="1" s="1"/>
  <c r="AS10" i="1" s="1"/>
  <c r="C7" i="11"/>
  <c r="I7" i="11" s="1"/>
  <c r="BE7" i="9"/>
  <c r="BB8" i="1"/>
  <c r="D64" i="11"/>
  <c r="E64" i="11"/>
  <c r="AV9" i="1"/>
  <c r="AX9" i="1" s="1"/>
  <c r="AO7" i="9"/>
  <c r="AQ14" i="9" s="1"/>
  <c r="AT10" i="1"/>
  <c r="AW9" i="1"/>
  <c r="AL8" i="9"/>
  <c r="AM8" i="9"/>
  <c r="AK9" i="9"/>
  <c r="D8" i="11"/>
  <c r="BD8" i="1"/>
  <c r="AC8" i="1"/>
  <c r="G8" i="8"/>
  <c r="AN9" i="1"/>
  <c r="BD7" i="9"/>
  <c r="AC7" i="9"/>
  <c r="H7" i="8"/>
  <c r="AR10" i="1" l="1"/>
  <c r="AJ10" i="1"/>
  <c r="AI10" i="1" s="1"/>
  <c r="AK11" i="1" s="1"/>
  <c r="G7" i="11"/>
  <c r="H7" i="11" s="1"/>
  <c r="BC9" i="1"/>
  <c r="AC9" i="1" s="1"/>
  <c r="AY9" i="1"/>
  <c r="AZ9" i="1"/>
  <c r="AO9" i="1"/>
  <c r="AQ16" i="1" s="1"/>
  <c r="AS9" i="9"/>
  <c r="AN8" i="9"/>
  <c r="AO8" i="9" s="1"/>
  <c r="AP8" i="9"/>
  <c r="AV8" i="9"/>
  <c r="AU8" i="9"/>
  <c r="BA7" i="9"/>
  <c r="BB7" i="9" s="1"/>
  <c r="AM10" i="1" l="1"/>
  <c r="AV10" i="1" s="1"/>
  <c r="AL10" i="1"/>
  <c r="BE9" i="1"/>
  <c r="BD9" i="1"/>
  <c r="G9" i="8"/>
  <c r="D9" i="11"/>
  <c r="AQ15" i="9"/>
  <c r="BA8" i="9"/>
  <c r="BB8" i="9" s="1"/>
  <c r="C65" i="11"/>
  <c r="AY8" i="9"/>
  <c r="BC8" i="9"/>
  <c r="AW8" i="9"/>
  <c r="AT9" i="9"/>
  <c r="AR9" i="9"/>
  <c r="AJ9" i="9"/>
  <c r="AZ8" i="9"/>
  <c r="AX8" i="9"/>
  <c r="AP10" i="1"/>
  <c r="AS11" i="1"/>
  <c r="BA9" i="1"/>
  <c r="BB9" i="1" s="1"/>
  <c r="AN10" i="1" l="1"/>
  <c r="AO10" i="1" s="1"/>
  <c r="AQ17" i="1" s="1"/>
  <c r="AU10" i="1"/>
  <c r="C8" i="11"/>
  <c r="I8" i="11" s="1"/>
  <c r="BE8" i="9"/>
  <c r="D65" i="11"/>
  <c r="E65" i="11"/>
  <c r="BC10" i="1"/>
  <c r="BE10" i="1" s="1"/>
  <c r="BF10" i="1" s="1"/>
  <c r="AY10" i="1"/>
  <c r="AT11" i="1"/>
  <c r="AW10" i="1"/>
  <c r="AZ10" i="1"/>
  <c r="AJ11" i="1"/>
  <c r="AR11" i="1"/>
  <c r="AI9" i="9"/>
  <c r="AM9" i="9"/>
  <c r="AL9" i="9"/>
  <c r="H8" i="8"/>
  <c r="AC8" i="9"/>
  <c r="BD8" i="9"/>
  <c r="AX10" i="1"/>
  <c r="BA10" i="1" l="1"/>
  <c r="BB10" i="1" s="1"/>
  <c r="G8" i="11"/>
  <c r="H8" i="11" s="1"/>
  <c r="AV9" i="9"/>
  <c r="AU9" i="9"/>
  <c r="AK10" i="9"/>
  <c r="AI11" i="1"/>
  <c r="AM11" i="1"/>
  <c r="AL11" i="1"/>
  <c r="AN9" i="9"/>
  <c r="AP9" i="9"/>
  <c r="AR10" i="9" s="1"/>
  <c r="AC10" i="1"/>
  <c r="G10" i="8"/>
  <c r="BD10" i="1"/>
  <c r="D10" i="11"/>
  <c r="AJ10" i="9" l="1"/>
  <c r="AI10" i="9" s="1"/>
  <c r="AK11" i="9" s="1"/>
  <c r="AN11" i="1"/>
  <c r="AO11" i="1" s="1"/>
  <c r="AQ18" i="1" s="1"/>
  <c r="AP11" i="1"/>
  <c r="AR12" i="1" s="1"/>
  <c r="AK12" i="1"/>
  <c r="AX9" i="9"/>
  <c r="AM10" i="9"/>
  <c r="AU10" i="9" s="1"/>
  <c r="AL10" i="9"/>
  <c r="AS10" i="9"/>
  <c r="AV11" i="1"/>
  <c r="AU11" i="1"/>
  <c r="AT10" i="9"/>
  <c r="AY9" i="9"/>
  <c r="BC9" i="9"/>
  <c r="AW9" i="9"/>
  <c r="C66" i="11"/>
  <c r="AO9" i="9"/>
  <c r="AQ16" i="9" s="1"/>
  <c r="AZ9" i="9"/>
  <c r="C9" i="11" l="1"/>
  <c r="I9" i="11" s="1"/>
  <c r="BE9" i="9"/>
  <c r="D66" i="11"/>
  <c r="E66" i="11"/>
  <c r="G9" i="11"/>
  <c r="H9" i="11" s="1"/>
  <c r="AJ12" i="1"/>
  <c r="AI12" i="1" s="1"/>
  <c r="AK13" i="1" s="1"/>
  <c r="AZ11" i="1"/>
  <c r="BA11" i="1"/>
  <c r="BB11" i="1" s="1"/>
  <c r="AS11" i="9"/>
  <c r="AT12" i="1"/>
  <c r="AW11" i="1"/>
  <c r="BC11" i="1"/>
  <c r="BE11" i="1" s="1"/>
  <c r="AY11" i="1"/>
  <c r="BA9" i="9"/>
  <c r="BB9" i="9" s="1"/>
  <c r="AN10" i="9"/>
  <c r="AO10" i="9" s="1"/>
  <c r="AQ17" i="9" s="1"/>
  <c r="AP10" i="9"/>
  <c r="AV10" i="9"/>
  <c r="AX11" i="1"/>
  <c r="H9" i="8"/>
  <c r="BD9" i="9"/>
  <c r="AC9" i="9"/>
  <c r="AS12" i="1"/>
  <c r="BF11" i="1" l="1"/>
  <c r="AL12" i="1"/>
  <c r="AP12" i="1" s="1"/>
  <c r="AM12" i="1"/>
  <c r="AV12" i="1" s="1"/>
  <c r="BA10" i="9"/>
  <c r="BB10" i="9" s="1"/>
  <c r="AS13" i="1"/>
  <c r="AX10" i="9"/>
  <c r="AW10" i="9"/>
  <c r="AY10" i="9"/>
  <c r="C67" i="11"/>
  <c r="AT11" i="9"/>
  <c r="BC10" i="9"/>
  <c r="AJ11" i="9"/>
  <c r="AR11" i="9"/>
  <c r="AZ10" i="9"/>
  <c r="BD11" i="1"/>
  <c r="AC11" i="1"/>
  <c r="D11" i="11"/>
  <c r="G11" i="8"/>
  <c r="C10" i="11" l="1"/>
  <c r="I10" i="11" s="1"/>
  <c r="BE10" i="9"/>
  <c r="AN12" i="1"/>
  <c r="AO12" i="1" s="1"/>
  <c r="AQ19" i="1" s="1"/>
  <c r="AU12" i="1"/>
  <c r="D67" i="11"/>
  <c r="E67" i="11"/>
  <c r="G10" i="11"/>
  <c r="H10" i="11" s="1"/>
  <c r="AC10" i="9"/>
  <c r="BD10" i="9"/>
  <c r="H10" i="8"/>
  <c r="BC12" i="1"/>
  <c r="BE12" i="1" s="1"/>
  <c r="AY12" i="1"/>
  <c r="AT13" i="1"/>
  <c r="AW12" i="1"/>
  <c r="AJ13" i="1"/>
  <c r="AZ12" i="1"/>
  <c r="AR13" i="1"/>
  <c r="AX12" i="1"/>
  <c r="AI11" i="9"/>
  <c r="AM11" i="9"/>
  <c r="AL11" i="9"/>
  <c r="BF10" i="9" l="1"/>
  <c r="BF12" i="1"/>
  <c r="BA12" i="1"/>
  <c r="BB12" i="1" s="1"/>
  <c r="BD12" i="1"/>
  <c r="AC12" i="1"/>
  <c r="G12" i="8"/>
  <c r="D12" i="11"/>
  <c r="AN11" i="9"/>
  <c r="AO11" i="9" s="1"/>
  <c r="AQ18" i="9" s="1"/>
  <c r="AP11" i="9"/>
  <c r="AJ12" i="9" s="1"/>
  <c r="AV11" i="9"/>
  <c r="AZ11" i="9" s="1"/>
  <c r="AU11" i="9"/>
  <c r="AK12" i="9"/>
  <c r="AI13" i="1"/>
  <c r="AL13" i="1"/>
  <c r="AM13" i="1"/>
  <c r="AI12" i="9" l="1"/>
  <c r="AK13" i="9" s="1"/>
  <c r="BA11" i="9"/>
  <c r="BB11" i="9" s="1"/>
  <c r="AN13" i="1"/>
  <c r="AO13" i="1" s="1"/>
  <c r="AP13" i="1"/>
  <c r="AR14" i="1" s="1"/>
  <c r="AK14" i="1"/>
  <c r="AX11" i="9"/>
  <c r="AS12" i="9"/>
  <c r="AL12" i="9"/>
  <c r="AM12" i="9"/>
  <c r="AV12" i="9" s="1"/>
  <c r="AY11" i="9"/>
  <c r="BC11" i="9"/>
  <c r="C68" i="11"/>
  <c r="AW11" i="9"/>
  <c r="AT12" i="9"/>
  <c r="AU13" i="1"/>
  <c r="AV13" i="1"/>
  <c r="AR12" i="9"/>
  <c r="C11" i="11" l="1"/>
  <c r="I11" i="11" s="1"/>
  <c r="BE11" i="9"/>
  <c r="D68" i="11"/>
  <c r="E68" i="11"/>
  <c r="AZ13" i="1"/>
  <c r="G11" i="11"/>
  <c r="H11" i="11" s="1"/>
  <c r="AU12" i="9"/>
  <c r="AQ20" i="1"/>
  <c r="BA13" i="1"/>
  <c r="BB13" i="1" s="1"/>
  <c r="AS13" i="9"/>
  <c r="AX12" i="9"/>
  <c r="H11" i="8"/>
  <c r="BD11" i="9"/>
  <c r="AC11" i="9"/>
  <c r="AS14" i="1"/>
  <c r="AN12" i="9"/>
  <c r="AX13" i="1"/>
  <c r="AT14" i="1"/>
  <c r="BC13" i="1"/>
  <c r="BE13" i="1" s="1"/>
  <c r="AW13" i="1"/>
  <c r="AY13" i="1"/>
  <c r="AP12" i="9"/>
  <c r="AJ14" i="1"/>
  <c r="AI14" i="1" s="1"/>
  <c r="BF11" i="9" l="1"/>
  <c r="BF13" i="1"/>
  <c r="AO12" i="9"/>
  <c r="AQ19" i="9" s="1"/>
  <c r="AM14" i="1"/>
  <c r="AK15" i="1"/>
  <c r="D13" i="11"/>
  <c r="G13" i="8"/>
  <c r="AC13" i="1"/>
  <c r="BD13" i="1"/>
  <c r="C69" i="11"/>
  <c r="AY12" i="9"/>
  <c r="BC12" i="9"/>
  <c r="AW12" i="9"/>
  <c r="AT13" i="9"/>
  <c r="AJ13" i="9"/>
  <c r="AR13" i="9"/>
  <c r="AZ12" i="9"/>
  <c r="AL14" i="1"/>
  <c r="C12" i="11" l="1"/>
  <c r="I12" i="11" s="1"/>
  <c r="BE12" i="9"/>
  <c r="D69" i="11"/>
  <c r="E69" i="11"/>
  <c r="G12" i="11"/>
  <c r="H12" i="11" s="1"/>
  <c r="AU14" i="1"/>
  <c r="AV14" i="1"/>
  <c r="AS15" i="1"/>
  <c r="H12" i="8"/>
  <c r="AC12" i="9"/>
  <c r="BD12" i="9"/>
  <c r="AN14" i="1"/>
  <c r="AO14" i="1" s="1"/>
  <c r="AQ21" i="1" s="1"/>
  <c r="AP14" i="1"/>
  <c r="AI13" i="9"/>
  <c r="AM13" i="9"/>
  <c r="AL13" i="9"/>
  <c r="BA12" i="9"/>
  <c r="BB12" i="9" s="1"/>
  <c r="BF12" i="9" l="1"/>
  <c r="BA14" i="1"/>
  <c r="BB14" i="1" s="1"/>
  <c r="AX14" i="1"/>
  <c r="AN13" i="9"/>
  <c r="AO13" i="9" s="1"/>
  <c r="AP13" i="9"/>
  <c r="AV13" i="9"/>
  <c r="AU13" i="9"/>
  <c r="AK14" i="9"/>
  <c r="AY14" i="1"/>
  <c r="AW14" i="1"/>
  <c r="BC14" i="1"/>
  <c r="BE14" i="1" s="1"/>
  <c r="AT15" i="1"/>
  <c r="AR15" i="1"/>
  <c r="AZ14" i="1"/>
  <c r="AJ15" i="1"/>
  <c r="BF14" i="1" l="1"/>
  <c r="AQ20" i="9"/>
  <c r="BA13" i="9"/>
  <c r="BB13" i="9" s="1"/>
  <c r="AW13" i="9"/>
  <c r="AY13" i="9"/>
  <c r="AT14" i="9"/>
  <c r="C70" i="11"/>
  <c r="BC13" i="9"/>
  <c r="AJ14" i="9"/>
  <c r="AI14" i="9" s="1"/>
  <c r="AS14" i="9"/>
  <c r="AR14" i="9"/>
  <c r="AI15" i="1"/>
  <c r="AM15" i="1"/>
  <c r="AL15" i="1"/>
  <c r="D14" i="11"/>
  <c r="BD14" i="1"/>
  <c r="AC14" i="1"/>
  <c r="G14" i="8"/>
  <c r="AZ13" i="9"/>
  <c r="AX13" i="9"/>
  <c r="C13" i="11" l="1"/>
  <c r="I13" i="11" s="1"/>
  <c r="BE13" i="9"/>
  <c r="D70" i="11"/>
  <c r="E70" i="11"/>
  <c r="G13" i="11"/>
  <c r="H13" i="11" s="1"/>
  <c r="AL14" i="9"/>
  <c r="AP14" i="9" s="1"/>
  <c r="AJ15" i="9" s="1"/>
  <c r="AN15" i="1"/>
  <c r="AO15" i="1" s="1"/>
  <c r="AP15" i="1"/>
  <c r="AR16" i="1" s="1"/>
  <c r="AV15" i="1"/>
  <c r="AU15" i="1"/>
  <c r="AK15" i="9"/>
  <c r="AK16" i="1"/>
  <c r="AC13" i="9"/>
  <c r="H13" i="8"/>
  <c r="BD13" i="9"/>
  <c r="AM14" i="9"/>
  <c r="BF13" i="9" l="1"/>
  <c r="AR15" i="9"/>
  <c r="AJ16" i="1"/>
  <c r="AI16" i="1" s="1"/>
  <c r="AK17" i="1" s="1"/>
  <c r="AQ22" i="1"/>
  <c r="BA15" i="1"/>
  <c r="BB15" i="1" s="1"/>
  <c r="AI15" i="9"/>
  <c r="AK16" i="9" s="1"/>
  <c r="AU14" i="9"/>
  <c r="AV14" i="9"/>
  <c r="BC14" i="9" s="1"/>
  <c r="AS16" i="1"/>
  <c r="AW14" i="9"/>
  <c r="AT15" i="9"/>
  <c r="C71" i="11"/>
  <c r="BC15" i="1"/>
  <c r="BE15" i="1" s="1"/>
  <c r="AT16" i="1"/>
  <c r="AW15" i="1"/>
  <c r="AY15" i="1"/>
  <c r="AZ15" i="1"/>
  <c r="AM15" i="9"/>
  <c r="AU15" i="9" s="1"/>
  <c r="AL15" i="9"/>
  <c r="AP15" i="9" s="1"/>
  <c r="AS15" i="9"/>
  <c r="AX15" i="1"/>
  <c r="AN14" i="9"/>
  <c r="AO14" i="9" s="1"/>
  <c r="AQ21" i="9" s="1"/>
  <c r="C14" i="11" l="1"/>
  <c r="I14" i="11" s="1"/>
  <c r="BE14" i="9"/>
  <c r="BF15" i="1"/>
  <c r="AM16" i="1"/>
  <c r="AU16" i="1" s="1"/>
  <c r="AL16" i="1"/>
  <c r="AP16" i="1" s="1"/>
  <c r="AT17" i="1" s="1"/>
  <c r="D71" i="11"/>
  <c r="E71" i="11"/>
  <c r="G14" i="11"/>
  <c r="H14" i="11" s="1"/>
  <c r="AR16" i="9"/>
  <c r="AY14" i="9"/>
  <c r="AJ16" i="9"/>
  <c r="AI16" i="9" s="1"/>
  <c r="AK17" i="9" s="1"/>
  <c r="AS17" i="1"/>
  <c r="BA14" i="9"/>
  <c r="BB14" i="9" s="1"/>
  <c r="AN15" i="9"/>
  <c r="AO15" i="9" s="1"/>
  <c r="AS16" i="9"/>
  <c r="AT16" i="9"/>
  <c r="C72" i="11"/>
  <c r="AW15" i="9"/>
  <c r="D15" i="11"/>
  <c r="G15" i="8"/>
  <c r="AC15" i="1"/>
  <c r="BD15" i="1"/>
  <c r="AC14" i="9"/>
  <c r="H14" i="8"/>
  <c r="BD14" i="9"/>
  <c r="AX14" i="9"/>
  <c r="AV15" i="9"/>
  <c r="AY15" i="9" s="1"/>
  <c r="AZ14" i="9"/>
  <c r="AV16" i="1" l="1"/>
  <c r="AR17" i="1"/>
  <c r="AN16" i="1"/>
  <c r="AO16" i="1" s="1"/>
  <c r="AQ23" i="1" s="1"/>
  <c r="AW16" i="1"/>
  <c r="BF14" i="9"/>
  <c r="AJ17" i="1"/>
  <c r="AI17" i="1" s="1"/>
  <c r="AK18" i="1" s="1"/>
  <c r="BC16" i="1"/>
  <c r="BE16" i="1" s="1"/>
  <c r="AZ16" i="1"/>
  <c r="AY16" i="1"/>
  <c r="D72" i="11"/>
  <c r="E72" i="11"/>
  <c r="AX16" i="1"/>
  <c r="AZ15" i="9"/>
  <c r="AL16" i="9"/>
  <c r="AM16" i="9"/>
  <c r="AU16" i="9" s="1"/>
  <c r="AQ22" i="9"/>
  <c r="BA15" i="9"/>
  <c r="BB15" i="9" s="1"/>
  <c r="AS17" i="9"/>
  <c r="AX15" i="9"/>
  <c r="BC15" i="9"/>
  <c r="BA16" i="1" l="1"/>
  <c r="BB16" i="1" s="1"/>
  <c r="AC16" i="1"/>
  <c r="AL17" i="1"/>
  <c r="AP17" i="1" s="1"/>
  <c r="D16" i="11"/>
  <c r="BD16" i="1"/>
  <c r="AM17" i="1"/>
  <c r="AU17" i="1" s="1"/>
  <c r="G16" i="8"/>
  <c r="C15" i="11"/>
  <c r="I15" i="11" s="1"/>
  <c r="BE15" i="9"/>
  <c r="BF16" i="1"/>
  <c r="G15" i="11"/>
  <c r="H15" i="11" s="1"/>
  <c r="AV16" i="9"/>
  <c r="AX16" i="9" s="1"/>
  <c r="AN16" i="9"/>
  <c r="AO16" i="9" s="1"/>
  <c r="AQ23" i="9" s="1"/>
  <c r="AP16" i="9"/>
  <c r="C73" i="11" s="1"/>
  <c r="AC15" i="9"/>
  <c r="BD15" i="9"/>
  <c r="H15" i="8"/>
  <c r="AS18" i="1"/>
  <c r="AV17" i="1" l="1"/>
  <c r="AX17" i="1" s="1"/>
  <c r="AN17" i="1"/>
  <c r="AO17" i="1" s="1"/>
  <c r="AQ24" i="1" s="1"/>
  <c r="BF15" i="9"/>
  <c r="D73" i="11"/>
  <c r="E73" i="11"/>
  <c r="AT17" i="9"/>
  <c r="AJ17" i="9"/>
  <c r="AI17" i="9" s="1"/>
  <c r="AR17" i="9"/>
  <c r="AZ16" i="9"/>
  <c r="AW16" i="9"/>
  <c r="AY16" i="9"/>
  <c r="BC16" i="9"/>
  <c r="BA16" i="9"/>
  <c r="BB16" i="9" s="1"/>
  <c r="AT18" i="1"/>
  <c r="AW17" i="1"/>
  <c r="AR18" i="1"/>
  <c r="AJ18" i="1"/>
  <c r="AY17" i="1" l="1"/>
  <c r="BC17" i="1"/>
  <c r="BE17" i="1" s="1"/>
  <c r="AZ17" i="1"/>
  <c r="C16" i="11"/>
  <c r="I16" i="11" s="1"/>
  <c r="BE16" i="9"/>
  <c r="BF17" i="1"/>
  <c r="AM17" i="9"/>
  <c r="AU17" i="9" s="1"/>
  <c r="AL17" i="9"/>
  <c r="AP17" i="9" s="1"/>
  <c r="H16" i="8"/>
  <c r="BD16" i="9"/>
  <c r="AC16" i="9"/>
  <c r="BA17" i="1"/>
  <c r="BB17" i="1" s="1"/>
  <c r="AK18" i="9"/>
  <c r="G17" i="8"/>
  <c r="AC17" i="1"/>
  <c r="D17" i="11"/>
  <c r="BD17" i="1"/>
  <c r="AI18" i="1"/>
  <c r="AL18" i="1"/>
  <c r="AM18" i="1"/>
  <c r="G16" i="11" l="1"/>
  <c r="H16" i="11" s="1"/>
  <c r="BF16" i="9"/>
  <c r="AV17" i="9"/>
  <c r="AY17" i="9" s="1"/>
  <c r="AN17" i="9"/>
  <c r="AO17" i="9" s="1"/>
  <c r="AQ24" i="9" s="1"/>
  <c r="C74" i="11"/>
  <c r="AT18" i="9"/>
  <c r="AW17" i="9"/>
  <c r="AN18" i="1"/>
  <c r="AO18" i="1" s="1"/>
  <c r="AQ25" i="1" s="1"/>
  <c r="AP18" i="1"/>
  <c r="AJ19" i="1" s="1"/>
  <c r="AK19" i="1"/>
  <c r="AS18" i="9"/>
  <c r="AJ18" i="9"/>
  <c r="AI18" i="9" s="1"/>
  <c r="AU18" i="1"/>
  <c r="AV18" i="1"/>
  <c r="AR18" i="9"/>
  <c r="AX17" i="9" l="1"/>
  <c r="AZ17" i="9"/>
  <c r="BC17" i="9"/>
  <c r="BA17" i="9"/>
  <c r="BB17" i="9" s="1"/>
  <c r="D74" i="11"/>
  <c r="E74" i="11"/>
  <c r="AR19" i="1"/>
  <c r="BA18" i="1"/>
  <c r="BB18" i="1" s="1"/>
  <c r="AI19" i="1"/>
  <c r="AK20" i="1" s="1"/>
  <c r="AL18" i="9"/>
  <c r="AP18" i="9" s="1"/>
  <c r="AR19" i="9" s="1"/>
  <c r="AZ18" i="1"/>
  <c r="AM18" i="9"/>
  <c r="AV18" i="9" s="1"/>
  <c r="AX18" i="9" s="1"/>
  <c r="AX18" i="1"/>
  <c r="BC18" i="1"/>
  <c r="BE18" i="1" s="1"/>
  <c r="AW18" i="1"/>
  <c r="AT19" i="1"/>
  <c r="AY18" i="1"/>
  <c r="AK19" i="9"/>
  <c r="AS19" i="1"/>
  <c r="AM19" i="1"/>
  <c r="AL19" i="1"/>
  <c r="AP19" i="1" s="1"/>
  <c r="C17" i="11" l="1"/>
  <c r="I17" i="11" s="1"/>
  <c r="BE17" i="9"/>
  <c r="BF18" i="1"/>
  <c r="AC17" i="9"/>
  <c r="BD17" i="9"/>
  <c r="H17" i="8"/>
  <c r="G17" i="11"/>
  <c r="H17" i="11" s="1"/>
  <c r="AR20" i="1"/>
  <c r="AU18" i="9"/>
  <c r="AN18" i="9"/>
  <c r="AO18" i="9" s="1"/>
  <c r="BA18" i="9" s="1"/>
  <c r="BB18" i="9" s="1"/>
  <c r="AJ19" i="9"/>
  <c r="AI19" i="9" s="1"/>
  <c r="AK20" i="9" s="1"/>
  <c r="AC18" i="1"/>
  <c r="G18" i="8"/>
  <c r="D18" i="11"/>
  <c r="BD18" i="1"/>
  <c r="AW19" i="1"/>
  <c r="AT20" i="1"/>
  <c r="AY18" i="9"/>
  <c r="C75" i="11"/>
  <c r="AT19" i="9"/>
  <c r="BC18" i="9"/>
  <c r="AW18" i="9"/>
  <c r="AS20" i="1"/>
  <c r="AV19" i="1"/>
  <c r="BC19" i="1" s="1"/>
  <c r="BE19" i="1" s="1"/>
  <c r="AS19" i="9"/>
  <c r="AN19" i="1"/>
  <c r="AZ18" i="9"/>
  <c r="AU19" i="1"/>
  <c r="AJ20" i="1"/>
  <c r="AI20" i="1" s="1"/>
  <c r="BF17" i="9" l="1"/>
  <c r="C18" i="11"/>
  <c r="I18" i="11" s="1"/>
  <c r="BE18" i="9"/>
  <c r="BF18" i="9" s="1"/>
  <c r="BF19" i="1"/>
  <c r="D75" i="11"/>
  <c r="E75" i="11"/>
  <c r="AQ25" i="9"/>
  <c r="G18" i="11"/>
  <c r="H18" i="11" s="1"/>
  <c r="AM19" i="9"/>
  <c r="AV19" i="9" s="1"/>
  <c r="AL19" i="9"/>
  <c r="AP19" i="9" s="1"/>
  <c r="AL20" i="1"/>
  <c r="AP20" i="1" s="1"/>
  <c r="AR21" i="1" s="1"/>
  <c r="AM20" i="1"/>
  <c r="AU20" i="1" s="1"/>
  <c r="G19" i="8"/>
  <c r="AC19" i="1"/>
  <c r="BD19" i="1"/>
  <c r="D19" i="11"/>
  <c r="AS20" i="9"/>
  <c r="AO19" i="1"/>
  <c r="AQ26" i="1" s="1"/>
  <c r="AK21" i="1"/>
  <c r="AX19" i="1"/>
  <c r="H18" i="8"/>
  <c r="AC18" i="9"/>
  <c r="BD18" i="9"/>
  <c r="AZ19" i="1"/>
  <c r="AY19" i="1"/>
  <c r="AU19" i="9" l="1"/>
  <c r="AN19" i="9"/>
  <c r="AO19" i="9" s="1"/>
  <c r="AQ26" i="9" s="1"/>
  <c r="AN20" i="1"/>
  <c r="AV20" i="1"/>
  <c r="AZ20" i="1" s="1"/>
  <c r="AS21" i="1"/>
  <c r="AW20" i="1"/>
  <c r="AT21" i="1"/>
  <c r="AW19" i="9"/>
  <c r="C76" i="11"/>
  <c r="BC19" i="9"/>
  <c r="AY19" i="9"/>
  <c r="AT20" i="9"/>
  <c r="AZ19" i="9"/>
  <c r="AJ20" i="9"/>
  <c r="AR20" i="9"/>
  <c r="AJ21" i="1"/>
  <c r="AI21" i="1" s="1"/>
  <c r="AX19" i="9"/>
  <c r="BA19" i="1"/>
  <c r="BB19" i="1" s="1"/>
  <c r="C19" i="11" l="1"/>
  <c r="I19" i="11" s="1"/>
  <c r="BE19" i="9"/>
  <c r="D76" i="11"/>
  <c r="E76" i="11"/>
  <c r="G19" i="11"/>
  <c r="H19" i="11" s="1"/>
  <c r="BA19" i="9"/>
  <c r="BB19" i="9" s="1"/>
  <c r="BC20" i="1"/>
  <c r="BE20" i="1" s="1"/>
  <c r="AY20" i="1"/>
  <c r="AX20" i="1"/>
  <c r="AO20" i="1"/>
  <c r="AQ27" i="1" s="1"/>
  <c r="AL21" i="1"/>
  <c r="AK22" i="1"/>
  <c r="AM21" i="1"/>
  <c r="H19" i="8"/>
  <c r="BD19" i="9"/>
  <c r="AC19" i="9"/>
  <c r="AI20" i="9"/>
  <c r="AM20" i="9"/>
  <c r="AL20" i="9"/>
  <c r="BF19" i="9" l="1"/>
  <c r="BF20" i="1"/>
  <c r="AC20" i="1"/>
  <c r="G20" i="8"/>
  <c r="D20" i="11"/>
  <c r="BD20" i="1"/>
  <c r="BA20" i="1"/>
  <c r="BB20" i="1" s="1"/>
  <c r="AK21" i="9"/>
  <c r="AS22" i="1"/>
  <c r="AV20" i="9"/>
  <c r="AU20" i="9"/>
  <c r="AN20" i="9"/>
  <c r="AO20" i="9" s="1"/>
  <c r="AQ27" i="9" s="1"/>
  <c r="AP20" i="9"/>
  <c r="AV21" i="1"/>
  <c r="AU21" i="1"/>
  <c r="AN21" i="1"/>
  <c r="AO21" i="1" s="1"/>
  <c r="AQ28" i="1" s="1"/>
  <c r="AP21" i="1"/>
  <c r="AZ20" i="9" l="1"/>
  <c r="AX21" i="1"/>
  <c r="BA20" i="9"/>
  <c r="BB20" i="9" s="1"/>
  <c r="AS21" i="9"/>
  <c r="AX20" i="9"/>
  <c r="BA21" i="1"/>
  <c r="BB21" i="1" s="1"/>
  <c r="AT22" i="1"/>
  <c r="AW21" i="1"/>
  <c r="BC21" i="1"/>
  <c r="BE21" i="1" s="1"/>
  <c r="AY21" i="1"/>
  <c r="AJ22" i="1"/>
  <c r="AR22" i="1"/>
  <c r="AZ21" i="1"/>
  <c r="AY20" i="9"/>
  <c r="C77" i="11"/>
  <c r="E77" i="11" s="1"/>
  <c r="B85" i="11" s="1"/>
  <c r="BC20" i="9"/>
  <c r="BE20" i="9" s="1"/>
  <c r="AW20" i="9"/>
  <c r="AT21" i="9"/>
  <c r="AJ21" i="9"/>
  <c r="AI21" i="9" s="1"/>
  <c r="AR21" i="9"/>
  <c r="BF20" i="9" l="1"/>
  <c r="BF21" i="1"/>
  <c r="C20" i="11"/>
  <c r="H20" i="8"/>
  <c r="G20" i="11"/>
  <c r="H20" i="11" s="1"/>
  <c r="K11" i="11" s="1"/>
  <c r="K12" i="11" s="1"/>
  <c r="I20" i="11"/>
  <c r="K2" i="11" s="1"/>
  <c r="K4" i="11"/>
  <c r="K6" i="11" s="1"/>
  <c r="B84" i="11"/>
  <c r="D77" i="11"/>
  <c r="D79" i="11" s="1"/>
  <c r="D80" i="11" s="1"/>
  <c r="B27" i="11"/>
  <c r="AL21" i="9"/>
  <c r="AK22" i="9"/>
  <c r="AI22" i="1"/>
  <c r="AM22" i="1"/>
  <c r="AL22" i="1"/>
  <c r="D21" i="8"/>
  <c r="AC21" i="1"/>
  <c r="BD21" i="1"/>
  <c r="AM21" i="9"/>
  <c r="BD20" i="9"/>
  <c r="AC20" i="9"/>
  <c r="AN22" i="1" l="1"/>
  <c r="AO22" i="1" s="1"/>
  <c r="AQ29" i="1" s="1"/>
  <c r="AP22" i="1"/>
  <c r="AR23" i="1" s="1"/>
  <c r="AS22" i="9"/>
  <c r="AV21" i="9"/>
  <c r="AU21" i="9"/>
  <c r="AV22" i="1"/>
  <c r="AU22" i="1"/>
  <c r="AK23" i="1"/>
  <c r="AN21" i="9"/>
  <c r="AO21" i="9" s="1"/>
  <c r="AP21" i="9"/>
  <c r="AJ23" i="1" l="1"/>
  <c r="AI23" i="1" s="1"/>
  <c r="AK24" i="1" s="1"/>
  <c r="AQ28" i="9"/>
  <c r="BA21" i="9"/>
  <c r="BB21" i="9" s="1"/>
  <c r="AX22" i="1"/>
  <c r="BA22" i="1"/>
  <c r="BB22" i="1" s="1"/>
  <c r="AT23" i="1"/>
  <c r="AY22" i="1"/>
  <c r="AW22" i="1"/>
  <c r="BC22" i="1"/>
  <c r="BE22" i="1" s="1"/>
  <c r="AZ22" i="1"/>
  <c r="AT22" i="9"/>
  <c r="AW21" i="9"/>
  <c r="AY21" i="9"/>
  <c r="BC21" i="9"/>
  <c r="BE21" i="9" s="1"/>
  <c r="AR22" i="9"/>
  <c r="AZ21" i="9"/>
  <c r="AJ22" i="9"/>
  <c r="AS23" i="1"/>
  <c r="AX21" i="9"/>
  <c r="BF21" i="9" l="1"/>
  <c r="BF22" i="1"/>
  <c r="AL23" i="1"/>
  <c r="AP23" i="1" s="1"/>
  <c r="AM23" i="1"/>
  <c r="AU23" i="1" s="1"/>
  <c r="AI22" i="9"/>
  <c r="AM22" i="9"/>
  <c r="AL22" i="9"/>
  <c r="E21" i="8"/>
  <c r="BD21" i="9"/>
  <c r="AC22" i="1"/>
  <c r="D22" i="8"/>
  <c r="AS24" i="1"/>
  <c r="AV23" i="1" l="1"/>
  <c r="AZ23" i="1" s="1"/>
  <c r="AN23" i="1"/>
  <c r="AO23" i="1" s="1"/>
  <c r="AQ30" i="1" s="1"/>
  <c r="AK23" i="9"/>
  <c r="AW23" i="1"/>
  <c r="AT24" i="1"/>
  <c r="AR24" i="1"/>
  <c r="AJ24" i="1"/>
  <c r="AN22" i="9"/>
  <c r="AP22" i="9"/>
  <c r="AU22" i="9"/>
  <c r="AV22" i="9"/>
  <c r="AY23" i="1" l="1"/>
  <c r="AX23" i="1"/>
  <c r="BC23" i="1"/>
  <c r="BA23" i="1"/>
  <c r="BB23" i="1" s="1"/>
  <c r="AZ22" i="9"/>
  <c r="AS23" i="9"/>
  <c r="AO22" i="9"/>
  <c r="AQ29" i="9" s="1"/>
  <c r="AR23" i="9"/>
  <c r="AX22" i="9"/>
  <c r="AI24" i="1"/>
  <c r="AM24" i="1"/>
  <c r="AL24" i="1"/>
  <c r="AY22" i="9"/>
  <c r="AW22" i="9"/>
  <c r="AT23" i="9"/>
  <c r="BC22" i="9"/>
  <c r="BE22" i="9" s="1"/>
  <c r="D23" i="8"/>
  <c r="AJ23" i="9"/>
  <c r="AI23" i="9" s="1"/>
  <c r="BF22" i="9" l="1"/>
  <c r="AC23" i="1"/>
  <c r="BE23" i="1"/>
  <c r="AC22" i="9"/>
  <c r="E22" i="8"/>
  <c r="AV24" i="1"/>
  <c r="AU24" i="1"/>
  <c r="AM23" i="9"/>
  <c r="AK24" i="9"/>
  <c r="AK25" i="1"/>
  <c r="AL23" i="9"/>
  <c r="AN24" i="1"/>
  <c r="AO24" i="1" s="1"/>
  <c r="AQ31" i="1" s="1"/>
  <c r="AP24" i="1"/>
  <c r="BA22" i="9"/>
  <c r="BB22" i="9" s="1"/>
  <c r="BF23" i="1" l="1"/>
  <c r="AS24" i="9"/>
  <c r="AX24" i="1"/>
  <c r="AN23" i="9"/>
  <c r="AO23" i="9" s="1"/>
  <c r="AQ30" i="9" s="1"/>
  <c r="AP23" i="9"/>
  <c r="AS25" i="1"/>
  <c r="BA24" i="1"/>
  <c r="BB24" i="1" s="1"/>
  <c r="AT25" i="1"/>
  <c r="BC24" i="1"/>
  <c r="BE24" i="1" s="1"/>
  <c r="AW24" i="1"/>
  <c r="AY24" i="1"/>
  <c r="AR25" i="1"/>
  <c r="AJ25" i="1"/>
  <c r="AI25" i="1" s="1"/>
  <c r="AZ24" i="1"/>
  <c r="AV23" i="9"/>
  <c r="AU23" i="9"/>
  <c r="BF24" i="1" l="1"/>
  <c r="AM25" i="1"/>
  <c r="AV25" i="1" s="1"/>
  <c r="AX25" i="1" s="1"/>
  <c r="AL25" i="1"/>
  <c r="AP25" i="1" s="1"/>
  <c r="AX23" i="9"/>
  <c r="BA23" i="9"/>
  <c r="BB23" i="9" s="1"/>
  <c r="AC24" i="1"/>
  <c r="D24" i="8"/>
  <c r="AK26" i="1"/>
  <c r="AT24" i="9"/>
  <c r="AW23" i="9"/>
  <c r="AY23" i="9"/>
  <c r="BC23" i="9"/>
  <c r="BE23" i="9" s="1"/>
  <c r="AZ23" i="9"/>
  <c r="AJ24" i="9"/>
  <c r="AR24" i="9"/>
  <c r="BF23" i="9" l="1"/>
  <c r="AU25" i="1"/>
  <c r="AY25" i="1"/>
  <c r="AW25" i="1"/>
  <c r="AR26" i="1"/>
  <c r="BC25" i="1"/>
  <c r="AN25" i="1"/>
  <c r="AO25" i="1" s="1"/>
  <c r="AQ32" i="1" s="1"/>
  <c r="AZ25" i="1"/>
  <c r="AJ26" i="1"/>
  <c r="AM26" i="1" s="1"/>
  <c r="AT26" i="1"/>
  <c r="AC23" i="9"/>
  <c r="E23" i="8"/>
  <c r="AS26" i="1"/>
  <c r="AI24" i="9"/>
  <c r="AL24" i="9"/>
  <c r="AM24" i="9"/>
  <c r="D25" i="8" l="1"/>
  <c r="BE25" i="1"/>
  <c r="AC25" i="1"/>
  <c r="BA25" i="1"/>
  <c r="BB25" i="1" s="1"/>
  <c r="AI26" i="1"/>
  <c r="AK27" i="1" s="1"/>
  <c r="AS27" i="1" s="1"/>
  <c r="AL26" i="1"/>
  <c r="AN26" i="1" s="1"/>
  <c r="AO26" i="1" s="1"/>
  <c r="AV24" i="9"/>
  <c r="AU24" i="9"/>
  <c r="AN24" i="9"/>
  <c r="AP24" i="9"/>
  <c r="AK25" i="9"/>
  <c r="AU26" i="1"/>
  <c r="AV26" i="1"/>
  <c r="BF25" i="1" l="1"/>
  <c r="AP26" i="1"/>
  <c r="AW26" i="1" s="1"/>
  <c r="AQ33" i="1"/>
  <c r="BA26" i="1"/>
  <c r="BB26" i="1" s="1"/>
  <c r="AY24" i="9"/>
  <c r="AT25" i="9"/>
  <c r="AW24" i="9"/>
  <c r="BC24" i="9"/>
  <c r="BE24" i="9" s="1"/>
  <c r="AO24" i="9"/>
  <c r="AQ31" i="9" s="1"/>
  <c r="AS25" i="9"/>
  <c r="AZ24" i="9"/>
  <c r="AX26" i="1"/>
  <c r="AJ25" i="9"/>
  <c r="AI25" i="9" s="1"/>
  <c r="AX24" i="9"/>
  <c r="AR25" i="9"/>
  <c r="BF24" i="9" l="1"/>
  <c r="AT27" i="1"/>
  <c r="AZ26" i="1"/>
  <c r="BC26" i="1"/>
  <c r="BE26" i="1" s="1"/>
  <c r="AY26" i="1"/>
  <c r="AJ27" i="1"/>
  <c r="AL27" i="1" s="1"/>
  <c r="AR27" i="1"/>
  <c r="AM25" i="9"/>
  <c r="AU25" i="9" s="1"/>
  <c r="AL25" i="9"/>
  <c r="BA24" i="9"/>
  <c r="BB24" i="9" s="1"/>
  <c r="AK26" i="9"/>
  <c r="AC24" i="9"/>
  <c r="E24" i="8"/>
  <c r="AC26" i="1" l="1"/>
  <c r="D26" i="8"/>
  <c r="BF26" i="1"/>
  <c r="AV25" i="9"/>
  <c r="AX25" i="9" s="1"/>
  <c r="AN25" i="9"/>
  <c r="AO25" i="9" s="1"/>
  <c r="AQ32" i="9" s="1"/>
  <c r="AI27" i="1"/>
  <c r="AK28" i="1" s="1"/>
  <c r="AM27" i="1"/>
  <c r="AU27" i="1" s="1"/>
  <c r="AP25" i="9"/>
  <c r="AR26" i="9" s="1"/>
  <c r="AS26" i="9"/>
  <c r="AP27" i="1"/>
  <c r="AZ25" i="9" l="1"/>
  <c r="AJ28" i="1"/>
  <c r="AM28" i="1" s="1"/>
  <c r="AU28" i="1" s="1"/>
  <c r="BA25" i="9"/>
  <c r="BB25" i="9" s="1"/>
  <c r="AY25" i="9"/>
  <c r="AW25" i="9"/>
  <c r="AV27" i="1"/>
  <c r="AX27" i="1" s="1"/>
  <c r="AN27" i="1"/>
  <c r="AO27" i="1" s="1"/>
  <c r="AQ34" i="1" s="1"/>
  <c r="AJ26" i="9"/>
  <c r="AM26" i="9" s="1"/>
  <c r="AV26" i="9" s="1"/>
  <c r="BC25" i="9"/>
  <c r="AT26" i="9"/>
  <c r="AR28" i="1"/>
  <c r="AS28" i="1"/>
  <c r="AT28" i="1"/>
  <c r="AW27" i="1"/>
  <c r="AI26" i="9" l="1"/>
  <c r="AK27" i="9" s="1"/>
  <c r="AS27" i="9" s="1"/>
  <c r="AI28" i="1"/>
  <c r="AK29" i="1" s="1"/>
  <c r="AS29" i="1" s="1"/>
  <c r="E25" i="8"/>
  <c r="BE25" i="9"/>
  <c r="AL28" i="1"/>
  <c r="AP28" i="1" s="1"/>
  <c r="AU26" i="9"/>
  <c r="BC27" i="1"/>
  <c r="BA27" i="1"/>
  <c r="BB27" i="1" s="1"/>
  <c r="AZ27" i="1"/>
  <c r="AY27" i="1"/>
  <c r="AL26" i="9"/>
  <c r="AP26" i="9" s="1"/>
  <c r="AR27" i="9" s="1"/>
  <c r="AC25" i="9"/>
  <c r="AV28" i="1"/>
  <c r="AX28" i="1" s="1"/>
  <c r="AX26" i="9"/>
  <c r="AN28" i="1" l="1"/>
  <c r="AO28" i="1" s="1"/>
  <c r="AQ35" i="1" s="1"/>
  <c r="BF25" i="9"/>
  <c r="D27" i="8"/>
  <c r="AC27" i="1"/>
  <c r="BE27" i="1"/>
  <c r="AN26" i="9"/>
  <c r="AO26" i="9" s="1"/>
  <c r="AQ33" i="9" s="1"/>
  <c r="BC26" i="9"/>
  <c r="AY26" i="9"/>
  <c r="AW26" i="9"/>
  <c r="AT27" i="9"/>
  <c r="AZ26" i="9"/>
  <c r="AJ27" i="9"/>
  <c r="AM27" i="9" s="1"/>
  <c r="AT29" i="1"/>
  <c r="AW28" i="1"/>
  <c r="AY28" i="1"/>
  <c r="BC28" i="1"/>
  <c r="BE28" i="1" s="1"/>
  <c r="AR29" i="1"/>
  <c r="AZ28" i="1"/>
  <c r="AJ29" i="1"/>
  <c r="BA28" i="1" l="1"/>
  <c r="BB28" i="1" s="1"/>
  <c r="E26" i="8"/>
  <c r="BE26" i="9"/>
  <c r="AC26" i="9"/>
  <c r="BF27" i="1"/>
  <c r="BF28" i="1"/>
  <c r="BA26" i="9"/>
  <c r="BB26" i="9" s="1"/>
  <c r="AI27" i="9"/>
  <c r="AK28" i="9" s="1"/>
  <c r="AL27" i="9"/>
  <c r="AP27" i="9" s="1"/>
  <c r="AU27" i="9"/>
  <c r="AV27" i="9"/>
  <c r="AI29" i="1"/>
  <c r="AL29" i="1"/>
  <c r="AM29" i="1"/>
  <c r="AC28" i="1"/>
  <c r="D28" i="8"/>
  <c r="BF26" i="9" l="1"/>
  <c r="AN27" i="9"/>
  <c r="AO27" i="9" s="1"/>
  <c r="AQ34" i="9" s="1"/>
  <c r="AW27" i="9"/>
  <c r="AY27" i="9"/>
  <c r="BC27" i="9"/>
  <c r="BE27" i="9" s="1"/>
  <c r="BF27" i="9" s="1"/>
  <c r="AT28" i="9"/>
  <c r="AS28" i="9"/>
  <c r="AX27" i="9"/>
  <c r="AZ27" i="9"/>
  <c r="AU29" i="1"/>
  <c r="AV29" i="1"/>
  <c r="AJ28" i="9"/>
  <c r="AI28" i="9" s="1"/>
  <c r="AN29" i="1"/>
  <c r="AP29" i="1"/>
  <c r="AJ30" i="1" s="1"/>
  <c r="AR28" i="9"/>
  <c r="AK30" i="1"/>
  <c r="BA27" i="9" l="1"/>
  <c r="BB27" i="9" s="1"/>
  <c r="AZ29" i="1"/>
  <c r="AR30" i="1"/>
  <c r="AI30" i="1"/>
  <c r="AK31" i="1" s="1"/>
  <c r="AO29" i="1"/>
  <c r="AQ36" i="1" s="1"/>
  <c r="AC27" i="9"/>
  <c r="E27" i="8"/>
  <c r="AX29" i="1"/>
  <c r="AM30" i="1"/>
  <c r="AV30" i="1" s="1"/>
  <c r="AS30" i="1"/>
  <c r="AL30" i="1"/>
  <c r="AM28" i="9"/>
  <c r="AK29" i="9"/>
  <c r="AL28" i="9"/>
  <c r="BC29" i="1"/>
  <c r="BE29" i="1" s="1"/>
  <c r="AY29" i="1"/>
  <c r="AW29" i="1"/>
  <c r="AT30" i="1"/>
  <c r="BF29" i="1" l="1"/>
  <c r="AU30" i="1"/>
  <c r="BA29" i="1"/>
  <c r="BB29" i="1" s="1"/>
  <c r="AX30" i="1"/>
  <c r="AS31" i="1"/>
  <c r="AN30" i="1"/>
  <c r="AO30" i="1" s="1"/>
  <c r="AQ37" i="1" s="1"/>
  <c r="AS29" i="9"/>
  <c r="D29" i="8"/>
  <c r="AC29" i="1"/>
  <c r="AP30" i="1"/>
  <c r="AN28" i="9"/>
  <c r="AO28" i="9" s="1"/>
  <c r="AQ35" i="9" s="1"/>
  <c r="AP28" i="9"/>
  <c r="AU28" i="9"/>
  <c r="AV28" i="9"/>
  <c r="BA28" i="9" l="1"/>
  <c r="BB28" i="9" s="1"/>
  <c r="AW28" i="9"/>
  <c r="BC28" i="9"/>
  <c r="BE28" i="9" s="1"/>
  <c r="AT29" i="9"/>
  <c r="AY28" i="9"/>
  <c r="AJ29" i="9"/>
  <c r="AZ28" i="9"/>
  <c r="AR29" i="9"/>
  <c r="AX28" i="9"/>
  <c r="BA30" i="1"/>
  <c r="BB30" i="1" s="1"/>
  <c r="AW30" i="1"/>
  <c r="AT31" i="1"/>
  <c r="AY30" i="1"/>
  <c r="BC30" i="1"/>
  <c r="BE30" i="1" s="1"/>
  <c r="AJ31" i="1"/>
  <c r="AZ30" i="1"/>
  <c r="AR31" i="1"/>
  <c r="BF28" i="9" l="1"/>
  <c r="BF30" i="1"/>
  <c r="E28" i="8"/>
  <c r="AC28" i="9"/>
  <c r="AC30" i="1"/>
  <c r="D30" i="8"/>
  <c r="AI31" i="1"/>
  <c r="AL31" i="1"/>
  <c r="AM31" i="1"/>
  <c r="AI29" i="9"/>
  <c r="AL29" i="9"/>
  <c r="AM29" i="9"/>
  <c r="AU29" i="9" l="1"/>
  <c r="AV29" i="9"/>
  <c r="AV31" i="1"/>
  <c r="AU31" i="1"/>
  <c r="AN29" i="9"/>
  <c r="AO29" i="9" s="1"/>
  <c r="AQ36" i="9" s="1"/>
  <c r="AP29" i="9"/>
  <c r="AR30" i="9" s="1"/>
  <c r="AK30" i="9"/>
  <c r="AN31" i="1"/>
  <c r="AP31" i="1"/>
  <c r="AK32" i="1"/>
  <c r="AJ30" i="9" l="1"/>
  <c r="AI30" i="9" s="1"/>
  <c r="AK31" i="9" s="1"/>
  <c r="AZ29" i="9"/>
  <c r="BA29" i="9"/>
  <c r="BB29" i="9" s="1"/>
  <c r="AY31" i="1"/>
  <c r="AT32" i="1"/>
  <c r="AW31" i="1"/>
  <c r="BC31" i="1"/>
  <c r="BE31" i="1" s="1"/>
  <c r="AO31" i="1"/>
  <c r="AQ38" i="1" s="1"/>
  <c r="BC29" i="9"/>
  <c r="BE29" i="9" s="1"/>
  <c r="AW29" i="9"/>
  <c r="AT30" i="9"/>
  <c r="AY29" i="9"/>
  <c r="AX29" i="9"/>
  <c r="AX31" i="1"/>
  <c r="AS32" i="1"/>
  <c r="AZ31" i="1"/>
  <c r="AJ32" i="1"/>
  <c r="AI32" i="1" s="1"/>
  <c r="AR32" i="1"/>
  <c r="AS30" i="9"/>
  <c r="BF29" i="9" l="1"/>
  <c r="BF31" i="1"/>
  <c r="AM30" i="9"/>
  <c r="AV30" i="9" s="1"/>
  <c r="AX30" i="9" s="1"/>
  <c r="AL30" i="9"/>
  <c r="AP30" i="9" s="1"/>
  <c r="D31" i="8"/>
  <c r="AC31" i="1"/>
  <c r="AL32" i="1"/>
  <c r="AS31" i="9"/>
  <c r="AK33" i="1"/>
  <c r="AC29" i="9"/>
  <c r="E29" i="8"/>
  <c r="AM32" i="1"/>
  <c r="BA31" i="1"/>
  <c r="BB31" i="1" s="1"/>
  <c r="AU30" i="9" l="1"/>
  <c r="AN30" i="9"/>
  <c r="AO30" i="9" s="1"/>
  <c r="AQ37" i="9" s="1"/>
  <c r="AN32" i="1"/>
  <c r="AO32" i="1" s="1"/>
  <c r="AQ39" i="1" s="1"/>
  <c r="AP32" i="1"/>
  <c r="AS33" i="1"/>
  <c r="AY30" i="9"/>
  <c r="BC30" i="9"/>
  <c r="BE30" i="9" s="1"/>
  <c r="AW30" i="9"/>
  <c r="AT31" i="9"/>
  <c r="AJ31" i="9"/>
  <c r="AR31" i="9"/>
  <c r="AZ30" i="9"/>
  <c r="AU32" i="1"/>
  <c r="AV32" i="1"/>
  <c r="BF30" i="9" l="1"/>
  <c r="BA30" i="9"/>
  <c r="BB30" i="9" s="1"/>
  <c r="BA32" i="1"/>
  <c r="BB32" i="1" s="1"/>
  <c r="AY32" i="1"/>
  <c r="AW32" i="1"/>
  <c r="BC32" i="1"/>
  <c r="BE32" i="1" s="1"/>
  <c r="AT33" i="1"/>
  <c r="AJ33" i="1"/>
  <c r="AZ32" i="1"/>
  <c r="AR33" i="1"/>
  <c r="AX32" i="1"/>
  <c r="E30" i="8"/>
  <c r="AC30" i="9"/>
  <c r="AI31" i="9"/>
  <c r="AL31" i="9"/>
  <c r="AM31" i="9"/>
  <c r="BF32" i="1" l="1"/>
  <c r="AV31" i="9"/>
  <c r="AU31" i="9"/>
  <c r="AK32" i="9"/>
  <c r="AN31" i="9"/>
  <c r="AP31" i="9"/>
  <c r="AJ32" i="9" s="1"/>
  <c r="D32" i="8"/>
  <c r="AC32" i="1"/>
  <c r="AI33" i="1"/>
  <c r="AM33" i="1"/>
  <c r="AL33" i="1"/>
  <c r="AI32" i="9" l="1"/>
  <c r="AK33" i="9"/>
  <c r="AT32" i="9"/>
  <c r="AW31" i="9"/>
  <c r="AY31" i="9"/>
  <c r="BC31" i="9"/>
  <c r="BE31" i="9" s="1"/>
  <c r="AX31" i="9"/>
  <c r="AN33" i="1"/>
  <c r="AP33" i="1"/>
  <c r="AZ31" i="9"/>
  <c r="AV33" i="1"/>
  <c r="AU33" i="1"/>
  <c r="AR32" i="9"/>
  <c r="AK34" i="1"/>
  <c r="AO31" i="9"/>
  <c r="AQ38" i="9" s="1"/>
  <c r="AL32" i="9"/>
  <c r="AP32" i="9" s="1"/>
  <c r="AS32" i="9"/>
  <c r="AM32" i="9"/>
  <c r="AV32" i="9" s="1"/>
  <c r="BF31" i="9" l="1"/>
  <c r="AZ33" i="1"/>
  <c r="AJ34" i="1"/>
  <c r="AI34" i="1" s="1"/>
  <c r="AK35" i="1" s="1"/>
  <c r="AU32" i="9"/>
  <c r="AY32" i="9"/>
  <c r="AT33" i="9"/>
  <c r="AW32" i="9"/>
  <c r="BC32" i="9"/>
  <c r="BE32" i="9" s="1"/>
  <c r="AN32" i="9"/>
  <c r="AO32" i="9" s="1"/>
  <c r="AZ32" i="9"/>
  <c r="AY33" i="1"/>
  <c r="AW33" i="1"/>
  <c r="AT34" i="1"/>
  <c r="BC33" i="1"/>
  <c r="BE33" i="1" s="1"/>
  <c r="AJ33" i="9"/>
  <c r="AI33" i="9" s="1"/>
  <c r="AC31" i="9"/>
  <c r="E31" i="8"/>
  <c r="AX33" i="1"/>
  <c r="AR33" i="9"/>
  <c r="AS33" i="9"/>
  <c r="AO33" i="1"/>
  <c r="AQ40" i="1" s="1"/>
  <c r="AS34" i="1"/>
  <c r="AX32" i="9"/>
  <c r="AR34" i="1"/>
  <c r="BA31" i="9"/>
  <c r="BB31" i="9" s="1"/>
  <c r="BF32" i="9" l="1"/>
  <c r="BF33" i="1"/>
  <c r="AL34" i="1"/>
  <c r="AM33" i="9"/>
  <c r="AV33" i="9" s="1"/>
  <c r="AM34" i="1"/>
  <c r="AV34" i="1" s="1"/>
  <c r="BA33" i="1"/>
  <c r="BB33" i="1" s="1"/>
  <c r="AQ39" i="9"/>
  <c r="BA32" i="9"/>
  <c r="BB32" i="9" s="1"/>
  <c r="AS35" i="1"/>
  <c r="AK34" i="9"/>
  <c r="AP34" i="1"/>
  <c r="AU33" i="9"/>
  <c r="AC33" i="1"/>
  <c r="D33" i="8"/>
  <c r="AC32" i="9"/>
  <c r="E32" i="8"/>
  <c r="AL33" i="9"/>
  <c r="AN34" i="1" l="1"/>
  <c r="AO34" i="1" s="1"/>
  <c r="AQ41" i="1" s="1"/>
  <c r="AU34" i="1"/>
  <c r="AW34" i="1"/>
  <c r="AY34" i="1"/>
  <c r="BC34" i="1"/>
  <c r="BE34" i="1" s="1"/>
  <c r="AT35" i="1"/>
  <c r="AJ35" i="1"/>
  <c r="AR35" i="1"/>
  <c r="AZ34" i="1"/>
  <c r="AN33" i="9"/>
  <c r="AO33" i="9" s="1"/>
  <c r="AQ40" i="9" s="1"/>
  <c r="AP33" i="9"/>
  <c r="AS34" i="9"/>
  <c r="AX34" i="1"/>
  <c r="AX33" i="9"/>
  <c r="BA34" i="1" l="1"/>
  <c r="BB34" i="1" s="1"/>
  <c r="BF34" i="1"/>
  <c r="AC34" i="1"/>
  <c r="D34" i="8"/>
  <c r="AI35" i="1"/>
  <c r="AL35" i="1"/>
  <c r="AM35" i="1"/>
  <c r="BA33" i="9"/>
  <c r="BB33" i="9" s="1"/>
  <c r="AW33" i="9"/>
  <c r="AY33" i="9"/>
  <c r="AT34" i="9"/>
  <c r="BC33" i="9"/>
  <c r="BE33" i="9" s="1"/>
  <c r="AZ33" i="9"/>
  <c r="AR34" i="9"/>
  <c r="AJ34" i="9"/>
  <c r="BF33" i="9" l="1"/>
  <c r="AU35" i="1"/>
  <c r="AV35" i="1"/>
  <c r="AC33" i="9"/>
  <c r="E33" i="8"/>
  <c r="AN35" i="1"/>
  <c r="AP35" i="1"/>
  <c r="AI34" i="9"/>
  <c r="AL34" i="9"/>
  <c r="AM34" i="9"/>
  <c r="AK36" i="1"/>
  <c r="AN34" i="9" l="1"/>
  <c r="AO34" i="9" s="1"/>
  <c r="AP34" i="9"/>
  <c r="AR35" i="9" s="1"/>
  <c r="AT36" i="1"/>
  <c r="BC35" i="1"/>
  <c r="BE35" i="1" s="1"/>
  <c r="AW35" i="1"/>
  <c r="AY35" i="1"/>
  <c r="AJ36" i="1"/>
  <c r="AI36" i="1" s="1"/>
  <c r="AV34" i="9"/>
  <c r="AU34" i="9"/>
  <c r="AS36" i="1"/>
  <c r="AK35" i="9"/>
  <c r="AX35" i="1"/>
  <c r="AZ35" i="1"/>
  <c r="AR36" i="1"/>
  <c r="AO35" i="1"/>
  <c r="AQ42" i="1" s="1"/>
  <c r="BF35" i="1" l="1"/>
  <c r="AQ41" i="9"/>
  <c r="BA34" i="9"/>
  <c r="BB34" i="9" s="1"/>
  <c r="D35" i="8"/>
  <c r="AC35" i="1"/>
  <c r="AT35" i="9"/>
  <c r="AW34" i="9"/>
  <c r="AY34" i="9"/>
  <c r="BC34" i="9"/>
  <c r="BE34" i="9" s="1"/>
  <c r="AM36" i="1"/>
  <c r="AL36" i="1"/>
  <c r="AS35" i="9"/>
  <c r="AK37" i="1"/>
  <c r="AZ34" i="9"/>
  <c r="AJ35" i="9"/>
  <c r="AI35" i="9" s="1"/>
  <c r="AX34" i="9"/>
  <c r="BA35" i="1"/>
  <c r="BB35" i="1" s="1"/>
  <c r="BF34" i="9" l="1"/>
  <c r="AS37" i="1"/>
  <c r="AN36" i="1"/>
  <c r="AP36" i="1"/>
  <c r="AU36" i="1"/>
  <c r="AV36" i="1"/>
  <c r="AC34" i="9"/>
  <c r="E34" i="8"/>
  <c r="AK36" i="9"/>
  <c r="AL35" i="9"/>
  <c r="AM35" i="9"/>
  <c r="AO36" i="1" l="1"/>
  <c r="AQ43" i="1" s="1"/>
  <c r="AN35" i="9"/>
  <c r="AO35" i="9" s="1"/>
  <c r="AP35" i="9"/>
  <c r="AW36" i="1"/>
  <c r="BC36" i="1"/>
  <c r="BE36" i="1" s="1"/>
  <c r="AT37" i="1"/>
  <c r="AY36" i="1"/>
  <c r="AZ36" i="1"/>
  <c r="AR37" i="1"/>
  <c r="AJ37" i="1"/>
  <c r="AX36" i="1"/>
  <c r="AS36" i="9"/>
  <c r="AU35" i="9"/>
  <c r="AV35" i="9"/>
  <c r="BF36" i="1" l="1"/>
  <c r="BA36" i="1"/>
  <c r="BB36" i="1" s="1"/>
  <c r="AQ42" i="9"/>
  <c r="BA35" i="9"/>
  <c r="BB35" i="9" s="1"/>
  <c r="AY35" i="9"/>
  <c r="AW35" i="9"/>
  <c r="BC35" i="9"/>
  <c r="BE35" i="9" s="1"/>
  <c r="AT36" i="9"/>
  <c r="AZ35" i="9"/>
  <c r="AJ36" i="9"/>
  <c r="AR36" i="9"/>
  <c r="AC36" i="1"/>
  <c r="D36" i="8"/>
  <c r="AI37" i="1"/>
  <c r="AL37" i="1"/>
  <c r="AM37" i="1"/>
  <c r="AX35" i="9"/>
  <c r="BF35" i="9" l="1"/>
  <c r="AI36" i="9"/>
  <c r="AM36" i="9"/>
  <c r="AL36" i="9"/>
  <c r="AN37" i="1"/>
  <c r="AO37" i="1" s="1"/>
  <c r="AQ44" i="1" s="1"/>
  <c r="AP37" i="1"/>
  <c r="AV37" i="1"/>
  <c r="AU37" i="1"/>
  <c r="AC35" i="9"/>
  <c r="E35" i="8"/>
  <c r="AK38" i="1"/>
  <c r="BA37" i="1" l="1"/>
  <c r="BB37" i="1" s="1"/>
  <c r="AT38" i="1"/>
  <c r="BC37" i="1"/>
  <c r="BE37" i="1" s="1"/>
  <c r="AW37" i="1"/>
  <c r="AY37" i="1"/>
  <c r="AR38" i="1"/>
  <c r="AU36" i="9"/>
  <c r="AV36" i="9"/>
  <c r="AZ37" i="1"/>
  <c r="AS38" i="1"/>
  <c r="AN36" i="9"/>
  <c r="AP36" i="9"/>
  <c r="AR37" i="9" s="1"/>
  <c r="AX37" i="1"/>
  <c r="AJ38" i="1"/>
  <c r="AI38" i="1" s="1"/>
  <c r="AK37" i="9"/>
  <c r="BF37" i="1" l="1"/>
  <c r="AL38" i="1"/>
  <c r="AP38" i="1" s="1"/>
  <c r="AO36" i="9"/>
  <c r="AQ43" i="9" s="1"/>
  <c r="AX36" i="9"/>
  <c r="AY36" i="9"/>
  <c r="AT37" i="9"/>
  <c r="AW36" i="9"/>
  <c r="BC36" i="9"/>
  <c r="BE36" i="9" s="1"/>
  <c r="AZ36" i="9"/>
  <c r="D37" i="8"/>
  <c r="AC37" i="1"/>
  <c r="AS37" i="9"/>
  <c r="AJ37" i="9"/>
  <c r="AI37" i="9" s="1"/>
  <c r="AK39" i="1"/>
  <c r="AM38" i="1"/>
  <c r="BF36" i="9" l="1"/>
  <c r="AN38" i="1"/>
  <c r="AO38" i="1" s="1"/>
  <c r="AQ45" i="1" s="1"/>
  <c r="AM37" i="9"/>
  <c r="AL37" i="9"/>
  <c r="AP37" i="9" s="1"/>
  <c r="AW37" i="9" s="1"/>
  <c r="BA36" i="9"/>
  <c r="BB36" i="9" s="1"/>
  <c r="AW38" i="1"/>
  <c r="AT39" i="1"/>
  <c r="AS39" i="1"/>
  <c r="AJ39" i="1"/>
  <c r="AI39" i="1" s="1"/>
  <c r="AR39" i="1"/>
  <c r="BA38" i="1"/>
  <c r="BB38" i="1" s="1"/>
  <c r="AV38" i="1"/>
  <c r="AZ38" i="1" s="1"/>
  <c r="AU38" i="1"/>
  <c r="AK38" i="9"/>
  <c r="AC36" i="9"/>
  <c r="E36" i="8"/>
  <c r="AJ38" i="9" l="1"/>
  <c r="AR38" i="9"/>
  <c r="AT38" i="9"/>
  <c r="AN37" i="9"/>
  <c r="AV37" i="9"/>
  <c r="AU37" i="9"/>
  <c r="AM39" i="1"/>
  <c r="AU39" i="1" s="1"/>
  <c r="AL39" i="1"/>
  <c r="AP39" i="1" s="1"/>
  <c r="BC38" i="1"/>
  <c r="AI38" i="9"/>
  <c r="AK39" i="9" s="1"/>
  <c r="AY38" i="1"/>
  <c r="AO37" i="9"/>
  <c r="AQ44" i="9" s="1"/>
  <c r="AM38" i="9"/>
  <c r="AS38" i="9"/>
  <c r="AL38" i="9"/>
  <c r="AX38" i="1"/>
  <c r="AK40" i="1"/>
  <c r="D38" i="8" l="1"/>
  <c r="BE38" i="1"/>
  <c r="AC38" i="1"/>
  <c r="AV39" i="1"/>
  <c r="AY39" i="1" s="1"/>
  <c r="AN39" i="1"/>
  <c r="AO39" i="1" s="1"/>
  <c r="AQ46" i="1" s="1"/>
  <c r="AJ40" i="1"/>
  <c r="AL40" i="1" s="1"/>
  <c r="AP40" i="1" s="1"/>
  <c r="AR40" i="1"/>
  <c r="AX37" i="9"/>
  <c r="AY37" i="9"/>
  <c r="AZ37" i="9"/>
  <c r="BC37" i="9"/>
  <c r="BE37" i="9" s="1"/>
  <c r="BA37" i="9"/>
  <c r="BB37" i="9" s="1"/>
  <c r="AU38" i="9"/>
  <c r="AV38" i="9"/>
  <c r="AS39" i="9"/>
  <c r="AN38" i="9"/>
  <c r="AO38" i="9" s="1"/>
  <c r="AQ45" i="9" s="1"/>
  <c r="AP38" i="9"/>
  <c r="AS40" i="1"/>
  <c r="AW39" i="1"/>
  <c r="AT40" i="1"/>
  <c r="BC39" i="1" l="1"/>
  <c r="BE39" i="1" s="1"/>
  <c r="BF39" i="1" s="1"/>
  <c r="BF37" i="9"/>
  <c r="AX39" i="1"/>
  <c r="BF38" i="1"/>
  <c r="AZ39" i="1"/>
  <c r="AI40" i="1"/>
  <c r="AK41" i="1" s="1"/>
  <c r="BA39" i="1"/>
  <c r="BB39" i="1" s="1"/>
  <c r="AM40" i="1"/>
  <c r="AN40" i="1" s="1"/>
  <c r="AO40" i="1" s="1"/>
  <c r="AQ47" i="1" s="1"/>
  <c r="AC37" i="9"/>
  <c r="E37" i="8"/>
  <c r="BA38" i="9"/>
  <c r="BB38" i="9" s="1"/>
  <c r="AT39" i="9"/>
  <c r="AW38" i="9"/>
  <c r="AY38" i="9"/>
  <c r="BC38" i="9"/>
  <c r="BE38" i="9" s="1"/>
  <c r="AZ38" i="9"/>
  <c r="AR39" i="9"/>
  <c r="AJ39" i="9"/>
  <c r="AW40" i="1"/>
  <c r="AT41" i="1"/>
  <c r="AX38" i="9"/>
  <c r="AC39" i="1" l="1"/>
  <c r="D39" i="8"/>
  <c r="BF38" i="9"/>
  <c r="AR41" i="1"/>
  <c r="AU40" i="1"/>
  <c r="AS41" i="1"/>
  <c r="AJ41" i="1"/>
  <c r="AV40" i="1"/>
  <c r="BC40" i="1" s="1"/>
  <c r="BA40" i="1"/>
  <c r="BB40" i="1" s="1"/>
  <c r="AI39" i="9"/>
  <c r="AL39" i="9"/>
  <c r="AM39" i="9"/>
  <c r="AC38" i="9"/>
  <c r="E38" i="8"/>
  <c r="BE40" i="1" l="1"/>
  <c r="AI41" i="1"/>
  <c r="AM41" i="1"/>
  <c r="AU41" i="1" s="1"/>
  <c r="AL41" i="1"/>
  <c r="AC40" i="1"/>
  <c r="D40" i="8"/>
  <c r="AY40" i="1"/>
  <c r="AX40" i="1"/>
  <c r="AZ40" i="1"/>
  <c r="AV39" i="9"/>
  <c r="AU39" i="9"/>
  <c r="AN39" i="9"/>
  <c r="AP39" i="9"/>
  <c r="AK40" i="9"/>
  <c r="BF40" i="1" l="1"/>
  <c r="AV41" i="1"/>
  <c r="AX41" i="1" s="1"/>
  <c r="AP41" i="1"/>
  <c r="AJ42" i="1" s="1"/>
  <c r="AN41" i="1"/>
  <c r="AK42" i="1"/>
  <c r="AO39" i="9"/>
  <c r="AQ46" i="9" s="1"/>
  <c r="AT40" i="9"/>
  <c r="AW39" i="9"/>
  <c r="AY39" i="9"/>
  <c r="BC39" i="9"/>
  <c r="BE39" i="9" s="1"/>
  <c r="AS40" i="9"/>
  <c r="AJ40" i="9"/>
  <c r="AI40" i="9" s="1"/>
  <c r="AZ39" i="9"/>
  <c r="AR40" i="9"/>
  <c r="AX39" i="9"/>
  <c r="BF39" i="9" l="1"/>
  <c r="AR42" i="1"/>
  <c r="AI42" i="1"/>
  <c r="AK43" i="1" s="1"/>
  <c r="AS43" i="1" s="1"/>
  <c r="BC41" i="1"/>
  <c r="AC41" i="1" s="1"/>
  <c r="AY41" i="1"/>
  <c r="AZ41" i="1"/>
  <c r="AS42" i="1"/>
  <c r="AM42" i="1"/>
  <c r="AL42" i="1"/>
  <c r="AO41" i="1"/>
  <c r="AQ48" i="1" s="1"/>
  <c r="AW41" i="1"/>
  <c r="AT42" i="1"/>
  <c r="BA39" i="9"/>
  <c r="BB39" i="9" s="1"/>
  <c r="AK41" i="9"/>
  <c r="AL40" i="9"/>
  <c r="E39" i="8"/>
  <c r="AC39" i="9"/>
  <c r="AM40" i="9"/>
  <c r="BE41" i="1" l="1"/>
  <c r="D41" i="8"/>
  <c r="BA41" i="1"/>
  <c r="BB41" i="1" s="1"/>
  <c r="AN42" i="1"/>
  <c r="AO42" i="1" s="1"/>
  <c r="AQ49" i="1" s="1"/>
  <c r="AP42" i="1"/>
  <c r="AV42" i="1"/>
  <c r="AX42" i="1" s="1"/>
  <c r="AU42" i="1"/>
  <c r="AV40" i="9"/>
  <c r="AU40" i="9"/>
  <c r="AS41" i="9"/>
  <c r="AN40" i="9"/>
  <c r="AP40" i="9"/>
  <c r="BF41" i="1" l="1"/>
  <c r="AY42" i="1"/>
  <c r="AZ42" i="1"/>
  <c r="AJ43" i="1"/>
  <c r="AT43" i="1"/>
  <c r="BC42" i="1"/>
  <c r="BE42" i="1" s="1"/>
  <c r="AR43" i="1"/>
  <c r="AW42" i="1"/>
  <c r="BA42" i="1"/>
  <c r="BB42" i="1" s="1"/>
  <c r="AW40" i="9"/>
  <c r="AT41" i="9"/>
  <c r="AY40" i="9"/>
  <c r="BC40" i="9"/>
  <c r="BE40" i="9" s="1"/>
  <c r="AJ41" i="9"/>
  <c r="AR41" i="9"/>
  <c r="AZ40" i="9"/>
  <c r="AX40" i="9"/>
  <c r="AO40" i="9"/>
  <c r="AQ47" i="9" s="1"/>
  <c r="BF40" i="9" l="1"/>
  <c r="BF42" i="1"/>
  <c r="D42" i="8"/>
  <c r="AC42" i="1"/>
  <c r="AL43" i="1"/>
  <c r="AM43" i="1"/>
  <c r="AI43" i="1"/>
  <c r="AK44" i="1" s="1"/>
  <c r="AS44" i="1" s="1"/>
  <c r="AC40" i="9"/>
  <c r="E40" i="8"/>
  <c r="AI41" i="9"/>
  <c r="AL41" i="9"/>
  <c r="AM41" i="9"/>
  <c r="BA40" i="9"/>
  <c r="BB40" i="9" s="1"/>
  <c r="AU43" i="1" l="1"/>
  <c r="AV43" i="1"/>
  <c r="AX43" i="1" s="1"/>
  <c r="AN43" i="1"/>
  <c r="AP43" i="1"/>
  <c r="AJ44" i="1" s="1"/>
  <c r="AN41" i="9"/>
  <c r="AO41" i="9" s="1"/>
  <c r="AP41" i="9"/>
  <c r="AR42" i="9" s="1"/>
  <c r="AK42" i="9"/>
  <c r="AU41" i="9"/>
  <c r="AV41" i="9"/>
  <c r="AI44" i="1" l="1"/>
  <c r="AL44" i="1"/>
  <c r="AM44" i="1"/>
  <c r="AV44" i="1" s="1"/>
  <c r="AX44" i="1" s="1"/>
  <c r="AR44" i="1"/>
  <c r="AW43" i="1"/>
  <c r="AY43" i="1"/>
  <c r="AZ43" i="1"/>
  <c r="AT44" i="1"/>
  <c r="BC43" i="1"/>
  <c r="BE43" i="1" s="1"/>
  <c r="AO43" i="1"/>
  <c r="AQ50" i="1" s="1"/>
  <c r="AU44" i="1"/>
  <c r="AJ42" i="9"/>
  <c r="AI42" i="9" s="1"/>
  <c r="AK43" i="9" s="1"/>
  <c r="AQ48" i="9"/>
  <c r="BA41" i="9"/>
  <c r="BB41" i="9" s="1"/>
  <c r="AX41" i="9"/>
  <c r="AW41" i="9"/>
  <c r="AT42" i="9"/>
  <c r="AY41" i="9"/>
  <c r="BC41" i="9"/>
  <c r="BE41" i="9" s="1"/>
  <c r="AS42" i="9"/>
  <c r="AZ41" i="9"/>
  <c r="BF41" i="9" l="1"/>
  <c r="BF43" i="1"/>
  <c r="BA43" i="1"/>
  <c r="BB43" i="1" s="1"/>
  <c r="AL42" i="9"/>
  <c r="AP42" i="9" s="1"/>
  <c r="AT43" i="9" s="1"/>
  <c r="AM42" i="9"/>
  <c r="AV42" i="9" s="1"/>
  <c r="AX42" i="9" s="1"/>
  <c r="AC43" i="1"/>
  <c r="D43" i="8"/>
  <c r="AP44" i="1"/>
  <c r="AR45" i="1" s="1"/>
  <c r="AN44" i="1"/>
  <c r="AO44" i="1" s="1"/>
  <c r="AQ51" i="1" s="1"/>
  <c r="AK45" i="1"/>
  <c r="AS43" i="9"/>
  <c r="AC41" i="9"/>
  <c r="E41" i="8"/>
  <c r="AJ43" i="9" l="1"/>
  <c r="AI43" i="9" s="1"/>
  <c r="AK44" i="9" s="1"/>
  <c r="AR43" i="9"/>
  <c r="AZ42" i="9"/>
  <c r="BC42" i="9"/>
  <c r="AW42" i="9"/>
  <c r="AU42" i="9"/>
  <c r="AN42" i="9"/>
  <c r="AO42" i="9" s="1"/>
  <c r="AQ49" i="9" s="1"/>
  <c r="AL43" i="9"/>
  <c r="AP43" i="9" s="1"/>
  <c r="AR44" i="9" s="1"/>
  <c r="AY42" i="9"/>
  <c r="BA44" i="1"/>
  <c r="BB44" i="1" s="1"/>
  <c r="AJ45" i="1"/>
  <c r="AI45" i="1" s="1"/>
  <c r="AT45" i="1"/>
  <c r="AW44" i="1"/>
  <c r="AY44" i="1"/>
  <c r="BC44" i="1"/>
  <c r="BE44" i="1" s="1"/>
  <c r="AZ44" i="1"/>
  <c r="AS45" i="1"/>
  <c r="AM43" i="9"/>
  <c r="AS44" i="9"/>
  <c r="AC42" i="9" l="1"/>
  <c r="BE42" i="9"/>
  <c r="BF44" i="1"/>
  <c r="E42" i="8"/>
  <c r="AW43" i="9"/>
  <c r="BA42" i="9"/>
  <c r="BB42" i="9" s="1"/>
  <c r="AT44" i="9"/>
  <c r="AJ44" i="9"/>
  <c r="AI44" i="9" s="1"/>
  <c r="AK45" i="9" s="1"/>
  <c r="AS45" i="9" s="1"/>
  <c r="AN43" i="9"/>
  <c r="AO43" i="9" s="1"/>
  <c r="AQ50" i="9" s="1"/>
  <c r="AL45" i="1"/>
  <c r="AM45" i="1"/>
  <c r="AV45" i="1" s="1"/>
  <c r="AX45" i="1" s="1"/>
  <c r="D44" i="8"/>
  <c r="AC44" i="1"/>
  <c r="AK46" i="1"/>
  <c r="AU43" i="9"/>
  <c r="AV43" i="9"/>
  <c r="BF42" i="9" l="1"/>
  <c r="AL44" i="9"/>
  <c r="AN45" i="1"/>
  <c r="AO45" i="1" s="1"/>
  <c r="AQ52" i="1" s="1"/>
  <c r="AM44" i="9"/>
  <c r="AU44" i="9" s="1"/>
  <c r="AP45" i="1"/>
  <c r="AR46" i="1" s="1"/>
  <c r="BA43" i="9"/>
  <c r="BB43" i="9" s="1"/>
  <c r="AU45" i="1"/>
  <c r="AS46" i="1"/>
  <c r="AY43" i="9"/>
  <c r="AZ43" i="9"/>
  <c r="AX43" i="9"/>
  <c r="BC43" i="9"/>
  <c r="BE43" i="9" s="1"/>
  <c r="BF43" i="9" s="1"/>
  <c r="BA45" i="1" l="1"/>
  <c r="BB45" i="1" s="1"/>
  <c r="AN44" i="9"/>
  <c r="AO44" i="9" s="1"/>
  <c r="AQ51" i="9" s="1"/>
  <c r="AP44" i="9"/>
  <c r="AT45" i="9" s="1"/>
  <c r="AV44" i="9"/>
  <c r="AX44" i="9" s="1"/>
  <c r="AY45" i="1"/>
  <c r="AJ46" i="1"/>
  <c r="AI46" i="1" s="1"/>
  <c r="AK47" i="1" s="1"/>
  <c r="AS47" i="1" s="1"/>
  <c r="BC45" i="1"/>
  <c r="AT46" i="1"/>
  <c r="AZ45" i="1"/>
  <c r="AW45" i="1"/>
  <c r="BA44" i="9"/>
  <c r="BB44" i="9" s="1"/>
  <c r="AJ45" i="9"/>
  <c r="AL45" i="9" s="1"/>
  <c r="D45" i="8"/>
  <c r="E43" i="8"/>
  <c r="AC43" i="9"/>
  <c r="AZ44" i="9" l="1"/>
  <c r="AY44" i="9"/>
  <c r="AW44" i="9"/>
  <c r="AR45" i="9"/>
  <c r="BC44" i="9"/>
  <c r="BE44" i="9" s="1"/>
  <c r="AL46" i="1"/>
  <c r="AP46" i="1" s="1"/>
  <c r="AR47" i="1" s="1"/>
  <c r="AM46" i="1"/>
  <c r="AU46" i="1" s="1"/>
  <c r="BE45" i="1"/>
  <c r="AC45" i="1"/>
  <c r="AI45" i="9"/>
  <c r="AK46" i="9" s="1"/>
  <c r="AM45" i="9"/>
  <c r="AV45" i="9" s="1"/>
  <c r="AP45" i="9"/>
  <c r="AC44" i="9" l="1"/>
  <c r="E44" i="8"/>
  <c r="AJ47" i="1"/>
  <c r="AI47" i="1" s="1"/>
  <c r="AK48" i="1" s="1"/>
  <c r="AS48" i="1" s="1"/>
  <c r="AN46" i="1"/>
  <c r="AO46" i="1" s="1"/>
  <c r="AQ53" i="1" s="1"/>
  <c r="AT47" i="1"/>
  <c r="AW46" i="1"/>
  <c r="BF44" i="9"/>
  <c r="AV46" i="1"/>
  <c r="AY46" i="1" s="1"/>
  <c r="BF45" i="1"/>
  <c r="AJ46" i="9"/>
  <c r="AL46" i="9" s="1"/>
  <c r="AP46" i="9" s="1"/>
  <c r="AL47" i="1"/>
  <c r="AP47" i="1" s="1"/>
  <c r="AN45" i="9"/>
  <c r="AO45" i="9" s="1"/>
  <c r="BA45" i="9" s="1"/>
  <c r="BB45" i="9" s="1"/>
  <c r="AU45" i="9"/>
  <c r="AT46" i="9"/>
  <c r="AW45" i="9"/>
  <c r="AY45" i="9"/>
  <c r="BC45" i="9"/>
  <c r="BE45" i="9" s="1"/>
  <c r="BF45" i="9" s="1"/>
  <c r="AS46" i="9"/>
  <c r="AR46" i="9"/>
  <c r="AZ45" i="9"/>
  <c r="AX45" i="9"/>
  <c r="AM47" i="1" l="1"/>
  <c r="AU47" i="1" s="1"/>
  <c r="BA46" i="1"/>
  <c r="BB46" i="1" s="1"/>
  <c r="BC46" i="1"/>
  <c r="D46" i="8" s="1"/>
  <c r="AX46" i="1"/>
  <c r="AZ46" i="1"/>
  <c r="AM46" i="9"/>
  <c r="AV46" i="9" s="1"/>
  <c r="BC46" i="9" s="1"/>
  <c r="BE46" i="9" s="1"/>
  <c r="AQ52" i="9"/>
  <c r="AI46" i="9"/>
  <c r="AK47" i="9" s="1"/>
  <c r="AS47" i="9" s="1"/>
  <c r="AJ48" i="1"/>
  <c r="AW47" i="1"/>
  <c r="AR48" i="1"/>
  <c r="AT48" i="1"/>
  <c r="AC45" i="9"/>
  <c r="E45" i="8"/>
  <c r="AW46" i="9"/>
  <c r="AT47" i="9"/>
  <c r="AY46" i="9" l="1"/>
  <c r="AX46" i="9"/>
  <c r="AN46" i="9"/>
  <c r="AO46" i="9" s="1"/>
  <c r="AQ53" i="9" s="1"/>
  <c r="AV47" i="1"/>
  <c r="AX47" i="1" s="1"/>
  <c r="AN47" i="1"/>
  <c r="AO47" i="1" s="1"/>
  <c r="AQ54" i="1" s="1"/>
  <c r="AU46" i="9"/>
  <c r="AC46" i="1"/>
  <c r="BE46" i="1"/>
  <c r="BF46" i="1" s="1"/>
  <c r="BF46" i="9"/>
  <c r="AJ47" i="9"/>
  <c r="AI47" i="9" s="1"/>
  <c r="AK48" i="9" s="1"/>
  <c r="AZ46" i="9"/>
  <c r="AR47" i="9"/>
  <c r="AL48" i="1"/>
  <c r="AM48" i="1"/>
  <c r="AI48" i="1"/>
  <c r="BA46" i="9"/>
  <c r="BB46" i="9" s="1"/>
  <c r="E46" i="8"/>
  <c r="AC46" i="9"/>
  <c r="AY47" i="1" l="1"/>
  <c r="AZ47" i="1"/>
  <c r="BC47" i="1"/>
  <c r="BE47" i="1" s="1"/>
  <c r="BA47" i="1"/>
  <c r="BB47" i="1" s="1"/>
  <c r="AM47" i="9"/>
  <c r="AV47" i="9" s="1"/>
  <c r="AL47" i="9"/>
  <c r="AN47" i="9" s="1"/>
  <c r="AO47" i="9" s="1"/>
  <c r="AQ54" i="9" s="1"/>
  <c r="AK49" i="1"/>
  <c r="AV48" i="1"/>
  <c r="AX48" i="1" s="1"/>
  <c r="AU48" i="1"/>
  <c r="AP48" i="1"/>
  <c r="AR49" i="1" s="1"/>
  <c r="AN48" i="1"/>
  <c r="AO48" i="1" s="1"/>
  <c r="AQ55" i="1" s="1"/>
  <c r="AS48" i="9"/>
  <c r="AP47" i="9" l="1"/>
  <c r="AU47" i="9"/>
  <c r="AC47" i="1"/>
  <c r="D47" i="8"/>
  <c r="BF47" i="1"/>
  <c r="AJ49" i="1"/>
  <c r="AI49" i="1" s="1"/>
  <c r="AK50" i="1" s="1"/>
  <c r="BA48" i="1"/>
  <c r="BB48" i="1" s="1"/>
  <c r="AZ48" i="1"/>
  <c r="AW48" i="1"/>
  <c r="AY48" i="1"/>
  <c r="BC48" i="1"/>
  <c r="BE48" i="1" s="1"/>
  <c r="AT49" i="1"/>
  <c r="AS49" i="1"/>
  <c r="BA47" i="9"/>
  <c r="BB47" i="9" s="1"/>
  <c r="AX47" i="9"/>
  <c r="AW47" i="9"/>
  <c r="AT48" i="9"/>
  <c r="AY47" i="9"/>
  <c r="BC47" i="9"/>
  <c r="BE47" i="9" s="1"/>
  <c r="AR48" i="9"/>
  <c r="AZ47" i="9"/>
  <c r="AJ48" i="9"/>
  <c r="AL49" i="1" l="1"/>
  <c r="BF47" i="9"/>
  <c r="BF48" i="1"/>
  <c r="AM49" i="1"/>
  <c r="AU49" i="1" s="1"/>
  <c r="AC48" i="1"/>
  <c r="D48" i="8"/>
  <c r="AP49" i="1"/>
  <c r="AS50" i="1"/>
  <c r="AC47" i="9"/>
  <c r="E47" i="8"/>
  <c r="AI48" i="9"/>
  <c r="AM48" i="9"/>
  <c r="AL48" i="9"/>
  <c r="AV49" i="1" l="1"/>
  <c r="AZ49" i="1" s="1"/>
  <c r="AN49" i="1"/>
  <c r="AO49" i="1" s="1"/>
  <c r="AQ56" i="1" s="1"/>
  <c r="AT50" i="1"/>
  <c r="AW49" i="1"/>
  <c r="AJ50" i="1"/>
  <c r="AR50" i="1"/>
  <c r="AK49" i="9"/>
  <c r="AN48" i="9"/>
  <c r="AO48" i="9" s="1"/>
  <c r="AQ55" i="9" s="1"/>
  <c r="AP48" i="9"/>
  <c r="AR49" i="9" s="1"/>
  <c r="AU48" i="9"/>
  <c r="AV48" i="9"/>
  <c r="BA49" i="1" l="1"/>
  <c r="BB49" i="1" s="1"/>
  <c r="AY49" i="1"/>
  <c r="AX49" i="1"/>
  <c r="BC49" i="1"/>
  <c r="BE49" i="1" s="1"/>
  <c r="BF49" i="1" s="1"/>
  <c r="AC49" i="1"/>
  <c r="AI50" i="1"/>
  <c r="AL50" i="1"/>
  <c r="AP50" i="1" s="1"/>
  <c r="AM50" i="1"/>
  <c r="BA48" i="9"/>
  <c r="BB48" i="9" s="1"/>
  <c r="AW48" i="9"/>
  <c r="AY48" i="9"/>
  <c r="AT49" i="9"/>
  <c r="BC48" i="9"/>
  <c r="BE48" i="9" s="1"/>
  <c r="AJ49" i="9"/>
  <c r="AI49" i="9" s="1"/>
  <c r="AZ48" i="9"/>
  <c r="AX48" i="9"/>
  <c r="AS49" i="9"/>
  <c r="D49" i="8" l="1"/>
  <c r="BF48" i="9"/>
  <c r="AN50" i="1"/>
  <c r="AO50" i="1" s="1"/>
  <c r="AQ57" i="1" s="1"/>
  <c r="AV50" i="1"/>
  <c r="AY50" i="1" s="1"/>
  <c r="AU50" i="1"/>
  <c r="AT51" i="1"/>
  <c r="AW50" i="1"/>
  <c r="AK51" i="1"/>
  <c r="AJ51" i="1"/>
  <c r="AR51" i="1"/>
  <c r="AM49" i="9"/>
  <c r="AU49" i="9" s="1"/>
  <c r="AL49" i="9"/>
  <c r="AP49" i="9" s="1"/>
  <c r="AT50" i="9" s="1"/>
  <c r="AC48" i="9"/>
  <c r="E48" i="8"/>
  <c r="AK50" i="9"/>
  <c r="AI51" i="1" l="1"/>
  <c r="AK52" i="1" s="1"/>
  <c r="BA50" i="1"/>
  <c r="BB50" i="1" s="1"/>
  <c r="AS51" i="1"/>
  <c r="AM51" i="1"/>
  <c r="AV51" i="1" s="1"/>
  <c r="AL51" i="1"/>
  <c r="BC50" i="1"/>
  <c r="BE50" i="1" s="1"/>
  <c r="AX50" i="1"/>
  <c r="AZ50" i="1"/>
  <c r="AV49" i="9"/>
  <c r="AY49" i="9" s="1"/>
  <c r="AN49" i="9"/>
  <c r="AO49" i="9" s="1"/>
  <c r="AQ56" i="9" s="1"/>
  <c r="AJ50" i="9"/>
  <c r="AM50" i="9" s="1"/>
  <c r="AR50" i="9"/>
  <c r="AW49" i="9"/>
  <c r="AS50" i="9"/>
  <c r="BF50" i="1" l="1"/>
  <c r="AZ49" i="9"/>
  <c r="BC49" i="9"/>
  <c r="AC49" i="9" s="1"/>
  <c r="AX49" i="9"/>
  <c r="BA49" i="9"/>
  <c r="BB49" i="9" s="1"/>
  <c r="AI50" i="9"/>
  <c r="AK51" i="9" s="1"/>
  <c r="AS51" i="9" s="1"/>
  <c r="AL50" i="9"/>
  <c r="AN50" i="9" s="1"/>
  <c r="AO50" i="9" s="1"/>
  <c r="AQ57" i="9" s="1"/>
  <c r="AX51" i="1"/>
  <c r="AS52" i="1"/>
  <c r="D50" i="8"/>
  <c r="AC50" i="1"/>
  <c r="AN51" i="1"/>
  <c r="AO51" i="1" s="1"/>
  <c r="AQ58" i="1" s="1"/>
  <c r="AP51" i="1"/>
  <c r="AU51" i="1"/>
  <c r="AU50" i="9"/>
  <c r="AV50" i="9"/>
  <c r="E49" i="8" l="1"/>
  <c r="BE49" i="9"/>
  <c r="AP50" i="9"/>
  <c r="AT51" i="9" s="1"/>
  <c r="BA51" i="1"/>
  <c r="BB51" i="1" s="1"/>
  <c r="AY51" i="1"/>
  <c r="AW51" i="1"/>
  <c r="AT52" i="1"/>
  <c r="BC51" i="1"/>
  <c r="BE51" i="1" s="1"/>
  <c r="AZ51" i="1"/>
  <c r="AJ52" i="1"/>
  <c r="AR52" i="1"/>
  <c r="BA50" i="9"/>
  <c r="BB50" i="9" s="1"/>
  <c r="AX50" i="9"/>
  <c r="BF49" i="9" l="1"/>
  <c r="BF51" i="1"/>
  <c r="AY50" i="9"/>
  <c r="AJ51" i="9"/>
  <c r="AI51" i="9" s="1"/>
  <c r="AZ50" i="9"/>
  <c r="AW50" i="9"/>
  <c r="AR51" i="9"/>
  <c r="BC50" i="9"/>
  <c r="AC51" i="1"/>
  <c r="D51" i="8"/>
  <c r="AI52" i="1"/>
  <c r="AL52" i="1"/>
  <c r="AM52" i="1"/>
  <c r="AC50" i="9" l="1"/>
  <c r="BE50" i="9"/>
  <c r="AL51" i="9"/>
  <c r="AP51" i="9" s="1"/>
  <c r="AJ52" i="9" s="1"/>
  <c r="AM51" i="9"/>
  <c r="AV51" i="9" s="1"/>
  <c r="E50" i="8"/>
  <c r="AV52" i="1"/>
  <c r="AU52" i="1"/>
  <c r="AN52" i="1"/>
  <c r="AO52" i="1" s="1"/>
  <c r="AQ59" i="1" s="1"/>
  <c r="AP52" i="1"/>
  <c r="AK53" i="1"/>
  <c r="AU51" i="9"/>
  <c r="AK52" i="9"/>
  <c r="BF50" i="9" l="1"/>
  <c r="AN51" i="9"/>
  <c r="AO51" i="9" s="1"/>
  <c r="AQ58" i="9" s="1"/>
  <c r="AZ52" i="1"/>
  <c r="BA52" i="1"/>
  <c r="BB52" i="1" s="1"/>
  <c r="AJ53" i="1"/>
  <c r="AI53" i="1" s="1"/>
  <c r="BC52" i="1"/>
  <c r="BE52" i="1" s="1"/>
  <c r="AW52" i="1"/>
  <c r="AT53" i="1"/>
  <c r="AY52" i="1"/>
  <c r="AR53" i="1"/>
  <c r="AX52" i="1"/>
  <c r="AS53" i="1"/>
  <c r="AZ51" i="9"/>
  <c r="AI52" i="9"/>
  <c r="AK53" i="9" s="1"/>
  <c r="AR52" i="9"/>
  <c r="AW51" i="9"/>
  <c r="AT52" i="9"/>
  <c r="AY51" i="9"/>
  <c r="BC51" i="9"/>
  <c r="BE51" i="9" s="1"/>
  <c r="AX51" i="9"/>
  <c r="AL52" i="9"/>
  <c r="AP52" i="9" s="1"/>
  <c r="AS52" i="9"/>
  <c r="AM52" i="9"/>
  <c r="AM53" i="1" l="1"/>
  <c r="AV53" i="1" s="1"/>
  <c r="BA51" i="9"/>
  <c r="BB51" i="9" s="1"/>
  <c r="BF51" i="9"/>
  <c r="BF52" i="1"/>
  <c r="AL53" i="1"/>
  <c r="AP53" i="1" s="1"/>
  <c r="BC53" i="1" s="1"/>
  <c r="BE53" i="1" s="1"/>
  <c r="AU53" i="1"/>
  <c r="AX53" i="1"/>
  <c r="AC52" i="1"/>
  <c r="D52" i="8"/>
  <c r="AK54" i="1"/>
  <c r="AS53" i="9"/>
  <c r="AJ53" i="9"/>
  <c r="AI53" i="9" s="1"/>
  <c r="AU52" i="9"/>
  <c r="AT53" i="9"/>
  <c r="AW52" i="9"/>
  <c r="AC51" i="9"/>
  <c r="E51" i="8"/>
  <c r="AN52" i="9"/>
  <c r="AV52" i="9"/>
  <c r="BC52" i="9" s="1"/>
  <c r="BE52" i="9" s="1"/>
  <c r="BF52" i="9" s="1"/>
  <c r="AR53" i="9"/>
  <c r="AN53" i="1" l="1"/>
  <c r="AO53" i="1" s="1"/>
  <c r="AQ60" i="1" s="1"/>
  <c r="BF53" i="1"/>
  <c r="AJ54" i="1"/>
  <c r="AI54" i="1" s="1"/>
  <c r="AK55" i="1" s="1"/>
  <c r="D53" i="8"/>
  <c r="AC53" i="1"/>
  <c r="AS54" i="1"/>
  <c r="AR54" i="1"/>
  <c r="AW53" i="1"/>
  <c r="AT54" i="1"/>
  <c r="AY53" i="1"/>
  <c r="AZ53" i="1"/>
  <c r="AL53" i="9"/>
  <c r="AP53" i="9" s="1"/>
  <c r="AR54" i="9" s="1"/>
  <c r="AM53" i="9"/>
  <c r="AU53" i="9" s="1"/>
  <c r="AY52" i="9"/>
  <c r="E52" i="8"/>
  <c r="AC52" i="9"/>
  <c r="AK54" i="9"/>
  <c r="AO52" i="9"/>
  <c r="AQ59" i="9" s="1"/>
  <c r="AX52" i="9"/>
  <c r="AZ52" i="9"/>
  <c r="AT54" i="9" l="1"/>
  <c r="BA53" i="1"/>
  <c r="BB53" i="1" s="1"/>
  <c r="AM54" i="1"/>
  <c r="AU54" i="1" s="1"/>
  <c r="AL54" i="1"/>
  <c r="AJ54" i="9"/>
  <c r="AI54" i="9" s="1"/>
  <c r="AK55" i="9" s="1"/>
  <c r="AW53" i="9"/>
  <c r="AN53" i="9"/>
  <c r="AO53" i="9" s="1"/>
  <c r="AQ60" i="9" s="1"/>
  <c r="AS55" i="1"/>
  <c r="AV53" i="9"/>
  <c r="AX53" i="9" s="1"/>
  <c r="AS54" i="9"/>
  <c r="BA52" i="9"/>
  <c r="BB52" i="9" s="1"/>
  <c r="AN54" i="1" l="1"/>
  <c r="AO54" i="1" s="1"/>
  <c r="AQ61" i="1" s="1"/>
  <c r="AV54" i="1"/>
  <c r="AX54" i="1" s="1"/>
  <c r="AL54" i="9"/>
  <c r="AP54" i="1"/>
  <c r="AT55" i="1" s="1"/>
  <c r="AM54" i="9"/>
  <c r="AU54" i="9" s="1"/>
  <c r="BC53" i="9"/>
  <c r="BE53" i="9" s="1"/>
  <c r="BA53" i="9"/>
  <c r="BB53" i="9" s="1"/>
  <c r="AZ53" i="9"/>
  <c r="AY53" i="9"/>
  <c r="AS55" i="9"/>
  <c r="AN54" i="9"/>
  <c r="AO54" i="9" s="1"/>
  <c r="AQ61" i="9" s="1"/>
  <c r="AP54" i="9"/>
  <c r="AV54" i="9"/>
  <c r="BA54" i="1" l="1"/>
  <c r="BB54" i="1" s="1"/>
  <c r="AZ54" i="1"/>
  <c r="AR55" i="1"/>
  <c r="AJ55" i="1"/>
  <c r="AL55" i="1" s="1"/>
  <c r="AW54" i="1"/>
  <c r="AY54" i="1"/>
  <c r="BC54" i="1"/>
  <c r="BE54" i="1" s="1"/>
  <c r="BF54" i="1" s="1"/>
  <c r="E53" i="8"/>
  <c r="AC53" i="9"/>
  <c r="BF53" i="9"/>
  <c r="AI55" i="1"/>
  <c r="AM55" i="1"/>
  <c r="BA54" i="9"/>
  <c r="BB54" i="9" s="1"/>
  <c r="AY54" i="9"/>
  <c r="AT55" i="9"/>
  <c r="BC54" i="9"/>
  <c r="BE54" i="9" s="1"/>
  <c r="BF54" i="9" s="1"/>
  <c r="AW54" i="9"/>
  <c r="AJ55" i="9"/>
  <c r="AZ54" i="9"/>
  <c r="AR55" i="9"/>
  <c r="AX54" i="9"/>
  <c r="D54" i="8" l="1"/>
  <c r="AC54" i="1"/>
  <c r="AN55" i="1"/>
  <c r="AO55" i="1" s="1"/>
  <c r="AQ62" i="1" s="1"/>
  <c r="AP55" i="1"/>
  <c r="AR56" i="1" s="1"/>
  <c r="AV55" i="1"/>
  <c r="AU55" i="1"/>
  <c r="AK56" i="1"/>
  <c r="AI55" i="9"/>
  <c r="AM55" i="9"/>
  <c r="AL55" i="9"/>
  <c r="E54" i="8"/>
  <c r="AC54" i="9"/>
  <c r="BA55" i="1" l="1"/>
  <c r="BB55" i="1" s="1"/>
  <c r="AZ55" i="1"/>
  <c r="AX55" i="1"/>
  <c r="AS56" i="1"/>
  <c r="BC55" i="1"/>
  <c r="BE55" i="1" s="1"/>
  <c r="AW55" i="1"/>
  <c r="AT56" i="1"/>
  <c r="AY55" i="1"/>
  <c r="AJ56" i="1"/>
  <c r="AI56" i="1" s="1"/>
  <c r="AK56" i="9"/>
  <c r="AN55" i="9"/>
  <c r="AO55" i="9" s="1"/>
  <c r="AQ62" i="9" s="1"/>
  <c r="AP55" i="9"/>
  <c r="AR56" i="9" s="1"/>
  <c r="AU55" i="9"/>
  <c r="AV55" i="9"/>
  <c r="BF55" i="1" l="1"/>
  <c r="AM56" i="1"/>
  <c r="AL56" i="1"/>
  <c r="AK57" i="1"/>
  <c r="AC55" i="1"/>
  <c r="D55" i="8"/>
  <c r="AZ55" i="9"/>
  <c r="AJ56" i="9"/>
  <c r="AI56" i="9" s="1"/>
  <c r="AK57" i="9" s="1"/>
  <c r="BA55" i="9"/>
  <c r="BB55" i="9" s="1"/>
  <c r="AX55" i="9"/>
  <c r="AY55" i="9"/>
  <c r="AW55" i="9"/>
  <c r="AT56" i="9"/>
  <c r="BC55" i="9"/>
  <c r="BE55" i="9" s="1"/>
  <c r="AS56" i="9"/>
  <c r="BF55" i="9" l="1"/>
  <c r="AN56" i="1"/>
  <c r="AO56" i="1" s="1"/>
  <c r="AQ63" i="1" s="1"/>
  <c r="AP56" i="1"/>
  <c r="AS57" i="1"/>
  <c r="AV56" i="1"/>
  <c r="AU56" i="1"/>
  <c r="AM56" i="9"/>
  <c r="AU56" i="9" s="1"/>
  <c r="AL56" i="9"/>
  <c r="AP56" i="9" s="1"/>
  <c r="AR57" i="9" s="1"/>
  <c r="AS57" i="9"/>
  <c r="AC55" i="9"/>
  <c r="E55" i="8"/>
  <c r="BA56" i="1" l="1"/>
  <c r="BB56" i="1" s="1"/>
  <c r="AW56" i="9"/>
  <c r="AJ57" i="9"/>
  <c r="AI57" i="9" s="1"/>
  <c r="AK58" i="9" s="1"/>
  <c r="AW56" i="1"/>
  <c r="AT57" i="1"/>
  <c r="BC56" i="1"/>
  <c r="BE56" i="1" s="1"/>
  <c r="AY56" i="1"/>
  <c r="AZ56" i="1"/>
  <c r="AJ57" i="1"/>
  <c r="AR57" i="1"/>
  <c r="AN56" i="9"/>
  <c r="AO56" i="9" s="1"/>
  <c r="AQ63" i="9" s="1"/>
  <c r="AX56" i="1"/>
  <c r="AV56" i="9"/>
  <c r="BC56" i="9" s="1"/>
  <c r="AT57" i="9"/>
  <c r="BE56" i="9" l="1"/>
  <c r="BF56" i="1"/>
  <c r="AM57" i="9"/>
  <c r="AV57" i="9" s="1"/>
  <c r="AL57" i="9"/>
  <c r="AP57" i="9" s="1"/>
  <c r="AT58" i="9" s="1"/>
  <c r="BA56" i="9"/>
  <c r="BB56" i="9" s="1"/>
  <c r="AX56" i="9"/>
  <c r="AC56" i="9"/>
  <c r="AI57" i="1"/>
  <c r="AL57" i="1"/>
  <c r="AM57" i="1"/>
  <c r="D56" i="8"/>
  <c r="AC56" i="1"/>
  <c r="E56" i="8"/>
  <c r="AY56" i="9"/>
  <c r="AZ56" i="9"/>
  <c r="AS58" i="9"/>
  <c r="AU57" i="9" l="1"/>
  <c r="AY57" i="9"/>
  <c r="AN57" i="9"/>
  <c r="AO57" i="9" s="1"/>
  <c r="AQ64" i="9" s="1"/>
  <c r="AW57" i="9"/>
  <c r="AJ58" i="9"/>
  <c r="AL58" i="9" s="1"/>
  <c r="AP58" i="9" s="1"/>
  <c r="BF56" i="9"/>
  <c r="AR58" i="9"/>
  <c r="AZ57" i="9"/>
  <c r="BC57" i="9"/>
  <c r="AX57" i="9"/>
  <c r="AU57" i="1"/>
  <c r="AV57" i="1"/>
  <c r="AP57" i="1"/>
  <c r="AN57" i="1"/>
  <c r="AO57" i="1" s="1"/>
  <c r="AQ64" i="1" s="1"/>
  <c r="AK58" i="1"/>
  <c r="AI58" i="9" l="1"/>
  <c r="AK59" i="9" s="1"/>
  <c r="AS59" i="9" s="1"/>
  <c r="AM58" i="9"/>
  <c r="AN58" i="9" s="1"/>
  <c r="AO58" i="9" s="1"/>
  <c r="AQ65" i="9" s="1"/>
  <c r="BA57" i="9"/>
  <c r="BB57" i="9" s="1"/>
  <c r="AV58" i="9"/>
  <c r="AX58" i="9" s="1"/>
  <c r="AU58" i="9"/>
  <c r="BE57" i="9"/>
  <c r="AC57" i="9"/>
  <c r="E57" i="8"/>
  <c r="AZ57" i="1"/>
  <c r="BC57" i="1"/>
  <c r="BE57" i="1" s="1"/>
  <c r="AY57" i="1"/>
  <c r="AW57" i="1"/>
  <c r="AT58" i="1"/>
  <c r="AX57" i="1"/>
  <c r="AJ58" i="1"/>
  <c r="AI58" i="1" s="1"/>
  <c r="BA57" i="1"/>
  <c r="BB57" i="1" s="1"/>
  <c r="AS58" i="1"/>
  <c r="AR58" i="1"/>
  <c r="AW58" i="9"/>
  <c r="AT59" i="9"/>
  <c r="AJ59" i="9"/>
  <c r="AR59" i="9"/>
  <c r="BC58" i="9" l="1"/>
  <c r="BE58" i="9" s="1"/>
  <c r="BA58" i="9"/>
  <c r="AY58" i="9"/>
  <c r="AZ58" i="9"/>
  <c r="BB58" i="9"/>
  <c r="BF57" i="9"/>
  <c r="BF58" i="9"/>
  <c r="BF57" i="1"/>
  <c r="AK59" i="1"/>
  <c r="AM58" i="1"/>
  <c r="AC57" i="1"/>
  <c r="D57" i="8"/>
  <c r="AL58" i="1"/>
  <c r="AC58" i="9"/>
  <c r="E58" i="8"/>
  <c r="AI59" i="9"/>
  <c r="AL59" i="9"/>
  <c r="AM59" i="9"/>
  <c r="AV58" i="1" l="1"/>
  <c r="AU58" i="1"/>
  <c r="AN58" i="1"/>
  <c r="AO58" i="1" s="1"/>
  <c r="AQ65" i="1" s="1"/>
  <c r="AP58" i="1"/>
  <c r="AS59" i="1"/>
  <c r="AN59" i="9"/>
  <c r="AO59" i="9" s="1"/>
  <c r="AP59" i="9"/>
  <c r="AV59" i="9"/>
  <c r="AU59" i="9"/>
  <c r="AK60" i="9"/>
  <c r="AT59" i="1" l="1"/>
  <c r="BC58" i="1"/>
  <c r="BE58" i="1" s="1"/>
  <c r="AW58" i="1"/>
  <c r="AY58" i="1"/>
  <c r="AZ58" i="1"/>
  <c r="AJ59" i="1"/>
  <c r="AR59" i="1"/>
  <c r="AX58" i="1"/>
  <c r="BA58" i="1"/>
  <c r="BB58" i="1" s="1"/>
  <c r="AQ66" i="9"/>
  <c r="BA59" i="9"/>
  <c r="BB59" i="9" s="1"/>
  <c r="AY59" i="9"/>
  <c r="AT60" i="9"/>
  <c r="AW59" i="9"/>
  <c r="BC59" i="9"/>
  <c r="BE59" i="9" s="1"/>
  <c r="AS60" i="9"/>
  <c r="AZ59" i="9"/>
  <c r="AX59" i="9"/>
  <c r="AJ60" i="9"/>
  <c r="AI60" i="9" s="1"/>
  <c r="AR60" i="9"/>
  <c r="BF59" i="9" l="1"/>
  <c r="BF58" i="1"/>
  <c r="AI59" i="1"/>
  <c r="AM59" i="1"/>
  <c r="AL59" i="1"/>
  <c r="D58" i="8"/>
  <c r="AC58" i="1"/>
  <c r="AK61" i="9"/>
  <c r="AC59" i="9"/>
  <c r="E59" i="8"/>
  <c r="AL60" i="9"/>
  <c r="AM60" i="9"/>
  <c r="AN59" i="1" l="1"/>
  <c r="AO59" i="1" s="1"/>
  <c r="AQ66" i="1" s="1"/>
  <c r="AP59" i="1"/>
  <c r="AV59" i="1"/>
  <c r="AU59" i="1"/>
  <c r="AK60" i="1"/>
  <c r="AJ60" i="1"/>
  <c r="AN60" i="9"/>
  <c r="AO60" i="9" s="1"/>
  <c r="AP60" i="9"/>
  <c r="AS61" i="9"/>
  <c r="AU60" i="9"/>
  <c r="AV60" i="9"/>
  <c r="AI60" i="1" l="1"/>
  <c r="BA59" i="1"/>
  <c r="BB59" i="1" s="1"/>
  <c r="AK61" i="1"/>
  <c r="AX59" i="1"/>
  <c r="AV60" i="1"/>
  <c r="AL60" i="1"/>
  <c r="AS60" i="1"/>
  <c r="AM60" i="1"/>
  <c r="AR60" i="1"/>
  <c r="AW59" i="1"/>
  <c r="BC59" i="1"/>
  <c r="BE59" i="1" s="1"/>
  <c r="AT60" i="1"/>
  <c r="AY59" i="1"/>
  <c r="AZ59" i="1"/>
  <c r="AQ67" i="9"/>
  <c r="BA60" i="9"/>
  <c r="BB60" i="9" s="1"/>
  <c r="AW60" i="9"/>
  <c r="AT61" i="9"/>
  <c r="AY60" i="9"/>
  <c r="BC60" i="9"/>
  <c r="BE60" i="9" s="1"/>
  <c r="AZ60" i="9"/>
  <c r="AR61" i="9"/>
  <c r="AJ61" i="9"/>
  <c r="AX60" i="9"/>
  <c r="BF60" i="9" l="1"/>
  <c r="BF59" i="1"/>
  <c r="AX60" i="1"/>
  <c r="AU60" i="1"/>
  <c r="D59" i="8"/>
  <c r="AC59" i="1"/>
  <c r="AP60" i="1"/>
  <c r="AN60" i="1"/>
  <c r="AO60" i="1" s="1"/>
  <c r="AQ67" i="1" s="1"/>
  <c r="AS61" i="1"/>
  <c r="AC60" i="9"/>
  <c r="E60" i="8"/>
  <c r="AI61" i="9"/>
  <c r="AL61" i="9"/>
  <c r="AM61" i="9"/>
  <c r="BA60" i="1" l="1"/>
  <c r="BB60" i="1" s="1"/>
  <c r="AT61" i="1"/>
  <c r="AW60" i="1"/>
  <c r="AY60" i="1"/>
  <c r="AR61" i="1"/>
  <c r="AJ61" i="1"/>
  <c r="AZ60" i="1"/>
  <c r="BC60" i="1"/>
  <c r="BE60" i="1" s="1"/>
  <c r="AN61" i="9"/>
  <c r="AO61" i="9" s="1"/>
  <c r="AQ68" i="9" s="1"/>
  <c r="AP61" i="9"/>
  <c r="AR62" i="9" s="1"/>
  <c r="AK62" i="9"/>
  <c r="AV61" i="9"/>
  <c r="AU61" i="9"/>
  <c r="BF60" i="1" l="1"/>
  <c r="D60" i="8"/>
  <c r="AC60" i="1"/>
  <c r="AI61" i="1"/>
  <c r="AM61" i="1"/>
  <c r="AL61" i="1"/>
  <c r="AZ61" i="9"/>
  <c r="BA61" i="9"/>
  <c r="BB61" i="9" s="1"/>
  <c r="AT62" i="9"/>
  <c r="AY61" i="9"/>
  <c r="BC61" i="9"/>
  <c r="BE61" i="9" s="1"/>
  <c r="AW61" i="9"/>
  <c r="AX61" i="9"/>
  <c r="AS62" i="9"/>
  <c r="AJ62" i="9"/>
  <c r="AI62" i="9" s="1"/>
  <c r="BF61" i="9" l="1"/>
  <c r="AU61" i="1"/>
  <c r="AV61" i="1"/>
  <c r="AP61" i="1"/>
  <c r="AN61" i="1"/>
  <c r="AO61" i="1" s="1"/>
  <c r="AQ68" i="1" s="1"/>
  <c r="AK62" i="1"/>
  <c r="AM62" i="9"/>
  <c r="AU62" i="9" s="1"/>
  <c r="AL62" i="9"/>
  <c r="AP62" i="9" s="1"/>
  <c r="AR63" i="9" s="1"/>
  <c r="AC61" i="9"/>
  <c r="E61" i="8"/>
  <c r="AK63" i="9"/>
  <c r="AV62" i="9" l="1"/>
  <c r="AZ62" i="9" s="1"/>
  <c r="AR62" i="1"/>
  <c r="AW61" i="1"/>
  <c r="AT62" i="1"/>
  <c r="BC61" i="1"/>
  <c r="BE61" i="1" s="1"/>
  <c r="AS62" i="1"/>
  <c r="AY61" i="1"/>
  <c r="AX61" i="1"/>
  <c r="BA61" i="1"/>
  <c r="BB61" i="1" s="1"/>
  <c r="AZ61" i="1"/>
  <c r="AN62" i="9"/>
  <c r="AO62" i="9" s="1"/>
  <c r="AQ69" i="9" s="1"/>
  <c r="AJ62" i="1"/>
  <c r="AI62" i="1" s="1"/>
  <c r="AT63" i="9"/>
  <c r="AW62" i="9"/>
  <c r="AS63" i="9"/>
  <c r="AJ63" i="9"/>
  <c r="AI63" i="9" s="1"/>
  <c r="BF61" i="1" l="1"/>
  <c r="AX62" i="9"/>
  <c r="BC62" i="9"/>
  <c r="AY62" i="9"/>
  <c r="BA62" i="9"/>
  <c r="BB62" i="9" s="1"/>
  <c r="AK63" i="1"/>
  <c r="AC61" i="1"/>
  <c r="D61" i="8"/>
  <c r="AM62" i="1"/>
  <c r="AL62" i="1"/>
  <c r="AM63" i="9"/>
  <c r="AU63" i="9" s="1"/>
  <c r="AL63" i="9"/>
  <c r="AP63" i="9" s="1"/>
  <c r="AT64" i="9" s="1"/>
  <c r="AK64" i="9"/>
  <c r="AC62" i="9" l="1"/>
  <c r="BE62" i="9"/>
  <c r="E62" i="8"/>
  <c r="AN62" i="1"/>
  <c r="AO62" i="1" s="1"/>
  <c r="AQ69" i="1" s="1"/>
  <c r="AP62" i="1"/>
  <c r="AU62" i="1"/>
  <c r="AV62" i="1"/>
  <c r="AS63" i="1"/>
  <c r="AW63" i="9"/>
  <c r="AV63" i="9"/>
  <c r="AY63" i="9" s="1"/>
  <c r="AR64" i="9"/>
  <c r="AJ64" i="9"/>
  <c r="AL64" i="9" s="1"/>
  <c r="AN63" i="9"/>
  <c r="AS64" i="9"/>
  <c r="BF62" i="9" l="1"/>
  <c r="BA62" i="1"/>
  <c r="BB62" i="1" s="1"/>
  <c r="AZ63" i="9"/>
  <c r="AX62" i="1"/>
  <c r="AW62" i="1"/>
  <c r="BC62" i="1"/>
  <c r="BE62" i="1" s="1"/>
  <c r="AT63" i="1"/>
  <c r="AY62" i="1"/>
  <c r="AJ63" i="1"/>
  <c r="AR63" i="1"/>
  <c r="AZ62" i="1"/>
  <c r="BC63" i="9"/>
  <c r="AX63" i="9"/>
  <c r="AM64" i="9"/>
  <c r="AU64" i="9" s="1"/>
  <c r="AI64" i="9"/>
  <c r="AK65" i="9" s="1"/>
  <c r="AS65" i="9" s="1"/>
  <c r="AO63" i="9"/>
  <c r="AQ70" i="9" s="1"/>
  <c r="AP64" i="9"/>
  <c r="AC63" i="9" l="1"/>
  <c r="BE63" i="9"/>
  <c r="BF62" i="1"/>
  <c r="D62" i="8"/>
  <c r="AC62" i="1"/>
  <c r="AI63" i="1"/>
  <c r="AL63" i="1"/>
  <c r="AM63" i="1"/>
  <c r="E63" i="8"/>
  <c r="AV64" i="9"/>
  <c r="AZ64" i="9" s="1"/>
  <c r="AN64" i="9"/>
  <c r="AO64" i="9" s="1"/>
  <c r="AQ71" i="9" s="1"/>
  <c r="BA63" i="9"/>
  <c r="BB63" i="9" s="1"/>
  <c r="AW64" i="9"/>
  <c r="AT65" i="9"/>
  <c r="AR65" i="9"/>
  <c r="AJ65" i="9"/>
  <c r="BF63" i="9" l="1"/>
  <c r="BA64" i="9"/>
  <c r="BC64" i="9"/>
  <c r="BE64" i="9" s="1"/>
  <c r="BF64" i="9" s="1"/>
  <c r="AN63" i="1"/>
  <c r="AO63" i="1" s="1"/>
  <c r="AQ70" i="1" s="1"/>
  <c r="AP63" i="1"/>
  <c r="AJ64" i="1" s="1"/>
  <c r="AK64" i="1"/>
  <c r="AU63" i="1"/>
  <c r="AV63" i="1"/>
  <c r="AX64" i="9"/>
  <c r="AY64" i="9"/>
  <c r="BB64" i="9"/>
  <c r="AI65" i="9"/>
  <c r="AL65" i="9"/>
  <c r="AM65" i="9"/>
  <c r="E64" i="8"/>
  <c r="AC64" i="9" l="1"/>
  <c r="AZ63" i="1"/>
  <c r="AI64" i="1"/>
  <c r="AK65" i="1" s="1"/>
  <c r="BA63" i="1"/>
  <c r="BB63" i="1" s="1"/>
  <c r="AS64" i="1"/>
  <c r="AL64" i="1"/>
  <c r="AM64" i="1"/>
  <c r="AX63" i="1"/>
  <c r="AR64" i="1"/>
  <c r="AT64" i="1"/>
  <c r="AY63" i="1"/>
  <c r="BC63" i="1"/>
  <c r="BE63" i="1" s="1"/>
  <c r="AW63" i="1"/>
  <c r="AN65" i="9"/>
  <c r="AO65" i="9" s="1"/>
  <c r="AQ72" i="9" s="1"/>
  <c r="AP65" i="9"/>
  <c r="AJ66" i="9" s="1"/>
  <c r="AK66" i="9"/>
  <c r="AV65" i="9"/>
  <c r="AU65" i="9"/>
  <c r="BF63" i="1" l="1"/>
  <c r="D63" i="8"/>
  <c r="AC63" i="1"/>
  <c r="AN64" i="1"/>
  <c r="AO64" i="1" s="1"/>
  <c r="AQ71" i="1" s="1"/>
  <c r="AU64" i="1"/>
  <c r="AP64" i="1"/>
  <c r="AV64" i="1"/>
  <c r="AS65" i="1"/>
  <c r="AR66" i="9"/>
  <c r="AI66" i="9"/>
  <c r="AK67" i="9" s="1"/>
  <c r="BA65" i="9"/>
  <c r="BB65" i="9" s="1"/>
  <c r="AX65" i="9"/>
  <c r="AY65" i="9"/>
  <c r="AW65" i="9"/>
  <c r="AT66" i="9"/>
  <c r="BC65" i="9"/>
  <c r="BE65" i="9" s="1"/>
  <c r="AZ65" i="9"/>
  <c r="AL66" i="9"/>
  <c r="AM66" i="9"/>
  <c r="AU66" i="9" s="1"/>
  <c r="AS66" i="9"/>
  <c r="BF65" i="9" l="1"/>
  <c r="BA64" i="1"/>
  <c r="BB64" i="1" s="1"/>
  <c r="AY64" i="1"/>
  <c r="AX64" i="1"/>
  <c r="AJ65" i="1"/>
  <c r="AW64" i="1"/>
  <c r="AT65" i="1"/>
  <c r="BC64" i="1"/>
  <c r="BE64" i="1" s="1"/>
  <c r="AR65" i="1"/>
  <c r="AZ64" i="1"/>
  <c r="AC65" i="9"/>
  <c r="E65" i="8"/>
  <c r="AS67" i="9"/>
  <c r="AN66" i="9"/>
  <c r="AP66" i="9"/>
  <c r="AV66" i="9"/>
  <c r="BF64" i="1" l="1"/>
  <c r="AI65" i="1"/>
  <c r="AM65" i="1"/>
  <c r="AL65" i="1"/>
  <c r="D64" i="8"/>
  <c r="AC64" i="1"/>
  <c r="AO66" i="9"/>
  <c r="AQ73" i="9" s="1"/>
  <c r="AT67" i="9"/>
  <c r="AY66" i="9"/>
  <c r="AW66" i="9"/>
  <c r="BC66" i="9"/>
  <c r="BE66" i="9" s="1"/>
  <c r="AJ67" i="9"/>
  <c r="AR67" i="9"/>
  <c r="AZ66" i="9"/>
  <c r="AX66" i="9"/>
  <c r="BF66" i="9" l="1"/>
  <c r="AN65" i="1"/>
  <c r="AO65" i="1" s="1"/>
  <c r="AQ72" i="1" s="1"/>
  <c r="AP65" i="1"/>
  <c r="AR66" i="1" s="1"/>
  <c r="AU65" i="1"/>
  <c r="AV65" i="1"/>
  <c r="AK66" i="1"/>
  <c r="AI67" i="9"/>
  <c r="AM67" i="9"/>
  <c r="AL67" i="9"/>
  <c r="AC66" i="9"/>
  <c r="E66" i="8"/>
  <c r="BA66" i="9"/>
  <c r="BB66" i="9" s="1"/>
  <c r="BA65" i="1" l="1"/>
  <c r="BB65" i="1" s="1"/>
  <c r="AJ66" i="1"/>
  <c r="AI66" i="1" s="1"/>
  <c r="AX65" i="1"/>
  <c r="AS66" i="1"/>
  <c r="AM66" i="1"/>
  <c r="AV66" i="1" s="1"/>
  <c r="AL66" i="1"/>
  <c r="AZ65" i="1"/>
  <c r="AY65" i="1"/>
  <c r="AW65" i="1"/>
  <c r="BC65" i="1"/>
  <c r="BE65" i="1" s="1"/>
  <c r="AT66" i="1"/>
  <c r="AU67" i="9"/>
  <c r="AV67" i="9"/>
  <c r="AK68" i="9"/>
  <c r="AN67" i="9"/>
  <c r="AO67" i="9" s="1"/>
  <c r="AQ74" i="9" s="1"/>
  <c r="AP67" i="9"/>
  <c r="AR68" i="9" s="1"/>
  <c r="AN66" i="1" l="1"/>
  <c r="AO66" i="1" s="1"/>
  <c r="AQ73" i="1" s="1"/>
  <c r="AU66" i="1"/>
  <c r="BF65" i="1"/>
  <c r="AP66" i="1"/>
  <c r="BC66" i="1" s="1"/>
  <c r="BE66" i="1" s="1"/>
  <c r="AX66" i="1"/>
  <c r="AC65" i="1"/>
  <c r="D65" i="8"/>
  <c r="AK67" i="1"/>
  <c r="AZ67" i="9"/>
  <c r="BA67" i="9"/>
  <c r="BB67" i="9" s="1"/>
  <c r="AS68" i="9"/>
  <c r="AX67" i="9"/>
  <c r="AW67" i="9"/>
  <c r="AT68" i="9"/>
  <c r="AY67" i="9"/>
  <c r="BC67" i="9"/>
  <c r="BE67" i="9" s="1"/>
  <c r="AJ68" i="9"/>
  <c r="AI68" i="9" s="1"/>
  <c r="AW66" i="1" l="1"/>
  <c r="BA66" i="1"/>
  <c r="BB66" i="1" s="1"/>
  <c r="AZ66" i="1"/>
  <c r="AT67" i="1"/>
  <c r="AJ67" i="1"/>
  <c r="AL67" i="1" s="1"/>
  <c r="BF67" i="9"/>
  <c r="AR67" i="1"/>
  <c r="AY66" i="1"/>
  <c r="BF66" i="1"/>
  <c r="AC66" i="1"/>
  <c r="D66" i="8"/>
  <c r="AS67" i="1"/>
  <c r="AK69" i="9"/>
  <c r="AM68" i="9"/>
  <c r="AC67" i="9"/>
  <c r="E67" i="8"/>
  <c r="AL68" i="9"/>
  <c r="AM67" i="1" l="1"/>
  <c r="AV67" i="1" s="1"/>
  <c r="AI67" i="1"/>
  <c r="AK68" i="1" s="1"/>
  <c r="AS68" i="1" s="1"/>
  <c r="AP67" i="1"/>
  <c r="AV68" i="9"/>
  <c r="AU68" i="9"/>
  <c r="AN68" i="9"/>
  <c r="AP68" i="9"/>
  <c r="AS69" i="9"/>
  <c r="AN67" i="1" l="1"/>
  <c r="AO67" i="1" s="1"/>
  <c r="AQ74" i="1" s="1"/>
  <c r="AU67" i="1"/>
  <c r="AX67" i="1"/>
  <c r="AY67" i="1"/>
  <c r="BC67" i="1"/>
  <c r="BE67" i="1" s="1"/>
  <c r="AW67" i="1"/>
  <c r="AT68" i="1"/>
  <c r="AZ67" i="1"/>
  <c r="AJ68" i="1"/>
  <c r="AR68" i="1"/>
  <c r="AO68" i="9"/>
  <c r="AQ75" i="9" s="1"/>
  <c r="AW68" i="9"/>
  <c r="AY68" i="9"/>
  <c r="AT69" i="9"/>
  <c r="BC68" i="9"/>
  <c r="BE68" i="9" s="1"/>
  <c r="AR69" i="9"/>
  <c r="AJ69" i="9"/>
  <c r="AZ68" i="9"/>
  <c r="AX68" i="9"/>
  <c r="BA67" i="1" l="1"/>
  <c r="BB67" i="1" s="1"/>
  <c r="BF68" i="9"/>
  <c r="BF67" i="1"/>
  <c r="AC67" i="1"/>
  <c r="D67" i="8"/>
  <c r="AI68" i="1"/>
  <c r="AM68" i="1"/>
  <c r="AL68" i="1"/>
  <c r="E68" i="8"/>
  <c r="AC68" i="9"/>
  <c r="AI69" i="9"/>
  <c r="AM69" i="9"/>
  <c r="AL69" i="9"/>
  <c r="BA68" i="9"/>
  <c r="BB68" i="9" s="1"/>
  <c r="AV68" i="1" l="1"/>
  <c r="AU68" i="1"/>
  <c r="AK69" i="1"/>
  <c r="AN68" i="1"/>
  <c r="AO68" i="1" s="1"/>
  <c r="AQ75" i="1" s="1"/>
  <c r="AP68" i="1"/>
  <c r="AR69" i="1" s="1"/>
  <c r="AN69" i="9"/>
  <c r="AO69" i="9" s="1"/>
  <c r="AP69" i="9"/>
  <c r="AU69" i="9"/>
  <c r="AV69" i="9"/>
  <c r="AK70" i="9"/>
  <c r="AZ68" i="1" l="1"/>
  <c r="AS69" i="1"/>
  <c r="BC68" i="1"/>
  <c r="BE68" i="1" s="1"/>
  <c r="AY68" i="1"/>
  <c r="AT69" i="1"/>
  <c r="AW68" i="1"/>
  <c r="AX68" i="1"/>
  <c r="AJ69" i="1"/>
  <c r="AI69" i="1" s="1"/>
  <c r="BA68" i="1"/>
  <c r="BB68" i="1" s="1"/>
  <c r="AZ69" i="9"/>
  <c r="AQ76" i="9"/>
  <c r="BA69" i="9"/>
  <c r="BB69" i="9" s="1"/>
  <c r="AW69" i="9"/>
  <c r="AT70" i="9"/>
  <c r="AY69" i="9"/>
  <c r="BC69" i="9"/>
  <c r="BE69" i="9" s="1"/>
  <c r="AS70" i="9"/>
  <c r="AJ70" i="9"/>
  <c r="AI70" i="9" s="1"/>
  <c r="AR70" i="9"/>
  <c r="AX69" i="9"/>
  <c r="BF69" i="9" l="1"/>
  <c r="BF68" i="1"/>
  <c r="AK70" i="1"/>
  <c r="AC68" i="1"/>
  <c r="D68" i="8"/>
  <c r="AM69" i="1"/>
  <c r="AL69" i="1"/>
  <c r="AK71" i="9"/>
  <c r="AL70" i="9"/>
  <c r="AC69" i="9"/>
  <c r="E69" i="8"/>
  <c r="AM70" i="9"/>
  <c r="AP69" i="1" l="1"/>
  <c r="AN69" i="1"/>
  <c r="AO69" i="1" s="1"/>
  <c r="AQ76" i="1" s="1"/>
  <c r="AU69" i="1"/>
  <c r="AV69" i="1"/>
  <c r="AS70" i="1"/>
  <c r="AN70" i="9"/>
  <c r="AO70" i="9" s="1"/>
  <c r="AQ77" i="9" s="1"/>
  <c r="AP70" i="9"/>
  <c r="AS71" i="9"/>
  <c r="AU70" i="9"/>
  <c r="AV70" i="9"/>
  <c r="BA69" i="1" l="1"/>
  <c r="BB69" i="1" s="1"/>
  <c r="AX69" i="1"/>
  <c r="AW69" i="1"/>
  <c r="AY69" i="1"/>
  <c r="AT70" i="1"/>
  <c r="BC69" i="1"/>
  <c r="BE69" i="1" s="1"/>
  <c r="AR70" i="1"/>
  <c r="AJ70" i="1"/>
  <c r="AZ69" i="1"/>
  <c r="BA70" i="9"/>
  <c r="BB70" i="9" s="1"/>
  <c r="AW70" i="9"/>
  <c r="AT71" i="9"/>
  <c r="AY70" i="9"/>
  <c r="BC70" i="9"/>
  <c r="BE70" i="9" s="1"/>
  <c r="AJ71" i="9"/>
  <c r="AR71" i="9"/>
  <c r="AZ70" i="9"/>
  <c r="AX70" i="9"/>
  <c r="BF70" i="9" l="1"/>
  <c r="BF69" i="1"/>
  <c r="D69" i="8"/>
  <c r="AC69" i="1"/>
  <c r="AI70" i="1"/>
  <c r="AL70" i="1"/>
  <c r="AM70" i="1"/>
  <c r="E70" i="8"/>
  <c r="AC70" i="9"/>
  <c r="AI71" i="9"/>
  <c r="AL71" i="9"/>
  <c r="AM71" i="9"/>
  <c r="AN70" i="1" l="1"/>
  <c r="AO70" i="1" s="1"/>
  <c r="AP70" i="1"/>
  <c r="AR71" i="1" s="1"/>
  <c r="AU70" i="1"/>
  <c r="AV70" i="1"/>
  <c r="AK71" i="1"/>
  <c r="AU71" i="9"/>
  <c r="AV71" i="9"/>
  <c r="AN71" i="9"/>
  <c r="AO71" i="9" s="1"/>
  <c r="AQ78" i="9" s="1"/>
  <c r="AP71" i="9"/>
  <c r="AK72" i="9"/>
  <c r="AQ77" i="1" l="1"/>
  <c r="BA70" i="1"/>
  <c r="BB70" i="1" s="1"/>
  <c r="AX70" i="1"/>
  <c r="AZ70" i="1"/>
  <c r="AW70" i="1"/>
  <c r="AY70" i="1"/>
  <c r="BC70" i="1"/>
  <c r="BE70" i="1" s="1"/>
  <c r="AT71" i="1"/>
  <c r="AJ71" i="1"/>
  <c r="AI71" i="1" s="1"/>
  <c r="AS71" i="1"/>
  <c r="BA71" i="9"/>
  <c r="BB71" i="9" s="1"/>
  <c r="AT72" i="9"/>
  <c r="AY71" i="9"/>
  <c r="AW71" i="9"/>
  <c r="BC71" i="9"/>
  <c r="BE71" i="9" s="1"/>
  <c r="AX71" i="9"/>
  <c r="AZ71" i="9"/>
  <c r="AJ72" i="9"/>
  <c r="AI72" i="9" s="1"/>
  <c r="AR72" i="9"/>
  <c r="AS72" i="9"/>
  <c r="BF71" i="9" l="1"/>
  <c r="BF70" i="1"/>
  <c r="AL71" i="1"/>
  <c r="AP71" i="1" s="1"/>
  <c r="AK72" i="1"/>
  <c r="AC70" i="1"/>
  <c r="D70" i="8"/>
  <c r="AM71" i="1"/>
  <c r="AM72" i="9"/>
  <c r="AU72" i="9" s="1"/>
  <c r="AK73" i="9"/>
  <c r="AL72" i="9"/>
  <c r="AC71" i="9"/>
  <c r="E71" i="8"/>
  <c r="AV72" i="9" l="1"/>
  <c r="AX72" i="9" s="1"/>
  <c r="AR72" i="1"/>
  <c r="AW71" i="1"/>
  <c r="AT72" i="1"/>
  <c r="AS72" i="1"/>
  <c r="AU71" i="1"/>
  <c r="AV71" i="1"/>
  <c r="AY71" i="1" s="1"/>
  <c r="AJ72" i="1"/>
  <c r="AI72" i="1" s="1"/>
  <c r="AN71" i="1"/>
  <c r="AO71" i="1" s="1"/>
  <c r="AQ78" i="1" s="1"/>
  <c r="AN72" i="9"/>
  <c r="AO72" i="9" s="1"/>
  <c r="AQ79" i="9" s="1"/>
  <c r="AP72" i="9"/>
  <c r="AS73" i="9"/>
  <c r="AM72" i="1" l="1"/>
  <c r="AU72" i="1" s="1"/>
  <c r="BC71" i="1"/>
  <c r="BE71" i="1" s="1"/>
  <c r="BA71" i="1"/>
  <c r="BB71" i="1" s="1"/>
  <c r="AL72" i="1"/>
  <c r="AP72" i="1" s="1"/>
  <c r="AK73" i="1"/>
  <c r="AX71" i="1"/>
  <c r="AV72" i="1"/>
  <c r="AZ71" i="1"/>
  <c r="BC72" i="9"/>
  <c r="BE72" i="9" s="1"/>
  <c r="AT73" i="9"/>
  <c r="AY72" i="9"/>
  <c r="AW72" i="9"/>
  <c r="AJ73" i="9"/>
  <c r="AZ72" i="9"/>
  <c r="AR73" i="9"/>
  <c r="BA72" i="9"/>
  <c r="BB72" i="9" s="1"/>
  <c r="AC71" i="1" l="1"/>
  <c r="D71" i="8"/>
  <c r="BF72" i="9"/>
  <c r="BF71" i="1"/>
  <c r="AN72" i="1"/>
  <c r="AW72" i="1"/>
  <c r="AY72" i="1"/>
  <c r="BC72" i="1"/>
  <c r="BE72" i="1" s="1"/>
  <c r="AT73" i="1"/>
  <c r="AR73" i="1"/>
  <c r="AJ73" i="1"/>
  <c r="AI73" i="1" s="1"/>
  <c r="AX72" i="1"/>
  <c r="AZ72" i="1"/>
  <c r="AS73" i="1"/>
  <c r="AI73" i="9"/>
  <c r="AL73" i="9"/>
  <c r="AM73" i="9"/>
  <c r="E72" i="8"/>
  <c r="AC72" i="9"/>
  <c r="BF72" i="1" l="1"/>
  <c r="AM73" i="1"/>
  <c r="AV73" i="1" s="1"/>
  <c r="AX73" i="1" s="1"/>
  <c r="AL73" i="1"/>
  <c r="AP73" i="1" s="1"/>
  <c r="AR74" i="1" s="1"/>
  <c r="AO72" i="1"/>
  <c r="AQ79" i="1" s="1"/>
  <c r="AC72" i="1"/>
  <c r="D72" i="8"/>
  <c r="AK74" i="1"/>
  <c r="AV73" i="9"/>
  <c r="AU73" i="9"/>
  <c r="AN73" i="9"/>
  <c r="AO73" i="9" s="1"/>
  <c r="AQ80" i="9" s="1"/>
  <c r="AP73" i="9"/>
  <c r="AK74" i="9"/>
  <c r="AU73" i="1" l="1"/>
  <c r="BA72" i="1"/>
  <c r="BB72" i="1" s="1"/>
  <c r="AN73" i="1"/>
  <c r="AJ74" i="1"/>
  <c r="AL74" i="1" s="1"/>
  <c r="AZ73" i="1"/>
  <c r="AS74" i="1"/>
  <c r="AT74" i="1"/>
  <c r="AY73" i="1"/>
  <c r="AW73" i="1"/>
  <c r="BC73" i="1"/>
  <c r="BE73" i="1" s="1"/>
  <c r="AX73" i="9"/>
  <c r="BA73" i="9"/>
  <c r="BB73" i="9" s="1"/>
  <c r="AT74" i="9"/>
  <c r="AY73" i="9"/>
  <c r="AW73" i="9"/>
  <c r="BC73" i="9"/>
  <c r="BE73" i="9" s="1"/>
  <c r="AR74" i="9"/>
  <c r="AZ73" i="9"/>
  <c r="AS74" i="9"/>
  <c r="AJ74" i="9"/>
  <c r="AI74" i="9" s="1"/>
  <c r="BF73" i="9" l="1"/>
  <c r="BF73" i="1"/>
  <c r="AI74" i="1"/>
  <c r="AK75" i="1" s="1"/>
  <c r="AS75" i="1" s="1"/>
  <c r="AM74" i="1"/>
  <c r="AU74" i="1" s="1"/>
  <c r="AO73" i="1"/>
  <c r="AQ80" i="1" s="1"/>
  <c r="AC73" i="1"/>
  <c r="D73" i="8"/>
  <c r="AP74" i="1"/>
  <c r="AM74" i="9"/>
  <c r="AC73" i="9"/>
  <c r="E73" i="8"/>
  <c r="AK75" i="9"/>
  <c r="AL74" i="9"/>
  <c r="AV74" i="1" l="1"/>
  <c r="BC74" i="1" s="1"/>
  <c r="BE74" i="1" s="1"/>
  <c r="AN74" i="1"/>
  <c r="AO74" i="1" s="1"/>
  <c r="AQ81" i="1" s="1"/>
  <c r="BA73" i="1"/>
  <c r="BB73" i="1" s="1"/>
  <c r="AW74" i="1"/>
  <c r="AT75" i="1"/>
  <c r="AR75" i="1"/>
  <c r="AJ75" i="1"/>
  <c r="AN74" i="9"/>
  <c r="AO74" i="9" s="1"/>
  <c r="AQ81" i="9" s="1"/>
  <c r="AP74" i="9"/>
  <c r="AS75" i="9"/>
  <c r="AU74" i="9"/>
  <c r="AV74" i="9"/>
  <c r="BA74" i="1" l="1"/>
  <c r="AY74" i="1"/>
  <c r="AX74" i="1"/>
  <c r="AZ74" i="1"/>
  <c r="BB74" i="1"/>
  <c r="BF74" i="1"/>
  <c r="AC74" i="1"/>
  <c r="D74" i="8"/>
  <c r="AI75" i="1"/>
  <c r="AM75" i="1"/>
  <c r="AL75" i="1"/>
  <c r="BA74" i="9"/>
  <c r="BB74" i="9" s="1"/>
  <c r="AY74" i="9"/>
  <c r="AT75" i="9"/>
  <c r="AW74" i="9"/>
  <c r="BC74" i="9"/>
  <c r="BE74" i="9" s="1"/>
  <c r="AR75" i="9"/>
  <c r="AZ74" i="9"/>
  <c r="AJ75" i="9"/>
  <c r="AX74" i="9"/>
  <c r="BF74" i="9" l="1"/>
  <c r="AV75" i="1"/>
  <c r="AU75" i="1"/>
  <c r="AK76" i="1"/>
  <c r="AN75" i="1"/>
  <c r="AO75" i="1" s="1"/>
  <c r="AQ82" i="1" s="1"/>
  <c r="AP75" i="1"/>
  <c r="AC74" i="9"/>
  <c r="E74" i="8"/>
  <c r="AI75" i="9"/>
  <c r="AM75" i="9"/>
  <c r="AL75" i="9"/>
  <c r="BA75" i="1" l="1"/>
  <c r="BB75" i="1" s="1"/>
  <c r="AW75" i="1"/>
  <c r="AT76" i="1"/>
  <c r="AY75" i="1"/>
  <c r="BC75" i="1"/>
  <c r="BE75" i="1" s="1"/>
  <c r="AS76" i="1"/>
  <c r="AZ75" i="1"/>
  <c r="AR76" i="1"/>
  <c r="AX75" i="1"/>
  <c r="AJ76" i="1"/>
  <c r="AI76" i="1" s="1"/>
  <c r="AK76" i="9"/>
  <c r="AN75" i="9"/>
  <c r="AO75" i="9" s="1"/>
  <c r="AQ82" i="9" s="1"/>
  <c r="AP75" i="9"/>
  <c r="AJ76" i="9" s="1"/>
  <c r="AU75" i="9"/>
  <c r="AV75" i="9"/>
  <c r="BF75" i="1" l="1"/>
  <c r="AM76" i="1"/>
  <c r="AU76" i="1" s="1"/>
  <c r="D75" i="8"/>
  <c r="AC75" i="1"/>
  <c r="AK77" i="1"/>
  <c r="AL76" i="1"/>
  <c r="AI76" i="9"/>
  <c r="AK77" i="9" s="1"/>
  <c r="AR76" i="9"/>
  <c r="AS76" i="9"/>
  <c r="AM76" i="9"/>
  <c r="AU76" i="9" s="1"/>
  <c r="AL76" i="9"/>
  <c r="AX75" i="9"/>
  <c r="AW75" i="9"/>
  <c r="AT76" i="9"/>
  <c r="BC75" i="9"/>
  <c r="BE75" i="9" s="1"/>
  <c r="AY75" i="9"/>
  <c r="BA75" i="9"/>
  <c r="BB75" i="9" s="1"/>
  <c r="AZ75" i="9"/>
  <c r="BF75" i="9" l="1"/>
  <c r="AV76" i="1"/>
  <c r="AX76" i="1" s="1"/>
  <c r="AS77" i="1"/>
  <c r="AN76" i="1"/>
  <c r="AP76" i="1"/>
  <c r="AV76" i="9"/>
  <c r="AX76" i="9" s="1"/>
  <c r="AS77" i="9"/>
  <c r="AN76" i="9"/>
  <c r="AO76" i="9" s="1"/>
  <c r="AQ83" i="9" s="1"/>
  <c r="AP76" i="9"/>
  <c r="AC75" i="9"/>
  <c r="E75" i="8"/>
  <c r="AY76" i="1" l="1"/>
  <c r="BC76" i="1"/>
  <c r="BE76" i="1" s="1"/>
  <c r="AW76" i="1"/>
  <c r="AT77" i="1"/>
  <c r="AZ76" i="1"/>
  <c r="AJ77" i="1"/>
  <c r="AR77" i="1"/>
  <c r="AO76" i="1"/>
  <c r="AQ83" i="1" s="1"/>
  <c r="BA76" i="9"/>
  <c r="BB76" i="9" s="1"/>
  <c r="AW76" i="9"/>
  <c r="AY76" i="9"/>
  <c r="AT77" i="9"/>
  <c r="BC76" i="9"/>
  <c r="BE76" i="9" s="1"/>
  <c r="AZ76" i="9"/>
  <c r="AR77" i="9"/>
  <c r="AJ77" i="9"/>
  <c r="BF76" i="9" l="1"/>
  <c r="BF76" i="1"/>
  <c r="BA76" i="1"/>
  <c r="BB76" i="1" s="1"/>
  <c r="AI77" i="1"/>
  <c r="AL77" i="1"/>
  <c r="AP77" i="1" s="1"/>
  <c r="AM77" i="1"/>
  <c r="AC76" i="1"/>
  <c r="D76" i="8"/>
  <c r="AC76" i="9"/>
  <c r="E76" i="8"/>
  <c r="AI77" i="9"/>
  <c r="AM77" i="9"/>
  <c r="AL77" i="9"/>
  <c r="AJ78" i="1" l="1"/>
  <c r="AW77" i="1"/>
  <c r="AT78" i="1"/>
  <c r="AN77" i="1"/>
  <c r="AO77" i="1" s="1"/>
  <c r="AQ84" i="1" s="1"/>
  <c r="AU77" i="1"/>
  <c r="AV77" i="1"/>
  <c r="BC77" i="1" s="1"/>
  <c r="BE77" i="1" s="1"/>
  <c r="AK78" i="1"/>
  <c r="AR78" i="1"/>
  <c r="AN77" i="9"/>
  <c r="AP77" i="9"/>
  <c r="AV77" i="9"/>
  <c r="AU77" i="9"/>
  <c r="AK78" i="9"/>
  <c r="AZ77" i="1" l="1"/>
  <c r="BF77" i="1"/>
  <c r="AL78" i="1"/>
  <c r="AM78" i="1"/>
  <c r="AV78" i="1" s="1"/>
  <c r="AS78" i="1"/>
  <c r="AC77" i="1"/>
  <c r="D77" i="8"/>
  <c r="AY77" i="1"/>
  <c r="AX77" i="1"/>
  <c r="BA77" i="1"/>
  <c r="BB77" i="1" s="1"/>
  <c r="AI78" i="1"/>
  <c r="AO77" i="9"/>
  <c r="AQ84" i="9" s="1"/>
  <c r="AW77" i="9"/>
  <c r="AT78" i="9"/>
  <c r="AY77" i="9"/>
  <c r="BC77" i="9"/>
  <c r="BE77" i="9" s="1"/>
  <c r="AR78" i="9"/>
  <c r="AS78" i="9"/>
  <c r="AJ78" i="9"/>
  <c r="AI78" i="9" s="1"/>
  <c r="AX77" i="9"/>
  <c r="AZ77" i="9"/>
  <c r="BF77" i="9" l="1"/>
  <c r="AK79" i="1"/>
  <c r="AU78" i="1"/>
  <c r="AX78" i="1"/>
  <c r="AP78" i="1"/>
  <c r="AN78" i="1"/>
  <c r="AO78" i="1" s="1"/>
  <c r="AQ85" i="1" s="1"/>
  <c r="BA77" i="9"/>
  <c r="BB77" i="9" s="1"/>
  <c r="AL78" i="9"/>
  <c r="AK79" i="9"/>
  <c r="E77" i="8"/>
  <c r="AC77" i="9"/>
  <c r="AM78" i="9"/>
  <c r="BA78" i="1" l="1"/>
  <c r="BB78" i="1" s="1"/>
  <c r="AW78" i="1"/>
  <c r="AT79" i="1"/>
  <c r="AY78" i="1"/>
  <c r="AZ78" i="1"/>
  <c r="AJ79" i="1"/>
  <c r="AI79" i="1" s="1"/>
  <c r="AR79" i="1"/>
  <c r="BC78" i="1"/>
  <c r="BE78" i="1" s="1"/>
  <c r="AS79" i="1"/>
  <c r="AS79" i="9"/>
  <c r="AV78" i="9"/>
  <c r="AU78" i="9"/>
  <c r="AN78" i="9"/>
  <c r="AP78" i="9"/>
  <c r="BF78" i="1" l="1"/>
  <c r="AM79" i="1"/>
  <c r="AV79" i="1" s="1"/>
  <c r="AX79" i="1" s="1"/>
  <c r="AL79" i="1"/>
  <c r="AP79" i="1" s="1"/>
  <c r="AR80" i="1" s="1"/>
  <c r="AC78" i="1"/>
  <c r="D78" i="8"/>
  <c r="AK80" i="1"/>
  <c r="AO78" i="9"/>
  <c r="AQ85" i="9" s="1"/>
  <c r="AX78" i="9"/>
  <c r="AY78" i="9"/>
  <c r="AW78" i="9"/>
  <c r="AT79" i="9"/>
  <c r="BC78" i="9"/>
  <c r="BE78" i="9" s="1"/>
  <c r="AJ79" i="9"/>
  <c r="AR79" i="9"/>
  <c r="AZ78" i="9"/>
  <c r="BF78" i="9" l="1"/>
  <c r="AU79" i="1"/>
  <c r="AY79" i="1"/>
  <c r="AW79" i="1"/>
  <c r="BC79" i="1"/>
  <c r="AT80" i="1"/>
  <c r="AJ80" i="1"/>
  <c r="AM80" i="1" s="1"/>
  <c r="AZ79" i="1"/>
  <c r="AN79" i="1"/>
  <c r="AS80" i="1"/>
  <c r="BA78" i="9"/>
  <c r="BB78" i="9" s="1"/>
  <c r="AC78" i="9"/>
  <c r="E78" i="8"/>
  <c r="AI79" i="9"/>
  <c r="AM79" i="9"/>
  <c r="AL79" i="9"/>
  <c r="BE79" i="1" l="1"/>
  <c r="D79" i="8"/>
  <c r="AC79" i="1"/>
  <c r="AI80" i="1"/>
  <c r="AK81" i="1" s="1"/>
  <c r="AS81" i="1" s="1"/>
  <c r="AL80" i="1"/>
  <c r="AP80" i="1" s="1"/>
  <c r="AO79" i="1"/>
  <c r="AQ86" i="1" s="1"/>
  <c r="AV80" i="1"/>
  <c r="AX80" i="1" s="1"/>
  <c r="AU80" i="1"/>
  <c r="AK80" i="9"/>
  <c r="AN79" i="9"/>
  <c r="AP79" i="9"/>
  <c r="AR80" i="9" s="1"/>
  <c r="AU79" i="9"/>
  <c r="AV79" i="9"/>
  <c r="BF79" i="1" l="1"/>
  <c r="AN80" i="1"/>
  <c r="AO80" i="1" s="1"/>
  <c r="AQ87" i="1" s="1"/>
  <c r="BA79" i="1"/>
  <c r="BB79" i="1" s="1"/>
  <c r="AR81" i="1"/>
  <c r="BC80" i="1"/>
  <c r="BE80" i="1" s="1"/>
  <c r="AT81" i="1"/>
  <c r="AY80" i="1"/>
  <c r="AW80" i="1"/>
  <c r="AJ81" i="1"/>
  <c r="AZ80" i="1"/>
  <c r="AJ80" i="9"/>
  <c r="AI80" i="9" s="1"/>
  <c r="AK81" i="9" s="1"/>
  <c r="AO79" i="9"/>
  <c r="AQ86" i="9" s="1"/>
  <c r="AS80" i="9"/>
  <c r="AX79" i="9"/>
  <c r="AZ79" i="9"/>
  <c r="AY79" i="9"/>
  <c r="AT80" i="9"/>
  <c r="AW79" i="9"/>
  <c r="BC79" i="9"/>
  <c r="BE79" i="9" s="1"/>
  <c r="BA80" i="1" l="1"/>
  <c r="BF79" i="9"/>
  <c r="BF80" i="1"/>
  <c r="BB80" i="1"/>
  <c r="AI81" i="1"/>
  <c r="AM81" i="1"/>
  <c r="AL81" i="1"/>
  <c r="AC80" i="1"/>
  <c r="D80" i="8"/>
  <c r="AL80" i="9"/>
  <c r="AP80" i="9" s="1"/>
  <c r="AR81" i="9" s="1"/>
  <c r="AM80" i="9"/>
  <c r="AV80" i="9" s="1"/>
  <c r="BA79" i="9"/>
  <c r="BB79" i="9" s="1"/>
  <c r="AS81" i="9"/>
  <c r="AC79" i="9"/>
  <c r="E79" i="8"/>
  <c r="AT81" i="9" l="1"/>
  <c r="AW80" i="9"/>
  <c r="AN81" i="1"/>
  <c r="AO81" i="1" s="1"/>
  <c r="AP81" i="1"/>
  <c r="AR82" i="1" s="1"/>
  <c r="AV81" i="1"/>
  <c r="AU81" i="1"/>
  <c r="AK82" i="1"/>
  <c r="AJ81" i="9"/>
  <c r="AI81" i="9" s="1"/>
  <c r="AK82" i="9" s="1"/>
  <c r="AZ80" i="9"/>
  <c r="AX80" i="9"/>
  <c r="AU80" i="9"/>
  <c r="BC80" i="9"/>
  <c r="AY80" i="9"/>
  <c r="AN80" i="9"/>
  <c r="AO80" i="9" s="1"/>
  <c r="AQ87" i="9" s="1"/>
  <c r="E80" i="8" l="1"/>
  <c r="BE80" i="9"/>
  <c r="AJ82" i="1"/>
  <c r="AI82" i="1" s="1"/>
  <c r="AK83" i="1" s="1"/>
  <c r="AQ88" i="1"/>
  <c r="BA81" i="1"/>
  <c r="BB81" i="1" s="1"/>
  <c r="AX81" i="1"/>
  <c r="AW81" i="1"/>
  <c r="AT82" i="1"/>
  <c r="AY81" i="1"/>
  <c r="BC81" i="1"/>
  <c r="BE81" i="1" s="1"/>
  <c r="AZ81" i="1"/>
  <c r="AS82" i="1"/>
  <c r="AM81" i="9"/>
  <c r="AU81" i="9" s="1"/>
  <c r="AL81" i="9"/>
  <c r="AP81" i="9" s="1"/>
  <c r="BA80" i="9"/>
  <c r="BB80" i="9" s="1"/>
  <c r="AC80" i="9"/>
  <c r="AS82" i="9"/>
  <c r="BF80" i="9" l="1"/>
  <c r="BF81" i="1"/>
  <c r="AL82" i="1"/>
  <c r="AP82" i="1" s="1"/>
  <c r="AR83" i="1" s="1"/>
  <c r="AM82" i="1"/>
  <c r="AU82" i="1" s="1"/>
  <c r="AC81" i="1"/>
  <c r="D81" i="8"/>
  <c r="AV81" i="9"/>
  <c r="AZ81" i="9" s="1"/>
  <c r="AN81" i="9"/>
  <c r="AO81" i="9" s="1"/>
  <c r="AQ88" i="9" s="1"/>
  <c r="AS83" i="1"/>
  <c r="AW81" i="9"/>
  <c r="AT82" i="9"/>
  <c r="AJ82" i="9"/>
  <c r="AR82" i="9"/>
  <c r="AJ83" i="1" l="1"/>
  <c r="AI83" i="1" s="1"/>
  <c r="AK84" i="1" s="1"/>
  <c r="AW82" i="1"/>
  <c r="AT83" i="1"/>
  <c r="AN82" i="1"/>
  <c r="AO82" i="1" s="1"/>
  <c r="AQ89" i="1" s="1"/>
  <c r="AY81" i="9"/>
  <c r="AV82" i="1"/>
  <c r="AX82" i="1" s="1"/>
  <c r="BC81" i="9"/>
  <c r="AX81" i="9"/>
  <c r="BA81" i="9"/>
  <c r="BB81" i="9" s="1"/>
  <c r="AI82" i="9"/>
  <c r="AM82" i="9"/>
  <c r="AL82" i="9"/>
  <c r="AL83" i="1" l="1"/>
  <c r="AP83" i="1" s="1"/>
  <c r="AM83" i="1"/>
  <c r="BA82" i="1"/>
  <c r="BB82" i="1" s="1"/>
  <c r="AZ82" i="1"/>
  <c r="BE81" i="9"/>
  <c r="AY82" i="1"/>
  <c r="BC82" i="1"/>
  <c r="BE82" i="1" s="1"/>
  <c r="E81" i="8"/>
  <c r="AC81" i="9"/>
  <c r="AS84" i="1"/>
  <c r="AV83" i="1"/>
  <c r="AU83" i="1"/>
  <c r="AK83" i="9"/>
  <c r="AV82" i="9"/>
  <c r="AU82" i="9"/>
  <c r="AN82" i="9"/>
  <c r="AO82" i="9" s="1"/>
  <c r="AQ89" i="9" s="1"/>
  <c r="AP82" i="9"/>
  <c r="AR83" i="9" s="1"/>
  <c r="AN83" i="1" l="1"/>
  <c r="AO83" i="1" s="1"/>
  <c r="AQ90" i="1" s="1"/>
  <c r="AC82" i="1"/>
  <c r="BF81" i="9"/>
  <c r="D82" i="8"/>
  <c r="BF82" i="1"/>
  <c r="BA83" i="1"/>
  <c r="BB83" i="1" s="1"/>
  <c r="AW83" i="1"/>
  <c r="BC83" i="1"/>
  <c r="BE83" i="1" s="1"/>
  <c r="AT84" i="1"/>
  <c r="AY83" i="1"/>
  <c r="AZ83" i="1"/>
  <c r="AJ84" i="1"/>
  <c r="AR84" i="1"/>
  <c r="AX83" i="1"/>
  <c r="AS83" i="9"/>
  <c r="BA82" i="9"/>
  <c r="BB82" i="9" s="1"/>
  <c r="AX82" i="9"/>
  <c r="AW82" i="9"/>
  <c r="AY82" i="9"/>
  <c r="BC82" i="9"/>
  <c r="BE82" i="9" s="1"/>
  <c r="AT83" i="9"/>
  <c r="AJ83" i="9"/>
  <c r="AI83" i="9" s="1"/>
  <c r="AZ82" i="9"/>
  <c r="BF82" i="9" l="1"/>
  <c r="BF83" i="1"/>
  <c r="D83" i="8"/>
  <c r="AC83" i="1"/>
  <c r="AI84" i="1"/>
  <c r="AL84" i="1"/>
  <c r="AM84" i="1"/>
  <c r="AK84" i="9"/>
  <c r="AC82" i="9"/>
  <c r="E82" i="8"/>
  <c r="AM83" i="9"/>
  <c r="AL83" i="9"/>
  <c r="AN84" i="1" l="1"/>
  <c r="AO84" i="1" s="1"/>
  <c r="AQ91" i="1" s="1"/>
  <c r="AP84" i="1"/>
  <c r="AR85" i="1" s="1"/>
  <c r="AK85" i="1"/>
  <c r="AU84" i="1"/>
  <c r="AV84" i="1"/>
  <c r="AV83" i="9"/>
  <c r="AU83" i="9"/>
  <c r="AS84" i="9"/>
  <c r="AN83" i="9"/>
  <c r="AP83" i="9"/>
  <c r="BA84" i="1" l="1"/>
  <c r="BB84" i="1" s="1"/>
  <c r="AZ84" i="1"/>
  <c r="AJ85" i="1"/>
  <c r="AI85" i="1" s="1"/>
  <c r="AK86" i="1" s="1"/>
  <c r="AS85" i="1"/>
  <c r="AW84" i="1"/>
  <c r="BC84" i="1"/>
  <c r="BE84" i="1" s="1"/>
  <c r="AY84" i="1"/>
  <c r="AT85" i="1"/>
  <c r="AX84" i="1"/>
  <c r="AX83" i="9"/>
  <c r="AT84" i="9"/>
  <c r="AY83" i="9"/>
  <c r="BC83" i="9"/>
  <c r="BE83" i="9" s="1"/>
  <c r="AW83" i="9"/>
  <c r="AR84" i="9"/>
  <c r="AZ83" i="9"/>
  <c r="AJ84" i="9"/>
  <c r="AO83" i="9"/>
  <c r="AQ90" i="9" s="1"/>
  <c r="BF83" i="9" l="1"/>
  <c r="BF84" i="1"/>
  <c r="AM85" i="1"/>
  <c r="AU85" i="1" s="1"/>
  <c r="AL85" i="1"/>
  <c r="AP85" i="1" s="1"/>
  <c r="AV85" i="1"/>
  <c r="AX85" i="1" s="1"/>
  <c r="D84" i="8"/>
  <c r="AC84" i="1"/>
  <c r="AS86" i="1"/>
  <c r="AC83" i="9"/>
  <c r="E83" i="8"/>
  <c r="AI84" i="9"/>
  <c r="AM84" i="9"/>
  <c r="AL84" i="9"/>
  <c r="BA83" i="9"/>
  <c r="BB83" i="9" s="1"/>
  <c r="AN85" i="1" l="1"/>
  <c r="AO85" i="1" s="1"/>
  <c r="AQ92" i="1" s="1"/>
  <c r="AJ86" i="1"/>
  <c r="AT86" i="1"/>
  <c r="BC85" i="1"/>
  <c r="BE85" i="1" s="1"/>
  <c r="AW85" i="1"/>
  <c r="AY85" i="1"/>
  <c r="AR86" i="1"/>
  <c r="AZ85" i="1"/>
  <c r="AU84" i="9"/>
  <c r="AV84" i="9"/>
  <c r="AN84" i="9"/>
  <c r="AP84" i="9"/>
  <c r="AK85" i="9"/>
  <c r="BA85" i="1" l="1"/>
  <c r="BB85" i="1" s="1"/>
  <c r="BF85" i="1"/>
  <c r="D85" i="8"/>
  <c r="AC85" i="1"/>
  <c r="AI86" i="1"/>
  <c r="AM86" i="1"/>
  <c r="AL86" i="1"/>
  <c r="AZ84" i="9"/>
  <c r="AR85" i="9"/>
  <c r="AJ85" i="9"/>
  <c r="AM85" i="9" s="1"/>
  <c r="AV85" i="9" s="1"/>
  <c r="AS85" i="9"/>
  <c r="AO84" i="9"/>
  <c r="AQ91" i="9" s="1"/>
  <c r="AX84" i="9"/>
  <c r="BC84" i="9"/>
  <c r="BE84" i="9" s="1"/>
  <c r="AY84" i="9"/>
  <c r="AT85" i="9"/>
  <c r="AW84" i="9"/>
  <c r="BF84" i="9" l="1"/>
  <c r="AU86" i="1"/>
  <c r="AV86" i="1"/>
  <c r="AK87" i="1"/>
  <c r="AP86" i="1"/>
  <c r="AJ87" i="1" s="1"/>
  <c r="AN86" i="1"/>
  <c r="AO86" i="1" s="1"/>
  <c r="AQ93" i="1" s="1"/>
  <c r="AI85" i="9"/>
  <c r="AK86" i="9" s="1"/>
  <c r="AS86" i="9" s="1"/>
  <c r="AL85" i="9"/>
  <c r="AP85" i="9" s="1"/>
  <c r="AT86" i="9" s="1"/>
  <c r="AU85" i="9"/>
  <c r="AC84" i="9"/>
  <c r="E84" i="8"/>
  <c r="AX85" i="9"/>
  <c r="BA84" i="9"/>
  <c r="BB84" i="9" s="1"/>
  <c r="AI87" i="1" l="1"/>
  <c r="AK88" i="1" s="1"/>
  <c r="AR87" i="1"/>
  <c r="AS87" i="1"/>
  <c r="AM87" i="1"/>
  <c r="AV87" i="1" s="1"/>
  <c r="AL87" i="1"/>
  <c r="BC86" i="1"/>
  <c r="BE86" i="1" s="1"/>
  <c r="AX86" i="1"/>
  <c r="AR86" i="9"/>
  <c r="AW86" i="1"/>
  <c r="AT87" i="1"/>
  <c r="AY86" i="1"/>
  <c r="AJ86" i="9"/>
  <c r="AI86" i="9" s="1"/>
  <c r="AK87" i="9" s="1"/>
  <c r="AS87" i="9" s="1"/>
  <c r="AZ86" i="1"/>
  <c r="BA86" i="1"/>
  <c r="BB86" i="1" s="1"/>
  <c r="AN85" i="9"/>
  <c r="AO85" i="9" s="1"/>
  <c r="AQ92" i="9" s="1"/>
  <c r="AZ85" i="9"/>
  <c r="BC85" i="9"/>
  <c r="AW85" i="9"/>
  <c r="AY85" i="9"/>
  <c r="AC85" i="9" l="1"/>
  <c r="BE85" i="9"/>
  <c r="BF86" i="1"/>
  <c r="BA85" i="9"/>
  <c r="BB85" i="9" s="1"/>
  <c r="AX87" i="1"/>
  <c r="D86" i="8"/>
  <c r="AC86" i="1"/>
  <c r="AP87" i="1"/>
  <c r="AN87" i="1"/>
  <c r="AO87" i="1" s="1"/>
  <c r="AQ94" i="1" s="1"/>
  <c r="AU87" i="1"/>
  <c r="AM86" i="9"/>
  <c r="AU86" i="9" s="1"/>
  <c r="AL86" i="9"/>
  <c r="AP86" i="9" s="1"/>
  <c r="AJ87" i="9" s="1"/>
  <c r="AM87" i="9" s="1"/>
  <c r="AU87" i="9" s="1"/>
  <c r="AS88" i="1"/>
  <c r="E85" i="8"/>
  <c r="BF85" i="9" l="1"/>
  <c r="AV86" i="9"/>
  <c r="BC86" i="9" s="1"/>
  <c r="BE86" i="9" s="1"/>
  <c r="AN86" i="9"/>
  <c r="AO86" i="9" s="1"/>
  <c r="AQ93" i="9" s="1"/>
  <c r="BA87" i="1"/>
  <c r="BB87" i="1" s="1"/>
  <c r="AI87" i="9"/>
  <c r="AK88" i="9" s="1"/>
  <c r="AS88" i="9" s="1"/>
  <c r="AT87" i="9"/>
  <c r="AW86" i="9"/>
  <c r="AL87" i="9"/>
  <c r="AP87" i="9" s="1"/>
  <c r="AT88" i="9" s="1"/>
  <c r="AR87" i="9"/>
  <c r="AT88" i="1"/>
  <c r="AW87" i="1"/>
  <c r="BC87" i="1"/>
  <c r="BE87" i="1" s="1"/>
  <c r="AJ88" i="1"/>
  <c r="AZ87" i="1"/>
  <c r="AR88" i="1"/>
  <c r="AY87" i="1"/>
  <c r="BA86" i="9"/>
  <c r="BB86" i="9" s="1"/>
  <c r="BF86" i="9" l="1"/>
  <c r="BF87" i="1"/>
  <c r="AZ86" i="9"/>
  <c r="AY86" i="9"/>
  <c r="AN87" i="9"/>
  <c r="AO87" i="9" s="1"/>
  <c r="AQ94" i="9" s="1"/>
  <c r="AV87" i="9"/>
  <c r="AX87" i="9" s="1"/>
  <c r="AX86" i="9"/>
  <c r="AW87" i="9"/>
  <c r="AJ88" i="9"/>
  <c r="AI88" i="9" s="1"/>
  <c r="AK89" i="9" s="1"/>
  <c r="AS89" i="9" s="1"/>
  <c r="AR88" i="9"/>
  <c r="AI88" i="1"/>
  <c r="AL88" i="1"/>
  <c r="AM88" i="1"/>
  <c r="D87" i="8"/>
  <c r="AC87" i="1"/>
  <c r="AC86" i="9"/>
  <c r="E86" i="8"/>
  <c r="AL88" i="9" l="1"/>
  <c r="BA87" i="9"/>
  <c r="BB87" i="9" s="1"/>
  <c r="AZ87" i="9"/>
  <c r="BC87" i="9"/>
  <c r="AY87" i="9"/>
  <c r="AM88" i="9"/>
  <c r="AN88" i="9" s="1"/>
  <c r="AO88" i="9" s="1"/>
  <c r="AQ95" i="9" s="1"/>
  <c r="AV88" i="1"/>
  <c r="AU88" i="1"/>
  <c r="AN88" i="1"/>
  <c r="AO88" i="1" s="1"/>
  <c r="AQ95" i="1" s="1"/>
  <c r="AP88" i="1"/>
  <c r="AR89" i="1" s="1"/>
  <c r="AK89" i="1"/>
  <c r="AP88" i="9"/>
  <c r="AJ89" i="9" s="1"/>
  <c r="E87" i="8" l="1"/>
  <c r="BE87" i="9"/>
  <c r="AC87" i="9"/>
  <c r="AU88" i="9"/>
  <c r="AV88" i="9"/>
  <c r="AX88" i="9" s="1"/>
  <c r="AX88" i="1"/>
  <c r="AY88" i="1"/>
  <c r="AW88" i="1"/>
  <c r="AT89" i="1"/>
  <c r="BC88" i="1"/>
  <c r="BE88" i="1" s="1"/>
  <c r="AZ88" i="1"/>
  <c r="AJ89" i="1"/>
  <c r="AI89" i="1" s="1"/>
  <c r="BA88" i="1"/>
  <c r="BB88" i="1" s="1"/>
  <c r="AW88" i="9"/>
  <c r="AS89" i="1"/>
  <c r="AT89" i="9"/>
  <c r="AR89" i="9"/>
  <c r="BA88" i="9"/>
  <c r="BB88" i="9" s="1"/>
  <c r="AI89" i="9"/>
  <c r="AM89" i="9"/>
  <c r="AL89" i="9"/>
  <c r="BF87" i="9" l="1"/>
  <c r="BF88" i="1"/>
  <c r="AZ88" i="9"/>
  <c r="BC88" i="9"/>
  <c r="AY88" i="9"/>
  <c r="AL89" i="1"/>
  <c r="AP89" i="1" s="1"/>
  <c r="AM89" i="1"/>
  <c r="D88" i="8"/>
  <c r="AC88" i="1"/>
  <c r="AK90" i="1"/>
  <c r="E88" i="8"/>
  <c r="AN89" i="9"/>
  <c r="AO89" i="9" s="1"/>
  <c r="AQ96" i="9" s="1"/>
  <c r="AP89" i="9"/>
  <c r="AV89" i="9"/>
  <c r="AU89" i="9"/>
  <c r="AK90" i="9"/>
  <c r="BE88" i="9" l="1"/>
  <c r="AC88" i="9"/>
  <c r="AN89" i="1"/>
  <c r="AO89" i="1" s="1"/>
  <c r="AQ96" i="1" s="1"/>
  <c r="AU89" i="1"/>
  <c r="AV89" i="1"/>
  <c r="AX89" i="1" s="1"/>
  <c r="AT90" i="1"/>
  <c r="AW89" i="1"/>
  <c r="AJ90" i="1"/>
  <c r="AI90" i="1" s="1"/>
  <c r="AS90" i="1"/>
  <c r="AR90" i="1"/>
  <c r="BA89" i="9"/>
  <c r="BB89" i="9" s="1"/>
  <c r="AW89" i="9"/>
  <c r="AY89" i="9"/>
  <c r="AT90" i="9"/>
  <c r="BC89" i="9"/>
  <c r="BE89" i="9" s="1"/>
  <c r="AZ89" i="9"/>
  <c r="AJ90" i="9"/>
  <c r="AI90" i="9" s="1"/>
  <c r="AS90" i="9"/>
  <c r="AX89" i="9"/>
  <c r="AR90" i="9"/>
  <c r="AY89" i="1" l="1"/>
  <c r="BF88" i="9"/>
  <c r="BF89" i="9"/>
  <c r="BC89" i="1"/>
  <c r="BE89" i="1" s="1"/>
  <c r="BF89" i="1" s="1"/>
  <c r="AZ89" i="1"/>
  <c r="AM90" i="1"/>
  <c r="AU90" i="1" s="1"/>
  <c r="AL90" i="1"/>
  <c r="AP90" i="1" s="1"/>
  <c r="AR91" i="1" s="1"/>
  <c r="AK91" i="1"/>
  <c r="BA89" i="1"/>
  <c r="BB89" i="1" s="1"/>
  <c r="AM90" i="9"/>
  <c r="AK91" i="9"/>
  <c r="AL90" i="9"/>
  <c r="AC89" i="9"/>
  <c r="E89" i="8"/>
  <c r="AC89" i="1" l="1"/>
  <c r="D89" i="8"/>
  <c r="AN90" i="1"/>
  <c r="AO90" i="1" s="1"/>
  <c r="AQ97" i="1" s="1"/>
  <c r="AV90" i="1"/>
  <c r="AZ90" i="1" s="1"/>
  <c r="AS91" i="1"/>
  <c r="AJ91" i="1"/>
  <c r="AI91" i="1" s="1"/>
  <c r="AW90" i="1"/>
  <c r="AT91" i="1"/>
  <c r="AS91" i="9"/>
  <c r="AN90" i="9"/>
  <c r="AO90" i="9" s="1"/>
  <c r="AQ97" i="9" s="1"/>
  <c r="AP90" i="9"/>
  <c r="AU90" i="9"/>
  <c r="AV90" i="9"/>
  <c r="BA90" i="1" l="1"/>
  <c r="BB90" i="1" s="1"/>
  <c r="BC90" i="1"/>
  <c r="AY90" i="1"/>
  <c r="AX90" i="1"/>
  <c r="AK92" i="1"/>
  <c r="AL91" i="1"/>
  <c r="AM91" i="1"/>
  <c r="BA90" i="9"/>
  <c r="BB90" i="9" s="1"/>
  <c r="AY90" i="9"/>
  <c r="AW90" i="9"/>
  <c r="AT91" i="9"/>
  <c r="BC90" i="9"/>
  <c r="BE90" i="9" s="1"/>
  <c r="AZ90" i="9"/>
  <c r="AJ91" i="9"/>
  <c r="AR91" i="9"/>
  <c r="AX90" i="9"/>
  <c r="BF90" i="9" l="1"/>
  <c r="AC90" i="1"/>
  <c r="BE90" i="1"/>
  <c r="D90" i="8"/>
  <c r="AV91" i="1"/>
  <c r="AU91" i="1"/>
  <c r="AN91" i="1"/>
  <c r="AO91" i="1" s="1"/>
  <c r="AQ98" i="1" s="1"/>
  <c r="AP91" i="1"/>
  <c r="AS92" i="1"/>
  <c r="AC90" i="9"/>
  <c r="E90" i="8"/>
  <c r="AI91" i="9"/>
  <c r="AL91" i="9"/>
  <c r="AM91" i="9"/>
  <c r="BF90" i="1" l="1"/>
  <c r="AW91" i="1"/>
  <c r="AT92" i="1"/>
  <c r="AY91" i="1"/>
  <c r="BC91" i="1"/>
  <c r="BE91" i="1" s="1"/>
  <c r="AZ91" i="1"/>
  <c r="AJ92" i="1"/>
  <c r="AR92" i="1"/>
  <c r="AX91" i="1"/>
  <c r="BA91" i="1"/>
  <c r="BB91" i="1" s="1"/>
  <c r="AK92" i="9"/>
  <c r="AV91" i="9"/>
  <c r="AU91" i="9"/>
  <c r="AN91" i="9"/>
  <c r="AO91" i="9" s="1"/>
  <c r="AQ98" i="9" s="1"/>
  <c r="AP91" i="9"/>
  <c r="BF91" i="1" l="1"/>
  <c r="AZ91" i="9"/>
  <c r="AC91" i="1"/>
  <c r="D91" i="8"/>
  <c r="AI92" i="1"/>
  <c r="AL92" i="1"/>
  <c r="AM92" i="1"/>
  <c r="AW91" i="9"/>
  <c r="AY91" i="9"/>
  <c r="BC91" i="9"/>
  <c r="BE91" i="9" s="1"/>
  <c r="AT92" i="9"/>
  <c r="AR92" i="9"/>
  <c r="AX91" i="9"/>
  <c r="BA91" i="9"/>
  <c r="BB91" i="9" s="1"/>
  <c r="AS92" i="9"/>
  <c r="AJ92" i="9"/>
  <c r="AI92" i="9" s="1"/>
  <c r="BF91" i="9" l="1"/>
  <c r="AU92" i="1"/>
  <c r="AV92" i="1"/>
  <c r="AX92" i="1" s="1"/>
  <c r="AN92" i="1"/>
  <c r="AO92" i="1" s="1"/>
  <c r="AQ99" i="1" s="1"/>
  <c r="AP92" i="1"/>
  <c r="AR93" i="1" s="1"/>
  <c r="AK93" i="1"/>
  <c r="AL92" i="9"/>
  <c r="AP92" i="9" s="1"/>
  <c r="AK93" i="9"/>
  <c r="AM92" i="9"/>
  <c r="AC91" i="9"/>
  <c r="E91" i="8"/>
  <c r="AJ93" i="1" l="1"/>
  <c r="AI93" i="1" s="1"/>
  <c r="AY92" i="1"/>
  <c r="AW92" i="1"/>
  <c r="BC92" i="1"/>
  <c r="BE92" i="1" s="1"/>
  <c r="AT93" i="1"/>
  <c r="AS93" i="1"/>
  <c r="AZ92" i="1"/>
  <c r="BA92" i="1"/>
  <c r="BB92" i="1" s="1"/>
  <c r="AV92" i="9"/>
  <c r="BC92" i="9" s="1"/>
  <c r="BE92" i="9" s="1"/>
  <c r="AU92" i="9"/>
  <c r="AS93" i="9"/>
  <c r="AW92" i="9"/>
  <c r="AT93" i="9"/>
  <c r="AN92" i="9"/>
  <c r="AO92" i="9" s="1"/>
  <c r="AQ99" i="9" s="1"/>
  <c r="AR93" i="9"/>
  <c r="AJ93" i="9"/>
  <c r="AI93" i="9" s="1"/>
  <c r="BF92" i="9" l="1"/>
  <c r="BF92" i="1"/>
  <c r="AL93" i="1"/>
  <c r="AP93" i="1" s="1"/>
  <c r="AY92" i="9"/>
  <c r="AM93" i="1"/>
  <c r="AU93" i="1" s="1"/>
  <c r="D92" i="8"/>
  <c r="AC92" i="1"/>
  <c r="AK94" i="1"/>
  <c r="AZ92" i="9"/>
  <c r="AL93" i="9"/>
  <c r="AP93" i="9" s="1"/>
  <c r="AM93" i="9"/>
  <c r="AV93" i="9" s="1"/>
  <c r="AX92" i="9"/>
  <c r="E92" i="8"/>
  <c r="AC92" i="9"/>
  <c r="AK94" i="9"/>
  <c r="BA92" i="9"/>
  <c r="BB92" i="9" s="1"/>
  <c r="AV93" i="1" l="1"/>
  <c r="AY93" i="1" s="1"/>
  <c r="AN93" i="1"/>
  <c r="AO93" i="1" s="1"/>
  <c r="AQ100" i="1" s="1"/>
  <c r="AN93" i="9"/>
  <c r="AO93" i="9" s="1"/>
  <c r="AQ100" i="9" s="1"/>
  <c r="AJ94" i="1"/>
  <c r="AI94" i="1" s="1"/>
  <c r="AT94" i="1"/>
  <c r="AW93" i="1"/>
  <c r="AR94" i="1"/>
  <c r="AS94" i="1"/>
  <c r="AU93" i="9"/>
  <c r="AR94" i="9"/>
  <c r="AJ94" i="9"/>
  <c r="AI94" i="9" s="1"/>
  <c r="AK95" i="9" s="1"/>
  <c r="AS94" i="9"/>
  <c r="AY93" i="9"/>
  <c r="AT94" i="9"/>
  <c r="BC93" i="9"/>
  <c r="BE93" i="9" s="1"/>
  <c r="AW93" i="9"/>
  <c r="AX93" i="9"/>
  <c r="AZ93" i="9"/>
  <c r="AX93" i="1" l="1"/>
  <c r="AZ93" i="1"/>
  <c r="BC93" i="1"/>
  <c r="BE93" i="1" s="1"/>
  <c r="BF93" i="9"/>
  <c r="BF93" i="1"/>
  <c r="BA93" i="1"/>
  <c r="BB93" i="1" s="1"/>
  <c r="AM94" i="1"/>
  <c r="AV94" i="1" s="1"/>
  <c r="AX94" i="1" s="1"/>
  <c r="BA93" i="9"/>
  <c r="BB93" i="9" s="1"/>
  <c r="AL94" i="1"/>
  <c r="AK95" i="1"/>
  <c r="D93" i="8"/>
  <c r="AM94" i="9"/>
  <c r="AU94" i="9" s="1"/>
  <c r="AL94" i="9"/>
  <c r="AP94" i="9" s="1"/>
  <c r="AR95" i="9" s="1"/>
  <c r="AS95" i="9"/>
  <c r="AC93" i="9"/>
  <c r="E93" i="8"/>
  <c r="AC93" i="1" l="1"/>
  <c r="AU94" i="1"/>
  <c r="AJ95" i="9"/>
  <c r="AI95" i="9" s="1"/>
  <c r="AN94" i="9"/>
  <c r="AO94" i="9" s="1"/>
  <c r="AQ101" i="9" s="1"/>
  <c r="AV94" i="9"/>
  <c r="AZ94" i="9" s="1"/>
  <c r="AS95" i="1"/>
  <c r="AP94" i="1"/>
  <c r="AN94" i="1"/>
  <c r="AT95" i="9"/>
  <c r="AW94" i="9"/>
  <c r="AL95" i="9"/>
  <c r="AK96" i="9"/>
  <c r="AM95" i="9" l="1"/>
  <c r="AY94" i="9"/>
  <c r="BC94" i="9"/>
  <c r="AX94" i="9"/>
  <c r="AW94" i="1"/>
  <c r="AT95" i="1"/>
  <c r="AY94" i="1"/>
  <c r="BC94" i="1"/>
  <c r="BE94" i="1" s="1"/>
  <c r="AR95" i="1"/>
  <c r="AJ95" i="1"/>
  <c r="AZ94" i="1"/>
  <c r="AO94" i="1"/>
  <c r="AQ101" i="1" s="1"/>
  <c r="BA94" i="9"/>
  <c r="BB94" i="9" s="1"/>
  <c r="AN95" i="9"/>
  <c r="AO95" i="9" s="1"/>
  <c r="AP95" i="9"/>
  <c r="AU95" i="9"/>
  <c r="AV95" i="9"/>
  <c r="AS96" i="9"/>
  <c r="E94" i="8" l="1"/>
  <c r="BE94" i="9"/>
  <c r="BF94" i="1"/>
  <c r="AC94" i="9"/>
  <c r="BA94" i="1"/>
  <c r="BB94" i="1" s="1"/>
  <c r="AC94" i="1"/>
  <c r="D94" i="8"/>
  <c r="AI95" i="1"/>
  <c r="AL95" i="1"/>
  <c r="AM95" i="1"/>
  <c r="AQ102" i="9"/>
  <c r="BA95" i="9"/>
  <c r="BB95" i="9" s="1"/>
  <c r="AT96" i="9"/>
  <c r="AW95" i="9"/>
  <c r="BC95" i="9"/>
  <c r="BE95" i="9" s="1"/>
  <c r="AY95" i="9"/>
  <c r="AZ95" i="9"/>
  <c r="AJ96" i="9"/>
  <c r="AR96" i="9"/>
  <c r="AX95" i="9"/>
  <c r="BF94" i="9" l="1"/>
  <c r="BF95" i="9"/>
  <c r="AN95" i="1"/>
  <c r="AO95" i="1" s="1"/>
  <c r="AQ102" i="1" s="1"/>
  <c r="AP95" i="1"/>
  <c r="AR96" i="1" s="1"/>
  <c r="AK96" i="1"/>
  <c r="AV95" i="1"/>
  <c r="AZ95" i="1" s="1"/>
  <c r="AU95" i="1"/>
  <c r="AI96" i="9"/>
  <c r="AM96" i="9"/>
  <c r="AL96" i="9"/>
  <c r="AC95" i="9"/>
  <c r="E95" i="8"/>
  <c r="BA95" i="1" l="1"/>
  <c r="BB95" i="1" s="1"/>
  <c r="AX95" i="1"/>
  <c r="AS96" i="1"/>
  <c r="AY95" i="1"/>
  <c r="BC95" i="1"/>
  <c r="BE95" i="1" s="1"/>
  <c r="AT96" i="1"/>
  <c r="AW95" i="1"/>
  <c r="AJ96" i="1"/>
  <c r="AI96" i="1" s="1"/>
  <c r="AV96" i="9"/>
  <c r="AU96" i="9"/>
  <c r="AN96" i="9"/>
  <c r="AO96" i="9" s="1"/>
  <c r="AQ103" i="9" s="1"/>
  <c r="AP96" i="9"/>
  <c r="AR97" i="9" s="1"/>
  <c r="AK97" i="9"/>
  <c r="BF95" i="1" l="1"/>
  <c r="AM96" i="1"/>
  <c r="AK97" i="1"/>
  <c r="AL96" i="1"/>
  <c r="D95" i="8"/>
  <c r="AC95" i="1"/>
  <c r="AJ97" i="9"/>
  <c r="AI97" i="9" s="1"/>
  <c r="AK98" i="9" s="1"/>
  <c r="AZ96" i="9"/>
  <c r="BA96" i="9"/>
  <c r="BB96" i="9" s="1"/>
  <c r="AX96" i="9"/>
  <c r="AW96" i="9"/>
  <c r="AT97" i="9"/>
  <c r="AY96" i="9"/>
  <c r="BC96" i="9"/>
  <c r="BE96" i="9" s="1"/>
  <c r="AS97" i="9"/>
  <c r="BF96" i="9" l="1"/>
  <c r="AN96" i="1"/>
  <c r="AO96" i="1" s="1"/>
  <c r="AQ103" i="1" s="1"/>
  <c r="AP96" i="1"/>
  <c r="AS97" i="1"/>
  <c r="AV96" i="1"/>
  <c r="AU96" i="1"/>
  <c r="AL97" i="9"/>
  <c r="AP97" i="9" s="1"/>
  <c r="AM97" i="9"/>
  <c r="AU97" i="9" s="1"/>
  <c r="AC96" i="9"/>
  <c r="E96" i="8"/>
  <c r="AS98" i="9"/>
  <c r="BA96" i="1" l="1"/>
  <c r="BB96" i="1" s="1"/>
  <c r="AJ97" i="1"/>
  <c r="AT97" i="1"/>
  <c r="BC96" i="1"/>
  <c r="BE96" i="1" s="1"/>
  <c r="AW96" i="1"/>
  <c r="AY96" i="1"/>
  <c r="AZ96" i="1"/>
  <c r="AR97" i="1"/>
  <c r="AX96" i="1"/>
  <c r="AV97" i="9"/>
  <c r="AX97" i="9" s="1"/>
  <c r="AN97" i="9"/>
  <c r="AO97" i="9" s="1"/>
  <c r="AQ104" i="9" s="1"/>
  <c r="AW97" i="9"/>
  <c r="AT98" i="9"/>
  <c r="AR98" i="9"/>
  <c r="AJ98" i="9"/>
  <c r="BF96" i="1" l="1"/>
  <c r="AZ97" i="9"/>
  <c r="BC97" i="9"/>
  <c r="AC96" i="1"/>
  <c r="D96" i="8"/>
  <c r="AY97" i="9"/>
  <c r="AI97" i="1"/>
  <c r="AL97" i="1"/>
  <c r="AM97" i="1"/>
  <c r="BA97" i="9"/>
  <c r="BB97" i="9" s="1"/>
  <c r="AI98" i="9"/>
  <c r="AM98" i="9"/>
  <c r="AL98" i="9"/>
  <c r="AC97" i="9" l="1"/>
  <c r="BE97" i="9"/>
  <c r="E97" i="8"/>
  <c r="AK98" i="1"/>
  <c r="AU97" i="1"/>
  <c r="AV97" i="1"/>
  <c r="AN97" i="1"/>
  <c r="AO97" i="1" s="1"/>
  <c r="AQ104" i="1" s="1"/>
  <c r="AP97" i="1"/>
  <c r="AN98" i="9"/>
  <c r="AO98" i="9" s="1"/>
  <c r="AP98" i="9"/>
  <c r="AR99" i="9" s="1"/>
  <c r="AU98" i="9"/>
  <c r="AV98" i="9"/>
  <c r="AK99" i="9"/>
  <c r="BF97" i="9" l="1"/>
  <c r="BA97" i="1"/>
  <c r="BB97" i="1" s="1"/>
  <c r="AW97" i="1"/>
  <c r="BC97" i="1"/>
  <c r="BE97" i="1" s="1"/>
  <c r="AY97" i="1"/>
  <c r="AT98" i="1"/>
  <c r="AZ97" i="1"/>
  <c r="AJ98" i="1"/>
  <c r="AI98" i="1" s="1"/>
  <c r="AX97" i="1"/>
  <c r="AR98" i="1"/>
  <c r="AS98" i="1"/>
  <c r="AQ105" i="9"/>
  <c r="BA98" i="9"/>
  <c r="BB98" i="9" s="1"/>
  <c r="AJ99" i="9"/>
  <c r="AI99" i="9" s="1"/>
  <c r="AK100" i="9" s="1"/>
  <c r="AY98" i="9"/>
  <c r="AT99" i="9"/>
  <c r="AW98" i="9"/>
  <c r="BC98" i="9"/>
  <c r="BE98" i="9" s="1"/>
  <c r="AX98" i="9"/>
  <c r="AS99" i="9"/>
  <c r="AZ98" i="9"/>
  <c r="AM98" i="1" l="1"/>
  <c r="AV98" i="1" s="1"/>
  <c r="AX98" i="1" s="1"/>
  <c r="BF98" i="9"/>
  <c r="BF97" i="1"/>
  <c r="AK99" i="1"/>
  <c r="D97" i="8"/>
  <c r="AC97" i="1"/>
  <c r="AL98" i="1"/>
  <c r="AL99" i="9"/>
  <c r="AP99" i="9" s="1"/>
  <c r="AJ100" i="9" s="1"/>
  <c r="AI100" i="9" s="1"/>
  <c r="AK101" i="9" s="1"/>
  <c r="AM99" i="9"/>
  <c r="AU99" i="9" s="1"/>
  <c r="AC98" i="9"/>
  <c r="E98" i="8"/>
  <c r="AS100" i="9"/>
  <c r="AU98" i="1" l="1"/>
  <c r="AT100" i="9"/>
  <c r="AM100" i="9"/>
  <c r="AU100" i="9" s="1"/>
  <c r="AR100" i="9"/>
  <c r="AN98" i="1"/>
  <c r="AP98" i="1"/>
  <c r="AS99" i="1"/>
  <c r="AW99" i="9"/>
  <c r="AL100" i="9"/>
  <c r="AP100" i="9" s="1"/>
  <c r="AW100" i="9" s="1"/>
  <c r="AN99" i="9"/>
  <c r="AO99" i="9" s="1"/>
  <c r="AQ106" i="9" s="1"/>
  <c r="AV99" i="9"/>
  <c r="AV100" i="9" s="1"/>
  <c r="AZ100" i="9" s="1"/>
  <c r="AR101" i="9"/>
  <c r="AS101" i="9"/>
  <c r="AJ101" i="9" l="1"/>
  <c r="AI101" i="9" s="1"/>
  <c r="AK102" i="9" s="1"/>
  <c r="AN100" i="9"/>
  <c r="AO100" i="9" s="1"/>
  <c r="AQ107" i="9" s="1"/>
  <c r="AT101" i="9"/>
  <c r="AM101" i="9"/>
  <c r="AU101" i="9" s="1"/>
  <c r="BA99" i="9"/>
  <c r="BB99" i="9" s="1"/>
  <c r="BC98" i="1"/>
  <c r="BE98" i="1" s="1"/>
  <c r="AY98" i="1"/>
  <c r="AT99" i="1"/>
  <c r="AW98" i="1"/>
  <c r="AR99" i="1"/>
  <c r="AZ98" i="1"/>
  <c r="AJ99" i="1"/>
  <c r="BC99" i="9"/>
  <c r="AY99" i="9"/>
  <c r="AO98" i="1"/>
  <c r="AQ105" i="1" s="1"/>
  <c r="AZ99" i="9"/>
  <c r="AL101" i="9"/>
  <c r="AP101" i="9" s="1"/>
  <c r="AR102" i="9" s="1"/>
  <c r="AX99" i="9"/>
  <c r="AY100" i="9"/>
  <c r="BA100" i="9"/>
  <c r="AS102" i="9"/>
  <c r="AX100" i="9"/>
  <c r="AV101" i="9"/>
  <c r="BC100" i="9"/>
  <c r="BE100" i="9" s="1"/>
  <c r="BE99" i="9" l="1"/>
  <c r="BF98" i="1"/>
  <c r="BB100" i="9"/>
  <c r="AW101" i="9"/>
  <c r="AT102" i="9"/>
  <c r="AN101" i="9"/>
  <c r="AO101" i="9" s="1"/>
  <c r="AQ108" i="9" s="1"/>
  <c r="AC99" i="9"/>
  <c r="E99" i="8"/>
  <c r="AI99" i="1"/>
  <c r="AL99" i="1"/>
  <c r="AM99" i="1"/>
  <c r="AJ102" i="9"/>
  <c r="AI102" i="9" s="1"/>
  <c r="AK103" i="9" s="1"/>
  <c r="BA98" i="1"/>
  <c r="BB98" i="1" s="1"/>
  <c r="AC98" i="1"/>
  <c r="D98" i="8"/>
  <c r="AX101" i="9"/>
  <c r="AY101" i="9"/>
  <c r="BC101" i="9"/>
  <c r="BE101" i="9" s="1"/>
  <c r="AZ101" i="9"/>
  <c r="AC100" i="9"/>
  <c r="E100" i="8"/>
  <c r="BF100" i="9" l="1"/>
  <c r="BF99" i="9"/>
  <c r="BF101" i="9"/>
  <c r="BA101" i="9"/>
  <c r="BB101" i="9" s="1"/>
  <c r="AV99" i="1"/>
  <c r="AU99" i="1"/>
  <c r="AK100" i="1"/>
  <c r="AL102" i="9"/>
  <c r="AM102" i="9"/>
  <c r="AV102" i="9" s="1"/>
  <c r="AX102" i="9" s="1"/>
  <c r="AP99" i="1"/>
  <c r="AN99" i="1"/>
  <c r="AO99" i="1" s="1"/>
  <c r="AQ106" i="1" s="1"/>
  <c r="AS103" i="9"/>
  <c r="AC101" i="9"/>
  <c r="E101" i="8"/>
  <c r="AU102" i="9" l="1"/>
  <c r="AZ99" i="1"/>
  <c r="AN102" i="9"/>
  <c r="AO102" i="9" s="1"/>
  <c r="AQ109" i="9" s="1"/>
  <c r="AP102" i="9"/>
  <c r="AJ103" i="9" s="1"/>
  <c r="AI103" i="9" s="1"/>
  <c r="AK104" i="9" s="1"/>
  <c r="AS104" i="9" s="1"/>
  <c r="AR100" i="1"/>
  <c r="AS100" i="1"/>
  <c r="AX99" i="1"/>
  <c r="AT100" i="1"/>
  <c r="AW99" i="1"/>
  <c r="AY99" i="1"/>
  <c r="BC99" i="1"/>
  <c r="BE99" i="1" s="1"/>
  <c r="AJ100" i="1"/>
  <c r="AI100" i="1" s="1"/>
  <c r="BA99" i="1"/>
  <c r="BB99" i="1" s="1"/>
  <c r="BF99" i="1" l="1"/>
  <c r="AR103" i="9"/>
  <c r="AT103" i="9"/>
  <c r="AL103" i="9"/>
  <c r="AP103" i="9" s="1"/>
  <c r="AW103" i="9" s="1"/>
  <c r="BA102" i="9"/>
  <c r="BB102" i="9" s="1"/>
  <c r="AM103" i="9"/>
  <c r="AU103" i="9" s="1"/>
  <c r="AY102" i="9"/>
  <c r="AZ102" i="9"/>
  <c r="BC102" i="9"/>
  <c r="AW102" i="9"/>
  <c r="AC99" i="1"/>
  <c r="D99" i="8"/>
  <c r="AM100" i="1"/>
  <c r="AK101" i="1"/>
  <c r="AL100" i="1"/>
  <c r="E102" i="8" l="1"/>
  <c r="BE102" i="9"/>
  <c r="AV103" i="9"/>
  <c r="AX103" i="9" s="1"/>
  <c r="AN103" i="9"/>
  <c r="AO103" i="9" s="1"/>
  <c r="AQ110" i="9" s="1"/>
  <c r="AJ104" i="9"/>
  <c r="AM104" i="9" s="1"/>
  <c r="AC102" i="9"/>
  <c r="AS101" i="1"/>
  <c r="AN100" i="1"/>
  <c r="AO100" i="1" s="1"/>
  <c r="AQ107" i="1" s="1"/>
  <c r="AP100" i="1"/>
  <c r="AU100" i="1"/>
  <c r="AV100" i="1"/>
  <c r="AT104" i="9"/>
  <c r="AR104" i="9"/>
  <c r="AY103" i="9" l="1"/>
  <c r="BC103" i="9"/>
  <c r="AC103" i="9" s="1"/>
  <c r="BE103" i="9"/>
  <c r="BA103" i="9"/>
  <c r="BB103" i="9" s="1"/>
  <c r="AZ103" i="9"/>
  <c r="BF102" i="9"/>
  <c r="AL104" i="9"/>
  <c r="AI104" i="9"/>
  <c r="AK105" i="9" s="1"/>
  <c r="BA100" i="1"/>
  <c r="BB100" i="1" s="1"/>
  <c r="AX100" i="1"/>
  <c r="AW100" i="1"/>
  <c r="AT101" i="1"/>
  <c r="BC100" i="1"/>
  <c r="BE100" i="1" s="1"/>
  <c r="AY100" i="1"/>
  <c r="AJ101" i="1"/>
  <c r="AZ100" i="1"/>
  <c r="AR101" i="1"/>
  <c r="E103" i="8"/>
  <c r="AN104" i="9"/>
  <c r="AO104" i="9" s="1"/>
  <c r="AP104" i="9"/>
  <c r="AJ105" i="9" s="1"/>
  <c r="AU104" i="9"/>
  <c r="AV104" i="9"/>
  <c r="BF103" i="9" l="1"/>
  <c r="BF100" i="1"/>
  <c r="AR105" i="9"/>
  <c r="AC100" i="1"/>
  <c r="D100" i="8"/>
  <c r="AI101" i="1"/>
  <c r="AL101" i="1"/>
  <c r="AM101" i="1"/>
  <c r="AI105" i="9"/>
  <c r="AK106" i="9" s="1"/>
  <c r="BA104" i="9"/>
  <c r="BB104" i="9" s="1"/>
  <c r="AW104" i="9"/>
  <c r="AT105" i="9"/>
  <c r="AY104" i="9"/>
  <c r="BC104" i="9"/>
  <c r="BE104" i="9" s="1"/>
  <c r="AX104" i="9"/>
  <c r="AS105" i="9"/>
  <c r="AM105" i="9"/>
  <c r="AL105" i="9"/>
  <c r="AZ104" i="9"/>
  <c r="BF104" i="9" l="1"/>
  <c r="AN101" i="1"/>
  <c r="AO101" i="1" s="1"/>
  <c r="AP101" i="1"/>
  <c r="AU101" i="1"/>
  <c r="AV101" i="1"/>
  <c r="AK102" i="1"/>
  <c r="AU105" i="9"/>
  <c r="AS106" i="9"/>
  <c r="AN105" i="9"/>
  <c r="E104" i="8"/>
  <c r="AC104" i="9"/>
  <c r="AV105" i="9"/>
  <c r="AP105" i="9"/>
  <c r="AQ108" i="1" l="1"/>
  <c r="BA101" i="1"/>
  <c r="BB101" i="1" s="1"/>
  <c r="AX101" i="1"/>
  <c r="AR102" i="1"/>
  <c r="AY101" i="1"/>
  <c r="AT102" i="1"/>
  <c r="AW101" i="1"/>
  <c r="BC101" i="1"/>
  <c r="BE101" i="1" s="1"/>
  <c r="AZ101" i="1"/>
  <c r="AJ102" i="1"/>
  <c r="AI102" i="1" s="1"/>
  <c r="AS102" i="1"/>
  <c r="AT106" i="9"/>
  <c r="AY105" i="9"/>
  <c r="AW105" i="9"/>
  <c r="BC105" i="9"/>
  <c r="BE105" i="9" s="1"/>
  <c r="AJ106" i="9"/>
  <c r="AR106" i="9"/>
  <c r="AZ105" i="9"/>
  <c r="AO105" i="9"/>
  <c r="AX105" i="9"/>
  <c r="BF105" i="9" l="1"/>
  <c r="BF101" i="1"/>
  <c r="AK103" i="1"/>
  <c r="AL102" i="1"/>
  <c r="AM102" i="1"/>
  <c r="D101" i="8"/>
  <c r="AC101" i="1"/>
  <c r="AC105" i="9"/>
  <c r="E105" i="8"/>
  <c r="AI106" i="9"/>
  <c r="AL106" i="9"/>
  <c r="AM106" i="9"/>
  <c r="BA105" i="9"/>
  <c r="BB105" i="9" s="1"/>
  <c r="AN102" i="1" l="1"/>
  <c r="AO102" i="1" s="1"/>
  <c r="AQ109" i="1" s="1"/>
  <c r="AP102" i="1"/>
  <c r="AV102" i="1"/>
  <c r="AU102" i="1"/>
  <c r="AS103" i="1"/>
  <c r="AU106" i="9"/>
  <c r="AV106" i="9"/>
  <c r="AK107" i="9"/>
  <c r="AN106" i="9"/>
  <c r="AO106" i="9" s="1"/>
  <c r="AP106" i="9"/>
  <c r="BA102" i="1" l="1"/>
  <c r="BB102" i="1" s="1"/>
  <c r="AX102" i="1"/>
  <c r="AT103" i="1"/>
  <c r="AY102" i="1"/>
  <c r="BC102" i="1"/>
  <c r="BE102" i="1" s="1"/>
  <c r="AW102" i="1"/>
  <c r="AZ102" i="1"/>
  <c r="AR103" i="1"/>
  <c r="AJ103" i="1"/>
  <c r="BA106" i="9"/>
  <c r="BB106" i="9" s="1"/>
  <c r="AX106" i="9"/>
  <c r="AS107" i="9"/>
  <c r="AY106" i="9"/>
  <c r="AT107" i="9"/>
  <c r="AW106" i="9"/>
  <c r="BC106" i="9"/>
  <c r="BE106" i="9" s="1"/>
  <c r="AR107" i="9"/>
  <c r="AZ106" i="9"/>
  <c r="AJ107" i="9"/>
  <c r="AI107" i="9" s="1"/>
  <c r="BF106" i="9" l="1"/>
  <c r="BF102" i="1"/>
  <c r="AI103" i="1"/>
  <c r="AM103" i="1"/>
  <c r="AL103" i="1"/>
  <c r="D102" i="8"/>
  <c r="AC102" i="1"/>
  <c r="AM107" i="9"/>
  <c r="AV107" i="9" s="1"/>
  <c r="AX107" i="9" s="1"/>
  <c r="E106" i="8"/>
  <c r="AC106" i="9"/>
  <c r="AK108" i="9"/>
  <c r="AL107" i="9"/>
  <c r="AV103" i="1" l="1"/>
  <c r="AU103" i="1"/>
  <c r="AN103" i="1"/>
  <c r="AO103" i="1" s="1"/>
  <c r="AQ110" i="1" s="1"/>
  <c r="AP103" i="1"/>
  <c r="AK104" i="1"/>
  <c r="AU107" i="9"/>
  <c r="AS108" i="9"/>
  <c r="AN107" i="9"/>
  <c r="AO107" i="9" s="1"/>
  <c r="AP107" i="9"/>
  <c r="AW103" i="1" l="1"/>
  <c r="AT104" i="1"/>
  <c r="BC103" i="1"/>
  <c r="BE103" i="1" s="1"/>
  <c r="AY103" i="1"/>
  <c r="AJ104" i="1"/>
  <c r="AI104" i="1" s="1"/>
  <c r="AR104" i="1"/>
  <c r="AX103" i="1"/>
  <c r="AS104" i="1"/>
  <c r="AZ103" i="1"/>
  <c r="BA103" i="1"/>
  <c r="BB103" i="1" s="1"/>
  <c r="BA107" i="9"/>
  <c r="BB107" i="9" s="1"/>
  <c r="AT108" i="9"/>
  <c r="AW107" i="9"/>
  <c r="BC107" i="9"/>
  <c r="BE107" i="9" s="1"/>
  <c r="AY107" i="9"/>
  <c r="AR108" i="9"/>
  <c r="AZ107" i="9"/>
  <c r="AJ108" i="9"/>
  <c r="BF107" i="9" l="1"/>
  <c r="BF103" i="1"/>
  <c r="AK105" i="1"/>
  <c r="AM104" i="1"/>
  <c r="AL104" i="1"/>
  <c r="AC103" i="1"/>
  <c r="D103" i="8"/>
  <c r="AI108" i="9"/>
  <c r="AM108" i="9"/>
  <c r="AL108" i="9"/>
  <c r="AC107" i="9"/>
  <c r="E107" i="8"/>
  <c r="AP104" i="1" l="1"/>
  <c r="AN104" i="1"/>
  <c r="AO104" i="1" s="1"/>
  <c r="AU104" i="1"/>
  <c r="AV104" i="1"/>
  <c r="AS105" i="1"/>
  <c r="AU108" i="9"/>
  <c r="AV108" i="9"/>
  <c r="AN108" i="9"/>
  <c r="AO108" i="9" s="1"/>
  <c r="AP108" i="9"/>
  <c r="AK109" i="9"/>
  <c r="BA104" i="1" l="1"/>
  <c r="BB104" i="1" s="1"/>
  <c r="AZ104" i="1"/>
  <c r="AX104" i="1"/>
  <c r="AW104" i="1"/>
  <c r="AT105" i="1"/>
  <c r="BC104" i="1"/>
  <c r="BE104" i="1" s="1"/>
  <c r="AY104" i="1"/>
  <c r="AJ105" i="1"/>
  <c r="AR105" i="1"/>
  <c r="AZ108" i="9"/>
  <c r="BA108" i="9"/>
  <c r="BB108" i="9" s="1"/>
  <c r="AY108" i="9"/>
  <c r="BC108" i="9"/>
  <c r="BE108" i="9" s="1"/>
  <c r="BF108" i="9" s="1"/>
  <c r="AT109" i="9"/>
  <c r="AW108" i="9"/>
  <c r="AR109" i="9"/>
  <c r="AS109" i="9"/>
  <c r="AX108" i="9"/>
  <c r="AJ109" i="9"/>
  <c r="AI109" i="9" s="1"/>
  <c r="BF104" i="1" l="1"/>
  <c r="AI105" i="1"/>
  <c r="AM105" i="1"/>
  <c r="AL105" i="1"/>
  <c r="AC104" i="1"/>
  <c r="D104" i="8"/>
  <c r="AL109" i="9"/>
  <c r="AP109" i="9" s="1"/>
  <c r="AJ110" i="9" s="1"/>
  <c r="AM109" i="9"/>
  <c r="AU109" i="9" s="1"/>
  <c r="AC108" i="9"/>
  <c r="E108" i="8"/>
  <c r="AK110" i="9"/>
  <c r="AN105" i="1" l="1"/>
  <c r="AO105" i="1" s="1"/>
  <c r="AP105" i="1"/>
  <c r="AR106" i="1" s="1"/>
  <c r="AV105" i="1"/>
  <c r="AU105" i="1"/>
  <c r="AK106" i="1"/>
  <c r="AJ106" i="1"/>
  <c r="AI110" i="9"/>
  <c r="AN109" i="9"/>
  <c r="AO109" i="9" s="1"/>
  <c r="AV109" i="9"/>
  <c r="AX109" i="9" s="1"/>
  <c r="AT110" i="9"/>
  <c r="AW109" i="9"/>
  <c r="AM110" i="9"/>
  <c r="AS110" i="9"/>
  <c r="AL110" i="9"/>
  <c r="AR110" i="9"/>
  <c r="AZ105" i="1" l="1"/>
  <c r="BA105" i="1"/>
  <c r="BB105" i="1" s="1"/>
  <c r="AS106" i="1"/>
  <c r="AM106" i="1"/>
  <c r="AV106" i="1" s="1"/>
  <c r="AL106" i="1"/>
  <c r="AN106" i="1" s="1"/>
  <c r="AO106" i="1" s="1"/>
  <c r="AI106" i="1"/>
  <c r="AX105" i="1"/>
  <c r="AY105" i="1"/>
  <c r="AW105" i="1"/>
  <c r="AT106" i="1"/>
  <c r="BC105" i="1"/>
  <c r="BE105" i="1" s="1"/>
  <c r="AU106" i="1"/>
  <c r="BA109" i="9"/>
  <c r="BB109" i="9" s="1"/>
  <c r="BC109" i="9"/>
  <c r="AV110" i="9"/>
  <c r="AX110" i="9" s="1"/>
  <c r="AY109" i="9"/>
  <c r="AZ109" i="9"/>
  <c r="AN110" i="9"/>
  <c r="AO110" i="9" s="1"/>
  <c r="AP110" i="9"/>
  <c r="AU110" i="9"/>
  <c r="BE109" i="9" l="1"/>
  <c r="BF109" i="9" s="1"/>
  <c r="BF105" i="1"/>
  <c r="AP106" i="1"/>
  <c r="AJ107" i="1" s="1"/>
  <c r="AC105" i="1"/>
  <c r="D105" i="8"/>
  <c r="AK107" i="1"/>
  <c r="BA106" i="1"/>
  <c r="BB106" i="1" s="1"/>
  <c r="AX106" i="1"/>
  <c r="E109" i="8"/>
  <c r="AC109" i="9"/>
  <c r="BA110" i="9"/>
  <c r="BB110" i="9" s="1"/>
  <c r="AW110" i="9"/>
  <c r="AY110" i="9"/>
  <c r="BC110" i="9"/>
  <c r="BI29" i="9"/>
  <c r="AZ110" i="9"/>
  <c r="BI31" i="9" l="1"/>
  <c r="C23" i="11" s="1"/>
  <c r="BE110" i="9"/>
  <c r="BF110" i="9" s="1"/>
  <c r="AZ106" i="1"/>
  <c r="AR107" i="1"/>
  <c r="AY106" i="1"/>
  <c r="AT107" i="1"/>
  <c r="BC106" i="1"/>
  <c r="AW106" i="1"/>
  <c r="AI107" i="1"/>
  <c r="AK108" i="1" s="1"/>
  <c r="AS107" i="1"/>
  <c r="AL107" i="1"/>
  <c r="AM107" i="1"/>
  <c r="BI30" i="9"/>
  <c r="C22" i="11" s="1"/>
  <c r="C21" i="11"/>
  <c r="E110" i="8"/>
  <c r="AC110" i="9"/>
  <c r="D106" i="8" l="1"/>
  <c r="BE106" i="1"/>
  <c r="AC106" i="1"/>
  <c r="AN107" i="1"/>
  <c r="AO107" i="1" s="1"/>
  <c r="AP107" i="1"/>
  <c r="AU107" i="1"/>
  <c r="AV107" i="1"/>
  <c r="AS108" i="1"/>
  <c r="BF106" i="1" l="1"/>
  <c r="BA107" i="1"/>
  <c r="BB107" i="1" s="1"/>
  <c r="AX107" i="1"/>
  <c r="AY107" i="1"/>
  <c r="BC107" i="1"/>
  <c r="BE107" i="1" s="1"/>
  <c r="BF107" i="1" s="1"/>
  <c r="AT108" i="1"/>
  <c r="AW107" i="1"/>
  <c r="AJ108" i="1"/>
  <c r="AZ107" i="1"/>
  <c r="AR108" i="1"/>
  <c r="D107" i="8" l="1"/>
  <c r="AC107" i="1"/>
  <c r="AI108" i="1"/>
  <c r="AL108" i="1"/>
  <c r="AM108" i="1"/>
  <c r="AN108" i="1" l="1"/>
  <c r="AO108" i="1" s="1"/>
  <c r="AP108" i="1"/>
  <c r="AJ109" i="1" s="1"/>
  <c r="AK109" i="1"/>
  <c r="AU108" i="1"/>
  <c r="AV108" i="1"/>
  <c r="AZ108" i="1" s="1"/>
  <c r="AR109" i="1" l="1"/>
  <c r="BA108" i="1"/>
  <c r="BB108" i="1" s="1"/>
  <c r="AL109" i="1"/>
  <c r="AM109" i="1"/>
  <c r="AU109" i="1" s="1"/>
  <c r="AS109" i="1"/>
  <c r="AI109" i="1"/>
  <c r="AT109" i="1"/>
  <c r="AW108" i="1"/>
  <c r="BC108" i="1"/>
  <c r="BE108" i="1" s="1"/>
  <c r="AY108" i="1"/>
  <c r="AX108" i="1"/>
  <c r="AV109" i="1" l="1"/>
  <c r="AX109" i="1" s="1"/>
  <c r="BF108" i="1"/>
  <c r="AK110" i="1"/>
  <c r="AC108" i="1"/>
  <c r="D108" i="8"/>
  <c r="AP109" i="1"/>
  <c r="AN109" i="1"/>
  <c r="AO109" i="1" s="1"/>
  <c r="AZ109" i="1" l="1"/>
  <c r="BA109" i="1"/>
  <c r="BB109" i="1" s="1"/>
  <c r="AW109" i="1"/>
  <c r="AT110" i="1"/>
  <c r="BC109" i="1"/>
  <c r="BE109" i="1" s="1"/>
  <c r="AY109" i="1"/>
  <c r="AJ110" i="1"/>
  <c r="AI110" i="1" s="1"/>
  <c r="AR110" i="1"/>
  <c r="AS110" i="1"/>
  <c r="BF109" i="1" l="1"/>
  <c r="AL110" i="1"/>
  <c r="AP110" i="1" s="1"/>
  <c r="AM110" i="1"/>
  <c r="AU110" i="1" s="1"/>
  <c r="D109" i="8"/>
  <c r="AC109" i="1"/>
  <c r="AV110" i="1" l="1"/>
  <c r="AX110" i="1" s="1"/>
  <c r="AN110" i="1"/>
  <c r="AO110" i="1" s="1"/>
  <c r="AW110" i="1"/>
  <c r="AY110" i="1" l="1"/>
  <c r="AZ110" i="1"/>
  <c r="BC110" i="1"/>
  <c r="BE110" i="1" s="1"/>
  <c r="BF110" i="1" s="1"/>
  <c r="BA110" i="1"/>
  <c r="BB110" i="1" s="1"/>
  <c r="D110" i="8"/>
  <c r="AC110" i="1"/>
  <c r="BI31" i="1" l="1"/>
  <c r="D23" i="11" s="1"/>
  <c r="BI29" i="1" l="1"/>
  <c r="D21" i="11" l="1"/>
  <c r="BI30" i="1" l="1"/>
  <c r="D22" i="1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</calcChain>
</file>

<file path=xl/sharedStrings.xml><?xml version="1.0" encoding="utf-8"?>
<sst xmlns="http://schemas.openxmlformats.org/spreadsheetml/2006/main" count="440" uniqueCount="156">
  <si>
    <t>SD Notes; events; observations</t>
  </si>
  <si>
    <t>Date</t>
  </si>
  <si>
    <t>R0</t>
  </si>
  <si>
    <r>
      <t>InfectionRate (</t>
    </r>
    <r>
      <rPr>
        <b/>
        <sz val="11"/>
        <color theme="1"/>
        <rFont val="Calibri"/>
        <family val="2"/>
      </rPr>
      <t>β)</t>
    </r>
  </si>
  <si>
    <t>Duration of Infectiousness (d)</t>
  </si>
  <si>
    <r>
      <t>Removal Rate (</t>
    </r>
    <r>
      <rPr>
        <b/>
        <sz val="11"/>
        <color theme="1"/>
        <rFont val="Calibri"/>
        <family val="2"/>
      </rPr>
      <t>ϒ)</t>
    </r>
  </si>
  <si>
    <t>% Chg in I</t>
  </si>
  <si>
    <t>Susceptible</t>
  </si>
  <si>
    <t>S Removal (Infected from school)</t>
  </si>
  <si>
    <t>S Removal (Infected from home / community)</t>
  </si>
  <si>
    <t>Newly Infectious Infected (90%)</t>
  </si>
  <si>
    <t>Newly Non-Infectious Infected  (10%)</t>
  </si>
  <si>
    <t>Infected Infectious</t>
  </si>
  <si>
    <t>I Addition 1</t>
  </si>
  <si>
    <t>I Addition 2</t>
  </si>
  <si>
    <t>I Subtraction</t>
  </si>
  <si>
    <t>R Addition</t>
  </si>
  <si>
    <t>SIR Total</t>
  </si>
  <si>
    <t>Metrics</t>
  </si>
  <si>
    <t>Starting Numbers</t>
  </si>
  <si>
    <t>SD Lvls</t>
  </si>
  <si>
    <t>β – γ = Case pct chg</t>
  </si>
  <si>
    <t>SD % chg</t>
  </si>
  <si>
    <t>First Day of School</t>
  </si>
  <si>
    <t>S</t>
  </si>
  <si>
    <t>I</t>
  </si>
  <si>
    <t>R</t>
  </si>
  <si>
    <t>(β) - S infected/day - School</t>
  </si>
  <si>
    <t>(ϒ) - Recovered/day</t>
  </si>
  <si>
    <t>= can edit to adjust model's social distancing levels</t>
  </si>
  <si>
    <t>https://www.cdc.gov/coronavirus/2019-ncov/hcp/planning-scenarios.html</t>
  </si>
  <si>
    <t>Asymptomatic infections</t>
  </si>
  <si>
    <t>Symptomatic Infections</t>
  </si>
  <si>
    <t>Presymptomatic Infectiousness</t>
  </si>
  <si>
    <t>True R0 Est</t>
  </si>
  <si>
    <t>Total Cases - Current Active = Recovered</t>
  </si>
  <si>
    <t>Remaining County Susceptible</t>
  </si>
  <si>
    <t>Pct active community infected at any given time for model</t>
  </si>
  <si>
    <t>Close Contacts Infected at start</t>
  </si>
  <si>
    <t>Percent S at Start</t>
  </si>
  <si>
    <t>Highest Infectious Infected at Peak</t>
  </si>
  <si>
    <t>Highest  Infectious Infected on date</t>
  </si>
  <si>
    <t>County Pop</t>
  </si>
  <si>
    <t>Newly Asymptomatic Infectious (30%)</t>
  </si>
  <si>
    <t>Newly Symptomatic Infectious (60%)</t>
  </si>
  <si>
    <t>Removed / Recovered / Asymptomatics (Non-Infectious)</t>
  </si>
  <si>
    <t>Infectious asymptomatics</t>
  </si>
  <si>
    <t>County - TTU Students</t>
  </si>
  <si>
    <t>Avg Number of Roomates</t>
  </si>
  <si>
    <t>Total New Infections</t>
  </si>
  <si>
    <t>Chance of Roomates / Close Contacts  Infecting Student</t>
  </si>
  <si>
    <t>Rolling Sum</t>
  </si>
  <si>
    <t>Total  Close Social Contact per Susceptible</t>
  </si>
  <si>
    <t>Roomate + Close social contact / day (e.g. friend, relative)</t>
  </si>
  <si>
    <t>Total</t>
  </si>
  <si>
    <t>Active (x5)</t>
  </si>
  <si>
    <t>Total Students and Staff</t>
  </si>
  <si>
    <t>Current Confirmed Active Infected on 8/24</t>
  </si>
  <si>
    <t>Estimatated Number of True Actives (x5) on 8/24</t>
  </si>
  <si>
    <t>Estimatated Number of True Actives (x10) - CDC estimate -- on 8/24</t>
  </si>
  <si>
    <t>Total Cases on 8/24</t>
  </si>
  <si>
    <t>Dead on 8/24</t>
  </si>
  <si>
    <t>Fiber Optic Line Cut</t>
  </si>
  <si>
    <t>New Recovered</t>
  </si>
  <si>
    <t>Total Recovered</t>
  </si>
  <si>
    <t>Total Active</t>
  </si>
  <si>
    <t>Total Reported - Students</t>
  </si>
  <si>
    <t>New Recovered - Students</t>
  </si>
  <si>
    <t>Total Recovered - Students</t>
  </si>
  <si>
    <t>New Active - Students</t>
  </si>
  <si>
    <t>Total Active - Students</t>
  </si>
  <si>
    <t>Total Reported - Employees</t>
  </si>
  <si>
    <t>New Recovered - Employees</t>
  </si>
  <si>
    <t>Total Recovered - Employees</t>
  </si>
  <si>
    <t>New Active - Employees</t>
  </si>
  <si>
    <t>Total Active - Employees</t>
  </si>
  <si>
    <t>Total New Active</t>
  </si>
  <si>
    <t>Infected vs Actual Diff</t>
  </si>
  <si>
    <t>Total Cases</t>
  </si>
  <si>
    <t>Total Predicted Infected (I + R)</t>
  </si>
  <si>
    <t>Log Total Cases</t>
  </si>
  <si>
    <t>Log Predicted Cases</t>
  </si>
  <si>
    <t>Rolling Infection to Recovery Ratio</t>
  </si>
  <si>
    <t>Infection</t>
  </si>
  <si>
    <t>Recovery</t>
  </si>
  <si>
    <t>First Football Game</t>
  </si>
  <si>
    <t>Labor Day Weekend</t>
  </si>
  <si>
    <t>Time</t>
  </si>
  <si>
    <t>ln(total cases)</t>
  </si>
  <si>
    <t>Total Cases dt</t>
  </si>
  <si>
    <t>Reduced Beta</t>
  </si>
  <si>
    <t>Reduced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</si>
  <si>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</si>
  <si>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</si>
  <si>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</si>
  <si>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</si>
  <si>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</si>
  <si>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</si>
  <si>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</si>
  <si>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</si>
  <si>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</si>
  <si>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</si>
  <si>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</si>
  <si>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</si>
  <si>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</si>
  <si>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</si>
  <si>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</si>
  <si>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</si>
  <si>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</si>
  <si>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</si>
  <si>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</si>
  <si>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</si>
  <si>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</si>
  <si>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</si>
  <si>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</si>
  <si>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True Cases</t>
  </si>
  <si>
    <t>Total Infections on 12-9-20</t>
  </si>
  <si>
    <t>Quarantine for Symptomatics After 8 Days -&gt; Removed</t>
  </si>
  <si>
    <t>Beta</t>
  </si>
  <si>
    <t>Mitigation Cases</t>
  </si>
  <si>
    <t>Spike Cases</t>
  </si>
  <si>
    <t>No Change Cases</t>
  </si>
  <si>
    <t>No Change</t>
  </si>
  <si>
    <t>Mitigation</t>
  </si>
  <si>
    <t>Rsq</t>
  </si>
  <si>
    <t>Rsquare</t>
  </si>
  <si>
    <t>Close Catch</t>
  </si>
  <si>
    <t>Peak</t>
  </si>
  <si>
    <t>Peak Date</t>
  </si>
  <si>
    <t>End Total</t>
  </si>
  <si>
    <t>Predicted Active Infectious Cases</t>
  </si>
  <si>
    <t>Confirmed Active Cases</t>
  </si>
  <si>
    <t>Diff</t>
  </si>
  <si>
    <t>Diff^2</t>
  </si>
  <si>
    <t>diff^2/expected</t>
  </si>
  <si>
    <t>chi sq</t>
  </si>
  <si>
    <t>p-value</t>
  </si>
  <si>
    <t>test stat</t>
  </si>
  <si>
    <t>alpha</t>
  </si>
  <si>
    <t>RMSE</t>
  </si>
  <si>
    <t>Avg  Close social contact / day (e.g. friend, relative) - non student</t>
  </si>
  <si>
    <t>Confirmed Active for Model</t>
  </si>
  <si>
    <t>No Mitigation</t>
  </si>
  <si>
    <t>Predicted Removed</t>
  </si>
  <si>
    <t>TTU Total Recovered</t>
  </si>
  <si>
    <t>Total Cases - % Inc</t>
  </si>
  <si>
    <t>7 Day Avg Pct Inc Total Cases</t>
  </si>
  <si>
    <t>Total Cases Pct Change</t>
  </si>
  <si>
    <t>7-day avg Pct Change</t>
  </si>
  <si>
    <t>Weekly Differences</t>
  </si>
  <si>
    <t>Notes</t>
  </si>
  <si>
    <t>Log Total Cases 3-day Avg</t>
  </si>
  <si>
    <t>Change in Log Total Cases 3-day Avg</t>
  </si>
  <si>
    <t>Active Infection Chg</t>
  </si>
  <si>
    <t>Recovery Chg</t>
  </si>
  <si>
    <t>SD
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</si>
</sst>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%"/>
    <numFmt numFmtId="168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0" fontId="2" fillId="2" borderId="1" xfId="0" applyFont="1" applyFill="1" applyBorder="1"/>
    <xf numFmtId="3" fontId="2" fillId="3" borderId="2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4" fontId="2" fillId="4" borderId="3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  <xf numFmtId="0" fontId="2" fillId="2" borderId="0" xfId="1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9" fontId="2" fillId="3" borderId="4" xfId="2" applyNumberFormat="1" applyFont="1" applyFill="1" applyBorder="1" applyAlignment="1">
      <alignment horizontal="center" vertical="center" wrapText="1"/>
    </xf>
    <xf numFmtId="14" fontId="0" fillId="0" borderId="5" xfId="0" applyNumberFormat="1" applyBorder="1"/>
    <xf numFmtId="4" fontId="0" fillId="0" borderId="6" xfId="0" applyNumberFormat="1" applyBorder="1"/>
    <xf numFmtId="4" fontId="0" fillId="0" borderId="6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7" xfId="0" applyBorder="1"/>
    <xf numFmtId="164" fontId="0" fillId="0" borderId="8" xfId="0" applyNumberFormat="1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4" fontId="0" fillId="0" borderId="6" xfId="1" applyNumberFormat="1" applyFont="1" applyBorder="1" applyAlignment="1">
      <alignment horizontal="center"/>
    </xf>
    <xf numFmtId="4" fontId="0" fillId="0" borderId="0" xfId="1" applyNumberFormat="1" applyFont="1" applyBorder="1" applyAlignment="1">
      <alignment horizontal="center"/>
    </xf>
    <xf numFmtId="0" fontId="0" fillId="0" borderId="9" xfId="0" applyBorder="1"/>
    <xf numFmtId="164" fontId="0" fillId="0" borderId="10" xfId="0" applyNumberFormat="1" applyBorder="1"/>
    <xf numFmtId="165" fontId="0" fillId="6" borderId="4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165" fontId="0" fillId="0" borderId="8" xfId="0" applyNumberFormat="1" applyBorder="1"/>
    <xf numFmtId="165" fontId="0" fillId="0" borderId="10" xfId="0" applyNumberFormat="1" applyBorder="1"/>
    <xf numFmtId="2" fontId="0" fillId="0" borderId="12" xfId="0" applyNumberFormat="1" applyBorder="1"/>
    <xf numFmtId="0" fontId="0" fillId="6" borderId="0" xfId="0" applyFill="1"/>
    <xf numFmtId="0" fontId="0" fillId="0" borderId="0" xfId="0" quotePrefix="1"/>
    <xf numFmtId="0" fontId="0" fillId="0" borderId="8" xfId="0" applyBorder="1"/>
    <xf numFmtId="0" fontId="0" fillId="0" borderId="4" xfId="0" applyFill="1" applyBorder="1" applyAlignment="1">
      <alignment horizontal="center"/>
    </xf>
    <xf numFmtId="10" fontId="0" fillId="0" borderId="4" xfId="2" applyNumberFormat="1" applyFont="1" applyFill="1" applyBorder="1" applyAlignment="1">
      <alignment horizontal="center"/>
    </xf>
    <xf numFmtId="2" fontId="0" fillId="0" borderId="4" xfId="2" applyNumberFormat="1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5" fontId="0" fillId="6" borderId="4" xfId="0" applyNumberFormat="1" applyFont="1" applyFill="1" applyBorder="1" applyAlignment="1">
      <alignment horizontal="center"/>
    </xf>
    <xf numFmtId="10" fontId="1" fillId="7" borderId="4" xfId="2" applyNumberFormat="1" applyFont="1" applyFill="1" applyBorder="1" applyAlignment="1">
      <alignment horizontal="center"/>
    </xf>
    <xf numFmtId="2" fontId="1" fillId="7" borderId="4" xfId="2" applyNumberFormat="1" applyFont="1" applyFill="1" applyBorder="1" applyAlignment="1">
      <alignment horizontal="center"/>
    </xf>
    <xf numFmtId="0" fontId="3" fillId="0" borderId="0" xfId="3"/>
    <xf numFmtId="0" fontId="0" fillId="0" borderId="0" xfId="0" applyNumberFormat="1"/>
    <xf numFmtId="9" fontId="0" fillId="0" borderId="0" xfId="0" applyNumberFormat="1" applyAlignment="1">
      <alignment horizontal="left"/>
    </xf>
    <xf numFmtId="164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0" fillId="0" borderId="0" xfId="0" applyAlignment="1">
      <alignment horizontal="left"/>
    </xf>
    <xf numFmtId="2" fontId="0" fillId="0" borderId="0" xfId="2" applyNumberFormat="1" applyFont="1"/>
    <xf numFmtId="9" fontId="0" fillId="0" borderId="0" xfId="2" applyFont="1"/>
    <xf numFmtId="0" fontId="0" fillId="4" borderId="0" xfId="0" applyFill="1"/>
    <xf numFmtId="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5" xfId="0" applyBorder="1"/>
    <xf numFmtId="4" fontId="0" fillId="0" borderId="0" xfId="0" applyNumberFormat="1" applyAlignment="1">
      <alignment horizontal="center"/>
    </xf>
    <xf numFmtId="4" fontId="2" fillId="2" borderId="13" xfId="0" applyNumberFormat="1" applyFont="1" applyFill="1" applyBorder="1" applyAlignment="1">
      <alignment horizontal="center" vertical="center" wrapText="1"/>
    </xf>
    <xf numFmtId="4" fontId="2" fillId="8" borderId="14" xfId="0" applyNumberFormat="1" applyFont="1" applyFill="1" applyBorder="1" applyAlignment="1">
      <alignment horizontal="center" vertical="center" wrapText="1"/>
    </xf>
    <xf numFmtId="4" fontId="2" fillId="8" borderId="15" xfId="0" applyNumberFormat="1" applyFont="1" applyFill="1" applyBorder="1" applyAlignment="1">
      <alignment horizontal="center" vertical="center" wrapText="1"/>
    </xf>
    <xf numFmtId="4" fontId="2" fillId="5" borderId="13" xfId="0" applyNumberFormat="1" applyFont="1" applyFill="1" applyBorder="1" applyAlignment="1">
      <alignment horizontal="center" vertical="center" wrapText="1"/>
    </xf>
    <xf numFmtId="4" fontId="2" fillId="5" borderId="15" xfId="0" applyNumberFormat="1" applyFont="1" applyFill="1" applyBorder="1" applyAlignment="1">
      <alignment horizontal="center" vertical="center" wrapText="1"/>
    </xf>
    <xf numFmtId="0" fontId="0" fillId="9" borderId="0" xfId="0" applyFill="1"/>
    <xf numFmtId="14" fontId="0" fillId="0" borderId="5" xfId="0" applyNumberFormat="1" applyFill="1" applyBorder="1"/>
    <xf numFmtId="0" fontId="0" fillId="0" borderId="6" xfId="0" applyNumberFormat="1" applyBorder="1"/>
    <xf numFmtId="0" fontId="0" fillId="0" borderId="6" xfId="0" applyNumberFormat="1" applyFill="1" applyBorder="1"/>
    <xf numFmtId="0" fontId="2" fillId="4" borderId="3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Border="1"/>
    <xf numFmtId="14" fontId="0" fillId="0" borderId="0" xfId="0" applyNumberFormat="1"/>
    <xf numFmtId="0" fontId="2" fillId="10" borderId="5" xfId="0" applyFont="1" applyFill="1" applyBorder="1" applyAlignment="1">
      <alignment horizontal="center" vertical="center" wrapText="1"/>
    </xf>
    <xf numFmtId="0" fontId="0" fillId="0" borderId="6" xfId="0" applyNumberFormat="1" applyFont="1" applyBorder="1"/>
    <xf numFmtId="0" fontId="2" fillId="9" borderId="0" xfId="1" applyNumberFormat="1" applyFont="1" applyFill="1" applyBorder="1" applyAlignment="1">
      <alignment horizontal="center" vertical="center" wrapText="1"/>
    </xf>
    <xf numFmtId="4" fontId="5" fillId="0" borderId="0" xfId="1" applyNumberFormat="1" applyFont="1" applyAlignment="1">
      <alignment horizontal="center"/>
    </xf>
    <xf numFmtId="0" fontId="5" fillId="9" borderId="6" xfId="0" applyNumberFormat="1" applyFont="1" applyFill="1" applyBorder="1"/>
    <xf numFmtId="4" fontId="0" fillId="0" borderId="0" xfId="0" applyNumberFormat="1"/>
    <xf numFmtId="4" fontId="2" fillId="11" borderId="0" xfId="0" applyNumberFormat="1" applyFont="1" applyFill="1" applyBorder="1" applyAlignment="1">
      <alignment horizontal="center" vertical="center" wrapText="1"/>
    </xf>
    <xf numFmtId="14" fontId="0" fillId="11" borderId="5" xfId="0" applyNumberFormat="1" applyFill="1" applyBorder="1"/>
    <xf numFmtId="1" fontId="2" fillId="3" borderId="3" xfId="0" applyNumberFormat="1" applyFont="1" applyFill="1" applyBorder="1" applyAlignment="1">
      <alignment horizontal="center" vertical="center" wrapText="1"/>
    </xf>
    <xf numFmtId="1" fontId="0" fillId="0" borderId="6" xfId="0" applyNumberFormat="1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5" fillId="0" borderId="17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Continuous"/>
    </xf>
    <xf numFmtId="0" fontId="0" fillId="0" borderId="1" xfId="0" applyBorder="1"/>
    <xf numFmtId="14" fontId="0" fillId="11" borderId="2" xfId="0" applyNumberFormat="1" applyFill="1" applyBorder="1"/>
    <xf numFmtId="1" fontId="0" fillId="0" borderId="3" xfId="0" applyNumberFormat="1" applyBorder="1"/>
    <xf numFmtId="0" fontId="0" fillId="0" borderId="3" xfId="0" applyNumberFormat="1" applyBorder="1"/>
    <xf numFmtId="4" fontId="0" fillId="0" borderId="3" xfId="0" applyNumberFormat="1" applyBorder="1"/>
    <xf numFmtId="4" fontId="0" fillId="0" borderId="3" xfId="1" applyNumberFormat="1" applyFon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7" fontId="0" fillId="0" borderId="0" xfId="2" applyNumberFormat="1" applyFont="1"/>
    <xf numFmtId="14" fontId="0" fillId="0" borderId="1" xfId="0" applyNumberFormat="1" applyBorder="1"/>
    <xf numFmtId="0" fontId="0" fillId="0" borderId="3" xfId="0" applyNumberFormat="1" applyFill="1" applyBorder="1"/>
    <xf numFmtId="14" fontId="0" fillId="0" borderId="0" xfId="0" applyNumberFormat="1" applyAlignment="1">
      <alignment horizontal="right"/>
    </xf>
    <xf numFmtId="14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66" fontId="0" fillId="0" borderId="0" xfId="0" applyNumberFormat="1"/>
    <xf numFmtId="10" fontId="2" fillId="9" borderId="0" xfId="2" applyNumberFormat="1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6" xfId="2" applyNumberFormat="1" applyFont="1" applyBorder="1"/>
    <xf numFmtId="0" fontId="5" fillId="0" borderId="6" xfId="0" applyNumberFormat="1" applyFont="1" applyFill="1" applyBorder="1"/>
    <xf numFmtId="0" fontId="0" fillId="0" borderId="6" xfId="0" applyNumberFormat="1" applyFont="1" applyFill="1" applyBorder="1"/>
    <xf numFmtId="1" fontId="0" fillId="0" borderId="6" xfId="0" applyNumberFormat="1" applyFill="1" applyBorder="1"/>
    <xf numFmtId="10" fontId="0" fillId="0" borderId="6" xfId="2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0" fontId="0" fillId="0" borderId="0" xfId="0" applyNumberFormat="1" applyFill="1" applyBorder="1"/>
    <xf numFmtId="4" fontId="0" fillId="0" borderId="0" xfId="1" applyNumberFormat="1" applyFont="1" applyFill="1" applyAlignment="1">
      <alignment horizontal="center"/>
    </xf>
    <xf numFmtId="1" fontId="0" fillId="0" borderId="2" xfId="0" applyNumberFormat="1" applyBorder="1"/>
    <xf numFmtId="4" fontId="1" fillId="0" borderId="0" xfId="1" applyNumberFormat="1" applyFont="1" applyFill="1" applyAlignment="1">
      <alignment horizontal="center"/>
    </xf>
    <xf numFmtId="168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8"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Future Cases as a Function of Hypothesized Infection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Forecast!$B$2:$B$293</c:f>
              <c:numCache>
                <c:formatCode>General</c:formatCode>
                <c:ptCount val="292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4-467B-B2E1-BF3B2B3B0F5C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Mitigation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Forecast!$C$2:$C$293</c:f>
              <c:numCache>
                <c:formatCode>General</c:formatCode>
                <c:ptCount val="292"/>
                <c:pt idx="19" formatCode="#,##0.00">
                  <c:v>1177.3595902964848</c:v>
                </c:pt>
                <c:pt idx="20" formatCode="#,##0.00">
                  <c:v>1203.0857296637846</c:v>
                </c:pt>
                <c:pt idx="21" formatCode="#,##0.00">
                  <c:v>1228.5440418012577</c:v>
                </c:pt>
                <c:pt idx="22" formatCode="#,##0.00">
                  <c:v>1253.7366779514841</c:v>
                </c:pt>
                <c:pt idx="23" formatCode="#,##0.00">
                  <c:v>1278.6665810820364</c:v>
                </c:pt>
                <c:pt idx="24" formatCode="#,##0.00">
                  <c:v>1303.3375898612055</c:v>
                </c:pt>
                <c:pt idx="25" formatCode="#,##0.00">
                  <c:v>1327.7538682121201</c:v>
                </c:pt>
                <c:pt idx="26" formatCode="#,##0.00">
                  <c:v>1351.9198975266793</c:v>
                </c:pt>
                <c:pt idx="27" formatCode="#,##0.00">
                  <c:v>1376.047755764655</c:v>
                </c:pt>
                <c:pt idx="28" formatCode="#,##0.00">
                  <c:v>1400.1390734929369</c:v>
                </c:pt>
                <c:pt idx="29" formatCode="#,##0.00">
                  <c:v>1424.1954089403125</c:v>
                </c:pt>
                <c:pt idx="30" formatCode="#,##0.00">
                  <c:v>1448.2182482131202</c:v>
                </c:pt>
                <c:pt idx="31" formatCode="#,##0.00">
                  <c:v>1472.2090051374262</c:v>
                </c:pt>
                <c:pt idx="32" formatCode="#,##0.00">
                  <c:v>1496.169020721333</c:v>
                </c:pt>
                <c:pt idx="33" formatCode="#,##0.00">
                  <c:v>1520.0995648518074</c:v>
                </c:pt>
                <c:pt idx="34" formatCode="#,##0.00">
                  <c:v>1544.0018379600792</c:v>
                </c:pt>
                <c:pt idx="35" formatCode="#,##0.00">
                  <c:v>1567.876175875612</c:v>
                </c:pt>
                <c:pt idx="36" formatCode="#,##0.00">
                  <c:v>1591.7228955752055</c:v>
                </c:pt>
                <c:pt idx="37" formatCode="#,##0.00">
                  <c:v>1615.5422962314735</c:v>
                </c:pt>
                <c:pt idx="38" formatCode="#,##0.00">
                  <c:v>1639.3346602176061</c:v>
                </c:pt>
                <c:pt idx="39" formatCode="#,##0.00">
                  <c:v>1663.1002540715861</c:v>
                </c:pt>
                <c:pt idx="40" formatCode="#,##0.00">
                  <c:v>1686.8393294229086</c:v>
                </c:pt>
                <c:pt idx="41" formatCode="#,##0.00">
                  <c:v>1710.5521238747372</c:v>
                </c:pt>
                <c:pt idx="42" formatCode="#,##0.00">
                  <c:v>1734.2388618434106</c:v>
                </c:pt>
                <c:pt idx="43" formatCode="#,##0.00">
                  <c:v>1757.8997583981759</c:v>
                </c:pt>
                <c:pt idx="44" formatCode="#,##0.00">
                  <c:v>1781.535019707431</c:v>
                </c:pt>
                <c:pt idx="45" formatCode="#,##0.00">
                  <c:v>1805.144843462964</c:v>
                </c:pt>
                <c:pt idx="46" formatCode="#,##0.00">
                  <c:v>1828.7294192832446</c:v>
                </c:pt>
                <c:pt idx="47" formatCode="#,##0.00">
                  <c:v>1852.2889290967789</c:v>
                </c:pt>
                <c:pt idx="48" formatCode="#,##0.00">
                  <c:v>1875.8235475064714</c:v>
                </c:pt>
                <c:pt idx="49" formatCode="#,##0.00">
                  <c:v>1899.3334421359411</c:v>
                </c:pt>
                <c:pt idx="50" formatCode="#,##0.00">
                  <c:v>1922.8187739586847</c:v>
                </c:pt>
                <c:pt idx="51" formatCode="#,##0.00">
                  <c:v>1946.2796975994092</c:v>
                </c:pt>
                <c:pt idx="52" formatCode="#,##0.00">
                  <c:v>1969.7163616215782</c:v>
                </c:pt>
                <c:pt idx="53" formatCode="#,##0.00">
                  <c:v>1993.1289088018002</c:v>
                </c:pt>
                <c:pt idx="54" formatCode="#,##0.00">
                  <c:v>2016.5174763916727</c:v>
                </c:pt>
                <c:pt idx="55" formatCode="#,##0.00">
                  <c:v>2039.8821963676626</c:v>
                </c:pt>
                <c:pt idx="56" formatCode="#,##0.00">
                  <c:v>2063.2231956695723</c:v>
                </c:pt>
                <c:pt idx="57" formatCode="#,##0.00">
                  <c:v>2086.5405964281213</c:v>
                </c:pt>
                <c:pt idx="58" formatCode="#,##0.00">
                  <c:v>2109.8345161821449</c:v>
                </c:pt>
                <c:pt idx="59" formatCode="#,##0.00">
                  <c:v>2133.1050680859335</c:v>
                </c:pt>
                <c:pt idx="60" formatCode="#,##0.00">
                  <c:v>2156.3523611071578</c:v>
                </c:pt>
                <c:pt idx="61" formatCode="#,##0.00">
                  <c:v>2179.5765002158132</c:v>
                </c:pt>
                <c:pt idx="62" formatCode="#,##0.00">
                  <c:v>2202.7775865645826</c:v>
                </c:pt>
                <c:pt idx="63" formatCode="#,##0.00">
                  <c:v>2225.955717661021</c:v>
                </c:pt>
                <c:pt idx="64" formatCode="#,##0.00">
                  <c:v>2249.1109875319171</c:v>
                </c:pt>
                <c:pt idx="65" formatCode="#,##0.00">
                  <c:v>2272.2434868802034</c:v>
                </c:pt>
                <c:pt idx="66" formatCode="#,##0.00">
                  <c:v>2295.3533032347418</c:v>
                </c:pt>
                <c:pt idx="67" formatCode="#,##0.00">
                  <c:v>2318.4405210933128</c:v>
                </c:pt>
                <c:pt idx="68" formatCode="#,##0.00">
                  <c:v>2341.5052220591169</c:v>
                </c:pt>
                <c:pt idx="69" formatCode="#,##0.00">
                  <c:v>2364.5474849710804</c:v>
                </c:pt>
                <c:pt idx="70" formatCode="#,##0.00">
                  <c:v>2387.5673860282509</c:v>
                </c:pt>
                <c:pt idx="71" formatCode="#,##0.00">
                  <c:v>2410.5649989085487</c:v>
                </c:pt>
                <c:pt idx="72" formatCode="#,##0.00">
                  <c:v>2433.5403948821245</c:v>
                </c:pt>
                <c:pt idx="73" formatCode="#,##0.00">
                  <c:v>2456.49364291958</c:v>
                </c:pt>
                <c:pt idx="74" formatCode="#,##0.00">
                  <c:v>2479.4248097952768</c:v>
                </c:pt>
                <c:pt idx="75" formatCode="#,##0.00">
                  <c:v>2502.3339601859561</c:v>
                </c:pt>
                <c:pt idx="76" formatCode="#,##0.00">
                  <c:v>2525.221156764886</c:v>
                </c:pt>
                <c:pt idx="77" formatCode="#,##0.00">
                  <c:v>2548.0864602917327</c:v>
                </c:pt>
                <c:pt idx="78" formatCode="#,##0.00">
                  <c:v>2570.929929698364</c:v>
                </c:pt>
                <c:pt idx="79" formatCode="#,##0.00">
                  <c:v>2593.7516221707492</c:v>
                </c:pt>
                <c:pt idx="80" formatCode="#,##0.00">
                  <c:v>2616.5515932271501</c:v>
                </c:pt>
                <c:pt idx="81" formatCode="#,##0.00">
                  <c:v>2639.3298967927617</c:v>
                </c:pt>
                <c:pt idx="82" formatCode="#,##0.00">
                  <c:v>2662.0865852709708</c:v>
                </c:pt>
                <c:pt idx="83" formatCode="#,##0.00">
                  <c:v>2684.8217096113772</c:v>
                </c:pt>
                <c:pt idx="84" formatCode="#,##0.00">
                  <c:v>2707.5353193747301</c:v>
                </c:pt>
                <c:pt idx="85" formatCode="#,##0.00">
                  <c:v>2730.2274627949214</c:v>
                </c:pt>
                <c:pt idx="86" formatCode="#,##0.00">
                  <c:v>2752.8981868381657</c:v>
                </c:pt>
                <c:pt idx="87" formatCode="#,##0.00">
                  <c:v>2775.5475372594938</c:v>
                </c:pt>
                <c:pt idx="88" formatCode="#,##0.00">
                  <c:v>2798.1755586566851</c:v>
                </c:pt>
                <c:pt idx="89" formatCode="#,##0.00">
                  <c:v>2820.7822945217581</c:v>
                </c:pt>
                <c:pt idx="90" formatCode="#,##0.00">
                  <c:v>2843.3677872901153</c:v>
                </c:pt>
                <c:pt idx="91" formatCode="#,##0.00">
                  <c:v>2865.9320783874687</c:v>
                </c:pt>
                <c:pt idx="92" formatCode="#,##0.00">
                  <c:v>2888.4752082746318</c:v>
                </c:pt>
                <c:pt idx="93" formatCode="#,##0.00">
                  <c:v>2910.9972164902824</c:v>
                </c:pt>
                <c:pt idx="94" formatCode="#,##0.00">
                  <c:v>2933.4981416917849</c:v>
                </c:pt>
                <c:pt idx="95" formatCode="#,##0.00">
                  <c:v>2955.9780216941613</c:v>
                </c:pt>
                <c:pt idx="96" formatCode="#,##0.00">
                  <c:v>2978.4368935072944</c:v>
                </c:pt>
                <c:pt idx="97" formatCode="#,##0.00">
                  <c:v>3000.8747933714462</c:v>
                </c:pt>
                <c:pt idx="98" formatCode="#,##0.00">
                  <c:v>3023.2917567911618</c:v>
                </c:pt>
                <c:pt idx="99" formatCode="#,##0.00">
                  <c:v>3045.6878185676396</c:v>
                </c:pt>
                <c:pt idx="100" formatCode="#,##0.00">
                  <c:v>3068.063012829633</c:v>
                </c:pt>
                <c:pt idx="101" formatCode="#,##0.00">
                  <c:v>3090.4173730629473</c:v>
                </c:pt>
                <c:pt idx="102" formatCode="#,##0.00">
                  <c:v>3112.7509321386042</c:v>
                </c:pt>
                <c:pt idx="103" formatCode="#,##0.00">
                  <c:v>3135.0637223397275</c:v>
                </c:pt>
                <c:pt idx="104" formatCode="#,##0.00">
                  <c:v>3157.3557753872092</c:v>
                </c:pt>
                <c:pt idx="105" formatCode="#,##0.00">
                  <c:v>3179.627122464211</c:v>
                </c:pt>
                <c:pt idx="106" formatCode="#,##0.00">
                  <c:v>3201.87779423956</c:v>
                </c:pt>
                <c:pt idx="107" formatCode="#,##0.00">
                  <c:v>3224.1078208900753</c:v>
                </c:pt>
                <c:pt idx="108" formatCode="#,##0.00">
                  <c:v>3246.3172321218944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4-467B-B2E1-BF3B2B3B0F5C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No Mitigation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Forecast!$D$2:$D$293</c:f>
              <c:numCache>
                <c:formatCode>General</c:formatCode>
                <c:ptCount val="292"/>
                <c:pt idx="19" formatCode="#,##0.00">
                  <c:v>1239.3770418945073</c:v>
                </c:pt>
                <c:pt idx="20" formatCode="#,##0.00">
                  <c:v>1329.7124544505587</c:v>
                </c:pt>
                <c:pt idx="21" formatCode="#,##0.00">
                  <c:v>1422.3362509039353</c:v>
                </c:pt>
                <c:pt idx="22" formatCode="#,##0.00">
                  <c:v>1517.2258981002269</c:v>
                </c:pt>
                <c:pt idx="23" formatCode="#,##0.00">
                  <c:v>1614.374055336139</c:v>
                </c:pt>
                <c:pt idx="24" formatCode="#,##0.00">
                  <c:v>1713.7925657529017</c:v>
                </c:pt>
                <c:pt idx="25" formatCode="#,##0.00">
                  <c:v>1815.5020393532322</c:v>
                </c:pt>
                <c:pt idx="26" formatCode="#,##0.00">
                  <c:v>1919.532461101428</c:v>
                </c:pt>
                <c:pt idx="27" formatCode="#,##0.00">
                  <c:v>2025.2125032066499</c:v>
                </c:pt>
                <c:pt idx="28" formatCode="#,##0.00">
                  <c:v>2132.439834027221</c:v>
                </c:pt>
                <c:pt idx="29" formatCode="#,##0.00">
                  <c:v>2229.8327581253716</c:v>
                </c:pt>
                <c:pt idx="30" formatCode="#,##0.00">
                  <c:v>2327.1886621083017</c:v>
                </c:pt>
                <c:pt idx="31" formatCode="#,##0.00">
                  <c:v>2424.3244385389044</c:v>
                </c:pt>
                <c:pt idx="32" formatCode="#,##0.00">
                  <c:v>2521.0472791362886</c:v>
                </c:pt>
                <c:pt idx="33" formatCode="#,##0.00">
                  <c:v>2617.1537805963826</c:v>
                </c:pt>
                <c:pt idx="34" formatCode="#,##0.00">
                  <c:v>2712.4289689781826</c:v>
                </c:pt>
                <c:pt idx="35" formatCode="#,##0.00">
                  <c:v>2806.695603868478</c:v>
                </c:pt>
                <c:pt idx="36" formatCode="#,##0.00">
                  <c:v>2899.7757747823002</c:v>
                </c:pt>
                <c:pt idx="37" formatCode="#,##0.00">
                  <c:v>2992.2838417074058</c:v>
                </c:pt>
                <c:pt idx="38" formatCode="#,##0.00">
                  <c:v>3084.1765484802263</c:v>
                </c:pt>
                <c:pt idx="39" formatCode="#,##0.00">
                  <c:v>3175.4216483895789</c:v>
                </c:pt>
                <c:pt idx="40" formatCode="#,##0.00">
                  <c:v>3265.99906490177</c:v>
                </c:pt>
                <c:pt idx="41" formatCode="#,##0.00">
                  <c:v>3355.9021483858119</c:v>
                </c:pt>
                <c:pt idx="42" formatCode="#,##0.00">
                  <c:v>3445.1390370278818</c:v>
                </c:pt>
                <c:pt idx="43" formatCode="#,##0.00">
                  <c:v>3533.7306656892797</c:v>
                </c:pt>
                <c:pt idx="44" formatCode="#,##0.00">
                  <c:v>3621.7113225317962</c:v>
                </c:pt>
                <c:pt idx="45" formatCode="#,##0.00">
                  <c:v>3709.0750535470715</c:v>
                </c:pt>
                <c:pt idx="46" formatCode="#,##0.00">
                  <c:v>3795.8188064264955</c:v>
                </c:pt>
                <c:pt idx="47" formatCode="#,##0.00">
                  <c:v>3881.9418025116433</c:v>
                </c:pt>
                <c:pt idx="48" formatCode="#,##0.00">
                  <c:v>3967.444805638745</c:v>
                </c:pt>
                <c:pt idx="49" formatCode="#,##0.00">
                  <c:v>4052.3292787426626</c:v>
                </c:pt>
                <c:pt idx="50" formatCode="#,##0.00">
                  <c:v>4136.5964183760816</c:v>
                </c:pt>
                <c:pt idx="51" formatCode="#,##0.00">
                  <c:v>4220.246288310389</c:v>
                </c:pt>
                <c:pt idx="52" formatCode="#,##0.00">
                  <c:v>4303.2768863411302</c:v>
                </c:pt>
                <c:pt idx="53" formatCode="#,##0.00">
                  <c:v>4385.6867402036078</c:v>
                </c:pt>
                <c:pt idx="54" formatCode="#,##0.00">
                  <c:v>4467.4747369880724</c:v>
                </c:pt>
                <c:pt idx="55" formatCode="#,##0.00">
                  <c:v>4548.6399878111524</c:v>
                </c:pt>
                <c:pt idx="56" formatCode="#,##0.00">
                  <c:v>4629.1817357343925</c:v>
                </c:pt>
                <c:pt idx="57" formatCode="#,##0.00">
                  <c:v>4709.0993156931836</c:v>
                </c:pt>
                <c:pt idx="58" formatCode="#,##0.00">
                  <c:v>4788.3921760280882</c:v>
                </c:pt>
                <c:pt idx="59" formatCode="#,##0.00">
                  <c:v>4867.0599570133327</c:v>
                </c:pt>
                <c:pt idx="60" formatCode="#,##0.00">
                  <c:v>4945.102632361175</c:v>
                </c:pt>
                <c:pt idx="61" formatCode="#,##0.00">
                  <c:v>5022.5204872733839</c:v>
                </c:pt>
                <c:pt idx="62" formatCode="#,##0.00">
                  <c:v>5099.3141065217142</c:v>
                </c:pt>
                <c:pt idx="63" formatCode="#,##0.00">
                  <c:v>5175.4843705998856</c:v>
                </c:pt>
                <c:pt idx="64" formatCode="#,##0.00">
                  <c:v>5251.0324574196748</c:v>
                </c:pt>
                <c:pt idx="65" formatCode="#,##0.00">
                  <c:v>5325.959846394434</c:v>
                </c:pt>
                <c:pt idx="66" formatCode="#,##0.00">
                  <c:v>5400.2683210603964</c:v>
                </c:pt>
                <c:pt idx="67" formatCode="#,##0.00">
                  <c:v>5473.9599665818087</c:v>
                </c:pt>
                <c:pt idx="68" formatCode="#,##0.00">
                  <c:v>5555.0878144961553</c:v>
                </c:pt>
                <c:pt idx="69" formatCode="#,##0.00">
                  <c:v>5636.3676568566116</c:v>
                </c:pt>
                <c:pt idx="70" formatCode="#,##0.00">
                  <c:v>5717.8376577210065</c:v>
                </c:pt>
                <c:pt idx="71" formatCode="#,##0.00">
                  <c:v>5799.5375643907546</c:v>
                </c:pt>
                <c:pt idx="72" formatCode="#,##0.00">
                  <c:v>5881.5087160621451</c:v>
                </c:pt>
                <c:pt idx="73" formatCode="#,##0.00">
                  <c:v>5955.5474458458666</c:v>
                </c:pt>
                <c:pt idx="74" formatCode="#,##0.00">
                  <c:v>6029.1509369800242</c:v>
                </c:pt>
                <c:pt idx="75" formatCode="#,##0.00">
                  <c:v>6102.3282654592222</c:v>
                </c:pt>
                <c:pt idx="76" formatCode="#,##0.00">
                  <c:v>6174.5939263550781</c:v>
                </c:pt>
                <c:pt idx="77" formatCode="#,##0.00">
                  <c:v>6245.8923155970097</c:v>
                </c:pt>
                <c:pt idx="78" formatCode="#,##0.00">
                  <c:v>6316.1639270771802</c:v>
                </c:pt>
                <c:pt idx="79" formatCode="#,##0.00">
                  <c:v>6385.3451528315691</c:v>
                </c:pt>
                <c:pt idx="80" formatCode="#,##0.00">
                  <c:v>6453.3680753816943</c:v>
                </c:pt>
                <c:pt idx="81" formatCode="#,##0.00">
                  <c:v>6520.6592026587641</c:v>
                </c:pt>
                <c:pt idx="82" formatCode="#,##0.00">
                  <c:v>6587.2074401470418</c:v>
                </c:pt>
                <c:pt idx="83" formatCode="#,##0.00">
                  <c:v>6653.0010216014925</c:v>
                </c:pt>
                <c:pt idx="84" formatCode="#,##0.00">
                  <c:v>6718.0571439494188</c:v>
                </c:pt>
                <c:pt idx="85" formatCode="#,##0.00">
                  <c:v>6782.3971384554688</c:v>
                </c:pt>
                <c:pt idx="86" formatCode="#,##0.00">
                  <c:v>6846.0468181770302</c:v>
                </c:pt>
                <c:pt idx="87" formatCode="#,##0.00">
                  <c:v>6909.0368447624023</c:v>
                </c:pt>
                <c:pt idx="88" formatCode="#,##0.00">
                  <c:v>6971.4031152635143</c:v>
                </c:pt>
                <c:pt idx="89" formatCode="#,##0.00">
                  <c:v>7000.4462859752612</c:v>
                </c:pt>
                <c:pt idx="90" formatCode="#,##0.00">
                  <c:v>7028.6211252158355</c:v>
                </c:pt>
                <c:pt idx="91" formatCode="#,##0.00">
                  <c:v>7055.9601766953738</c:v>
                </c:pt>
                <c:pt idx="92" formatCode="#,##0.00">
                  <c:v>7082.4948844837236</c:v>
                </c:pt>
                <c:pt idx="93" formatCode="#,##0.00">
                  <c:v>7108.2555632311951</c:v>
                </c:pt>
                <c:pt idx="94" formatCode="#,##0.00">
                  <c:v>7133.2713641288829</c:v>
                </c:pt>
                <c:pt idx="95" formatCode="#,##0.00">
                  <c:v>7157.5702364410572</c:v>
                </c:pt>
                <c:pt idx="96" formatCode="#,##0.00">
                  <c:v>7181.178884438008</c:v>
                </c:pt>
                <c:pt idx="97" formatCode="#,##0.00">
                  <c:v>7204.6015436137104</c:v>
                </c:pt>
                <c:pt idx="98" formatCode="#,##0.00">
                  <c:v>7227.8545641382207</c:v>
                </c:pt>
                <c:pt idx="99" formatCode="#,##0.00">
                  <c:v>7269.5884757196272</c:v>
                </c:pt>
                <c:pt idx="100" formatCode="#,##0.00">
                  <c:v>7312.5869600176657</c:v>
                </c:pt>
                <c:pt idx="101" formatCode="#,##0.00">
                  <c:v>7356.9601339922992</c:v>
                </c:pt>
                <c:pt idx="102" formatCode="#,##0.00">
                  <c:v>7402.820662414797</c:v>
                </c:pt>
                <c:pt idx="103" formatCode="#,##0.00">
                  <c:v>7450.2838063812023</c:v>
                </c:pt>
                <c:pt idx="104" formatCode="#,##0.00">
                  <c:v>7499.4674600017615</c:v>
                </c:pt>
                <c:pt idx="105" formatCode="#,##0.00">
                  <c:v>7550.4604443091912</c:v>
                </c:pt>
                <c:pt idx="106" formatCode="#,##0.00">
                  <c:v>7603.353345181742</c:v>
                </c:pt>
                <c:pt idx="107" formatCode="#,##0.00">
                  <c:v>7657.0097629785205</c:v>
                </c:pt>
                <c:pt idx="108" formatCode="#,##0.00">
                  <c:v>7711.3749992170151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4-467B-B2E1-BF3B2B3B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97215"/>
        <c:axId val="515626319"/>
      </c:lineChart>
      <c:dateAx>
        <c:axId val="608697215"/>
        <c:scaling>
          <c:orientation val="minMax"/>
          <c:max val="4417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5626319"/>
        <c:crosses val="autoZero"/>
        <c:auto val="1"/>
        <c:lblOffset val="100"/>
        <c:baseTimeUnit val="days"/>
      </c:dateAx>
      <c:valAx>
        <c:axId val="515626319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697215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Mit'!$F$1</c:f>
              <c:strCache>
                <c:ptCount val="1"/>
                <c:pt idx="0">
                  <c:v>Total Cases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Mit'!$F$2:$F$115</c:f>
              <c:numCache>
                <c:formatCode>0</c:formatCode>
                <c:ptCount val="114"/>
                <c:pt idx="6">
                  <c:v>3.6707207901821852</c:v>
                </c:pt>
                <c:pt idx="7">
                  <c:v>4.2730128357813832</c:v>
                </c:pt>
                <c:pt idx="8">
                  <c:v>4.874420688408474</c:v>
                </c:pt>
                <c:pt idx="9">
                  <c:v>4.706371733312058</c:v>
                </c:pt>
                <c:pt idx="10">
                  <c:v>4.1944050259877885</c:v>
                </c:pt>
                <c:pt idx="11">
                  <c:v>4.1008345210675063</c:v>
                </c:pt>
                <c:pt idx="12">
                  <c:v>4.3928993045390694</c:v>
                </c:pt>
                <c:pt idx="13">
                  <c:v>4.4619306972989499</c:v>
                </c:pt>
                <c:pt idx="14">
                  <c:v>5.8389215049259766</c:v>
                </c:pt>
                <c:pt idx="15">
                  <c:v>8.0693348652907861</c:v>
                </c:pt>
                <c:pt idx="16">
                  <c:v>8.4141387707611504</c:v>
                </c:pt>
                <c:pt idx="17">
                  <c:v>8.8577066939302949</c:v>
                </c:pt>
                <c:pt idx="18">
                  <c:v>10.398664813294261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9-4BA1-AEED-E5154F32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6847"/>
        <c:axId val="266624975"/>
      </c:lineChart>
      <c:dateAx>
        <c:axId val="165666847"/>
        <c:scaling>
          <c:orientation val="minMax"/>
          <c:max val="44084"/>
          <c:min val="4407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624975"/>
        <c:crosses val="autoZero"/>
        <c:auto val="1"/>
        <c:lblOffset val="100"/>
        <c:baseTimeUnit val="days"/>
      </c:dateAx>
      <c:valAx>
        <c:axId val="266624975"/>
        <c:scaling>
          <c:orientation val="minMax"/>
          <c:min val="2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66684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Mit'!$J$1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Spike no Mit'!$J$2:$J$21</c:f>
              <c:numCache>
                <c:formatCode>General</c:formatCode>
                <c:ptCount val="20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5-48EC-B406-58D6DE9E6C3A}"/>
            </c:ext>
          </c:extLst>
        </c:ser>
        <c:ser>
          <c:idx val="1"/>
          <c:order val="1"/>
          <c:tx>
            <c:strRef>
              <c:f>'TTU w. Quar - Spike no Mit'!$BC$1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Spike no Mit'!$C$2:$C$50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Spike no Mit'!$BC$2:$BC$111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1239.3770418945073</c:v>
                </c:pt>
                <c:pt idx="20">
                  <c:v>1329.7124544505587</c:v>
                </c:pt>
                <c:pt idx="21">
                  <c:v>1422.3362509039353</c:v>
                </c:pt>
                <c:pt idx="22">
                  <c:v>1517.2258981002269</c:v>
                </c:pt>
                <c:pt idx="23">
                  <c:v>1614.374055336139</c:v>
                </c:pt>
                <c:pt idx="24">
                  <c:v>1713.7925657529017</c:v>
                </c:pt>
                <c:pt idx="25">
                  <c:v>1815.5020393532322</c:v>
                </c:pt>
                <c:pt idx="26">
                  <c:v>1919.532461101428</c:v>
                </c:pt>
                <c:pt idx="27">
                  <c:v>2025.2125032066499</c:v>
                </c:pt>
                <c:pt idx="28">
                  <c:v>2132.439834027221</c:v>
                </c:pt>
                <c:pt idx="29">
                  <c:v>2229.8327581253716</c:v>
                </c:pt>
                <c:pt idx="30">
                  <c:v>2327.1886621083017</c:v>
                </c:pt>
                <c:pt idx="31">
                  <c:v>2424.3244385389044</c:v>
                </c:pt>
                <c:pt idx="32">
                  <c:v>2521.0472791362886</c:v>
                </c:pt>
                <c:pt idx="33">
                  <c:v>2617.1537805963826</c:v>
                </c:pt>
                <c:pt idx="34">
                  <c:v>2712.4289689781826</c:v>
                </c:pt>
                <c:pt idx="35">
                  <c:v>2806.695603868478</c:v>
                </c:pt>
                <c:pt idx="36">
                  <c:v>2899.7757747823002</c:v>
                </c:pt>
                <c:pt idx="37">
                  <c:v>2992.2838417074058</c:v>
                </c:pt>
                <c:pt idx="38">
                  <c:v>3084.1765484802263</c:v>
                </c:pt>
                <c:pt idx="39">
                  <c:v>3175.4216483895789</c:v>
                </c:pt>
                <c:pt idx="40">
                  <c:v>3265.99906490177</c:v>
                </c:pt>
                <c:pt idx="41">
                  <c:v>3355.9021483858119</c:v>
                </c:pt>
                <c:pt idx="42">
                  <c:v>3445.1390370278818</c:v>
                </c:pt>
                <c:pt idx="43">
                  <c:v>3533.7306656892797</c:v>
                </c:pt>
                <c:pt idx="44">
                  <c:v>3621.7113225317962</c:v>
                </c:pt>
                <c:pt idx="45">
                  <c:v>3709.0750535470715</c:v>
                </c:pt>
                <c:pt idx="46">
                  <c:v>3795.8188064264955</c:v>
                </c:pt>
                <c:pt idx="47">
                  <c:v>3881.9418025116433</c:v>
                </c:pt>
                <c:pt idx="48">
                  <c:v>3967.444805638745</c:v>
                </c:pt>
                <c:pt idx="49">
                  <c:v>4052.3292787426626</c:v>
                </c:pt>
                <c:pt idx="50">
                  <c:v>4136.5964183760816</c:v>
                </c:pt>
                <c:pt idx="51">
                  <c:v>4220.246288310389</c:v>
                </c:pt>
                <c:pt idx="52">
                  <c:v>4303.2768863411302</c:v>
                </c:pt>
                <c:pt idx="53">
                  <c:v>4385.6867402036078</c:v>
                </c:pt>
                <c:pt idx="54">
                  <c:v>4467.4747369880724</c:v>
                </c:pt>
                <c:pt idx="55">
                  <c:v>4548.6399878111524</c:v>
                </c:pt>
                <c:pt idx="56">
                  <c:v>4629.1817357343925</c:v>
                </c:pt>
                <c:pt idx="57">
                  <c:v>4709.0993156931836</c:v>
                </c:pt>
                <c:pt idx="58">
                  <c:v>4788.3921760280882</c:v>
                </c:pt>
                <c:pt idx="59">
                  <c:v>4867.0599570133327</c:v>
                </c:pt>
                <c:pt idx="60">
                  <c:v>4945.102632361175</c:v>
                </c:pt>
                <c:pt idx="61">
                  <c:v>5022.5204872733839</c:v>
                </c:pt>
                <c:pt idx="62">
                  <c:v>5099.3141065217142</c:v>
                </c:pt>
                <c:pt idx="63">
                  <c:v>5175.4843705998856</c:v>
                </c:pt>
                <c:pt idx="64">
                  <c:v>5251.0324574196748</c:v>
                </c:pt>
                <c:pt idx="65">
                  <c:v>5325.959846394434</c:v>
                </c:pt>
                <c:pt idx="66">
                  <c:v>5400.2683210603964</c:v>
                </c:pt>
                <c:pt idx="67">
                  <c:v>5473.9599665818087</c:v>
                </c:pt>
                <c:pt idx="68">
                  <c:v>5555.0878144961553</c:v>
                </c:pt>
                <c:pt idx="69">
                  <c:v>5636.3676568566116</c:v>
                </c:pt>
                <c:pt idx="70">
                  <c:v>5717.8376577210065</c:v>
                </c:pt>
                <c:pt idx="71">
                  <c:v>5799.5375643907546</c:v>
                </c:pt>
                <c:pt idx="72">
                  <c:v>5881.5087160621451</c:v>
                </c:pt>
                <c:pt idx="73">
                  <c:v>5955.5474458458666</c:v>
                </c:pt>
                <c:pt idx="74">
                  <c:v>6029.1509369800242</c:v>
                </c:pt>
                <c:pt idx="75">
                  <c:v>6102.3282654592222</c:v>
                </c:pt>
                <c:pt idx="76">
                  <c:v>6174.5939263550781</c:v>
                </c:pt>
                <c:pt idx="77">
                  <c:v>6245.8923155970097</c:v>
                </c:pt>
                <c:pt idx="78">
                  <c:v>6316.1639270771802</c:v>
                </c:pt>
                <c:pt idx="79">
                  <c:v>6385.3451528315691</c:v>
                </c:pt>
                <c:pt idx="80">
                  <c:v>6453.3680753816943</c:v>
                </c:pt>
                <c:pt idx="81">
                  <c:v>6520.6592026587641</c:v>
                </c:pt>
                <c:pt idx="82">
                  <c:v>6587.2074401470418</c:v>
                </c:pt>
                <c:pt idx="83">
                  <c:v>6653.0010216014925</c:v>
                </c:pt>
                <c:pt idx="84">
                  <c:v>6718.0571439494188</c:v>
                </c:pt>
                <c:pt idx="85">
                  <c:v>6782.3971384554688</c:v>
                </c:pt>
                <c:pt idx="86">
                  <c:v>6846.0468181770302</c:v>
                </c:pt>
                <c:pt idx="87">
                  <c:v>6909.0368447624023</c:v>
                </c:pt>
                <c:pt idx="88">
                  <c:v>6971.4031152635143</c:v>
                </c:pt>
                <c:pt idx="89">
                  <c:v>7000.4462859752612</c:v>
                </c:pt>
                <c:pt idx="90">
                  <c:v>7028.6211252158355</c:v>
                </c:pt>
                <c:pt idx="91">
                  <c:v>7055.9601766953738</c:v>
                </c:pt>
                <c:pt idx="92">
                  <c:v>7082.4948844837236</c:v>
                </c:pt>
                <c:pt idx="93">
                  <c:v>7108.2555632311951</c:v>
                </c:pt>
                <c:pt idx="94">
                  <c:v>7133.2713641288829</c:v>
                </c:pt>
                <c:pt idx="95">
                  <c:v>7157.5702364410572</c:v>
                </c:pt>
                <c:pt idx="96">
                  <c:v>7181.178884438008</c:v>
                </c:pt>
                <c:pt idx="97">
                  <c:v>7204.6015436137104</c:v>
                </c:pt>
                <c:pt idx="98">
                  <c:v>7227.8545641382207</c:v>
                </c:pt>
                <c:pt idx="99">
                  <c:v>7269.5884757196272</c:v>
                </c:pt>
                <c:pt idx="100">
                  <c:v>7312.5869600176657</c:v>
                </c:pt>
                <c:pt idx="101">
                  <c:v>7356.9601339922992</c:v>
                </c:pt>
                <c:pt idx="102">
                  <c:v>7402.820662414797</c:v>
                </c:pt>
                <c:pt idx="103">
                  <c:v>7450.2838063812023</c:v>
                </c:pt>
                <c:pt idx="104">
                  <c:v>7499.4674600017615</c:v>
                </c:pt>
                <c:pt idx="105">
                  <c:v>7550.4604443091912</c:v>
                </c:pt>
                <c:pt idx="106">
                  <c:v>7603.353345181742</c:v>
                </c:pt>
                <c:pt idx="107">
                  <c:v>7657.0097629785205</c:v>
                </c:pt>
                <c:pt idx="108">
                  <c:v>7711.3749992170151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5-48EC-B406-58D6DE9E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SIR Model - TTU Total Confirmed Infected Vs Predicted Infected --- Log Scale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8.467112387565634E-2"/>
          <c:y val="3.5220117065290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Mit'!$Z$1</c:f>
              <c:strCache>
                <c:ptCount val="1"/>
                <c:pt idx="0">
                  <c:v>Log 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Mit'!$Z$2:$Z$18</c:f>
              <c:numCache>
                <c:formatCode>General</c:formatCode>
                <c:ptCount val="17"/>
                <c:pt idx="0">
                  <c:v>4.6347289882296359</c:v>
                </c:pt>
                <c:pt idx="1">
                  <c:v>4.836281906951478</c:v>
                </c:pt>
                <c:pt idx="2">
                  <c:v>5.0039463059454592</c:v>
                </c:pt>
                <c:pt idx="3">
                  <c:v>5.3278761687895813</c:v>
                </c:pt>
                <c:pt idx="4">
                  <c:v>5.4510384535657002</c:v>
                </c:pt>
                <c:pt idx="5">
                  <c:v>5.5606816310155276</c:v>
                </c:pt>
                <c:pt idx="6">
                  <c:v>5.7651911027848444</c:v>
                </c:pt>
                <c:pt idx="7">
                  <c:v>5.7651911027848444</c:v>
                </c:pt>
                <c:pt idx="8">
                  <c:v>5.934894195619588</c:v>
                </c:pt>
                <c:pt idx="9">
                  <c:v>6.3117348091529148</c:v>
                </c:pt>
                <c:pt idx="10">
                  <c:v>6.4361503683694279</c:v>
                </c:pt>
                <c:pt idx="11">
                  <c:v>6.508769136971682</c:v>
                </c:pt>
                <c:pt idx="12">
                  <c:v>6.5750758405996201</c:v>
                </c:pt>
                <c:pt idx="13">
                  <c:v>6.7226297948554485</c:v>
                </c:pt>
                <c:pt idx="14">
                  <c:v>6.7226297948554485</c:v>
                </c:pt>
                <c:pt idx="15">
                  <c:v>6.8511849274937431</c:v>
                </c:pt>
                <c:pt idx="16">
                  <c:v>6.9275579062783166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C-4F1D-A40F-10D8A1FDBA1A}"/>
            </c:ext>
          </c:extLst>
        </c:ser>
        <c:ser>
          <c:idx val="1"/>
          <c:order val="1"/>
          <c:tx>
            <c:strRef>
              <c:f>'TTU w. Quar - Spike no Mit'!$AC$1</c:f>
              <c:strCache>
                <c:ptCount val="1"/>
                <c:pt idx="0">
                  <c:v>Log Predicted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Spike no Mit'!$C$2:$C$110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Mit'!$AC$2:$AC$111</c:f>
              <c:numCache>
                <c:formatCode>General</c:formatCode>
                <c:ptCount val="110"/>
                <c:pt idx="0">
                  <c:v>4.6347289882296359</c:v>
                </c:pt>
                <c:pt idx="1">
                  <c:v>4.8914821423664625</c:v>
                </c:pt>
                <c:pt idx="2">
                  <c:v>5.1150828623210751</c:v>
                </c:pt>
                <c:pt idx="3">
                  <c:v>5.3147296885629363</c:v>
                </c:pt>
                <c:pt idx="4">
                  <c:v>5.4962114262670232</c:v>
                </c:pt>
                <c:pt idx="5">
                  <c:v>5.6634121279224798</c:v>
                </c:pt>
                <c:pt idx="6">
                  <c:v>5.819066842040912</c:v>
                </c:pt>
                <c:pt idx="7">
                  <c:v>5.9651755351365541</c:v>
                </c:pt>
                <c:pt idx="8">
                  <c:v>6.1032454706787762</c:v>
                </c:pt>
                <c:pt idx="9">
                  <c:v>6.2298754145587854</c:v>
                </c:pt>
                <c:pt idx="10">
                  <c:v>6.3468578827456605</c:v>
                </c:pt>
                <c:pt idx="11">
                  <c:v>6.4555400058153962</c:v>
                </c:pt>
                <c:pt idx="12">
                  <c:v>6.5569555646804414</c:v>
                </c:pt>
                <c:pt idx="13">
                  <c:v>6.6519108590848131</c:v>
                </c:pt>
                <c:pt idx="14">
                  <c:v>6.7410424480865103</c:v>
                </c:pt>
                <c:pt idx="15">
                  <c:v>6.8248570610574504</c:v>
                </c:pt>
                <c:pt idx="16">
                  <c:v>6.9037598108332778</c:v>
                </c:pt>
                <c:pt idx="17">
                  <c:v>6.9782380517406057</c:v>
                </c:pt>
                <c:pt idx="18">
                  <c:v>7.0487027498859653</c:v>
                </c:pt>
                <c:pt idx="19">
                  <c:v>7.1223641467922247</c:v>
                </c:pt>
                <c:pt idx="20">
                  <c:v>7.1927179981800498</c:v>
                </c:pt>
                <c:pt idx="21">
                  <c:v>7.2600560457743617</c:v>
                </c:pt>
                <c:pt idx="22">
                  <c:v>7.3246388793370176</c:v>
                </c:pt>
                <c:pt idx="23">
                  <c:v>7.3867025786922964</c:v>
                </c:pt>
                <c:pt idx="24">
                  <c:v>7.4464640683524053</c:v>
                </c:pt>
                <c:pt idx="25">
                  <c:v>7.5041173141549065</c:v>
                </c:pt>
                <c:pt idx="26">
                  <c:v>7.5598369255254854</c:v>
                </c:pt>
                <c:pt idx="27">
                  <c:v>7.6134299138899735</c:v>
                </c:pt>
                <c:pt idx="28">
                  <c:v>7.6650220651470526</c:v>
                </c:pt>
                <c:pt idx="29">
                  <c:v>7.7096818652854617</c:v>
                </c:pt>
                <c:pt idx="30">
                  <c:v>7.752416235266538</c:v>
                </c:pt>
                <c:pt idx="31">
                  <c:v>7.7933081825145845</c:v>
                </c:pt>
                <c:pt idx="32">
                  <c:v>7.8324296811319716</c:v>
                </c:pt>
                <c:pt idx="33">
                  <c:v>7.8698426629727587</c:v>
                </c:pt>
                <c:pt idx="34">
                  <c:v>7.9055998109540191</c:v>
                </c:pt>
                <c:pt idx="35">
                  <c:v>7.9397631286820296</c:v>
                </c:pt>
                <c:pt idx="36">
                  <c:v>7.9723886939447084</c:v>
                </c:pt>
                <c:pt idx="37">
                  <c:v>8.0037922014756067</c:v>
                </c:pt>
                <c:pt idx="38">
                  <c:v>8.034039979633615</c:v>
                </c:pt>
                <c:pt idx="39">
                  <c:v>8.0631957051516885</c:v>
                </c:pt>
                <c:pt idx="40">
                  <c:v>8.0913209872173777</c:v>
                </c:pt>
                <c:pt idx="41">
                  <c:v>8.1184759099468238</c:v>
                </c:pt>
                <c:pt idx="42">
                  <c:v>8.1447195417125648</c:v>
                </c:pt>
                <c:pt idx="43">
                  <c:v>8.1701094376633048</c:v>
                </c:pt>
                <c:pt idx="44">
                  <c:v>8.1947019341438629</c:v>
                </c:pt>
                <c:pt idx="45">
                  <c:v>8.2185378128057707</c:v>
                </c:pt>
                <c:pt idx="46">
                  <c:v>8.2416554258262149</c:v>
                </c:pt>
                <c:pt idx="47">
                  <c:v>8.2640907719915528</c:v>
                </c:pt>
                <c:pt idx="48">
                  <c:v>8.2858775406815521</c:v>
                </c:pt>
                <c:pt idx="49">
                  <c:v>8.3070471253301381</c:v>
                </c:pt>
                <c:pt idx="50">
                  <c:v>8.3276286075272239</c:v>
                </c:pt>
                <c:pt idx="51">
                  <c:v>8.3476487674859126</c:v>
                </c:pt>
                <c:pt idx="52">
                  <c:v>8.3671320780473071</c:v>
                </c:pt>
                <c:pt idx="53">
                  <c:v>8.3861015037649178</c:v>
                </c:pt>
                <c:pt idx="54">
                  <c:v>8.4045785921744098</c:v>
                </c:pt>
                <c:pt idx="55">
                  <c:v>8.4225835634865902</c:v>
                </c:pt>
                <c:pt idx="56">
                  <c:v>8.4401354005186313</c:v>
                </c:pt>
                <c:pt idx="57">
                  <c:v>8.4572519406334212</c:v>
                </c:pt>
                <c:pt idx="58">
                  <c:v>8.4739499714330364</c:v>
                </c:pt>
                <c:pt idx="59">
                  <c:v>8.4902453288480473</c:v>
                </c:pt>
                <c:pt idx="60">
                  <c:v>8.5061529986161926</c:v>
                </c:pt>
                <c:pt idx="61">
                  <c:v>8.521687175779503</c:v>
                </c:pt>
                <c:pt idx="62">
                  <c:v>8.5368613207506616</c:v>
                </c:pt>
                <c:pt idx="63">
                  <c:v>8.5516882119370852</c:v>
                </c:pt>
                <c:pt idx="64">
                  <c:v>8.5661799948070385</c:v>
                </c:pt>
                <c:pt idx="65">
                  <c:v>8.5803482271780585</c:v>
                </c:pt>
                <c:pt idx="66">
                  <c:v>8.5942039204031619</c:v>
                </c:pt>
                <c:pt idx="67">
                  <c:v>8.607757576198253</c:v>
                </c:pt>
                <c:pt idx="68">
                  <c:v>8.6224695101389095</c:v>
                </c:pt>
                <c:pt idx="69">
                  <c:v>8.6369951045418727</c:v>
                </c:pt>
                <c:pt idx="70">
                  <c:v>8.6513459810348277</c:v>
                </c:pt>
                <c:pt idx="71">
                  <c:v>8.6655334630784271</c:v>
                </c:pt>
                <c:pt idx="72">
                  <c:v>8.6795685923448449</c:v>
                </c:pt>
                <c:pt idx="73">
                  <c:v>8.6920784080167621</c:v>
                </c:pt>
                <c:pt idx="74">
                  <c:v>8.7043614733360943</c:v>
                </c:pt>
                <c:pt idx="75">
                  <c:v>8.716425660201196</c:v>
                </c:pt>
                <c:pt idx="76">
                  <c:v>8.7281983984196767</c:v>
                </c:pt>
                <c:pt idx="77">
                  <c:v>8.7396792971559805</c:v>
                </c:pt>
                <c:pt idx="78">
                  <c:v>8.7508673292941381</c:v>
                </c:pt>
                <c:pt idx="79">
                  <c:v>8.7617608238312403</c:v>
                </c:pt>
                <c:pt idx="80">
                  <c:v>8.7723574557298409</c:v>
                </c:pt>
                <c:pt idx="81">
                  <c:v>8.7827307545122277</c:v>
                </c:pt>
                <c:pt idx="82">
                  <c:v>8.7928847805005255</c:v>
                </c:pt>
                <c:pt idx="83">
                  <c:v>8.8028233132968872</c:v>
                </c:pt>
                <c:pt idx="84">
                  <c:v>8.8125542762315394</c:v>
                </c:pt>
                <c:pt idx="85">
                  <c:v>8.8220858786909151</c:v>
                </c:pt>
                <c:pt idx="86">
                  <c:v>8.8314266578305549</c:v>
                </c:pt>
                <c:pt idx="87">
                  <c:v>8.8405855213393032</c:v>
                </c:pt>
                <c:pt idx="88">
                  <c:v>8.849571791280173</c:v>
                </c:pt>
                <c:pt idx="89">
                  <c:v>8.8537291811445016</c:v>
                </c:pt>
                <c:pt idx="90">
                  <c:v>8.8577458240608795</c:v>
                </c:pt>
                <c:pt idx="91">
                  <c:v>8.8616279537783207</c:v>
                </c:pt>
                <c:pt idx="92">
                  <c:v>8.8653815094289037</c:v>
                </c:pt>
                <c:pt idx="93">
                  <c:v>8.8690121429375992</c:v>
                </c:pt>
                <c:pt idx="94">
                  <c:v>8.8725252250324473</c:v>
                </c:pt>
                <c:pt idx="95">
                  <c:v>8.875925849909251</c:v>
                </c:pt>
                <c:pt idx="96">
                  <c:v>8.8792188385977102</c:v>
                </c:pt>
                <c:pt idx="97">
                  <c:v>8.8824752041443009</c:v>
                </c:pt>
                <c:pt idx="98">
                  <c:v>8.8856975303334576</c:v>
                </c:pt>
                <c:pt idx="99">
                  <c:v>8.8914549631096627</c:v>
                </c:pt>
                <c:pt idx="100">
                  <c:v>8.8973523834376316</c:v>
                </c:pt>
                <c:pt idx="101">
                  <c:v>8.9034021011317055</c:v>
                </c:pt>
                <c:pt idx="102">
                  <c:v>8.9096163771617984</c:v>
                </c:pt>
                <c:pt idx="103">
                  <c:v>8.9160074054642848</c:v>
                </c:pt>
                <c:pt idx="104">
                  <c:v>8.9225872916703057</c:v>
                </c:pt>
                <c:pt idx="105">
                  <c:v>8.9293638263847175</c:v>
                </c:pt>
                <c:pt idx="106">
                  <c:v>8.9363446585904303</c:v>
                </c:pt>
                <c:pt idx="107">
                  <c:v>8.9433768161519502</c:v>
                </c:pt>
                <c:pt idx="108">
                  <c:v>8.9504517903736023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C-4F1D-A40F-10D8A1F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34639"/>
        <c:axId val="2055384031"/>
      </c:lineChart>
      <c:dateAx>
        <c:axId val="20113346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031"/>
        <c:crosses val="autoZero"/>
        <c:auto val="1"/>
        <c:lblOffset val="100"/>
        <c:baseTimeUnit val="days"/>
      </c:dateAx>
      <c:valAx>
        <c:axId val="2055384031"/>
        <c:scaling>
          <c:orientation val="minMax"/>
          <c:min val="4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SIR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Mit'!$AI$1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Mit'!$AI$2:$AI$115</c:f>
              <c:numCache>
                <c:formatCode>#,##0.00</c:formatCode>
                <c:ptCount val="114"/>
                <c:pt idx="0">
                  <c:v>28310.699999999997</c:v>
                </c:pt>
                <c:pt idx="1">
                  <c:v>28280.549223719048</c:v>
                </c:pt>
                <c:pt idx="2">
                  <c:v>28247.185421803875</c:v>
                </c:pt>
                <c:pt idx="3">
                  <c:v>28210.390451195861</c:v>
                </c:pt>
                <c:pt idx="4">
                  <c:v>28169.93334731134</c:v>
                </c:pt>
                <c:pt idx="5">
                  <c:v>28125.569896059107</c:v>
                </c:pt>
                <c:pt idx="6">
                  <c:v>28077.042247854486</c:v>
                </c:pt>
                <c:pt idx="7">
                  <c:v>28024.078585683259</c:v>
                </c:pt>
                <c:pt idx="8">
                  <c:v>27966.392860927688</c:v>
                </c:pt>
                <c:pt idx="9">
                  <c:v>27906.007771504737</c:v>
                </c:pt>
                <c:pt idx="10">
                  <c:v>27843.003307081068</c:v>
                </c:pt>
                <c:pt idx="11">
                  <c:v>27777.482805508123</c:v>
                </c:pt>
                <c:pt idx="12">
                  <c:v>27709.57523414577</c:v>
                </c:pt>
                <c:pt idx="13">
                  <c:v>27639.437580751157</c:v>
                </c:pt>
                <c:pt idx="14">
                  <c:v>27567.257351383574</c:v>
                </c:pt>
                <c:pt idx="15">
                  <c:v>27493.2551727627</c:v>
                </c:pt>
                <c:pt idx="16">
                  <c:v>27417.687496885839</c:v>
                </c:pt>
                <c:pt idx="17">
                  <c:v>27340.673916008032</c:v>
                </c:pt>
                <c:pt idx="18">
                  <c:v>27262.335833722787</c:v>
                </c:pt>
                <c:pt idx="19">
                  <c:v>27174.322958105495</c:v>
                </c:pt>
                <c:pt idx="20">
                  <c:v>27083.987545549444</c:v>
                </c:pt>
                <c:pt idx="21">
                  <c:v>26991.363749096068</c:v>
                </c:pt>
                <c:pt idx="22">
                  <c:v>26896.474101899777</c:v>
                </c:pt>
                <c:pt idx="23">
                  <c:v>26799.325944663866</c:v>
                </c:pt>
                <c:pt idx="24">
                  <c:v>26699.907434247103</c:v>
                </c:pt>
                <c:pt idx="25">
                  <c:v>26598.197960646776</c:v>
                </c:pt>
                <c:pt idx="26">
                  <c:v>26494.167538898579</c:v>
                </c:pt>
                <c:pt idx="27">
                  <c:v>26388.487496793354</c:v>
                </c:pt>
                <c:pt idx="28">
                  <c:v>26281.260165972781</c:v>
                </c:pt>
                <c:pt idx="29">
                  <c:v>26183.867241874632</c:v>
                </c:pt>
                <c:pt idx="30">
                  <c:v>26086.511337891701</c:v>
                </c:pt>
                <c:pt idx="31">
                  <c:v>25989.3755614611</c:v>
                </c:pt>
                <c:pt idx="32">
                  <c:v>25892.652720863716</c:v>
                </c:pt>
                <c:pt idx="33">
                  <c:v>25796.546219403623</c:v>
                </c:pt>
                <c:pt idx="34">
                  <c:v>25701.271031021821</c:v>
                </c:pt>
                <c:pt idx="35">
                  <c:v>25607.004396131524</c:v>
                </c:pt>
                <c:pt idx="36">
                  <c:v>25513.924225217703</c:v>
                </c:pt>
                <c:pt idx="37">
                  <c:v>25421.416158292595</c:v>
                </c:pt>
                <c:pt idx="38">
                  <c:v>25329.523451519774</c:v>
                </c:pt>
                <c:pt idx="39">
                  <c:v>25238.278351610421</c:v>
                </c:pt>
                <c:pt idx="40">
                  <c:v>25147.70093509823</c:v>
                </c:pt>
                <c:pt idx="41">
                  <c:v>25057.797851614188</c:v>
                </c:pt>
                <c:pt idx="42">
                  <c:v>24968.560962972118</c:v>
                </c:pt>
                <c:pt idx="43">
                  <c:v>24879.969334310717</c:v>
                </c:pt>
                <c:pt idx="44">
                  <c:v>24791.988677468202</c:v>
                </c:pt>
                <c:pt idx="45">
                  <c:v>24704.624946452928</c:v>
                </c:pt>
                <c:pt idx="46">
                  <c:v>24617.881193573503</c:v>
                </c:pt>
                <c:pt idx="47">
                  <c:v>24531.758197488354</c:v>
                </c:pt>
                <c:pt idx="48">
                  <c:v>24446.255194361253</c:v>
                </c:pt>
                <c:pt idx="49">
                  <c:v>24361.370721257335</c:v>
                </c:pt>
                <c:pt idx="50">
                  <c:v>24277.103581623916</c:v>
                </c:pt>
                <c:pt idx="51">
                  <c:v>24193.45371168961</c:v>
                </c:pt>
                <c:pt idx="52">
                  <c:v>24110.423113658868</c:v>
                </c:pt>
                <c:pt idx="53">
                  <c:v>24028.013259796389</c:v>
                </c:pt>
                <c:pt idx="54">
                  <c:v>23946.225263011922</c:v>
                </c:pt>
                <c:pt idx="55">
                  <c:v>23865.060012188842</c:v>
                </c:pt>
                <c:pt idx="56">
                  <c:v>23784.5182642656</c:v>
                </c:pt>
                <c:pt idx="57">
                  <c:v>23704.60068430681</c:v>
                </c:pt>
                <c:pt idx="58">
                  <c:v>23625.307823971903</c:v>
                </c:pt>
                <c:pt idx="59">
                  <c:v>23546.640042986659</c:v>
                </c:pt>
                <c:pt idx="60">
                  <c:v>23468.597367638817</c:v>
                </c:pt>
                <c:pt idx="61">
                  <c:v>23391.179512726609</c:v>
                </c:pt>
                <c:pt idx="62">
                  <c:v>23314.385893478277</c:v>
                </c:pt>
                <c:pt idx="63">
                  <c:v>23238.215629400103</c:v>
                </c:pt>
                <c:pt idx="64">
                  <c:v>23162.667542580311</c:v>
                </c:pt>
                <c:pt idx="65">
                  <c:v>23087.740153605551</c:v>
                </c:pt>
                <c:pt idx="66">
                  <c:v>23013.431678939589</c:v>
                </c:pt>
                <c:pt idx="67">
                  <c:v>22939.740033418177</c:v>
                </c:pt>
                <c:pt idx="68">
                  <c:v>22858.612185503833</c:v>
                </c:pt>
                <c:pt idx="69">
                  <c:v>22777.332343143375</c:v>
                </c:pt>
                <c:pt idx="70">
                  <c:v>22695.862342278979</c:v>
                </c:pt>
                <c:pt idx="71">
                  <c:v>22614.162435609229</c:v>
                </c:pt>
                <c:pt idx="72">
                  <c:v>22532.191283937838</c:v>
                </c:pt>
                <c:pt idx="73">
                  <c:v>22458.152554154116</c:v>
                </c:pt>
                <c:pt idx="74">
                  <c:v>22384.54906301996</c:v>
                </c:pt>
                <c:pt idx="75">
                  <c:v>22311.371734540764</c:v>
                </c:pt>
                <c:pt idx="76">
                  <c:v>22239.106073644911</c:v>
                </c:pt>
                <c:pt idx="77">
                  <c:v>22167.807684402982</c:v>
                </c:pt>
                <c:pt idx="78">
                  <c:v>22097.536072922812</c:v>
                </c:pt>
                <c:pt idx="79">
                  <c:v>22028.354847168423</c:v>
                </c:pt>
                <c:pt idx="80">
                  <c:v>21960.331924618298</c:v>
                </c:pt>
                <c:pt idx="81">
                  <c:v>21893.040797341229</c:v>
                </c:pt>
                <c:pt idx="82">
                  <c:v>21826.492559852952</c:v>
                </c:pt>
                <c:pt idx="83">
                  <c:v>21760.698978398501</c:v>
                </c:pt>
                <c:pt idx="84">
                  <c:v>21695.642856050574</c:v>
                </c:pt>
                <c:pt idx="85">
                  <c:v>21631.302861544522</c:v>
                </c:pt>
                <c:pt idx="86">
                  <c:v>21567.65318182296</c:v>
                </c:pt>
                <c:pt idx="87">
                  <c:v>21504.663155237587</c:v>
                </c:pt>
                <c:pt idx="88">
                  <c:v>21442.296884736475</c:v>
                </c:pt>
                <c:pt idx="89">
                  <c:v>21413.25371402473</c:v>
                </c:pt>
                <c:pt idx="90">
                  <c:v>21385.078874784154</c:v>
                </c:pt>
                <c:pt idx="91">
                  <c:v>21357.739823304615</c:v>
                </c:pt>
                <c:pt idx="92">
                  <c:v>21331.20511551627</c:v>
                </c:pt>
                <c:pt idx="93">
                  <c:v>21305.444436768797</c:v>
                </c:pt>
                <c:pt idx="94">
                  <c:v>21280.428635871107</c:v>
                </c:pt>
                <c:pt idx="95">
                  <c:v>21256.129763558933</c:v>
                </c:pt>
                <c:pt idx="96">
                  <c:v>21232.521115561984</c:v>
                </c:pt>
                <c:pt idx="97">
                  <c:v>21209.09845638628</c:v>
                </c:pt>
                <c:pt idx="98">
                  <c:v>21185.845435861771</c:v>
                </c:pt>
                <c:pt idx="99">
                  <c:v>21144.111524280364</c:v>
                </c:pt>
                <c:pt idx="100">
                  <c:v>21101.113039982327</c:v>
                </c:pt>
                <c:pt idx="101">
                  <c:v>21056.739866007691</c:v>
                </c:pt>
                <c:pt idx="102">
                  <c:v>21010.879337585193</c:v>
                </c:pt>
                <c:pt idx="103">
                  <c:v>20963.416193618785</c:v>
                </c:pt>
                <c:pt idx="104">
                  <c:v>20914.232539998226</c:v>
                </c:pt>
                <c:pt idx="105">
                  <c:v>20863.239555690794</c:v>
                </c:pt>
                <c:pt idx="106">
                  <c:v>20810.346654818244</c:v>
                </c:pt>
                <c:pt idx="107">
                  <c:v>20756.690237021467</c:v>
                </c:pt>
                <c:pt idx="108">
                  <c:v>20702.325000782974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A-4178-83EC-E4FAB98F82A8}"/>
            </c:ext>
          </c:extLst>
        </c:ser>
        <c:ser>
          <c:idx val="1"/>
          <c:order val="1"/>
          <c:tx>
            <c:strRef>
              <c:f>'TTU w. Quar - Spike no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Mit'!$AP$2:$AP$115</c:f>
              <c:numCache>
                <c:formatCode>#,##0.00</c:formatCode>
                <c:ptCount val="114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469.31964255023757</c:v>
                </c:pt>
                <c:pt idx="20">
                  <c:v>487.41953789915453</c:v>
                </c:pt>
                <c:pt idx="21">
                  <c:v>505.53893788118205</c:v>
                </c:pt>
                <c:pt idx="22">
                  <c:v>523.78906098066761</c:v>
                </c:pt>
                <c:pt idx="23">
                  <c:v>542.31128922274047</c:v>
                </c:pt>
                <c:pt idx="24">
                  <c:v>561.17579205611969</c:v>
                </c:pt>
                <c:pt idx="25">
                  <c:v>580.45855828274421</c:v>
                </c:pt>
                <c:pt idx="26">
                  <c:v>595.15757736302112</c:v>
                </c:pt>
                <c:pt idx="27">
                  <c:v>609.28627674275413</c:v>
                </c:pt>
                <c:pt idx="28">
                  <c:v>622.79871415581829</c:v>
                </c:pt>
                <c:pt idx="29">
                  <c:v>625.49261538936662</c:v>
                </c:pt>
                <c:pt idx="30">
                  <c:v>626.67686693993517</c:v>
                </c:pt>
                <c:pt idx="31">
                  <c:v>626.24750046512304</c:v>
                </c:pt>
                <c:pt idx="32">
                  <c:v>624.09123532163972</c:v>
                </c:pt>
                <c:pt idx="33">
                  <c:v>620.08472799733272</c:v>
                </c:pt>
                <c:pt idx="34">
                  <c:v>614.52055951794</c:v>
                </c:pt>
                <c:pt idx="35">
                  <c:v>607.37070724855585</c:v>
                </c:pt>
                <c:pt idx="36">
                  <c:v>605.37542478592059</c:v>
                </c:pt>
                <c:pt idx="37">
                  <c:v>602.9772485133908</c:v>
                </c:pt>
                <c:pt idx="38">
                  <c:v>600.26524256746472</c:v>
                </c:pt>
                <c:pt idx="39">
                  <c:v>597.34019221191579</c:v>
                </c:pt>
                <c:pt idx="40">
                  <c:v>594.31565754729468</c:v>
                </c:pt>
                <c:pt idx="41">
                  <c:v>591.31911506422409</c:v>
                </c:pt>
                <c:pt idx="42">
                  <c:v>588.46297373001971</c:v>
                </c:pt>
                <c:pt idx="43">
                  <c:v>585.86650315913346</c:v>
                </c:pt>
                <c:pt idx="44">
                  <c:v>583.18026152017387</c:v>
                </c:pt>
                <c:pt idx="45">
                  <c:v>580.42888360182167</c:v>
                </c:pt>
                <c:pt idx="46">
                  <c:v>577.63190148561</c:v>
                </c:pt>
                <c:pt idx="47">
                  <c:v>574.80271248807639</c:v>
                </c:pt>
                <c:pt idx="48">
                  <c:v>571.94744315007927</c:v>
                </c:pt>
                <c:pt idx="49">
                  <c:v>569.06370081660953</c:v>
                </c:pt>
                <c:pt idx="50">
                  <c:v>566.14128275310077</c:v>
                </c:pt>
                <c:pt idx="51">
                  <c:v>563.16141386457855</c:v>
                </c:pt>
                <c:pt idx="52">
                  <c:v>560.12844985917411</c:v>
                </c:pt>
                <c:pt idx="53">
                  <c:v>557.04528636408577</c:v>
                </c:pt>
                <c:pt idx="54">
                  <c:v>553.9136479326321</c:v>
                </c:pt>
                <c:pt idx="55">
                  <c:v>550.73445764017458</c:v>
                </c:pt>
                <c:pt idx="56">
                  <c:v>547.50829631493229</c:v>
                </c:pt>
                <c:pt idx="57">
                  <c:v>544.2359611636216</c:v>
                </c:pt>
                <c:pt idx="58">
                  <c:v>540.91899525208771</c:v>
                </c:pt>
                <c:pt idx="59">
                  <c:v>537.56028453401916</c:v>
                </c:pt>
                <c:pt idx="60">
                  <c:v>534.16256722556</c:v>
                </c:pt>
                <c:pt idx="61">
                  <c:v>530.72852305071876</c:v>
                </c:pt>
                <c:pt idx="62">
                  <c:v>527.26084634308643</c:v>
                </c:pt>
                <c:pt idx="63">
                  <c:v>523.76229717405681</c:v>
                </c:pt>
                <c:pt idx="64">
                  <c:v>520.23572396375937</c:v>
                </c:pt>
                <c:pt idx="65">
                  <c:v>516.68405026173139</c:v>
                </c:pt>
                <c:pt idx="66">
                  <c:v>513.11022660817309</c:v>
                </c:pt>
                <c:pt idx="67">
                  <c:v>509.51714217137163</c:v>
                </c:pt>
                <c:pt idx="68">
                  <c:v>513.15322094924522</c:v>
                </c:pt>
                <c:pt idx="69">
                  <c:v>517.13701258194089</c:v>
                </c:pt>
                <c:pt idx="70">
                  <c:v>521.48668934680779</c:v>
                </c:pt>
                <c:pt idx="71">
                  <c:v>526.22085223710178</c:v>
                </c:pt>
                <c:pt idx="72">
                  <c:v>531.3585170058285</c:v>
                </c:pt>
                <c:pt idx="73">
                  <c:v>529.49715574633888</c:v>
                </c:pt>
                <c:pt idx="74">
                  <c:v>527.69793844564833</c:v>
                </c:pt>
                <c:pt idx="75">
                  <c:v>521.13441809826531</c:v>
                </c:pt>
                <c:pt idx="76">
                  <c:v>513.95455867383976</c:v>
                </c:pt>
                <c:pt idx="77">
                  <c:v>506.11315333261729</c:v>
                </c:pt>
                <c:pt idx="78">
                  <c:v>497.56256776295317</c:v>
                </c:pt>
                <c:pt idx="79">
                  <c:v>488.25266438973557</c:v>
                </c:pt>
                <c:pt idx="80">
                  <c:v>483.07868691707597</c:v>
                </c:pt>
                <c:pt idx="81">
                  <c:v>477.74006587467545</c:v>
                </c:pt>
                <c:pt idx="82">
                  <c:v>472.22877956224625</c:v>
                </c:pt>
                <c:pt idx="83">
                  <c:v>466.83331125343727</c:v>
                </c:pt>
                <c:pt idx="84">
                  <c:v>461.597288815007</c:v>
                </c:pt>
                <c:pt idx="85">
                  <c:v>456.5684389856749</c:v>
                </c:pt>
                <c:pt idx="86">
                  <c:v>451.79883552809162</c:v>
                </c:pt>
                <c:pt idx="87">
                  <c:v>447.34515832608702</c:v>
                </c:pt>
                <c:pt idx="88">
                  <c:v>442.96959328617135</c:v>
                </c:pt>
                <c:pt idx="89">
                  <c:v>409.24587273589873</c:v>
                </c:pt>
                <c:pt idx="90">
                  <c:v>376.71101490663057</c:v>
                </c:pt>
                <c:pt idx="91">
                  <c:v>345.33049215866123</c:v>
                </c:pt>
                <c:pt idx="92">
                  <c:v>315.06786031740512</c:v>
                </c:pt>
                <c:pt idx="93">
                  <c:v>285.88460964290982</c:v>
                </c:pt>
                <c:pt idx="94">
                  <c:v>257.74000706567477</c:v>
                </c:pt>
                <c:pt idx="95">
                  <c:v>230.59092952800978</c:v>
                </c:pt>
                <c:pt idx="96">
                  <c:v>224.03621846945722</c:v>
                </c:pt>
                <c:pt idx="97">
                  <c:v>218.13007835211806</c:v>
                </c:pt>
                <c:pt idx="98">
                  <c:v>212.83851241060944</c:v>
                </c:pt>
                <c:pt idx="99">
                  <c:v>224.9004751023885</c:v>
                </c:pt>
                <c:pt idx="100">
                  <c:v>238.02218234253183</c:v>
                </c:pt>
                <c:pt idx="101">
                  <c:v>252.23756017567618</c:v>
                </c:pt>
                <c:pt idx="102">
                  <c:v>267.58202216071345</c:v>
                </c:pt>
                <c:pt idx="103">
                  <c:v>284.09247193507611</c:v>
                </c:pt>
                <c:pt idx="104">
                  <c:v>301.52000345107962</c:v>
                </c:pt>
                <c:pt idx="105">
                  <c:v>319.89347685776181</c:v>
                </c:pt>
                <c:pt idx="106">
                  <c:v>328.06153423561489</c:v>
                </c:pt>
                <c:pt idx="107">
                  <c:v>335.79045063329016</c:v>
                </c:pt>
                <c:pt idx="108">
                  <c:v>342.98468858465679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A-4178-83EC-E4FAB98F82A8}"/>
            </c:ext>
          </c:extLst>
        </c:ser>
        <c:ser>
          <c:idx val="2"/>
          <c:order val="2"/>
          <c:tx>
            <c:strRef>
              <c:f>'TTU w. Quar - Spike no Mit'!$AV$1</c:f>
              <c:strCache>
                <c:ptCount val="1"/>
                <c:pt idx="0">
                  <c:v>Removed / Recovered / Asymptomatics (Non-Infectious)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Mit'!$AV$2:$AV$115</c:f>
              <c:numCache>
                <c:formatCode>#,##0.00</c:formatCode>
                <c:ptCount val="114"/>
                <c:pt idx="0">
                  <c:v>55.3</c:v>
                </c:pt>
                <c:pt idx="1">
                  <c:v>60.461577628094624</c:v>
                </c:pt>
                <c:pt idx="2">
                  <c:v>67.068971758990159</c:v>
                </c:pt>
                <c:pt idx="3">
                  <c:v>75.223521109462453</c:v>
                </c:pt>
                <c:pt idx="4">
                  <c:v>85.033102744174727</c:v>
                </c:pt>
                <c:pt idx="5">
                  <c:v>96.612457616899732</c:v>
                </c:pt>
                <c:pt idx="6">
                  <c:v>110.08351652194131</c:v>
                </c:pt>
                <c:pt idx="7">
                  <c:v>125.57572334212459</c:v>
                </c:pt>
                <c:pt idx="8">
                  <c:v>161.31681768010731</c:v>
                </c:pt>
                <c:pt idx="9">
                  <c:v>200.2431722341548</c:v>
                </c:pt>
                <c:pt idx="10">
                  <c:v>242.45580857308087</c:v>
                </c:pt>
                <c:pt idx="11">
                  <c:v>288.052960856651</c:v>
                </c:pt>
                <c:pt idx="12">
                  <c:v>337.12917925781193</c:v>
                </c:pt>
                <c:pt idx="13">
                  <c:v>389.7743349168847</c:v>
                </c:pt>
                <c:pt idx="14">
                  <c:v>446.07251895131748</c:v>
                </c:pt>
                <c:pt idx="15">
                  <c:v>506.10082750167913</c:v>
                </c:pt>
                <c:pt idx="16">
                  <c:v>568.53412873123852</c:v>
                </c:pt>
                <c:pt idx="17">
                  <c:v>633.2746923204536</c:v>
                </c:pt>
                <c:pt idx="18">
                  <c:v>700.20961411796259</c:v>
                </c:pt>
                <c:pt idx="19">
                  <c:v>770.0573993442697</c:v>
                </c:pt>
                <c:pt idx="20">
                  <c:v>842.29291655140412</c:v>
                </c:pt>
                <c:pt idx="21">
                  <c:v>916.7973130227532</c:v>
                </c:pt>
                <c:pt idx="22">
                  <c:v>993.43683711955919</c:v>
                </c:pt>
                <c:pt idx="23">
                  <c:v>1072.0627661133985</c:v>
                </c:pt>
                <c:pt idx="24">
                  <c:v>1152.616773696782</c:v>
                </c:pt>
                <c:pt idx="25">
                  <c:v>1235.043481070488</c:v>
                </c:pt>
                <c:pt idx="26">
                  <c:v>1324.3748837384069</c:v>
                </c:pt>
                <c:pt idx="27">
                  <c:v>1415.9262264638958</c:v>
                </c:pt>
                <c:pt idx="28">
                  <c:v>1509.6411198714029</c:v>
                </c:pt>
                <c:pt idx="29">
                  <c:v>1604.3401427360047</c:v>
                </c:pt>
                <c:pt idx="30">
                  <c:v>1700.5117951683665</c:v>
                </c:pt>
                <c:pt idx="31">
                  <c:v>1798.0769380737815</c:v>
                </c:pt>
                <c:pt idx="32">
                  <c:v>1896.9560438146489</c:v>
                </c:pt>
                <c:pt idx="33">
                  <c:v>1997.0690525990497</c:v>
                </c:pt>
                <c:pt idx="34">
                  <c:v>2097.9084094602426</c:v>
                </c:pt>
                <c:pt idx="35">
                  <c:v>2199.3248966199221</c:v>
                </c:pt>
                <c:pt idx="36">
                  <c:v>2294.4003499963796</c:v>
                </c:pt>
                <c:pt idx="37">
                  <c:v>2389.306593194015</c:v>
                </c:pt>
                <c:pt idx="38">
                  <c:v>2483.9113059127617</c:v>
                </c:pt>
                <c:pt idx="39">
                  <c:v>2578.0814561776633</c:v>
                </c:pt>
                <c:pt idx="40">
                  <c:v>2671.6834073544751</c:v>
                </c:pt>
                <c:pt idx="41">
                  <c:v>2764.5830333215877</c:v>
                </c:pt>
                <c:pt idx="42">
                  <c:v>2856.6760632978621</c:v>
                </c:pt>
                <c:pt idx="43">
                  <c:v>2947.8641625301461</c:v>
                </c:pt>
                <c:pt idx="44">
                  <c:v>3038.5310610116221</c:v>
                </c:pt>
                <c:pt idx="45">
                  <c:v>3128.6461699452498</c:v>
                </c:pt>
                <c:pt idx="46">
                  <c:v>3218.1869049408856</c:v>
                </c:pt>
                <c:pt idx="47">
                  <c:v>3307.139090023567</c:v>
                </c:pt>
                <c:pt idx="48">
                  <c:v>3395.4973624886657</c:v>
                </c:pt>
                <c:pt idx="49">
                  <c:v>3483.2655779260531</c:v>
                </c:pt>
                <c:pt idx="50">
                  <c:v>3570.4551356229808</c:v>
                </c:pt>
                <c:pt idx="51">
                  <c:v>3657.0848744458108</c:v>
                </c:pt>
                <c:pt idx="52">
                  <c:v>3743.1484364819562</c:v>
                </c:pt>
                <c:pt idx="53">
                  <c:v>3828.6414538395215</c:v>
                </c:pt>
                <c:pt idx="54">
                  <c:v>3913.5610890554403</c:v>
                </c:pt>
                <c:pt idx="55">
                  <c:v>3997.9055301709777</c:v>
                </c:pt>
                <c:pt idx="56">
                  <c:v>4081.67343941946</c:v>
                </c:pt>
                <c:pt idx="57">
                  <c:v>4164.8633545295625</c:v>
                </c:pt>
                <c:pt idx="58">
                  <c:v>4247.4731807760008</c:v>
                </c:pt>
                <c:pt idx="59">
                  <c:v>4329.4996724793136</c:v>
                </c:pt>
                <c:pt idx="60">
                  <c:v>4410.9400651356145</c:v>
                </c:pt>
                <c:pt idx="61">
                  <c:v>4491.7919642226652</c:v>
                </c:pt>
                <c:pt idx="62">
                  <c:v>4572.0532601786281</c:v>
                </c:pt>
                <c:pt idx="63">
                  <c:v>4651.722073425829</c:v>
                </c:pt>
                <c:pt idx="64">
                  <c:v>4730.7967334559153</c:v>
                </c:pt>
                <c:pt idx="65">
                  <c:v>4809.2757961327025</c:v>
                </c:pt>
                <c:pt idx="66">
                  <c:v>4887.1580944522229</c:v>
                </c:pt>
                <c:pt idx="67">
                  <c:v>4964.4428244104374</c:v>
                </c:pt>
                <c:pt idx="68">
                  <c:v>5041.93459354691</c:v>
                </c:pt>
                <c:pt idx="69">
                  <c:v>5119.2306442746703</c:v>
                </c:pt>
                <c:pt idx="70">
                  <c:v>5196.3509683741986</c:v>
                </c:pt>
                <c:pt idx="71">
                  <c:v>5273.3167121536526</c:v>
                </c:pt>
                <c:pt idx="72">
                  <c:v>5350.1501990563165</c:v>
                </c:pt>
                <c:pt idx="73">
                  <c:v>5426.050290099528</c:v>
                </c:pt>
                <c:pt idx="74">
                  <c:v>5501.4529985343761</c:v>
                </c:pt>
                <c:pt idx="75">
                  <c:v>5581.1938473609571</c:v>
                </c:pt>
                <c:pt idx="76">
                  <c:v>5660.6393676812386</c:v>
                </c:pt>
                <c:pt idx="77">
                  <c:v>5739.7791622643927</c:v>
                </c:pt>
                <c:pt idx="78">
                  <c:v>5818.601359314227</c:v>
                </c:pt>
                <c:pt idx="79">
                  <c:v>5897.0924884418337</c:v>
                </c:pt>
                <c:pt idx="80">
                  <c:v>5970.2893884646182</c:v>
                </c:pt>
                <c:pt idx="81">
                  <c:v>6042.9191367840886</c:v>
                </c:pt>
                <c:pt idx="82">
                  <c:v>6114.9786605847958</c:v>
                </c:pt>
                <c:pt idx="83">
                  <c:v>6186.1677103480552</c:v>
                </c:pt>
                <c:pt idx="84">
                  <c:v>6256.4598551344116</c:v>
                </c:pt>
                <c:pt idx="85">
                  <c:v>6325.8286994697937</c:v>
                </c:pt>
                <c:pt idx="86">
                  <c:v>6394.2479826489389</c:v>
                </c:pt>
                <c:pt idx="87">
                  <c:v>6461.6916864363156</c:v>
                </c:pt>
                <c:pt idx="88">
                  <c:v>6528.4335219773429</c:v>
                </c:pt>
                <c:pt idx="89">
                  <c:v>6591.2004132393622</c:v>
                </c:pt>
                <c:pt idx="90">
                  <c:v>6651.9101103092053</c:v>
                </c:pt>
                <c:pt idx="91">
                  <c:v>6710.6296845367124</c:v>
                </c:pt>
                <c:pt idx="92">
                  <c:v>6767.427024166318</c:v>
                </c:pt>
                <c:pt idx="93">
                  <c:v>6822.3709535882854</c:v>
                </c:pt>
                <c:pt idx="94">
                  <c:v>6875.5313570632079</c:v>
                </c:pt>
                <c:pt idx="95">
                  <c:v>6926.9793069130474</c:v>
                </c:pt>
                <c:pt idx="96">
                  <c:v>6957.1426659685512</c:v>
                </c:pt>
                <c:pt idx="97">
                  <c:v>6986.4714652615921</c:v>
                </c:pt>
                <c:pt idx="98">
                  <c:v>7015.0160517276108</c:v>
                </c:pt>
                <c:pt idx="99">
                  <c:v>7044.6880006172387</c:v>
                </c:pt>
                <c:pt idx="100">
                  <c:v>7074.5647776751339</c:v>
                </c:pt>
                <c:pt idx="101">
                  <c:v>7104.7225738166235</c:v>
                </c:pt>
                <c:pt idx="102">
                  <c:v>7135.2386402540833</c:v>
                </c:pt>
                <c:pt idx="103">
                  <c:v>7166.1913344461263</c:v>
                </c:pt>
                <c:pt idx="104">
                  <c:v>7197.9474565506816</c:v>
                </c:pt>
                <c:pt idx="105">
                  <c:v>7230.5669674514293</c:v>
                </c:pt>
                <c:pt idx="106">
                  <c:v>7275.291810946127</c:v>
                </c:pt>
                <c:pt idx="107">
                  <c:v>7321.2193123452307</c:v>
                </c:pt>
                <c:pt idx="108">
                  <c:v>7368.3903106323587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A-4178-83EC-E4FAB98F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28736"/>
        <c:axId val="553452464"/>
      </c:lineChart>
      <c:dateAx>
        <c:axId val="55262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52464"/>
        <c:crosses val="autoZero"/>
        <c:auto val="1"/>
        <c:lblOffset val="100"/>
        <c:baseTimeUnit val="days"/>
      </c:dateAx>
      <c:valAx>
        <c:axId val="55345246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Forecast!$A$2:$A$289</c:f>
              <c:numCache>
                <c:formatCode>m/d/yyyy</c:formatCode>
                <c:ptCount val="28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Mit'!$AP$2:$AP$111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413.50393611201741</c:v>
                </c:pt>
                <c:pt idx="20">
                  <c:v>375.96719238077776</c:v>
                </c:pt>
                <c:pt idx="21">
                  <c:v>338.65301202681894</c:v>
                </c:pt>
                <c:pt idx="22">
                  <c:v>301.68569184829238</c:v>
                </c:pt>
                <c:pt idx="23">
                  <c:v>265.20614300649817</c:v>
                </c:pt>
                <c:pt idx="24">
                  <c:v>229.267625945774</c:v>
                </c:pt>
                <c:pt idx="25">
                  <c:v>193.92238392288988</c:v>
                </c:pt>
                <c:pt idx="26">
                  <c:v>191.34804861790082</c:v>
                </c:pt>
                <c:pt idx="27">
                  <c:v>189.01677522389357</c:v>
                </c:pt>
                <c:pt idx="28">
                  <c:v>186.91821901178818</c:v>
                </c:pt>
                <c:pt idx="29">
                  <c:v>185.0420193687597</c:v>
                </c:pt>
                <c:pt idx="30">
                  <c:v>183.37774196436095</c:v>
                </c:pt>
                <c:pt idx="31">
                  <c:v>181.91481954033847</c:v>
                </c:pt>
                <c:pt idx="32">
                  <c:v>180.64289967599072</c:v>
                </c:pt>
                <c:pt idx="33">
                  <c:v>179.55184131926237</c:v>
                </c:pt>
                <c:pt idx="34">
                  <c:v>178.5073393145546</c:v>
                </c:pt>
                <c:pt idx="35">
                  <c:v>177.50662253241006</c:v>
                </c:pt>
                <c:pt idx="36">
                  <c:v>176.54707097966073</c:v>
                </c:pt>
                <c:pt idx="37">
                  <c:v>175.62620981253266</c:v>
                </c:pt>
                <c:pt idx="38">
                  <c:v>174.74170380390453</c:v>
                </c:pt>
                <c:pt idx="39">
                  <c:v>173.89135225096652</c:v>
                </c:pt>
                <c:pt idx="40">
                  <c:v>173.073082737579</c:v>
                </c:pt>
                <c:pt idx="41">
                  <c:v>172.28494515607073</c:v>
                </c:pt>
                <c:pt idx="42">
                  <c:v>171.52558404653394</c:v>
                </c:pt>
                <c:pt idx="43">
                  <c:v>170.79370784397236</c:v>
                </c:pt>
                <c:pt idx="44">
                  <c:v>170.08808577556258</c:v>
                </c:pt>
                <c:pt idx="45">
                  <c:v>169.40754490396236</c:v>
                </c:pt>
                <c:pt idx="46">
                  <c:v>168.75096730914899</c:v>
                </c:pt>
                <c:pt idx="47">
                  <c:v>168.11728740162454</c:v>
                </c:pt>
                <c:pt idx="48">
                  <c:v>167.50548936617741</c:v>
                </c:pt>
                <c:pt idx="49">
                  <c:v>166.91460473001831</c:v>
                </c:pt>
                <c:pt idx="50">
                  <c:v>166.34370822477729</c:v>
                </c:pt>
                <c:pt idx="51">
                  <c:v>165.79191584576125</c:v>
                </c:pt>
                <c:pt idx="52">
                  <c:v>165.25838299933437</c:v>
                </c:pt>
                <c:pt idx="53">
                  <c:v>164.74230273439542</c:v>
                </c:pt>
                <c:pt idx="54">
                  <c:v>164.2429040541123</c:v>
                </c:pt>
                <c:pt idx="55">
                  <c:v>163.75945030425279</c:v>
                </c:pt>
                <c:pt idx="56">
                  <c:v>163.29123763459828</c:v>
                </c:pt>
                <c:pt idx="57">
                  <c:v>162.83759353008949</c:v>
                </c:pt>
                <c:pt idx="58">
                  <c:v>162.39787541542213</c:v>
                </c:pt>
                <c:pt idx="59">
                  <c:v>161.97146932183654</c:v>
                </c:pt>
                <c:pt idx="60">
                  <c:v>161.55778861332305</c:v>
                </c:pt>
                <c:pt idx="61">
                  <c:v>161.15627276958963</c:v>
                </c:pt>
                <c:pt idx="62">
                  <c:v>160.76638622325675</c:v>
                </c:pt>
                <c:pt idx="63">
                  <c:v>160.38761724885848</c:v>
                </c:pt>
                <c:pt idx="64">
                  <c:v>160.01947690133679</c:v>
                </c:pt>
                <c:pt idx="65">
                  <c:v>159.66149800182012</c:v>
                </c:pt>
                <c:pt idx="66">
                  <c:v>159.31323416854968</c:v>
                </c:pt>
                <c:pt idx="67">
                  <c:v>158.97425889094413</c:v>
                </c:pt>
                <c:pt idx="68">
                  <c:v>158.64416464488201</c:v>
                </c:pt>
                <c:pt idx="69">
                  <c:v>158.32256204736768</c:v>
                </c:pt>
                <c:pt idx="70">
                  <c:v>158.00907904882726</c:v>
                </c:pt>
                <c:pt idx="71">
                  <c:v>157.70336016136002</c:v>
                </c:pt>
                <c:pt idx="72">
                  <c:v>157.40506572134461</c:v>
                </c:pt>
                <c:pt idx="73">
                  <c:v>157.11387118487082</c:v>
                </c:pt>
                <c:pt idx="74">
                  <c:v>156.8294664545362</c:v>
                </c:pt>
                <c:pt idx="75">
                  <c:v>156.55155523621136</c:v>
                </c:pt>
                <c:pt idx="76">
                  <c:v>156.27985442444006</c:v>
                </c:pt>
                <c:pt idx="77">
                  <c:v>156.0140935151999</c:v>
                </c:pt>
                <c:pt idx="78">
                  <c:v>155.75401404480544</c:v>
                </c:pt>
                <c:pt idx="79">
                  <c:v>155.49936905379033</c:v>
                </c:pt>
                <c:pt idx="80">
                  <c:v>155.24992257465675</c:v>
                </c:pt>
                <c:pt idx="81">
                  <c:v>155.00544914242971</c:v>
                </c:pt>
                <c:pt idx="82">
                  <c:v>154.76573332700119</c:v>
                </c:pt>
                <c:pt idx="83">
                  <c:v>154.53056928629428</c:v>
                </c:pt>
                <c:pt idx="84">
                  <c:v>154.29976033932047</c:v>
                </c:pt>
                <c:pt idx="85">
                  <c:v>154.07311855824486</c:v>
                </c:pt>
                <c:pt idx="86">
                  <c:v>153.85046437861274</c:v>
                </c:pt>
                <c:pt idx="87">
                  <c:v>153.63162622692994</c:v>
                </c:pt>
                <c:pt idx="88">
                  <c:v>153.41644016482377</c:v>
                </c:pt>
                <c:pt idx="89">
                  <c:v>153.20474954904654</c:v>
                </c:pt>
                <c:pt idx="90">
                  <c:v>152.99640470661706</c:v>
                </c:pt>
                <c:pt idx="91">
                  <c:v>152.79126262442549</c:v>
                </c:pt>
                <c:pt idx="92">
                  <c:v>152.58918665265836</c:v>
                </c:pt>
                <c:pt idx="93">
                  <c:v>152.39004622142815</c:v>
                </c:pt>
                <c:pt idx="94">
                  <c:v>152.19371657001983</c:v>
                </c:pt>
                <c:pt idx="95">
                  <c:v>152.00007848819263</c:v>
                </c:pt>
                <c:pt idx="96">
                  <c:v>151.8090180690003</c:v>
                </c:pt>
                <c:pt idx="97">
                  <c:v>151.62042647261751</c:v>
                </c:pt>
                <c:pt idx="98">
                  <c:v>151.43419970068175</c:v>
                </c:pt>
                <c:pt idx="99">
                  <c:v>151.25023838068333</c:v>
                </c:pt>
                <c:pt idx="100">
                  <c:v>151.06844755995556</c:v>
                </c:pt>
                <c:pt idx="101">
                  <c:v>150.88873650883829</c:v>
                </c:pt>
                <c:pt idx="102">
                  <c:v>150.71101853260586</c:v>
                </c:pt>
                <c:pt idx="103">
                  <c:v>150.5352107917696</c:v>
                </c:pt>
                <c:pt idx="104">
                  <c:v>150.36123413038223</c:v>
                </c:pt>
                <c:pt idx="105">
                  <c:v>150.18901291198742</c:v>
                </c:pt>
                <c:pt idx="106">
                  <c:v>150.01847486287465</c:v>
                </c:pt>
                <c:pt idx="107">
                  <c:v>149.84955092231368</c:v>
                </c:pt>
                <c:pt idx="108">
                  <c:v>149.68217509945831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A-4D97-9CED-01250638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'TTU w. Quar - Mit'!$J$1</c:f>
              <c:strCache>
                <c:ptCount val="1"/>
                <c:pt idx="0">
                  <c:v>Total Cases</c:v>
                </c:pt>
              </c:strCache>
            </c:strRef>
          </c:tx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Mit'!$J$2:$J$27</c:f>
              <c:numCache>
                <c:formatCode>General</c:formatCode>
                <c:ptCount val="26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5-42F7-A0C7-BAA854DB300F}"/>
            </c:ext>
          </c:extLst>
        </c:ser>
        <c:ser>
          <c:idx val="3"/>
          <c:order val="1"/>
          <c:tx>
            <c:strRef>
              <c:f>'TTU w. Quar - Mit'!$BC$1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Mit'!$BC$2:$BC$111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1177.3595902964848</c:v>
                </c:pt>
                <c:pt idx="20">
                  <c:v>1203.0857296637846</c:v>
                </c:pt>
                <c:pt idx="21">
                  <c:v>1228.5440418012577</c:v>
                </c:pt>
                <c:pt idx="22">
                  <c:v>1253.7366779514841</c:v>
                </c:pt>
                <c:pt idx="23">
                  <c:v>1278.6665810820364</c:v>
                </c:pt>
                <c:pt idx="24">
                  <c:v>1303.3375898612055</c:v>
                </c:pt>
                <c:pt idx="25">
                  <c:v>1327.7538682121201</c:v>
                </c:pt>
                <c:pt idx="26">
                  <c:v>1351.9198975266793</c:v>
                </c:pt>
                <c:pt idx="27">
                  <c:v>1376.047755764655</c:v>
                </c:pt>
                <c:pt idx="28">
                  <c:v>1400.1390734929369</c:v>
                </c:pt>
                <c:pt idx="29">
                  <c:v>1424.1954089403125</c:v>
                </c:pt>
                <c:pt idx="30">
                  <c:v>1448.2182482131202</c:v>
                </c:pt>
                <c:pt idx="31">
                  <c:v>1472.2090051374262</c:v>
                </c:pt>
                <c:pt idx="32">
                  <c:v>1496.169020721333</c:v>
                </c:pt>
                <c:pt idx="33">
                  <c:v>1520.0995648518074</c:v>
                </c:pt>
                <c:pt idx="34">
                  <c:v>1544.0018379600792</c:v>
                </c:pt>
                <c:pt idx="35">
                  <c:v>1567.876175875612</c:v>
                </c:pt>
                <c:pt idx="36">
                  <c:v>1591.7228955752055</c:v>
                </c:pt>
                <c:pt idx="37">
                  <c:v>1615.5422962314735</c:v>
                </c:pt>
                <c:pt idx="38">
                  <c:v>1639.3346602176061</c:v>
                </c:pt>
                <c:pt idx="39">
                  <c:v>1663.1002540715861</c:v>
                </c:pt>
                <c:pt idx="40">
                  <c:v>1686.8393294229086</c:v>
                </c:pt>
                <c:pt idx="41">
                  <c:v>1710.5521238747372</c:v>
                </c:pt>
                <c:pt idx="42">
                  <c:v>1734.2388618434106</c:v>
                </c:pt>
                <c:pt idx="43">
                  <c:v>1757.8997583981759</c:v>
                </c:pt>
                <c:pt idx="44">
                  <c:v>1781.535019707431</c:v>
                </c:pt>
                <c:pt idx="45">
                  <c:v>1805.144843462964</c:v>
                </c:pt>
                <c:pt idx="46">
                  <c:v>1828.7294192832446</c:v>
                </c:pt>
                <c:pt idx="47">
                  <c:v>1852.2889290967789</c:v>
                </c:pt>
                <c:pt idx="48">
                  <c:v>1875.8235475064714</c:v>
                </c:pt>
                <c:pt idx="49">
                  <c:v>1899.3334421359411</c:v>
                </c:pt>
                <c:pt idx="50">
                  <c:v>1922.8187739586847</c:v>
                </c:pt>
                <c:pt idx="51">
                  <c:v>1946.2796975994092</c:v>
                </c:pt>
                <c:pt idx="52">
                  <c:v>1969.7163616215782</c:v>
                </c:pt>
                <c:pt idx="53">
                  <c:v>1993.1289088018002</c:v>
                </c:pt>
                <c:pt idx="54">
                  <c:v>2016.5174763916727</c:v>
                </c:pt>
                <c:pt idx="55">
                  <c:v>2039.8821963676626</c:v>
                </c:pt>
                <c:pt idx="56">
                  <c:v>2063.2231956695723</c:v>
                </c:pt>
                <c:pt idx="57">
                  <c:v>2086.5405964281213</c:v>
                </c:pt>
                <c:pt idx="58">
                  <c:v>2109.8345161821449</c:v>
                </c:pt>
                <c:pt idx="59">
                  <c:v>2133.1050680859335</c:v>
                </c:pt>
                <c:pt idx="60">
                  <c:v>2156.3523611071578</c:v>
                </c:pt>
                <c:pt idx="61">
                  <c:v>2179.5765002158132</c:v>
                </c:pt>
                <c:pt idx="62">
                  <c:v>2202.7775865645826</c:v>
                </c:pt>
                <c:pt idx="63">
                  <c:v>2225.955717661021</c:v>
                </c:pt>
                <c:pt idx="64">
                  <c:v>2249.1109875319171</c:v>
                </c:pt>
                <c:pt idx="65">
                  <c:v>2272.2434868802034</c:v>
                </c:pt>
                <c:pt idx="66">
                  <c:v>2295.3533032347418</c:v>
                </c:pt>
                <c:pt idx="67">
                  <c:v>2318.4405210933128</c:v>
                </c:pt>
                <c:pt idx="68">
                  <c:v>2341.5052220591169</c:v>
                </c:pt>
                <c:pt idx="69">
                  <c:v>2364.5474849710804</c:v>
                </c:pt>
                <c:pt idx="70">
                  <c:v>2387.5673860282509</c:v>
                </c:pt>
                <c:pt idx="71">
                  <c:v>2410.5649989085487</c:v>
                </c:pt>
                <c:pt idx="72">
                  <c:v>2433.5403948821245</c:v>
                </c:pt>
                <c:pt idx="73">
                  <c:v>2456.49364291958</c:v>
                </c:pt>
                <c:pt idx="74">
                  <c:v>2479.4248097952768</c:v>
                </c:pt>
                <c:pt idx="75">
                  <c:v>2502.3339601859561</c:v>
                </c:pt>
                <c:pt idx="76">
                  <c:v>2525.221156764886</c:v>
                </c:pt>
                <c:pt idx="77">
                  <c:v>2548.0864602917327</c:v>
                </c:pt>
                <c:pt idx="78">
                  <c:v>2570.929929698364</c:v>
                </c:pt>
                <c:pt idx="79">
                  <c:v>2593.7516221707492</c:v>
                </c:pt>
                <c:pt idx="80">
                  <c:v>2616.5515932271501</c:v>
                </c:pt>
                <c:pt idx="81">
                  <c:v>2639.3298967927617</c:v>
                </c:pt>
                <c:pt idx="82">
                  <c:v>2662.0865852709708</c:v>
                </c:pt>
                <c:pt idx="83">
                  <c:v>2684.8217096113772</c:v>
                </c:pt>
                <c:pt idx="84">
                  <c:v>2707.5353193747301</c:v>
                </c:pt>
                <c:pt idx="85">
                  <c:v>2730.2274627949214</c:v>
                </c:pt>
                <c:pt idx="86">
                  <c:v>2752.8981868381657</c:v>
                </c:pt>
                <c:pt idx="87">
                  <c:v>2775.5475372594938</c:v>
                </c:pt>
                <c:pt idx="88">
                  <c:v>2798.1755586566851</c:v>
                </c:pt>
                <c:pt idx="89">
                  <c:v>2820.7822945217581</c:v>
                </c:pt>
                <c:pt idx="90">
                  <c:v>2843.3677872901153</c:v>
                </c:pt>
                <c:pt idx="91">
                  <c:v>2865.9320783874687</c:v>
                </c:pt>
                <c:pt idx="92">
                  <c:v>2888.4752082746318</c:v>
                </c:pt>
                <c:pt idx="93">
                  <c:v>2910.9972164902824</c:v>
                </c:pt>
                <c:pt idx="94">
                  <c:v>2933.4981416917849</c:v>
                </c:pt>
                <c:pt idx="95">
                  <c:v>2955.9780216941613</c:v>
                </c:pt>
                <c:pt idx="96">
                  <c:v>2978.4368935072944</c:v>
                </c:pt>
                <c:pt idx="97">
                  <c:v>3000.8747933714462</c:v>
                </c:pt>
                <c:pt idx="98">
                  <c:v>3023.2917567911618</c:v>
                </c:pt>
                <c:pt idx="99">
                  <c:v>3045.6878185676396</c:v>
                </c:pt>
                <c:pt idx="100">
                  <c:v>3068.063012829633</c:v>
                </c:pt>
                <c:pt idx="101">
                  <c:v>3090.4173730629473</c:v>
                </c:pt>
                <c:pt idx="102">
                  <c:v>3112.7509321386042</c:v>
                </c:pt>
                <c:pt idx="103">
                  <c:v>3135.0637223397275</c:v>
                </c:pt>
                <c:pt idx="104">
                  <c:v>3157.3557753872092</c:v>
                </c:pt>
                <c:pt idx="105">
                  <c:v>3179.627122464211</c:v>
                </c:pt>
                <c:pt idx="106">
                  <c:v>3201.87779423956</c:v>
                </c:pt>
                <c:pt idx="107">
                  <c:v>3224.1078208900753</c:v>
                </c:pt>
                <c:pt idx="108">
                  <c:v>3246.3172321218944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5-42F7-A0C7-BAA854DB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</a:t>
            </a:r>
            <a:r>
              <a:rPr lang="en-US" baseline="0"/>
              <a:t> vs Pred Active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Mit'!$N$1</c:f>
              <c:strCache>
                <c:ptCount val="1"/>
                <c:pt idx="0">
                  <c:v>Total 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Mit'!$N$2:$N$21</c:f>
              <c:numCache>
                <c:formatCode>General</c:formatCode>
                <c:ptCount val="20"/>
                <c:pt idx="0">
                  <c:v>53</c:v>
                </c:pt>
                <c:pt idx="1">
                  <c:v>70</c:v>
                </c:pt>
                <c:pt idx="2">
                  <c:v>87</c:v>
                </c:pt>
                <c:pt idx="3">
                  <c:v>136</c:v>
                </c:pt>
                <c:pt idx="4">
                  <c:v>156</c:v>
                </c:pt>
                <c:pt idx="5">
                  <c:v>176</c:v>
                </c:pt>
                <c:pt idx="6">
                  <c:v>222</c:v>
                </c:pt>
                <c:pt idx="7">
                  <c:v>222</c:v>
                </c:pt>
                <c:pt idx="8">
                  <c:v>268</c:v>
                </c:pt>
                <c:pt idx="9">
                  <c:v>418</c:v>
                </c:pt>
                <c:pt idx="10">
                  <c:v>453</c:v>
                </c:pt>
                <c:pt idx="11">
                  <c:v>477</c:v>
                </c:pt>
                <c:pt idx="12">
                  <c:v>490</c:v>
                </c:pt>
                <c:pt idx="13">
                  <c:v>558</c:v>
                </c:pt>
                <c:pt idx="14">
                  <c:v>558</c:v>
                </c:pt>
                <c:pt idx="15">
                  <c:v>626</c:v>
                </c:pt>
                <c:pt idx="16">
                  <c:v>650</c:v>
                </c:pt>
                <c:pt idx="17">
                  <c:v>612</c:v>
                </c:pt>
                <c:pt idx="18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1-4FCD-85DA-6495E81F5B55}"/>
            </c:ext>
          </c:extLst>
        </c:ser>
        <c:ser>
          <c:idx val="1"/>
          <c:order val="1"/>
          <c:tx>
            <c:strRef>
              <c:f>'TTU w. Quar -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Mit'!$AP:$AP</c:f>
              <c:numCache>
                <c:formatCode>#,##0.00</c:formatCode>
                <c:ptCount val="1048576"/>
                <c:pt idx="0">
                  <c:v>0</c:v>
                </c:pt>
                <c:pt idx="1">
                  <c:v>47.7</c:v>
                </c:pt>
                <c:pt idx="2">
                  <c:v>72.689198652851601</c:v>
                </c:pt>
                <c:pt idx="3">
                  <c:v>99.445606437128234</c:v>
                </c:pt>
                <c:pt idx="4">
                  <c:v>128.08602769467117</c:v>
                </c:pt>
                <c:pt idx="5">
                  <c:v>158.73354994447956</c:v>
                </c:pt>
                <c:pt idx="6">
                  <c:v>191.5176463239888</c:v>
                </c:pt>
                <c:pt idx="7">
                  <c:v>226.57423562356811</c:v>
                </c:pt>
                <c:pt idx="8">
                  <c:v>264.04569097461211</c:v>
                </c:pt>
                <c:pt idx="9">
                  <c:v>285.99032139220355</c:v>
                </c:pt>
                <c:pt idx="10">
                  <c:v>307.44905626110648</c:v>
                </c:pt>
                <c:pt idx="11">
                  <c:v>328.2408843458519</c:v>
                </c:pt>
                <c:pt idx="12">
                  <c:v>348.16423363522546</c:v>
                </c:pt>
                <c:pt idx="13">
                  <c:v>366.99558659641696</c:v>
                </c:pt>
                <c:pt idx="14">
                  <c:v>384.4880843319587</c:v>
                </c:pt>
                <c:pt idx="15">
                  <c:v>400.37012966510838</c:v>
                </c:pt>
                <c:pt idx="16">
                  <c:v>414.34399973561938</c:v>
                </c:pt>
                <c:pt idx="17">
                  <c:v>427.47837438292339</c:v>
                </c:pt>
                <c:pt idx="18">
                  <c:v>439.75139167151497</c:v>
                </c:pt>
                <c:pt idx="19">
                  <c:v>451.15455215925169</c:v>
                </c:pt>
                <c:pt idx="20">
                  <c:v>413.50393611201741</c:v>
                </c:pt>
                <c:pt idx="21">
                  <c:v>375.96719238077776</c:v>
                </c:pt>
                <c:pt idx="22">
                  <c:v>338.65301202681894</c:v>
                </c:pt>
                <c:pt idx="23">
                  <c:v>301.68569184829238</c:v>
                </c:pt>
                <c:pt idx="24">
                  <c:v>265.20614300649817</c:v>
                </c:pt>
                <c:pt idx="25">
                  <c:v>229.267625945774</c:v>
                </c:pt>
                <c:pt idx="26">
                  <c:v>193.92238392288988</c:v>
                </c:pt>
                <c:pt idx="27">
                  <c:v>191.34804861790082</c:v>
                </c:pt>
                <c:pt idx="28">
                  <c:v>189.01677522389357</c:v>
                </c:pt>
                <c:pt idx="29">
                  <c:v>186.91821901178818</c:v>
                </c:pt>
                <c:pt idx="30">
                  <c:v>185.0420193687597</c:v>
                </c:pt>
                <c:pt idx="31">
                  <c:v>183.37774196436095</c:v>
                </c:pt>
                <c:pt idx="32">
                  <c:v>181.91481954033847</c:v>
                </c:pt>
                <c:pt idx="33">
                  <c:v>180.64289967599072</c:v>
                </c:pt>
                <c:pt idx="34">
                  <c:v>179.55184131926237</c:v>
                </c:pt>
                <c:pt idx="35">
                  <c:v>178.5073393145546</c:v>
                </c:pt>
                <c:pt idx="36">
                  <c:v>177.50662253241006</c:v>
                </c:pt>
                <c:pt idx="37">
                  <c:v>176.54707097966073</c:v>
                </c:pt>
                <c:pt idx="38">
                  <c:v>175.62620981253266</c:v>
                </c:pt>
                <c:pt idx="39">
                  <c:v>174.74170380390453</c:v>
                </c:pt>
                <c:pt idx="40">
                  <c:v>173.89135225096652</c:v>
                </c:pt>
                <c:pt idx="41">
                  <c:v>173.073082737579</c:v>
                </c:pt>
                <c:pt idx="42">
                  <c:v>172.28494515607073</c:v>
                </c:pt>
                <c:pt idx="43">
                  <c:v>171.52558404653394</c:v>
                </c:pt>
                <c:pt idx="44">
                  <c:v>170.79370784397236</c:v>
                </c:pt>
                <c:pt idx="45">
                  <c:v>170.08808577556258</c:v>
                </c:pt>
                <c:pt idx="46">
                  <c:v>169.40754490396236</c:v>
                </c:pt>
                <c:pt idx="47">
                  <c:v>168.75096730914899</c:v>
                </c:pt>
                <c:pt idx="48">
                  <c:v>168.11728740162454</c:v>
                </c:pt>
                <c:pt idx="49">
                  <c:v>167.50548936617741</c:v>
                </c:pt>
                <c:pt idx="50">
                  <c:v>166.91460473001831</c:v>
                </c:pt>
                <c:pt idx="51">
                  <c:v>166.34370822477729</c:v>
                </c:pt>
                <c:pt idx="52">
                  <c:v>165.79191584576125</c:v>
                </c:pt>
                <c:pt idx="53">
                  <c:v>165.25838299933437</c:v>
                </c:pt>
                <c:pt idx="54">
                  <c:v>164.74230273439542</c:v>
                </c:pt>
                <c:pt idx="55">
                  <c:v>164.2429040541123</c:v>
                </c:pt>
                <c:pt idx="56">
                  <c:v>163.75945030425279</c:v>
                </c:pt>
                <c:pt idx="57">
                  <c:v>163.29123763459828</c:v>
                </c:pt>
                <c:pt idx="58">
                  <c:v>162.83759353008949</c:v>
                </c:pt>
                <c:pt idx="59">
                  <c:v>162.39787541542213</c:v>
                </c:pt>
                <c:pt idx="60">
                  <c:v>161.97146932183654</c:v>
                </c:pt>
                <c:pt idx="61">
                  <c:v>161.55778861332305</c:v>
                </c:pt>
                <c:pt idx="62">
                  <c:v>161.15627276958963</c:v>
                </c:pt>
                <c:pt idx="63">
                  <c:v>160.76638622325675</c:v>
                </c:pt>
                <c:pt idx="64">
                  <c:v>160.38761724885848</c:v>
                </c:pt>
                <c:pt idx="65">
                  <c:v>160.01947690133679</c:v>
                </c:pt>
                <c:pt idx="66">
                  <c:v>159.66149800182012</c:v>
                </c:pt>
                <c:pt idx="67">
                  <c:v>159.31323416854968</c:v>
                </c:pt>
                <c:pt idx="68">
                  <c:v>158.97425889094413</c:v>
                </c:pt>
                <c:pt idx="69">
                  <c:v>158.64416464488201</c:v>
                </c:pt>
                <c:pt idx="70">
                  <c:v>158.32256204736768</c:v>
                </c:pt>
                <c:pt idx="71">
                  <c:v>158.00907904882726</c:v>
                </c:pt>
                <c:pt idx="72">
                  <c:v>157.70336016136002</c:v>
                </c:pt>
                <c:pt idx="73">
                  <c:v>157.40506572134461</c:v>
                </c:pt>
                <c:pt idx="74">
                  <c:v>157.11387118487082</c:v>
                </c:pt>
                <c:pt idx="75">
                  <c:v>156.8294664545362</c:v>
                </c:pt>
                <c:pt idx="76">
                  <c:v>156.55155523621136</c:v>
                </c:pt>
                <c:pt idx="77">
                  <c:v>156.27985442444006</c:v>
                </c:pt>
                <c:pt idx="78">
                  <c:v>156.0140935151999</c:v>
                </c:pt>
                <c:pt idx="79">
                  <c:v>155.75401404480544</c:v>
                </c:pt>
                <c:pt idx="80">
                  <c:v>155.49936905379033</c:v>
                </c:pt>
                <c:pt idx="81">
                  <c:v>155.24992257465675</c:v>
                </c:pt>
                <c:pt idx="82">
                  <c:v>155.00544914242971</c:v>
                </c:pt>
                <c:pt idx="83">
                  <c:v>154.76573332700119</c:v>
                </c:pt>
                <c:pt idx="84">
                  <c:v>154.53056928629428</c:v>
                </c:pt>
                <c:pt idx="85">
                  <c:v>154.29976033932047</c:v>
                </c:pt>
                <c:pt idx="86">
                  <c:v>154.07311855824486</c:v>
                </c:pt>
                <c:pt idx="87">
                  <c:v>153.85046437861274</c:v>
                </c:pt>
                <c:pt idx="88">
                  <c:v>153.63162622692994</c:v>
                </c:pt>
                <c:pt idx="89">
                  <c:v>153.41644016482377</c:v>
                </c:pt>
                <c:pt idx="90">
                  <c:v>153.20474954904654</c:v>
                </c:pt>
                <c:pt idx="91">
                  <c:v>152.99640470661706</c:v>
                </c:pt>
                <c:pt idx="92">
                  <c:v>152.79126262442549</c:v>
                </c:pt>
                <c:pt idx="93">
                  <c:v>152.58918665265836</c:v>
                </c:pt>
                <c:pt idx="94">
                  <c:v>152.39004622142815</c:v>
                </c:pt>
                <c:pt idx="95">
                  <c:v>152.19371657001983</c:v>
                </c:pt>
                <c:pt idx="96">
                  <c:v>152.00007848819263</c:v>
                </c:pt>
                <c:pt idx="97">
                  <c:v>151.8090180690003</c:v>
                </c:pt>
                <c:pt idx="98">
                  <c:v>151.62042647261751</c:v>
                </c:pt>
                <c:pt idx="99">
                  <c:v>151.43419970068175</c:v>
                </c:pt>
                <c:pt idx="100">
                  <c:v>151.25023838068333</c:v>
                </c:pt>
                <c:pt idx="101">
                  <c:v>151.06844755995556</c:v>
                </c:pt>
                <c:pt idx="102">
                  <c:v>150.88873650883829</c:v>
                </c:pt>
                <c:pt idx="103">
                  <c:v>150.71101853260586</c:v>
                </c:pt>
                <c:pt idx="104">
                  <c:v>150.5352107917696</c:v>
                </c:pt>
                <c:pt idx="105">
                  <c:v>150.36123413038223</c:v>
                </c:pt>
                <c:pt idx="106">
                  <c:v>150.18901291198742</c:v>
                </c:pt>
                <c:pt idx="107">
                  <c:v>150.01847486287465</c:v>
                </c:pt>
                <c:pt idx="108">
                  <c:v>149.84955092231368</c:v>
                </c:pt>
                <c:pt idx="109">
                  <c:v>149.68217509945831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1-4FCD-85DA-6495E81F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071"/>
        <c:axId val="451554207"/>
      </c:lineChart>
      <c:dateAx>
        <c:axId val="17587071"/>
        <c:scaling>
          <c:orientation val="minMax"/>
          <c:max val="44097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4207"/>
        <c:crosses val="autoZero"/>
        <c:auto val="1"/>
        <c:lblOffset val="100"/>
        <c:baseTimeUnit val="days"/>
      </c:dateAx>
      <c:valAx>
        <c:axId val="45155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SIR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Mit'!$AI$1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Mit'!$AI$2:$AI$115</c:f>
              <c:numCache>
                <c:formatCode>#,##0.00</c:formatCode>
                <c:ptCount val="114"/>
                <c:pt idx="0">
                  <c:v>28310.699999999997</c:v>
                </c:pt>
                <c:pt idx="1">
                  <c:v>28280.549223719048</c:v>
                </c:pt>
                <c:pt idx="2">
                  <c:v>28247.185421803875</c:v>
                </c:pt>
                <c:pt idx="3">
                  <c:v>28210.390451195861</c:v>
                </c:pt>
                <c:pt idx="4">
                  <c:v>28169.93334731134</c:v>
                </c:pt>
                <c:pt idx="5">
                  <c:v>28125.569896059107</c:v>
                </c:pt>
                <c:pt idx="6">
                  <c:v>28077.042247854486</c:v>
                </c:pt>
                <c:pt idx="7">
                  <c:v>28024.078585683259</c:v>
                </c:pt>
                <c:pt idx="8">
                  <c:v>27966.392860927688</c:v>
                </c:pt>
                <c:pt idx="9">
                  <c:v>27906.007771504737</c:v>
                </c:pt>
                <c:pt idx="10">
                  <c:v>27843.003307081068</c:v>
                </c:pt>
                <c:pt idx="11">
                  <c:v>27777.482805508123</c:v>
                </c:pt>
                <c:pt idx="12">
                  <c:v>27709.57523414577</c:v>
                </c:pt>
                <c:pt idx="13">
                  <c:v>27639.437580751157</c:v>
                </c:pt>
                <c:pt idx="14">
                  <c:v>27567.257351383574</c:v>
                </c:pt>
                <c:pt idx="15">
                  <c:v>27493.2551727627</c:v>
                </c:pt>
                <c:pt idx="16">
                  <c:v>27417.687496885839</c:v>
                </c:pt>
                <c:pt idx="17">
                  <c:v>27340.673916008032</c:v>
                </c:pt>
                <c:pt idx="18">
                  <c:v>27262.335833722787</c:v>
                </c:pt>
                <c:pt idx="19">
                  <c:v>27236.340409703516</c:v>
                </c:pt>
                <c:pt idx="20">
                  <c:v>27210.614270336217</c:v>
                </c:pt>
                <c:pt idx="21">
                  <c:v>27185.155958198746</c:v>
                </c:pt>
                <c:pt idx="22">
                  <c:v>27159.963322048519</c:v>
                </c:pt>
                <c:pt idx="23">
                  <c:v>27135.033418917967</c:v>
                </c:pt>
                <c:pt idx="24">
                  <c:v>27110.362410138798</c:v>
                </c:pt>
                <c:pt idx="25">
                  <c:v>27085.946131787885</c:v>
                </c:pt>
                <c:pt idx="26">
                  <c:v>27061.780102473327</c:v>
                </c:pt>
                <c:pt idx="27">
                  <c:v>27037.652244235353</c:v>
                </c:pt>
                <c:pt idx="28">
                  <c:v>27013.560926507071</c:v>
                </c:pt>
                <c:pt idx="29">
                  <c:v>26989.504591059693</c:v>
                </c:pt>
                <c:pt idx="30">
                  <c:v>26965.481751786883</c:v>
                </c:pt>
                <c:pt idx="31">
                  <c:v>26941.490994862575</c:v>
                </c:pt>
                <c:pt idx="32">
                  <c:v>26917.530979278668</c:v>
                </c:pt>
                <c:pt idx="33">
                  <c:v>26893.600435148193</c:v>
                </c:pt>
                <c:pt idx="34">
                  <c:v>26869.69816203992</c:v>
                </c:pt>
                <c:pt idx="35">
                  <c:v>26845.823824124389</c:v>
                </c:pt>
                <c:pt idx="36">
                  <c:v>26821.977104424794</c:v>
                </c:pt>
                <c:pt idx="37">
                  <c:v>26798.157703768527</c:v>
                </c:pt>
                <c:pt idx="38">
                  <c:v>26774.365339782395</c:v>
                </c:pt>
                <c:pt idx="39">
                  <c:v>26750.599745928415</c:v>
                </c:pt>
                <c:pt idx="40">
                  <c:v>26726.860670577091</c:v>
                </c:pt>
                <c:pt idx="41">
                  <c:v>26703.147876125262</c:v>
                </c:pt>
                <c:pt idx="42">
                  <c:v>26679.461138156588</c:v>
                </c:pt>
                <c:pt idx="43">
                  <c:v>26655.800241601824</c:v>
                </c:pt>
                <c:pt idx="44">
                  <c:v>26632.164980292571</c:v>
                </c:pt>
                <c:pt idx="45">
                  <c:v>26608.555156537041</c:v>
                </c:pt>
                <c:pt idx="46">
                  <c:v>26584.970580716763</c:v>
                </c:pt>
                <c:pt idx="47">
                  <c:v>26561.411070903228</c:v>
                </c:pt>
                <c:pt idx="48">
                  <c:v>26537.876452493536</c:v>
                </c:pt>
                <c:pt idx="49">
                  <c:v>26514.366557864065</c:v>
                </c:pt>
                <c:pt idx="50">
                  <c:v>26490.881226041321</c:v>
                </c:pt>
                <c:pt idx="51">
                  <c:v>26467.420302400598</c:v>
                </c:pt>
                <c:pt idx="52">
                  <c:v>26443.983638378428</c:v>
                </c:pt>
                <c:pt idx="53">
                  <c:v>26420.571091198206</c:v>
                </c:pt>
                <c:pt idx="54">
                  <c:v>26397.182523608335</c:v>
                </c:pt>
                <c:pt idx="55">
                  <c:v>26373.817803632344</c:v>
                </c:pt>
                <c:pt idx="56">
                  <c:v>26350.476804330436</c:v>
                </c:pt>
                <c:pt idx="57">
                  <c:v>26327.159403571888</c:v>
                </c:pt>
                <c:pt idx="58">
                  <c:v>26303.865483817863</c:v>
                </c:pt>
                <c:pt idx="59">
                  <c:v>26280.594931914075</c:v>
                </c:pt>
                <c:pt idx="60">
                  <c:v>26257.34763889285</c:v>
                </c:pt>
                <c:pt idx="61">
                  <c:v>26234.123499784197</c:v>
                </c:pt>
                <c:pt idx="62">
                  <c:v>26210.922413435426</c:v>
                </c:pt>
                <c:pt idx="63">
                  <c:v>26187.744282338987</c:v>
                </c:pt>
                <c:pt idx="64">
                  <c:v>26164.589012468092</c:v>
                </c:pt>
                <c:pt idx="65">
                  <c:v>26141.456513119807</c:v>
                </c:pt>
                <c:pt idx="66">
                  <c:v>26118.346696765268</c:v>
                </c:pt>
                <c:pt idx="67">
                  <c:v>26095.259478906697</c:v>
                </c:pt>
                <c:pt idx="68">
                  <c:v>26072.194777940895</c:v>
                </c:pt>
                <c:pt idx="69">
                  <c:v>26049.152515028931</c:v>
                </c:pt>
                <c:pt idx="70">
                  <c:v>26026.13261397176</c:v>
                </c:pt>
                <c:pt idx="71">
                  <c:v>26003.135001091461</c:v>
                </c:pt>
                <c:pt idx="72">
                  <c:v>25980.159605117886</c:v>
                </c:pt>
                <c:pt idx="73">
                  <c:v>25957.206357080431</c:v>
                </c:pt>
                <c:pt idx="74">
                  <c:v>25934.275190204735</c:v>
                </c:pt>
                <c:pt idx="75">
                  <c:v>25911.366039814053</c:v>
                </c:pt>
                <c:pt idx="76">
                  <c:v>25888.478843235123</c:v>
                </c:pt>
                <c:pt idx="77">
                  <c:v>25865.613539708276</c:v>
                </c:pt>
                <c:pt idx="78">
                  <c:v>25842.770070301645</c:v>
                </c:pt>
                <c:pt idx="79">
                  <c:v>25819.94837782926</c:v>
                </c:pt>
                <c:pt idx="80">
                  <c:v>25797.14840677286</c:v>
                </c:pt>
                <c:pt idx="81">
                  <c:v>25774.370103207249</c:v>
                </c:pt>
                <c:pt idx="82">
                  <c:v>25751.61341472904</c:v>
                </c:pt>
                <c:pt idx="83">
                  <c:v>25728.878290388631</c:v>
                </c:pt>
                <c:pt idx="84">
                  <c:v>25706.164680625279</c:v>
                </c:pt>
                <c:pt idx="85">
                  <c:v>25683.472537205089</c:v>
                </c:pt>
                <c:pt idx="86">
                  <c:v>25660.801813161845</c:v>
                </c:pt>
                <c:pt idx="87">
                  <c:v>25638.152462740516</c:v>
                </c:pt>
                <c:pt idx="88">
                  <c:v>25615.524441343325</c:v>
                </c:pt>
                <c:pt idx="89">
                  <c:v>25592.917705478249</c:v>
                </c:pt>
                <c:pt idx="90">
                  <c:v>25570.332212709891</c:v>
                </c:pt>
                <c:pt idx="91">
                  <c:v>25547.76792161254</c:v>
                </c:pt>
                <c:pt idx="92">
                  <c:v>25525.224791725377</c:v>
                </c:pt>
                <c:pt idx="93">
                  <c:v>25502.702783509725</c:v>
                </c:pt>
                <c:pt idx="94">
                  <c:v>25480.201858308224</c:v>
                </c:pt>
                <c:pt idx="95">
                  <c:v>25457.72197830585</c:v>
                </c:pt>
                <c:pt idx="96">
                  <c:v>25435.263106492715</c:v>
                </c:pt>
                <c:pt idx="97">
                  <c:v>25412.825206628564</c:v>
                </c:pt>
                <c:pt idx="98">
                  <c:v>25390.408243208847</c:v>
                </c:pt>
                <c:pt idx="99">
                  <c:v>25368.012181432368</c:v>
                </c:pt>
                <c:pt idx="100">
                  <c:v>25345.636987170376</c:v>
                </c:pt>
                <c:pt idx="101">
                  <c:v>25323.282626937063</c:v>
                </c:pt>
                <c:pt idx="102">
                  <c:v>25300.949067861406</c:v>
                </c:pt>
                <c:pt idx="103">
                  <c:v>25278.636277660284</c:v>
                </c:pt>
                <c:pt idx="104">
                  <c:v>25256.3442246128</c:v>
                </c:pt>
                <c:pt idx="105">
                  <c:v>25234.0728775358</c:v>
                </c:pt>
                <c:pt idx="106">
                  <c:v>25211.822205760451</c:v>
                </c:pt>
                <c:pt idx="107">
                  <c:v>25189.592179109935</c:v>
                </c:pt>
                <c:pt idx="108">
                  <c:v>25167.382767878116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8-4E0C-A00E-80618EC19753}"/>
            </c:ext>
          </c:extLst>
        </c:ser>
        <c:ser>
          <c:idx val="1"/>
          <c:order val="1"/>
          <c:tx>
            <c:strRef>
              <c:f>'TTU w. Quar -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Mit'!$AP$2:$AP$115</c:f>
              <c:numCache>
                <c:formatCode>#,##0.00</c:formatCode>
                <c:ptCount val="114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413.50393611201741</c:v>
                </c:pt>
                <c:pt idx="20">
                  <c:v>375.96719238077776</c:v>
                </c:pt>
                <c:pt idx="21">
                  <c:v>338.65301202681894</c:v>
                </c:pt>
                <c:pt idx="22">
                  <c:v>301.68569184829238</c:v>
                </c:pt>
                <c:pt idx="23">
                  <c:v>265.20614300649817</c:v>
                </c:pt>
                <c:pt idx="24">
                  <c:v>229.267625945774</c:v>
                </c:pt>
                <c:pt idx="25">
                  <c:v>193.92238392288988</c:v>
                </c:pt>
                <c:pt idx="26">
                  <c:v>191.34804861790082</c:v>
                </c:pt>
                <c:pt idx="27">
                  <c:v>189.01677522389357</c:v>
                </c:pt>
                <c:pt idx="28">
                  <c:v>186.91821901178818</c:v>
                </c:pt>
                <c:pt idx="29">
                  <c:v>185.0420193687597</c:v>
                </c:pt>
                <c:pt idx="30">
                  <c:v>183.37774196436095</c:v>
                </c:pt>
                <c:pt idx="31">
                  <c:v>181.91481954033847</c:v>
                </c:pt>
                <c:pt idx="32">
                  <c:v>180.64289967599072</c:v>
                </c:pt>
                <c:pt idx="33">
                  <c:v>179.55184131926237</c:v>
                </c:pt>
                <c:pt idx="34">
                  <c:v>178.5073393145546</c:v>
                </c:pt>
                <c:pt idx="35">
                  <c:v>177.50662253241006</c:v>
                </c:pt>
                <c:pt idx="36">
                  <c:v>176.54707097966073</c:v>
                </c:pt>
                <c:pt idx="37">
                  <c:v>175.62620981253266</c:v>
                </c:pt>
                <c:pt idx="38">
                  <c:v>174.74170380390453</c:v>
                </c:pt>
                <c:pt idx="39">
                  <c:v>173.89135225096652</c:v>
                </c:pt>
                <c:pt idx="40">
                  <c:v>173.073082737579</c:v>
                </c:pt>
                <c:pt idx="41">
                  <c:v>172.28494515607073</c:v>
                </c:pt>
                <c:pt idx="42">
                  <c:v>171.52558404653394</c:v>
                </c:pt>
                <c:pt idx="43">
                  <c:v>170.79370784397236</c:v>
                </c:pt>
                <c:pt idx="44">
                  <c:v>170.08808577556258</c:v>
                </c:pt>
                <c:pt idx="45">
                  <c:v>169.40754490396236</c:v>
                </c:pt>
                <c:pt idx="46">
                  <c:v>168.75096730914899</c:v>
                </c:pt>
                <c:pt idx="47">
                  <c:v>168.11728740162454</c:v>
                </c:pt>
                <c:pt idx="48">
                  <c:v>167.50548936617741</c:v>
                </c:pt>
                <c:pt idx="49">
                  <c:v>166.91460473001831</c:v>
                </c:pt>
                <c:pt idx="50">
                  <c:v>166.34370822477729</c:v>
                </c:pt>
                <c:pt idx="51">
                  <c:v>165.79191584576125</c:v>
                </c:pt>
                <c:pt idx="52">
                  <c:v>165.25838299933437</c:v>
                </c:pt>
                <c:pt idx="53">
                  <c:v>164.74230273439542</c:v>
                </c:pt>
                <c:pt idx="54">
                  <c:v>164.2429040541123</c:v>
                </c:pt>
                <c:pt idx="55">
                  <c:v>163.75945030425279</c:v>
                </c:pt>
                <c:pt idx="56">
                  <c:v>163.29123763459828</c:v>
                </c:pt>
                <c:pt idx="57">
                  <c:v>162.83759353008949</c:v>
                </c:pt>
                <c:pt idx="58">
                  <c:v>162.39787541542213</c:v>
                </c:pt>
                <c:pt idx="59">
                  <c:v>161.97146932183654</c:v>
                </c:pt>
                <c:pt idx="60">
                  <c:v>161.55778861332305</c:v>
                </c:pt>
                <c:pt idx="61">
                  <c:v>161.15627276958963</c:v>
                </c:pt>
                <c:pt idx="62">
                  <c:v>160.76638622325675</c:v>
                </c:pt>
                <c:pt idx="63">
                  <c:v>160.38761724885848</c:v>
                </c:pt>
                <c:pt idx="64">
                  <c:v>160.01947690133679</c:v>
                </c:pt>
                <c:pt idx="65">
                  <c:v>159.66149800182012</c:v>
                </c:pt>
                <c:pt idx="66">
                  <c:v>159.31323416854968</c:v>
                </c:pt>
                <c:pt idx="67">
                  <c:v>158.97425889094413</c:v>
                </c:pt>
                <c:pt idx="68">
                  <c:v>158.64416464488201</c:v>
                </c:pt>
                <c:pt idx="69">
                  <c:v>158.32256204736768</c:v>
                </c:pt>
                <c:pt idx="70">
                  <c:v>158.00907904882726</c:v>
                </c:pt>
                <c:pt idx="71">
                  <c:v>157.70336016136002</c:v>
                </c:pt>
                <c:pt idx="72">
                  <c:v>157.40506572134461</c:v>
                </c:pt>
                <c:pt idx="73">
                  <c:v>157.11387118487082</c:v>
                </c:pt>
                <c:pt idx="74">
                  <c:v>156.8294664545362</c:v>
                </c:pt>
                <c:pt idx="75">
                  <c:v>156.55155523621136</c:v>
                </c:pt>
                <c:pt idx="76">
                  <c:v>156.27985442444006</c:v>
                </c:pt>
                <c:pt idx="77">
                  <c:v>156.0140935151999</c:v>
                </c:pt>
                <c:pt idx="78">
                  <c:v>155.75401404480544</c:v>
                </c:pt>
                <c:pt idx="79">
                  <c:v>155.49936905379033</c:v>
                </c:pt>
                <c:pt idx="80">
                  <c:v>155.24992257465675</c:v>
                </c:pt>
                <c:pt idx="81">
                  <c:v>155.00544914242971</c:v>
                </c:pt>
                <c:pt idx="82">
                  <c:v>154.76573332700119</c:v>
                </c:pt>
                <c:pt idx="83">
                  <c:v>154.53056928629428</c:v>
                </c:pt>
                <c:pt idx="84">
                  <c:v>154.29976033932047</c:v>
                </c:pt>
                <c:pt idx="85">
                  <c:v>154.07311855824486</c:v>
                </c:pt>
                <c:pt idx="86">
                  <c:v>153.85046437861274</c:v>
                </c:pt>
                <c:pt idx="87">
                  <c:v>153.63162622692994</c:v>
                </c:pt>
                <c:pt idx="88">
                  <c:v>153.41644016482377</c:v>
                </c:pt>
                <c:pt idx="89">
                  <c:v>153.20474954904654</c:v>
                </c:pt>
                <c:pt idx="90">
                  <c:v>152.99640470661706</c:v>
                </c:pt>
                <c:pt idx="91">
                  <c:v>152.79126262442549</c:v>
                </c:pt>
                <c:pt idx="92">
                  <c:v>152.58918665265836</c:v>
                </c:pt>
                <c:pt idx="93">
                  <c:v>152.39004622142815</c:v>
                </c:pt>
                <c:pt idx="94">
                  <c:v>152.19371657001983</c:v>
                </c:pt>
                <c:pt idx="95">
                  <c:v>152.00007848819263</c:v>
                </c:pt>
                <c:pt idx="96">
                  <c:v>151.8090180690003</c:v>
                </c:pt>
                <c:pt idx="97">
                  <c:v>151.62042647261751</c:v>
                </c:pt>
                <c:pt idx="98">
                  <c:v>151.43419970068175</c:v>
                </c:pt>
                <c:pt idx="99">
                  <c:v>151.25023838068333</c:v>
                </c:pt>
                <c:pt idx="100">
                  <c:v>151.06844755995556</c:v>
                </c:pt>
                <c:pt idx="101">
                  <c:v>150.88873650883829</c:v>
                </c:pt>
                <c:pt idx="102">
                  <c:v>150.71101853260586</c:v>
                </c:pt>
                <c:pt idx="103">
                  <c:v>150.5352107917696</c:v>
                </c:pt>
                <c:pt idx="104">
                  <c:v>150.36123413038223</c:v>
                </c:pt>
                <c:pt idx="105">
                  <c:v>150.18901291198742</c:v>
                </c:pt>
                <c:pt idx="106">
                  <c:v>150.01847486287465</c:v>
                </c:pt>
                <c:pt idx="107">
                  <c:v>149.84955092231368</c:v>
                </c:pt>
                <c:pt idx="108">
                  <c:v>149.68217509945831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8-4E0C-A00E-80618EC19753}"/>
            </c:ext>
          </c:extLst>
        </c:ser>
        <c:ser>
          <c:idx val="2"/>
          <c:order val="2"/>
          <c:tx>
            <c:strRef>
              <c:f>'TTU w. Quar - Mit'!$AV$1</c:f>
              <c:strCache>
                <c:ptCount val="1"/>
                <c:pt idx="0">
                  <c:v>Removed / Recovered / Asymptomatics (Non-Infectious)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Mit'!$AV$2:$AV$115</c:f>
              <c:numCache>
                <c:formatCode>#,##0.00</c:formatCode>
                <c:ptCount val="114"/>
                <c:pt idx="0">
                  <c:v>55.3</c:v>
                </c:pt>
                <c:pt idx="1">
                  <c:v>60.461577628094624</c:v>
                </c:pt>
                <c:pt idx="2">
                  <c:v>67.068971758990159</c:v>
                </c:pt>
                <c:pt idx="3">
                  <c:v>75.223521109462453</c:v>
                </c:pt>
                <c:pt idx="4">
                  <c:v>85.033102744174727</c:v>
                </c:pt>
                <c:pt idx="5">
                  <c:v>96.612457616899732</c:v>
                </c:pt>
                <c:pt idx="6">
                  <c:v>110.08351652194131</c:v>
                </c:pt>
                <c:pt idx="7">
                  <c:v>125.57572334212459</c:v>
                </c:pt>
                <c:pt idx="8">
                  <c:v>161.31681768010731</c:v>
                </c:pt>
                <c:pt idx="9">
                  <c:v>200.2431722341548</c:v>
                </c:pt>
                <c:pt idx="10">
                  <c:v>242.45580857308087</c:v>
                </c:pt>
                <c:pt idx="11">
                  <c:v>288.052960856651</c:v>
                </c:pt>
                <c:pt idx="12">
                  <c:v>337.12917925781193</c:v>
                </c:pt>
                <c:pt idx="13">
                  <c:v>389.7743349168847</c:v>
                </c:pt>
                <c:pt idx="14">
                  <c:v>446.07251895131748</c:v>
                </c:pt>
                <c:pt idx="15">
                  <c:v>506.10082750167913</c:v>
                </c:pt>
                <c:pt idx="16">
                  <c:v>568.53412873123852</c:v>
                </c:pt>
                <c:pt idx="17">
                  <c:v>633.2746923204536</c:v>
                </c:pt>
                <c:pt idx="18">
                  <c:v>700.20961411796259</c:v>
                </c:pt>
                <c:pt idx="19">
                  <c:v>763.85565418446743</c:v>
                </c:pt>
                <c:pt idx="20">
                  <c:v>827.11853728300696</c:v>
                </c:pt>
                <c:pt idx="21">
                  <c:v>889.89102977443872</c:v>
                </c:pt>
                <c:pt idx="22">
                  <c:v>952.0509861031918</c:v>
                </c:pt>
                <c:pt idx="23">
                  <c:v>1013.4604380755383</c:v>
                </c:pt>
                <c:pt idx="24">
                  <c:v>1074.0699639154316</c:v>
                </c:pt>
                <c:pt idx="25">
                  <c:v>1133.8314842892303</c:v>
                </c:pt>
                <c:pt idx="26">
                  <c:v>1160.5718489087785</c:v>
                </c:pt>
                <c:pt idx="27">
                  <c:v>1187.0309805407614</c:v>
                </c:pt>
                <c:pt idx="28">
                  <c:v>1213.2208544811488</c:v>
                </c:pt>
                <c:pt idx="29">
                  <c:v>1239.1533895715529</c:v>
                </c:pt>
                <c:pt idx="30">
                  <c:v>1264.8405062487593</c:v>
                </c:pt>
                <c:pt idx="31">
                  <c:v>1290.2941855970878</c:v>
                </c:pt>
                <c:pt idx="32">
                  <c:v>1315.5261210453423</c:v>
                </c:pt>
                <c:pt idx="33">
                  <c:v>1340.547723532545</c:v>
                </c:pt>
                <c:pt idx="34">
                  <c:v>1365.4944986455246</c:v>
                </c:pt>
                <c:pt idx="35">
                  <c:v>1390.3695533432019</c:v>
                </c:pt>
                <c:pt idx="36">
                  <c:v>1415.1758245955448</c:v>
                </c:pt>
                <c:pt idx="37">
                  <c:v>1439.9160864189409</c:v>
                </c:pt>
                <c:pt idx="38">
                  <c:v>1464.5929564137016</c:v>
                </c:pt>
                <c:pt idx="39">
                  <c:v>1489.2089018206195</c:v>
                </c:pt>
                <c:pt idx="40">
                  <c:v>1513.7662466853296</c:v>
                </c:pt>
                <c:pt idx="41">
                  <c:v>1538.2671787186664</c:v>
                </c:pt>
                <c:pt idx="42">
                  <c:v>1562.7132777968766</c:v>
                </c:pt>
                <c:pt idx="43">
                  <c:v>1587.1060505542034</c:v>
                </c:pt>
                <c:pt idx="44">
                  <c:v>1611.4469339318684</c:v>
                </c:pt>
                <c:pt idx="45">
                  <c:v>1635.7372985590016</c:v>
                </c:pt>
                <c:pt idx="46">
                  <c:v>1659.9784519740956</c:v>
                </c:pt>
                <c:pt idx="47">
                  <c:v>1684.1716416951544</c:v>
                </c:pt>
                <c:pt idx="48">
                  <c:v>1708.3180581402939</c:v>
                </c:pt>
                <c:pt idx="49">
                  <c:v>1732.4188374059229</c:v>
                </c:pt>
                <c:pt idx="50">
                  <c:v>1756.4750657339073</c:v>
                </c:pt>
                <c:pt idx="51">
                  <c:v>1780.4877817536481</c:v>
                </c:pt>
                <c:pt idx="52">
                  <c:v>1804.4579786222439</c:v>
                </c:pt>
                <c:pt idx="53">
                  <c:v>1828.3866060674047</c:v>
                </c:pt>
                <c:pt idx="54">
                  <c:v>1852.2745723375604</c:v>
                </c:pt>
                <c:pt idx="55">
                  <c:v>1876.1227460634097</c:v>
                </c:pt>
                <c:pt idx="56">
                  <c:v>1899.9319580349741</c:v>
                </c:pt>
                <c:pt idx="57">
                  <c:v>1923.7030028980316</c:v>
                </c:pt>
                <c:pt idx="58">
                  <c:v>1947.4366407667228</c:v>
                </c:pt>
                <c:pt idx="59">
                  <c:v>1971.1335987640969</c:v>
                </c:pt>
                <c:pt idx="60">
                  <c:v>1994.7945724938349</c:v>
                </c:pt>
                <c:pt idx="61">
                  <c:v>2018.4202274462234</c:v>
                </c:pt>
                <c:pt idx="62">
                  <c:v>2042.011200341326</c:v>
                </c:pt>
                <c:pt idx="63">
                  <c:v>2065.5681004121625</c:v>
                </c:pt>
                <c:pt idx="64">
                  <c:v>2089.0915106305802</c:v>
                </c:pt>
                <c:pt idx="65">
                  <c:v>2112.5819888783831</c:v>
                </c:pt>
                <c:pt idx="66">
                  <c:v>2136.0400690661922</c:v>
                </c:pt>
                <c:pt idx="67">
                  <c:v>2159.4662622023689</c:v>
                </c:pt>
                <c:pt idx="68">
                  <c:v>2182.8610574142349</c:v>
                </c:pt>
                <c:pt idx="69">
                  <c:v>2206.2249229237127</c:v>
                </c:pt>
                <c:pt idx="70">
                  <c:v>2229.5583069794238</c:v>
                </c:pt>
                <c:pt idx="71">
                  <c:v>2252.8616387471889</c:v>
                </c:pt>
                <c:pt idx="72">
                  <c:v>2276.1353291607797</c:v>
                </c:pt>
                <c:pt idx="73">
                  <c:v>2299.3797717347093</c:v>
                </c:pt>
                <c:pt idx="74">
                  <c:v>2322.5953433407408</c:v>
                </c:pt>
                <c:pt idx="75">
                  <c:v>2345.7824049497449</c:v>
                </c:pt>
                <c:pt idx="76">
                  <c:v>2368.9413023404459</c:v>
                </c:pt>
                <c:pt idx="77">
                  <c:v>2392.0723667765328</c:v>
                </c:pt>
                <c:pt idx="78">
                  <c:v>2415.1759156535586</c:v>
                </c:pt>
                <c:pt idx="79">
                  <c:v>2438.2522531169589</c:v>
                </c:pt>
                <c:pt idx="80">
                  <c:v>2461.3016706524932</c:v>
                </c:pt>
                <c:pt idx="81">
                  <c:v>2484.3244476503319</c:v>
                </c:pt>
                <c:pt idx="82">
                  <c:v>2507.3208519439695</c:v>
                </c:pt>
                <c:pt idx="83">
                  <c:v>2530.2911403250828</c:v>
                </c:pt>
                <c:pt idx="84">
                  <c:v>2553.2355590354096</c:v>
                </c:pt>
                <c:pt idx="85">
                  <c:v>2576.1543442366765</c:v>
                </c:pt>
                <c:pt idx="86">
                  <c:v>2599.0477224595529</c:v>
                </c:pt>
                <c:pt idx="87">
                  <c:v>2621.9159110325636</c:v>
                </c:pt>
                <c:pt idx="88">
                  <c:v>2644.7591184918615</c:v>
                </c:pt>
                <c:pt idx="89">
                  <c:v>2667.5775449727116</c:v>
                </c:pt>
                <c:pt idx="90">
                  <c:v>2690.3713825834984</c:v>
                </c:pt>
                <c:pt idx="91">
                  <c:v>2713.1408157630431</c:v>
                </c:pt>
                <c:pt idx="92">
                  <c:v>2735.8860216219732</c:v>
                </c:pt>
                <c:pt idx="93">
                  <c:v>2758.6071702688541</c:v>
                </c:pt>
                <c:pt idx="94">
                  <c:v>2781.3044251217652</c:v>
                </c:pt>
                <c:pt idx="95">
                  <c:v>2803.9779432059686</c:v>
                </c:pt>
                <c:pt idx="96">
                  <c:v>2826.6278754382943</c:v>
                </c:pt>
                <c:pt idx="97">
                  <c:v>2849.2543668988287</c:v>
                </c:pt>
                <c:pt idx="98">
                  <c:v>2871.85755709048</c:v>
                </c:pt>
                <c:pt idx="99">
                  <c:v>2894.4375801869564</c:v>
                </c:pt>
                <c:pt idx="100">
                  <c:v>2916.9945652696774</c:v>
                </c:pt>
                <c:pt idx="101">
                  <c:v>2939.5286365541087</c:v>
                </c:pt>
                <c:pt idx="102">
                  <c:v>2962.0399136059982</c:v>
                </c:pt>
                <c:pt idx="103">
                  <c:v>2984.5285115479578</c:v>
                </c:pt>
                <c:pt idx="104">
                  <c:v>3006.9945412568268</c:v>
                </c:pt>
                <c:pt idx="105">
                  <c:v>3029.4381095522235</c:v>
                </c:pt>
                <c:pt idx="106">
                  <c:v>3051.8593193766851</c:v>
                </c:pt>
                <c:pt idx="107">
                  <c:v>3074.2582699677619</c:v>
                </c:pt>
                <c:pt idx="108">
                  <c:v>3096.6350570224363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8-4E0C-A00E-80618EC1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37536"/>
        <c:axId val="553399216"/>
      </c:lineChart>
      <c:dateAx>
        <c:axId val="552637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9216"/>
        <c:crosses val="autoZero"/>
        <c:auto val="1"/>
        <c:lblOffset val="100"/>
        <c:baseTimeUnit val="days"/>
      </c:dateAx>
      <c:valAx>
        <c:axId val="55339921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vs Pred Diff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Fit'!$G$1:$G$20</c:f>
              <c:numCache>
                <c:formatCode>#,##0.00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-7.1507762809462179</c:v>
                </c:pt>
                <c:pt idx="3">
                  <c:v>-17.514578196118407</c:v>
                </c:pt>
                <c:pt idx="4">
                  <c:v>2.6904511958663875</c:v>
                </c:pt>
                <c:pt idx="5">
                  <c:v>-10.76665268865429</c:v>
                </c:pt>
                <c:pt idx="6">
                  <c:v>-28.130103940888546</c:v>
                </c:pt>
                <c:pt idx="7">
                  <c:v>-17.657752145509448</c:v>
                </c:pt>
                <c:pt idx="8">
                  <c:v>-70.621414316736718</c:v>
                </c:pt>
                <c:pt idx="9">
                  <c:v>-69.307139072310861</c:v>
                </c:pt>
                <c:pt idx="10">
                  <c:v>43.307771504738753</c:v>
                </c:pt>
                <c:pt idx="11">
                  <c:v>53.30330708106726</c:v>
                </c:pt>
                <c:pt idx="12">
                  <c:v>34.782805508123602</c:v>
                </c:pt>
                <c:pt idx="13">
                  <c:v>12.875234145771174</c:v>
                </c:pt>
                <c:pt idx="14">
                  <c:v>56.737580751156656</c:v>
                </c:pt>
                <c:pt idx="15">
                  <c:v>-15.442648616425913</c:v>
                </c:pt>
                <c:pt idx="16">
                  <c:v>24.555172762701432</c:v>
                </c:pt>
                <c:pt idx="17">
                  <c:v>23.987496885838027</c:v>
                </c:pt>
                <c:pt idx="18">
                  <c:v>-18.026083991968562</c:v>
                </c:pt>
                <c:pt idx="19">
                  <c:v>-87.364166277214281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9-45E4-AD41-CA54C574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89183"/>
        <c:axId val="606029519"/>
      </c:lineChart>
      <c:dateAx>
        <c:axId val="5735891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29519"/>
        <c:crosses val="autoZero"/>
        <c:auto val="1"/>
        <c:lblOffset val="100"/>
        <c:baseTimeUnit val="days"/>
      </c:dateAx>
      <c:valAx>
        <c:axId val="606029519"/>
        <c:scaling>
          <c:orientation val="minMax"/>
          <c:max val="1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Confirmed Total Cases versus Predicted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Fit'!$B$2:$B$20</c:f>
              <c:numCache>
                <c:formatCode>General</c:formatCode>
                <c:ptCount val="19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691-B087-71E218380291}"/>
            </c:ext>
          </c:extLst>
        </c:ser>
        <c:ser>
          <c:idx val="2"/>
          <c:order val="1"/>
          <c:tx>
            <c:v>Predicted Total Cases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Fit'!$C$2:$C$20</c:f>
              <c:numCache>
                <c:formatCode>#,##0.00</c:formatCode>
                <c:ptCount val="19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4-4691-B087-71E21838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63151"/>
        <c:axId val="452429215"/>
      </c:lineChart>
      <c:dateAx>
        <c:axId val="444563151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29215"/>
        <c:crosses val="autoZero"/>
        <c:auto val="1"/>
        <c:lblOffset val="100"/>
        <c:baseTimeUnit val="days"/>
      </c:dateAx>
      <c:valAx>
        <c:axId val="452429215"/>
        <c:scaling>
          <c:orientation val="minMax"/>
          <c:max val="1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5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no change'!$AP$1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change'!$AP$2:$AP$111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461.69508019965753</c:v>
                </c:pt>
                <c:pt idx="20">
                  <c:v>471.39848063450495</c:v>
                </c:pt>
                <c:pt idx="21">
                  <c:v>480.31129537116408</c:v>
                </c:pt>
                <c:pt idx="22">
                  <c:v>488.50406422335124</c:v>
                </c:pt>
                <c:pt idx="23">
                  <c:v>496.07449453403012</c:v>
                </c:pt>
                <c:pt idx="24">
                  <c:v>503.04555021969065</c:v>
                </c:pt>
                <c:pt idx="25">
                  <c:v>509.44360220727611</c:v>
                </c:pt>
                <c:pt idx="26">
                  <c:v>515.29756624958554</c:v>
                </c:pt>
                <c:pt idx="27">
                  <c:v>520.63781723545242</c:v>
                </c:pt>
                <c:pt idx="28">
                  <c:v>525.49485798788362</c:v>
                </c:pt>
                <c:pt idx="29">
                  <c:v>529.8977197771984</c:v>
                </c:pt>
                <c:pt idx="30">
                  <c:v>533.87207100054604</c:v>
                </c:pt>
                <c:pt idx="31">
                  <c:v>537.43800968942776</c:v>
                </c:pt>
                <c:pt idx="32">
                  <c:v>540.61528099855207</c:v>
                </c:pt>
                <c:pt idx="33">
                  <c:v>543.42298673157745</c:v>
                </c:pt>
                <c:pt idx="34">
                  <c:v>545.87934637767853</c:v>
                </c:pt>
                <c:pt idx="35">
                  <c:v>548.00152854519081</c:v>
                </c:pt>
                <c:pt idx="36">
                  <c:v>549.80557381102051</c:v>
                </c:pt>
                <c:pt idx="37">
                  <c:v>551.30643222335334</c:v>
                </c:pt>
                <c:pt idx="38">
                  <c:v>552.51814100029742</c:v>
                </c:pt>
                <c:pt idx="39">
                  <c:v>553.45417035816899</c:v>
                </c:pt>
                <c:pt idx="40">
                  <c:v>554.12740974496387</c:v>
                </c:pt>
                <c:pt idx="41">
                  <c:v>554.55017522432297</c:v>
                </c:pt>
                <c:pt idx="42">
                  <c:v>554.73423509490181</c:v>
                </c:pt>
                <c:pt idx="43">
                  <c:v>554.69084935257422</c:v>
                </c:pt>
                <c:pt idx="44">
                  <c:v>554.4308169406205</c:v>
                </c:pt>
                <c:pt idx="45">
                  <c:v>553.96452287817556</c:v>
                </c:pt>
                <c:pt idx="46">
                  <c:v>553.3019753020501</c:v>
                </c:pt>
                <c:pt idx="47">
                  <c:v>552.45282019399644</c:v>
                </c:pt>
                <c:pt idx="48">
                  <c:v>551.42635813167681</c:v>
                </c:pt>
                <c:pt idx="49">
                  <c:v>550.23156162548571</c:v>
                </c:pt>
                <c:pt idx="50">
                  <c:v>548.87709176132034</c:v>
                </c:pt>
                <c:pt idx="51">
                  <c:v>547.37131313641942</c:v>
                </c:pt>
                <c:pt idx="52">
                  <c:v>545.72230646618198</c:v>
                </c:pt>
                <c:pt idx="53">
                  <c:v>543.937878769696</c:v>
                </c:pt>
                <c:pt idx="54">
                  <c:v>542.0255717264381</c:v>
                </c:pt>
                <c:pt idx="55">
                  <c:v>539.99266965268487</c:v>
                </c:pt>
                <c:pt idx="56">
                  <c:v>537.84620693245699</c:v>
                </c:pt>
                <c:pt idx="57">
                  <c:v>535.59297483183616</c:v>
                </c:pt>
                <c:pt idx="58">
                  <c:v>533.23952771128245</c:v>
                </c:pt>
                <c:pt idx="59">
                  <c:v>530.79218872041758</c:v>
                </c:pt>
                <c:pt idx="60">
                  <c:v>528.25705510488183</c:v>
                </c:pt>
                <c:pt idx="61">
                  <c:v>525.64000326539986</c:v>
                </c:pt>
                <c:pt idx="62">
                  <c:v>522.94669367405538</c:v>
                </c:pt>
                <c:pt idx="63">
                  <c:v>520.18257565969384</c:v>
                </c:pt>
                <c:pt idx="64">
                  <c:v>517.35289208601455</c:v>
                </c:pt>
                <c:pt idx="65">
                  <c:v>514.46268395156494</c:v>
                </c:pt>
                <c:pt idx="66">
                  <c:v>511.51679494093793</c:v>
                </c:pt>
                <c:pt idx="67">
                  <c:v>508.51987595192998</c:v>
                </c:pt>
                <c:pt idx="68">
                  <c:v>505.47638961578002</c:v>
                </c:pt>
                <c:pt idx="69">
                  <c:v>502.39061481908874</c:v>
                </c:pt>
                <c:pt idx="70">
                  <c:v>499.26665122957195</c:v>
                </c:pt>
                <c:pt idx="71">
                  <c:v>496.10842382724388</c:v>
                </c:pt>
                <c:pt idx="72">
                  <c:v>492.91968744128843</c:v>
                </c:pt>
                <c:pt idx="73">
                  <c:v>489.70403129115425</c:v>
                </c:pt>
                <c:pt idx="74">
                  <c:v>486.46488352863321</c:v>
                </c:pt>
                <c:pt idx="75">
                  <c:v>483.20551577616482</c:v>
                </c:pt>
                <c:pt idx="76">
                  <c:v>479.929047655548</c:v>
                </c:pt>
                <c:pt idx="77">
                  <c:v>476.63845130069825</c:v>
                </c:pt>
                <c:pt idx="78">
                  <c:v>473.33655584795275</c:v>
                </c:pt>
                <c:pt idx="79">
                  <c:v>470.02605189731736</c:v>
                </c:pt>
                <c:pt idx="80">
                  <c:v>466.7094959380326</c:v>
                </c:pt>
                <c:pt idx="81">
                  <c:v>463.38931473192491</c:v>
                </c:pt>
                <c:pt idx="82">
                  <c:v>460.06780964821485</c:v>
                </c:pt>
                <c:pt idx="83">
                  <c:v>456.74716094376078</c:v>
                </c:pt>
                <c:pt idx="84">
                  <c:v>453.42943198309638</c:v>
                </c:pt>
                <c:pt idx="85">
                  <c:v>450.11657339304088</c:v>
                </c:pt>
                <c:pt idx="86">
                  <c:v>446.8104271470994</c:v>
                </c:pt>
                <c:pt idx="87">
                  <c:v>443.51273057532518</c:v>
                </c:pt>
                <c:pt idx="88">
                  <c:v>440.2251202957778</c:v>
                </c:pt>
                <c:pt idx="89">
                  <c:v>407.24071620857785</c:v>
                </c:pt>
                <c:pt idx="90">
                  <c:v>375.28454541312686</c:v>
                </c:pt>
                <c:pt idx="91">
                  <c:v>344.33419631083069</c:v>
                </c:pt>
                <c:pt idx="92">
                  <c:v>314.3674511758345</c:v>
                </c:pt>
                <c:pt idx="93">
                  <c:v>285.36230264888468</c:v>
                </c:pt>
                <c:pt idx="94">
                  <c:v>257.29696879819937</c:v>
                </c:pt>
                <c:pt idx="95">
                  <c:v>230.14990682158333</c:v>
                </c:pt>
                <c:pt idx="96">
                  <c:v>223.70543869858426</c:v>
                </c:pt>
                <c:pt idx="97">
                  <c:v>217.90131965485554</c:v>
                </c:pt>
                <c:pt idx="98">
                  <c:v>212.70610824644396</c:v>
                </c:pt>
                <c:pt idx="99">
                  <c:v>208.08948646898972</c:v>
                </c:pt>
                <c:pt idx="100">
                  <c:v>204.02222788838691</c:v>
                </c:pt>
                <c:pt idx="101">
                  <c:v>200.47616634905978</c:v>
                </c:pt>
                <c:pt idx="102">
                  <c:v>197.42416527528559</c:v>
                </c:pt>
                <c:pt idx="103">
                  <c:v>194.84008757793524</c:v>
                </c:pt>
                <c:pt idx="104">
                  <c:v>192.40465237493359</c:v>
                </c:pt>
                <c:pt idx="105">
                  <c:v>190.10482668262088</c:v>
                </c:pt>
                <c:pt idx="106">
                  <c:v>187.92837187550026</c:v>
                </c:pt>
                <c:pt idx="107">
                  <c:v>185.86380719438614</c:v>
                </c:pt>
                <c:pt idx="108">
                  <c:v>183.90037465712223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0-4E0C-B02A-1B319172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Confirmed Active Cases Versus Predicted Active 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Fit'!$B$58</c:f>
              <c:strCache>
                <c:ptCount val="1"/>
                <c:pt idx="0">
                  <c:v>Confirmed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Fit'!$A$59:$A$77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Fit'!$B$59:$B$77</c:f>
              <c:numCache>
                <c:formatCode>General</c:formatCode>
                <c:ptCount val="19"/>
                <c:pt idx="0">
                  <c:v>53</c:v>
                </c:pt>
                <c:pt idx="1">
                  <c:v>70</c:v>
                </c:pt>
                <c:pt idx="2">
                  <c:v>87</c:v>
                </c:pt>
                <c:pt idx="3">
                  <c:v>136</c:v>
                </c:pt>
                <c:pt idx="4">
                  <c:v>156</c:v>
                </c:pt>
                <c:pt idx="5">
                  <c:v>176</c:v>
                </c:pt>
                <c:pt idx="6">
                  <c:v>222</c:v>
                </c:pt>
                <c:pt idx="7">
                  <c:v>222</c:v>
                </c:pt>
                <c:pt idx="8">
                  <c:v>268</c:v>
                </c:pt>
                <c:pt idx="9">
                  <c:v>418</c:v>
                </c:pt>
                <c:pt idx="10">
                  <c:v>453</c:v>
                </c:pt>
                <c:pt idx="11">
                  <c:v>477</c:v>
                </c:pt>
                <c:pt idx="12">
                  <c:v>490</c:v>
                </c:pt>
                <c:pt idx="13">
                  <c:v>558</c:v>
                </c:pt>
                <c:pt idx="14">
                  <c:v>558</c:v>
                </c:pt>
                <c:pt idx="15">
                  <c:v>626</c:v>
                </c:pt>
                <c:pt idx="16">
                  <c:v>650</c:v>
                </c:pt>
                <c:pt idx="17">
                  <c:v>612</c:v>
                </c:pt>
                <c:pt idx="18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1-41AD-A809-69F1C95EFDC2}"/>
            </c:ext>
          </c:extLst>
        </c:ser>
        <c:ser>
          <c:idx val="1"/>
          <c:order val="1"/>
          <c:tx>
            <c:strRef>
              <c:f>'Model Fit'!$C$58</c:f>
              <c:strCache>
                <c:ptCount val="1"/>
                <c:pt idx="0">
                  <c:v>Predicted Active Infectious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Fit'!$A$59:$A$77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Fit'!$C$59:$C$77</c:f>
              <c:numCache>
                <c:formatCode>#,##0.00</c:formatCode>
                <c:ptCount val="19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1-41AD-A809-69F1C95E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040479"/>
        <c:axId val="576865135"/>
      </c:lineChart>
      <c:dateAx>
        <c:axId val="1809040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65135"/>
        <c:crosses val="autoZero"/>
        <c:auto val="1"/>
        <c:lblOffset val="100"/>
        <c:baseTimeUnit val="days"/>
      </c:dateAx>
      <c:valAx>
        <c:axId val="576865135"/>
        <c:scaling>
          <c:orientation val="minMax"/>
          <c:max val="8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90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Predicted Recovered Plotted Against Total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Fit'!$B$99</c:f>
              <c:strCache>
                <c:ptCount val="1"/>
                <c:pt idx="0">
                  <c:v>TTU Total 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Fit'!$A$100:$A$117</c:f>
              <c:numCache>
                <c:formatCode>m/d/yyyy</c:formatCode>
                <c:ptCount val="1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</c:numCache>
            </c:numRef>
          </c:cat>
          <c:val>
            <c:numRef>
              <c:f>'Model Fit'!$B$100:$B$118</c:f>
              <c:numCache>
                <c:formatCode>General</c:formatCode>
                <c:ptCount val="19"/>
                <c:pt idx="0">
                  <c:v>50</c:v>
                </c:pt>
                <c:pt idx="1">
                  <c:v>56</c:v>
                </c:pt>
                <c:pt idx="2">
                  <c:v>62</c:v>
                </c:pt>
                <c:pt idx="3">
                  <c:v>70</c:v>
                </c:pt>
                <c:pt idx="4">
                  <c:v>77</c:v>
                </c:pt>
                <c:pt idx="5">
                  <c:v>84</c:v>
                </c:pt>
                <c:pt idx="6">
                  <c:v>97</c:v>
                </c:pt>
                <c:pt idx="7">
                  <c:v>97</c:v>
                </c:pt>
                <c:pt idx="8">
                  <c:v>110</c:v>
                </c:pt>
                <c:pt idx="9">
                  <c:v>133</c:v>
                </c:pt>
                <c:pt idx="10">
                  <c:v>171</c:v>
                </c:pt>
                <c:pt idx="11">
                  <c:v>194</c:v>
                </c:pt>
                <c:pt idx="12">
                  <c:v>227</c:v>
                </c:pt>
                <c:pt idx="13">
                  <c:v>273</c:v>
                </c:pt>
                <c:pt idx="14">
                  <c:v>273</c:v>
                </c:pt>
                <c:pt idx="15">
                  <c:v>319</c:v>
                </c:pt>
                <c:pt idx="16">
                  <c:v>370</c:v>
                </c:pt>
                <c:pt idx="17">
                  <c:v>443</c:v>
                </c:pt>
                <c:pt idx="18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4C90-9BBB-B4D1C42DA541}"/>
            </c:ext>
          </c:extLst>
        </c:ser>
        <c:ser>
          <c:idx val="1"/>
          <c:order val="1"/>
          <c:tx>
            <c:strRef>
              <c:f>'Model Fit'!$C$99</c:f>
              <c:strCache>
                <c:ptCount val="1"/>
                <c:pt idx="0">
                  <c:v>Predicted Removed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Fit'!$A$100:$A$117</c:f>
              <c:numCache>
                <c:formatCode>m/d/yyyy</c:formatCode>
                <c:ptCount val="1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</c:numCache>
            </c:numRef>
          </c:cat>
          <c:val>
            <c:numRef>
              <c:f>'Model Fit'!$C$100:$C$118</c:f>
              <c:numCache>
                <c:formatCode>#,##0.00</c:formatCode>
                <c:ptCount val="19"/>
                <c:pt idx="0">
                  <c:v>55.3</c:v>
                </c:pt>
                <c:pt idx="1">
                  <c:v>60.461577628094624</c:v>
                </c:pt>
                <c:pt idx="2">
                  <c:v>67.068971758990159</c:v>
                </c:pt>
                <c:pt idx="3">
                  <c:v>75.223521109462453</c:v>
                </c:pt>
                <c:pt idx="4">
                  <c:v>85.033102744174727</c:v>
                </c:pt>
                <c:pt idx="5">
                  <c:v>96.612457616899732</c:v>
                </c:pt>
                <c:pt idx="6">
                  <c:v>110.08351652194131</c:v>
                </c:pt>
                <c:pt idx="7">
                  <c:v>125.57572334212459</c:v>
                </c:pt>
                <c:pt idx="8">
                  <c:v>161.31681768010731</c:v>
                </c:pt>
                <c:pt idx="9">
                  <c:v>200.2431722341548</c:v>
                </c:pt>
                <c:pt idx="10">
                  <c:v>242.45580857308087</c:v>
                </c:pt>
                <c:pt idx="11">
                  <c:v>288.052960856651</c:v>
                </c:pt>
                <c:pt idx="12">
                  <c:v>337.12917925781193</c:v>
                </c:pt>
                <c:pt idx="13">
                  <c:v>389.7743349168847</c:v>
                </c:pt>
                <c:pt idx="14">
                  <c:v>446.07251895131748</c:v>
                </c:pt>
                <c:pt idx="15">
                  <c:v>506.10082750167913</c:v>
                </c:pt>
                <c:pt idx="16">
                  <c:v>568.53412873123852</c:v>
                </c:pt>
                <c:pt idx="17">
                  <c:v>633.2746923204536</c:v>
                </c:pt>
                <c:pt idx="18">
                  <c:v>700.20961411796259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4C90-9BBB-B4D1C42D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961903"/>
        <c:axId val="742979759"/>
      </c:lineChart>
      <c:dateAx>
        <c:axId val="18209619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979759"/>
        <c:crosses val="autoZero"/>
        <c:auto val="1"/>
        <c:lblOffset val="100"/>
        <c:baseTimeUnit val="days"/>
      </c:dateAx>
      <c:valAx>
        <c:axId val="742979759"/>
        <c:scaling>
          <c:orientation val="minMax"/>
          <c:max val="7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096190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change'!$F$1</c:f>
              <c:strCache>
                <c:ptCount val="1"/>
                <c:pt idx="0">
                  <c:v>Total Cases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change'!$F$2:$F$115</c:f>
              <c:numCache>
                <c:formatCode>0</c:formatCode>
                <c:ptCount val="114"/>
                <c:pt idx="6">
                  <c:v>3.6707207901821852</c:v>
                </c:pt>
                <c:pt idx="7">
                  <c:v>4.2730128357813832</c:v>
                </c:pt>
                <c:pt idx="8">
                  <c:v>4.874420688408474</c:v>
                </c:pt>
                <c:pt idx="9">
                  <c:v>4.706371733312058</c:v>
                </c:pt>
                <c:pt idx="10">
                  <c:v>4.1944050259877885</c:v>
                </c:pt>
                <c:pt idx="11">
                  <c:v>4.1008345210675063</c:v>
                </c:pt>
                <c:pt idx="12">
                  <c:v>4.3928993045390694</c:v>
                </c:pt>
                <c:pt idx="13">
                  <c:v>4.4619306972989499</c:v>
                </c:pt>
                <c:pt idx="14">
                  <c:v>5.8389215049259766</c:v>
                </c:pt>
                <c:pt idx="15">
                  <c:v>8.0693348652907861</c:v>
                </c:pt>
                <c:pt idx="16">
                  <c:v>8.4141387707611504</c:v>
                </c:pt>
                <c:pt idx="17">
                  <c:v>8.8577066939302949</c:v>
                </c:pt>
                <c:pt idx="18">
                  <c:v>10.398664813294261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6-4A17-BDF0-F94BDFD5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6847"/>
        <c:axId val="266624975"/>
      </c:lineChart>
      <c:dateAx>
        <c:axId val="165666847"/>
        <c:scaling>
          <c:orientation val="minMax"/>
          <c:max val="44084"/>
          <c:min val="4407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4975"/>
        <c:crosses val="autoZero"/>
        <c:auto val="1"/>
        <c:lblOffset val="100"/>
        <c:baseTimeUnit val="days"/>
      </c:dateAx>
      <c:valAx>
        <c:axId val="2666249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layout>
        <c:manualLayout>
          <c:xMode val="edge"/>
          <c:yMode val="edge"/>
          <c:x val="0.10245753337911354"/>
          <c:y val="1.6620835766293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change'!$J$1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change'!$J$2:$J$21</c:f>
              <c:numCache>
                <c:formatCode>General</c:formatCode>
                <c:ptCount val="20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F-463F-94CA-CC3D2F16F400}"/>
            </c:ext>
          </c:extLst>
        </c:ser>
        <c:ser>
          <c:idx val="1"/>
          <c:order val="1"/>
          <c:tx>
            <c:strRef>
              <c:f>'TTU w. Quar - no change'!$BC$1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change'!$BC$2:$BC$111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1230.9053059494183</c:v>
                </c:pt>
                <c:pt idx="20">
                  <c:v>1311.5300515945303</c:v>
                </c:pt>
                <c:pt idx="21">
                  <c:v>1393.123256023154</c:v>
                </c:pt>
                <c:pt idx="22">
                  <c:v>1475.5766830413909</c:v>
                </c:pt>
                <c:pt idx="23">
                  <c:v>1558.791926071222</c:v>
                </c:pt>
                <c:pt idx="24">
                  <c:v>1642.6836554783063</c:v>
                </c:pt>
                <c:pt idx="25">
                  <c:v>1727.1702678323275</c:v>
                </c:pt>
                <c:pt idx="26">
                  <c:v>1812.1742788822821</c:v>
                </c:pt>
                <c:pt idx="27">
                  <c:v>1897.6225998313548</c:v>
                </c:pt>
                <c:pt idx="28">
                  <c:v>1983.4466722593556</c:v>
                </c:pt>
                <c:pt idx="29">
                  <c:v>2069.5824351590354</c:v>
                </c:pt>
                <c:pt idx="30">
                  <c:v>2155.9700956381689</c:v>
                </c:pt>
                <c:pt idx="31">
                  <c:v>2242.5536728916763</c:v>
                </c:pt>
                <c:pt idx="32">
                  <c:v>2329.2802830667442</c:v>
                </c:pt>
                <c:pt idx="33">
                  <c:v>2416.1000608533368</c:v>
                </c:pt>
                <c:pt idx="34">
                  <c:v>2502.9660459849656</c:v>
                </c:pt>
                <c:pt idx="35">
                  <c:v>2589.8340417753079</c:v>
                </c:pt>
                <c:pt idx="36">
                  <c:v>2676.662454875498</c:v>
                </c:pt>
                <c:pt idx="37">
                  <c:v>2763.412127676952</c:v>
                </c:pt>
                <c:pt idx="38">
                  <c:v>2850.0461772092849</c:v>
                </c:pt>
                <c:pt idx="39">
                  <c:v>2936.5298569958691</c:v>
                </c:pt>
                <c:pt idx="40">
                  <c:v>3022.8304611346111</c:v>
                </c:pt>
                <c:pt idx="41">
                  <c:v>3108.9172277977887</c:v>
                </c:pt>
                <c:pt idx="42">
                  <c:v>3194.7612447198762</c:v>
                </c:pt>
                <c:pt idx="43">
                  <c:v>3280.3353588277173</c:v>
                </c:pt>
                <c:pt idx="44">
                  <c:v>3365.6140915941446</c:v>
                </c:pt>
                <c:pt idx="45">
                  <c:v>3450.5735609489029</c:v>
                </c:pt>
                <c:pt idx="46">
                  <c:v>3535.1914096437276</c:v>
                </c:pt>
                <c:pt idx="47">
                  <c:v>3619.4467388257103</c:v>
                </c:pt>
                <c:pt idx="48">
                  <c:v>3703.3200442082839</c:v>
                </c:pt>
                <c:pt idx="49">
                  <c:v>3786.793155056047</c:v>
                </c:pt>
                <c:pt idx="50">
                  <c:v>3869.8491760268098</c:v>
                </c:pt>
                <c:pt idx="51">
                  <c:v>3952.4724317648261</c:v>
                </c:pt>
                <c:pt idx="52">
                  <c:v>4034.6484140245557</c:v>
                </c:pt>
                <c:pt idx="53">
                  <c:v>4116.3637310372087</c:v>
                </c:pt>
                <c:pt idx="54">
                  <c:v>4197.6060588267283</c:v>
                </c:pt>
                <c:pt idx="55">
                  <c:v>4278.3640942528173</c:v>
                </c:pt>
                <c:pt idx="56">
                  <c:v>4358.6275097225971</c:v>
                </c:pt>
                <c:pt idx="57">
                  <c:v>4438.3869094934826</c:v>
                </c:pt>
                <c:pt idx="58">
                  <c:v>4517.6337874820265</c:v>
                </c:pt>
                <c:pt idx="59">
                  <c:v>4596.3604864953377</c:v>
                </c:pt>
                <c:pt idx="60">
                  <c:v>4674.5601588114205</c:v>
                </c:pt>
                <c:pt idx="61">
                  <c:v>4752.2267280491424</c:v>
                </c:pt>
                <c:pt idx="62">
                  <c:v>4829.3548522838664</c:v>
                </c:pt>
                <c:pt idx="63">
                  <c:v>4905.9398883759095</c:v>
                </c:pt>
                <c:pt idx="64">
                  <c:v>4981.977857479842</c:v>
                </c:pt>
                <c:pt idx="65">
                  <c:v>5057.465411704894</c:v>
                </c:pt>
                <c:pt idx="66">
                  <c:v>5132.3998018995399</c:v>
                </c:pt>
                <c:pt idx="67">
                  <c:v>5206.7788465361891</c:v>
                </c:pt>
                <c:pt idx="68">
                  <c:v>5280.6009016743228</c:v>
                </c:pt>
                <c:pt idx="69">
                  <c:v>5353.8648319819376</c:v>
                </c:pt>
                <c:pt idx="70">
                  <c:v>5426.5699827959006</c:v>
                </c:pt>
                <c:pt idx="71">
                  <c:v>5498.7161532018581</c:v>
                </c:pt>
                <c:pt idx="72">
                  <c:v>5570.3035701144163</c:v>
                </c:pt>
                <c:pt idx="73">
                  <c:v>5641.3328633383171</c:v>
                </c:pt>
                <c:pt idx="74">
                  <c:v>5711.805041591173</c:v>
                </c:pt>
                <c:pt idx="75">
                  <c:v>5781.7214694680615</c:v>
                </c:pt>
                <c:pt idx="76">
                  <c:v>5851.0838453279275</c:v>
                </c:pt>
                <c:pt idx="77">
                  <c:v>5919.8941800812918</c:v>
                </c:pt>
                <c:pt idx="78">
                  <c:v>5988.1547768583587</c:v>
                </c:pt>
                <c:pt idx="79">
                  <c:v>6055.8682115361999</c:v>
                </c:pt>
                <c:pt idx="80">
                  <c:v>6123.0373141033506</c:v>
                </c:pt>
                <c:pt idx="81">
                  <c:v>6189.6651508398136</c:v>
                </c:pt>
                <c:pt idx="82">
                  <c:v>6255.7550072902141</c:v>
                </c:pt>
                <c:pt idx="83">
                  <c:v>6321.310372007586</c:v>
                </c:pt>
                <c:pt idx="84">
                  <c:v>6386.334921045167</c:v>
                </c:pt>
                <c:pt idx="85">
                  <c:v>6450.8325031734166</c:v>
                </c:pt>
                <c:pt idx="86">
                  <c:v>6514.8071257994716</c:v>
                </c:pt>
                <c:pt idx="87">
                  <c:v>6578.2629415662886</c:v>
                </c:pt>
                <c:pt idx="88">
                  <c:v>6641.2042356087559</c:v>
                </c:pt>
                <c:pt idx="89">
                  <c:v>6670.6260580491453</c:v>
                </c:pt>
                <c:pt idx="90">
                  <c:v>6699.1848138984324</c:v>
                </c:pt>
                <c:pt idx="91">
                  <c:v>6726.9094637471471</c:v>
                </c:pt>
                <c:pt idx="92">
                  <c:v>6753.8281781648593</c:v>
                </c:pt>
                <c:pt idx="93">
                  <c:v>6779.9683563333001</c:v>
                </c:pt>
                <c:pt idx="94">
                  <c:v>6805.3566443650825</c:v>
                </c:pt>
                <c:pt idx="95">
                  <c:v>6830.018953303731</c:v>
                </c:pt>
                <c:pt idx="96">
                  <c:v>6853.9804768017375</c:v>
                </c:pt>
                <c:pt idx="97">
                  <c:v>6877.7558981431594</c:v>
                </c:pt>
                <c:pt idx="98">
                  <c:v>6901.3616069045884</c:v>
                </c:pt>
                <c:pt idx="99">
                  <c:v>6924.8131421759917</c:v>
                </c:pt>
                <c:pt idx="100">
                  <c:v>6948.1252257443984</c:v>
                </c:pt>
                <c:pt idx="101">
                  <c:v>6971.31179411631</c:v>
                </c:pt>
                <c:pt idx="102">
                  <c:v>6994.3860294220021</c:v>
                </c:pt>
                <c:pt idx="103">
                  <c:v>7017.3603892429373</c:v>
                </c:pt>
                <c:pt idx="104">
                  <c:v>7040.2466354016697</c:v>
                </c:pt>
                <c:pt idx="105">
                  <c:v>7063.0486453143549</c:v>
                </c:pt>
                <c:pt idx="106">
                  <c:v>7085.7699603770652</c:v>
                </c:pt>
                <c:pt idx="107">
                  <c:v>7108.4138072596506</c:v>
                </c:pt>
                <c:pt idx="108">
                  <c:v>7130.9831181592399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F-463F-94CA-CC3D2F16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SIR Model - TTU Total Confirmed Infected Vs Predicted Infected --- Log Scale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change'!$Z$1</c:f>
              <c:strCache>
                <c:ptCount val="1"/>
                <c:pt idx="0">
                  <c:v>Log 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change'!$Z$2:$Z$21</c:f>
              <c:numCache>
                <c:formatCode>General</c:formatCode>
                <c:ptCount val="20"/>
                <c:pt idx="0">
                  <c:v>4.6347289882296359</c:v>
                </c:pt>
                <c:pt idx="1">
                  <c:v>4.836281906951478</c:v>
                </c:pt>
                <c:pt idx="2">
                  <c:v>5.0039463059454592</c:v>
                </c:pt>
                <c:pt idx="3">
                  <c:v>5.3278761687895813</c:v>
                </c:pt>
                <c:pt idx="4">
                  <c:v>5.4510384535657002</c:v>
                </c:pt>
                <c:pt idx="5">
                  <c:v>5.5606816310155276</c:v>
                </c:pt>
                <c:pt idx="6">
                  <c:v>5.7651911027848444</c:v>
                </c:pt>
                <c:pt idx="7">
                  <c:v>5.7651911027848444</c:v>
                </c:pt>
                <c:pt idx="8">
                  <c:v>5.934894195619588</c:v>
                </c:pt>
                <c:pt idx="9">
                  <c:v>6.3117348091529148</c:v>
                </c:pt>
                <c:pt idx="10">
                  <c:v>6.4361503683694279</c:v>
                </c:pt>
                <c:pt idx="11">
                  <c:v>6.508769136971682</c:v>
                </c:pt>
                <c:pt idx="12">
                  <c:v>6.5750758405996201</c:v>
                </c:pt>
                <c:pt idx="13">
                  <c:v>6.7226297948554485</c:v>
                </c:pt>
                <c:pt idx="14">
                  <c:v>6.7226297948554485</c:v>
                </c:pt>
                <c:pt idx="15">
                  <c:v>6.8511849274937431</c:v>
                </c:pt>
                <c:pt idx="16">
                  <c:v>6.9275579062783166</c:v>
                </c:pt>
                <c:pt idx="17">
                  <c:v>6.9612960459101672</c:v>
                </c:pt>
                <c:pt idx="18">
                  <c:v>6.9697906699015899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F-4B01-8328-A90B037BD70E}"/>
            </c:ext>
          </c:extLst>
        </c:ser>
        <c:ser>
          <c:idx val="1"/>
          <c:order val="1"/>
          <c:tx>
            <c:strRef>
              <c:f>'TTU w. Quar - no change'!$AC$1</c:f>
              <c:strCache>
                <c:ptCount val="1"/>
                <c:pt idx="0">
                  <c:v>Log Predicted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change'!$AC$2:$AC$111</c:f>
              <c:numCache>
                <c:formatCode>General</c:formatCode>
                <c:ptCount val="110"/>
                <c:pt idx="0">
                  <c:v>4.6347289882296359</c:v>
                </c:pt>
                <c:pt idx="1">
                  <c:v>4.8914821423664625</c:v>
                </c:pt>
                <c:pt idx="2">
                  <c:v>5.1150828623210751</c:v>
                </c:pt>
                <c:pt idx="3">
                  <c:v>5.3147296885629363</c:v>
                </c:pt>
                <c:pt idx="4">
                  <c:v>5.4962114262670232</c:v>
                </c:pt>
                <c:pt idx="5">
                  <c:v>5.6634121279224798</c:v>
                </c:pt>
                <c:pt idx="6">
                  <c:v>5.819066842040912</c:v>
                </c:pt>
                <c:pt idx="7">
                  <c:v>5.9651755351365541</c:v>
                </c:pt>
                <c:pt idx="8">
                  <c:v>6.1032454706787762</c:v>
                </c:pt>
                <c:pt idx="9">
                  <c:v>6.2298754145587854</c:v>
                </c:pt>
                <c:pt idx="10">
                  <c:v>6.3468578827456605</c:v>
                </c:pt>
                <c:pt idx="11">
                  <c:v>6.4555400058153962</c:v>
                </c:pt>
                <c:pt idx="12">
                  <c:v>6.5569555646804414</c:v>
                </c:pt>
                <c:pt idx="13">
                  <c:v>6.6519108590848131</c:v>
                </c:pt>
                <c:pt idx="14">
                  <c:v>6.7410424480865103</c:v>
                </c:pt>
                <c:pt idx="15">
                  <c:v>6.8248570610574504</c:v>
                </c:pt>
                <c:pt idx="16">
                  <c:v>6.9037598108332778</c:v>
                </c:pt>
                <c:pt idx="17">
                  <c:v>6.9782380517406057</c:v>
                </c:pt>
                <c:pt idx="18">
                  <c:v>7.0487027498859653</c:v>
                </c:pt>
                <c:pt idx="19">
                  <c:v>7.1155051987328575</c:v>
                </c:pt>
                <c:pt idx="20">
                  <c:v>7.1789497129556024</c:v>
                </c:pt>
                <c:pt idx="21">
                  <c:v>7.2393034522941484</c:v>
                </c:pt>
                <c:pt idx="22">
                  <c:v>7.2968041639179431</c:v>
                </c:pt>
                <c:pt idx="23">
                  <c:v>7.3516663938714775</c:v>
                </c:pt>
                <c:pt idx="24">
                  <c:v>7.404086558706644</c:v>
                </c:pt>
                <c:pt idx="25">
                  <c:v>7.4542396649673988</c:v>
                </c:pt>
                <c:pt idx="26">
                  <c:v>7.5022826623764969</c:v>
                </c:pt>
                <c:pt idx="27">
                  <c:v>7.5483571184243896</c:v>
                </c:pt>
                <c:pt idx="28">
                  <c:v>7.5925913539157994</c:v>
                </c:pt>
                <c:pt idx="29">
                  <c:v>7.6351021437653728</c:v>
                </c:pt>
                <c:pt idx="30">
                  <c:v>7.6759960616349989</c:v>
                </c:pt>
                <c:pt idx="31">
                  <c:v>7.7153705280463836</c:v>
                </c:pt>
                <c:pt idx="32">
                  <c:v>7.7533146074553114</c:v>
                </c:pt>
                <c:pt idx="33">
                  <c:v>7.7899099741132067</c:v>
                </c:pt>
                <c:pt idx="34">
                  <c:v>7.8252317260121433</c:v>
                </c:pt>
                <c:pt idx="35">
                  <c:v>7.8593490761059641</c:v>
                </c:pt>
                <c:pt idx="36">
                  <c:v>7.8923259447504748</c:v>
                </c:pt>
                <c:pt idx="37">
                  <c:v>7.9242214732924472</c:v>
                </c:pt>
                <c:pt idx="38">
                  <c:v>7.9550904756610104</c:v>
                </c:pt>
                <c:pt idx="39">
                  <c:v>7.9849838424558772</c:v>
                </c:pt>
                <c:pt idx="40">
                  <c:v>8.0139489102211758</c:v>
                </c:pt>
                <c:pt idx="41">
                  <c:v>8.0420297862877437</c:v>
                </c:pt>
                <c:pt idx="42">
                  <c:v>8.0692676362321691</c:v>
                </c:pt>
                <c:pt idx="43">
                  <c:v>8.0957009396967106</c:v>
                </c:pt>
                <c:pt idx="44">
                  <c:v>8.1213657192161275</c:v>
                </c:pt>
                <c:pt idx="45">
                  <c:v>8.1462957457578877</c:v>
                </c:pt>
                <c:pt idx="46">
                  <c:v>8.1705227238644174</c:v>
                </c:pt>
                <c:pt idx="47">
                  <c:v>8.1940764585608896</c:v>
                </c:pt>
                <c:pt idx="48">
                  <c:v>8.2169850055365217</c:v>
                </c:pt>
                <c:pt idx="49">
                  <c:v>8.2392748066730999</c:v>
                </c:pt>
                <c:pt idx="50">
                  <c:v>8.2609708126614851</c:v>
                </c:pt>
                <c:pt idx="51">
                  <c:v>8.2820965941737423</c:v>
                </c:pt>
                <c:pt idx="52">
                  <c:v>8.3026744428369135</c:v>
                </c:pt>
                <c:pt idx="53">
                  <c:v>8.3227254630780152</c:v>
                </c:pt>
                <c:pt idx="54">
                  <c:v>8.3422696557740537</c:v>
                </c:pt>
                <c:pt idx="55">
                  <c:v>8.3613259945418221</c:v>
                </c:pt>
                <c:pt idx="56">
                  <c:v>8.3799124954378552</c:v>
                </c:pt>
                <c:pt idx="57">
                  <c:v>8.3980462807410472</c:v>
                </c:pt>
                <c:pt idx="58">
                  <c:v>8.4157436374084931</c:v>
                </c:pt>
                <c:pt idx="59">
                  <c:v>8.4330200707264193</c:v>
                </c:pt>
                <c:pt idx="60">
                  <c:v>8.4498903536199386</c:v>
                </c:pt>
                <c:pt idx="61">
                  <c:v>8.4663685720358473</c:v>
                </c:pt>
                <c:pt idx="62">
                  <c:v>8.4824681667695021</c:v>
                </c:pt>
                <c:pt idx="63">
                  <c:v>8.4982019720682604</c:v>
                </c:pt>
                <c:pt idx="64">
                  <c:v>8.5135822513080015</c:v>
                </c:pt>
                <c:pt idx="65">
                  <c:v>8.5286207300081127</c:v>
                </c:pt>
                <c:pt idx="66">
                  <c:v>8.5433286264228467</c:v>
                </c:pt>
                <c:pt idx="67">
                  <c:v>8.5577166799229527</c:v>
                </c:pt>
                <c:pt idx="68">
                  <c:v>8.5717951773600554</c:v>
                </c:pt>
                <c:pt idx="69">
                  <c:v>8.5855739775871474</c:v>
                </c:pt>
                <c:pt idx="70">
                  <c:v>8.5990625342916047</c:v>
                </c:pt>
                <c:pt idx="71">
                  <c:v>8.6122699172817399</c:v>
                </c:pt>
                <c:pt idx="72">
                  <c:v>8.6252048323544166</c:v>
                </c:pt>
                <c:pt idx="73">
                  <c:v>8.6378756398590912</c:v>
                </c:pt>
                <c:pt idx="74">
                  <c:v>8.6502903720628375</c:v>
                </c:pt>
                <c:pt idx="75">
                  <c:v>8.6624567494111506</c:v>
                </c:pt>
                <c:pt idx="76">
                  <c:v>8.6743821957706633</c:v>
                </c:pt>
                <c:pt idx="77">
                  <c:v>8.686073852732024</c:v>
                </c:pt>
                <c:pt idx="78">
                  <c:v>8.6975385930442073</c:v>
                </c:pt>
                <c:pt idx="79">
                  <c:v>8.7087830332451261</c:v>
                </c:pt>
                <c:pt idx="80">
                  <c:v>8.7198135455477974</c:v>
                </c:pt>
                <c:pt idx="81">
                  <c:v>8.7306362690360935</c:v>
                </c:pt>
                <c:pt idx="82">
                  <c:v>8.741257120219549</c:v>
                </c:pt>
                <c:pt idx="83">
                  <c:v>8.7516818029924597</c:v>
                </c:pt>
                <c:pt idx="84">
                  <c:v>8.7619158180387142</c:v>
                </c:pt>
                <c:pt idx="85">
                  <c:v>8.7719644717204126</c:v>
                </c:pt>
                <c:pt idx="86">
                  <c:v>8.7818328844851816</c:v>
                </c:pt>
                <c:pt idx="87">
                  <c:v>8.7915259988242784</c:v>
                </c:pt>
                <c:pt idx="88">
                  <c:v>8.8010485868110511</c:v>
                </c:pt>
                <c:pt idx="89">
                  <c:v>8.8054689962814123</c:v>
                </c:pt>
                <c:pt idx="90">
                  <c:v>8.8097411284093177</c:v>
                </c:pt>
                <c:pt idx="91">
                  <c:v>8.813871099297776</c:v>
                </c:pt>
                <c:pt idx="92">
                  <c:v>8.8178647606107852</c:v>
                </c:pt>
                <c:pt idx="93">
                  <c:v>8.8217277137160721</c:v>
                </c:pt>
                <c:pt idx="94">
                  <c:v>8.8254653228768518</c:v>
                </c:pt>
                <c:pt idx="95">
                  <c:v>8.8290827275688528</c:v>
                </c:pt>
                <c:pt idx="96">
                  <c:v>8.8325848539918823</c:v>
                </c:pt>
                <c:pt idx="97">
                  <c:v>8.8360477001244355</c:v>
                </c:pt>
                <c:pt idx="98">
                  <c:v>8.8394740054514909</c:v>
                </c:pt>
                <c:pt idx="99">
                  <c:v>8.84286634761221</c:v>
                </c:pt>
                <c:pt idx="100">
                  <c:v>8.8462271504778531</c:v>
                </c:pt>
                <c:pt idx="101">
                  <c:v>8.849558691801656</c:v>
                </c:pt>
                <c:pt idx="102">
                  <c:v>8.8528631104699134</c:v>
                </c:pt>
                <c:pt idx="103">
                  <c:v>8.8561424133809137</c:v>
                </c:pt>
                <c:pt idx="104">
                  <c:v>8.859398481976168</c:v>
                </c:pt>
                <c:pt idx="105">
                  <c:v>8.8626320567297263</c:v>
                </c:pt>
                <c:pt idx="106">
                  <c:v>8.8658438209381156</c:v>
                </c:pt>
                <c:pt idx="107">
                  <c:v>8.8690344046958671</c:v>
                </c:pt>
                <c:pt idx="108">
                  <c:v>8.8722043886379307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F-4B01-8328-A90B037BD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34639"/>
        <c:axId val="2055384031"/>
      </c:lineChart>
      <c:dateAx>
        <c:axId val="2011334639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031"/>
        <c:crosses val="autoZero"/>
        <c:auto val="1"/>
        <c:lblOffset val="100"/>
        <c:baseTimeUnit val="days"/>
      </c:dateAx>
      <c:valAx>
        <c:axId val="2055384031"/>
        <c:scaling>
          <c:orientation val="minMax"/>
          <c:max val="8"/>
          <c:min val="4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Change in Log Total Cases - 3 day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Change in Log Total Cases - 3 day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'TTU w. Quar - no change'!$C$2:$C$21</c:f>
              <c:numCache>
                <c:formatCode>m/d/yyyy</c:formatCode>
                <c:ptCount val="2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</c:numCache>
            </c:numRef>
          </c:cat>
          <c:val>
            <c:numRef>
              <c:f>'TTU w. Quar - no change'!$AA$4:$AA$20</c:f>
              <c:numCache>
                <c:formatCode>General</c:formatCode>
                <c:ptCount val="17"/>
                <c:pt idx="0">
                  <c:v>4.8249857337088571</c:v>
                </c:pt>
                <c:pt idx="1">
                  <c:v>5.0560347938955061</c:v>
                </c:pt>
                <c:pt idx="2">
                  <c:v>5.2609536427669141</c:v>
                </c:pt>
                <c:pt idx="3">
                  <c:v>5.446532084456936</c:v>
                </c:pt>
                <c:pt idx="4">
                  <c:v>5.5923037291220234</c:v>
                </c:pt>
                <c:pt idx="5">
                  <c:v>5.6970212788617394</c:v>
                </c:pt>
                <c:pt idx="6">
                  <c:v>5.8217588003964265</c:v>
                </c:pt>
                <c:pt idx="7">
                  <c:v>6.0039400358524491</c:v>
                </c:pt>
                <c:pt idx="8">
                  <c:v>6.2275931243806433</c:v>
                </c:pt>
                <c:pt idx="9">
                  <c:v>6.418884771498008</c:v>
                </c:pt>
                <c:pt idx="10">
                  <c:v>6.5066651153135764</c:v>
                </c:pt>
                <c:pt idx="11">
                  <c:v>6.6021582574755842</c:v>
                </c:pt>
                <c:pt idx="12">
                  <c:v>6.6734451434368394</c:v>
                </c:pt>
                <c:pt idx="13">
                  <c:v>6.7654815057348801</c:v>
                </c:pt>
                <c:pt idx="14">
                  <c:v>6.8337908762091688</c:v>
                </c:pt>
                <c:pt idx="15">
                  <c:v>6.9133462932274092</c:v>
                </c:pt>
                <c:pt idx="16">
                  <c:v>6.9528815406966915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1-4FBF-96C3-BBCA5D85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618335"/>
        <c:axId val="439516367"/>
      </c:lineChart>
      <c:dateAx>
        <c:axId val="18116183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9516367"/>
        <c:crosses val="autoZero"/>
        <c:auto val="1"/>
        <c:lblOffset val="100"/>
        <c:baseTimeUnit val="days"/>
      </c:dateAx>
      <c:valAx>
        <c:axId val="439516367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161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change'!$AB$1</c:f>
              <c:strCache>
                <c:ptCount val="1"/>
                <c:pt idx="0">
                  <c:v>Change in Log Total Cases 3-day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'TTU w. Quar - no change'!$C$2:$C$115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change'!$AB$2:$AB$115</c:f>
              <c:numCache>
                <c:formatCode>General</c:formatCode>
                <c:ptCount val="114"/>
                <c:pt idx="3">
                  <c:v>0.23104906018664906</c:v>
                </c:pt>
                <c:pt idx="4">
                  <c:v>0.20491884887140799</c:v>
                </c:pt>
                <c:pt idx="5">
                  <c:v>0.18557844169002191</c:v>
                </c:pt>
                <c:pt idx="6">
                  <c:v>0.14577164466508741</c:v>
                </c:pt>
                <c:pt idx="7">
                  <c:v>0.10471754973971592</c:v>
                </c:pt>
                <c:pt idx="8">
                  <c:v>0.12473752153468709</c:v>
                </c:pt>
                <c:pt idx="9">
                  <c:v>0.18218123545602261</c:v>
                </c:pt>
                <c:pt idx="10">
                  <c:v>0.22365308852819421</c:v>
                </c:pt>
                <c:pt idx="11">
                  <c:v>0.19129164711736468</c:v>
                </c:pt>
                <c:pt idx="12">
                  <c:v>8.7780343815568429E-2</c:v>
                </c:pt>
                <c:pt idx="13">
                  <c:v>9.5493142162007771E-2</c:v>
                </c:pt>
                <c:pt idx="14">
                  <c:v>7.1286885961255209E-2</c:v>
                </c:pt>
                <c:pt idx="15">
                  <c:v>9.2036362298040686E-2</c:v>
                </c:pt>
                <c:pt idx="16">
                  <c:v>6.8309370474288755E-2</c:v>
                </c:pt>
                <c:pt idx="17">
                  <c:v>7.9555417018240426E-2</c:v>
                </c:pt>
                <c:pt idx="18">
                  <c:v>3.9535247469282275E-2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8-427C-8E81-830E0260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382720"/>
        <c:axId val="392431840"/>
      </c:lineChart>
      <c:dateAx>
        <c:axId val="338382720"/>
        <c:scaling>
          <c:orientation val="minMax"/>
          <c:max val="44084"/>
          <c:min val="4407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1840"/>
        <c:crosses val="autoZero"/>
        <c:auto val="1"/>
        <c:lblOffset val="100"/>
        <c:baseTimeUnit val="days"/>
      </c:dateAx>
      <c:valAx>
        <c:axId val="392431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SIR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change'!$AI$1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change'!$AI$2:$AI$115</c:f>
              <c:numCache>
                <c:formatCode>#,##0.00</c:formatCode>
                <c:ptCount val="114"/>
                <c:pt idx="0">
                  <c:v>28310.699999999997</c:v>
                </c:pt>
                <c:pt idx="1">
                  <c:v>28280.549223719048</c:v>
                </c:pt>
                <c:pt idx="2">
                  <c:v>28247.185421803875</c:v>
                </c:pt>
                <c:pt idx="3">
                  <c:v>28210.390451195861</c:v>
                </c:pt>
                <c:pt idx="4">
                  <c:v>28169.93334731134</c:v>
                </c:pt>
                <c:pt idx="5">
                  <c:v>28125.569896059107</c:v>
                </c:pt>
                <c:pt idx="6">
                  <c:v>28077.042247854486</c:v>
                </c:pt>
                <c:pt idx="7">
                  <c:v>28024.078585683259</c:v>
                </c:pt>
                <c:pt idx="8">
                  <c:v>27966.392860927688</c:v>
                </c:pt>
                <c:pt idx="9">
                  <c:v>27906.007771504737</c:v>
                </c:pt>
                <c:pt idx="10">
                  <c:v>27843.003307081068</c:v>
                </c:pt>
                <c:pt idx="11">
                  <c:v>27777.482805508123</c:v>
                </c:pt>
                <c:pt idx="12">
                  <c:v>27709.57523414577</c:v>
                </c:pt>
                <c:pt idx="13">
                  <c:v>27639.437580751157</c:v>
                </c:pt>
                <c:pt idx="14">
                  <c:v>27567.257351383574</c:v>
                </c:pt>
                <c:pt idx="15">
                  <c:v>27493.2551727627</c:v>
                </c:pt>
                <c:pt idx="16">
                  <c:v>27417.687496885839</c:v>
                </c:pt>
                <c:pt idx="17">
                  <c:v>27340.673916008032</c:v>
                </c:pt>
                <c:pt idx="18">
                  <c:v>27262.335833722787</c:v>
                </c:pt>
                <c:pt idx="19">
                  <c:v>27182.794694050583</c:v>
                </c:pt>
                <c:pt idx="20">
                  <c:v>27102.16994840547</c:v>
                </c:pt>
                <c:pt idx="21">
                  <c:v>27020.576743976846</c:v>
                </c:pt>
                <c:pt idx="22">
                  <c:v>26938.123316958608</c:v>
                </c:pt>
                <c:pt idx="23">
                  <c:v>26854.908073928778</c:v>
                </c:pt>
                <c:pt idx="24">
                  <c:v>26771.016344521693</c:v>
                </c:pt>
                <c:pt idx="25">
                  <c:v>26686.529732167674</c:v>
                </c:pt>
                <c:pt idx="26">
                  <c:v>26601.525721117716</c:v>
                </c:pt>
                <c:pt idx="27">
                  <c:v>26516.077400168644</c:v>
                </c:pt>
                <c:pt idx="28">
                  <c:v>26430.253327740644</c:v>
                </c:pt>
                <c:pt idx="29">
                  <c:v>26344.117564840963</c:v>
                </c:pt>
                <c:pt idx="30">
                  <c:v>26257.72990436183</c:v>
                </c:pt>
                <c:pt idx="31">
                  <c:v>26171.146327108323</c:v>
                </c:pt>
                <c:pt idx="32">
                  <c:v>26084.419716933255</c:v>
                </c:pt>
                <c:pt idx="33">
                  <c:v>25997.599939146665</c:v>
                </c:pt>
                <c:pt idx="34">
                  <c:v>25910.733954015035</c:v>
                </c:pt>
                <c:pt idx="35">
                  <c:v>25823.865958224691</c:v>
                </c:pt>
                <c:pt idx="36">
                  <c:v>25737.037545124502</c:v>
                </c:pt>
                <c:pt idx="37">
                  <c:v>25650.287872323046</c:v>
                </c:pt>
                <c:pt idx="38">
                  <c:v>25563.653822790715</c:v>
                </c:pt>
                <c:pt idx="39">
                  <c:v>25477.170143004132</c:v>
                </c:pt>
                <c:pt idx="40">
                  <c:v>25390.86953886539</c:v>
                </c:pt>
                <c:pt idx="41">
                  <c:v>25304.782772202212</c:v>
                </c:pt>
                <c:pt idx="42">
                  <c:v>25218.938755280124</c:v>
                </c:pt>
                <c:pt idx="43">
                  <c:v>25133.36464117228</c:v>
                </c:pt>
                <c:pt idx="44">
                  <c:v>25048.08590840585</c:v>
                </c:pt>
                <c:pt idx="45">
                  <c:v>24963.126439051091</c:v>
                </c:pt>
                <c:pt idx="46">
                  <c:v>24878.508590356265</c:v>
                </c:pt>
                <c:pt idx="47">
                  <c:v>24794.253261174283</c:v>
                </c:pt>
                <c:pt idx="48">
                  <c:v>24710.379955791708</c:v>
                </c:pt>
                <c:pt idx="49">
                  <c:v>24626.906844943944</c:v>
                </c:pt>
                <c:pt idx="50">
                  <c:v>24543.850823973182</c:v>
                </c:pt>
                <c:pt idx="51">
                  <c:v>24461.227568235165</c:v>
                </c:pt>
                <c:pt idx="52">
                  <c:v>24379.051585975438</c:v>
                </c:pt>
                <c:pt idx="53">
                  <c:v>24297.336268962787</c:v>
                </c:pt>
                <c:pt idx="54">
                  <c:v>24216.093941173265</c:v>
                </c:pt>
                <c:pt idx="55">
                  <c:v>24135.335905747175</c:v>
                </c:pt>
                <c:pt idx="56">
                  <c:v>24055.072490277395</c:v>
                </c:pt>
                <c:pt idx="57">
                  <c:v>23975.313090506508</c:v>
                </c:pt>
                <c:pt idx="58">
                  <c:v>23896.066212517966</c:v>
                </c:pt>
                <c:pt idx="59">
                  <c:v>23817.339513504656</c:v>
                </c:pt>
                <c:pt idx="60">
                  <c:v>23739.139841188575</c:v>
                </c:pt>
                <c:pt idx="61">
                  <c:v>23661.473271950854</c:v>
                </c:pt>
                <c:pt idx="62">
                  <c:v>23584.345147716129</c:v>
                </c:pt>
                <c:pt idx="63">
                  <c:v>23507.760111624088</c:v>
                </c:pt>
                <c:pt idx="64">
                  <c:v>23431.722142520157</c:v>
                </c:pt>
                <c:pt idx="65">
                  <c:v>23356.234588295105</c:v>
                </c:pt>
                <c:pt idx="66">
                  <c:v>23281.30019810046</c:v>
                </c:pt>
                <c:pt idx="67">
                  <c:v>23206.921153463809</c:v>
                </c:pt>
                <c:pt idx="68">
                  <c:v>23133.099098325678</c:v>
                </c:pt>
                <c:pt idx="69">
                  <c:v>23059.83516801806</c:v>
                </c:pt>
                <c:pt idx="70">
                  <c:v>22987.130017204097</c:v>
                </c:pt>
                <c:pt idx="71">
                  <c:v>22914.983846798139</c:v>
                </c:pt>
                <c:pt idx="72">
                  <c:v>22843.396429885583</c:v>
                </c:pt>
                <c:pt idx="73">
                  <c:v>22772.367136661684</c:v>
                </c:pt>
                <c:pt idx="74">
                  <c:v>22701.894958408826</c:v>
                </c:pt>
                <c:pt idx="75">
                  <c:v>22631.978530531938</c:v>
                </c:pt>
                <c:pt idx="76">
                  <c:v>22562.616154672072</c:v>
                </c:pt>
                <c:pt idx="77">
                  <c:v>22493.805819918707</c:v>
                </c:pt>
                <c:pt idx="78">
                  <c:v>22425.545223141638</c:v>
                </c:pt>
                <c:pt idx="79">
                  <c:v>22357.831788463798</c:v>
                </c:pt>
                <c:pt idx="80">
                  <c:v>22290.662685896648</c:v>
                </c:pt>
                <c:pt idx="81">
                  <c:v>22224.034849160184</c:v>
                </c:pt>
                <c:pt idx="82">
                  <c:v>22157.944992709785</c:v>
                </c:pt>
                <c:pt idx="83">
                  <c:v>22092.389627992412</c:v>
                </c:pt>
                <c:pt idx="84">
                  <c:v>22027.36507895483</c:v>
                </c:pt>
                <c:pt idx="85">
                  <c:v>21962.86749682658</c:v>
                </c:pt>
                <c:pt idx="86">
                  <c:v>21898.892874200523</c:v>
                </c:pt>
                <c:pt idx="87">
                  <c:v>21835.437058433705</c:v>
                </c:pt>
                <c:pt idx="88">
                  <c:v>21772.495764391238</c:v>
                </c:pt>
                <c:pt idx="89">
                  <c:v>21743.07394195085</c:v>
                </c:pt>
                <c:pt idx="90">
                  <c:v>21714.515186101566</c:v>
                </c:pt>
                <c:pt idx="91">
                  <c:v>21686.790536252851</c:v>
                </c:pt>
                <c:pt idx="92">
                  <c:v>21659.871821835142</c:v>
                </c:pt>
                <c:pt idx="93">
                  <c:v>21633.731643666702</c:v>
                </c:pt>
                <c:pt idx="94">
                  <c:v>21608.343355634919</c:v>
                </c:pt>
                <c:pt idx="95">
                  <c:v>21583.681046696271</c:v>
                </c:pt>
                <c:pt idx="96">
                  <c:v>21559.719523198266</c:v>
                </c:pt>
                <c:pt idx="97">
                  <c:v>21535.944101856843</c:v>
                </c:pt>
                <c:pt idx="98">
                  <c:v>21512.338393095415</c:v>
                </c:pt>
                <c:pt idx="99">
                  <c:v>21488.886857824014</c:v>
                </c:pt>
                <c:pt idx="100">
                  <c:v>21465.574774255609</c:v>
                </c:pt>
                <c:pt idx="101">
                  <c:v>21442.388205883697</c:v>
                </c:pt>
                <c:pt idx="102">
                  <c:v>21419.313970578009</c:v>
                </c:pt>
                <c:pt idx="103">
                  <c:v>21396.339610757073</c:v>
                </c:pt>
                <c:pt idx="104">
                  <c:v>21373.453364598343</c:v>
                </c:pt>
                <c:pt idx="105">
                  <c:v>21350.651354685655</c:v>
                </c:pt>
                <c:pt idx="106">
                  <c:v>21327.930039622945</c:v>
                </c:pt>
                <c:pt idx="107">
                  <c:v>21305.286192740357</c:v>
                </c:pt>
                <c:pt idx="108">
                  <c:v>21282.716881840766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B-4BC2-B629-16CA1D9C7DF3}"/>
            </c:ext>
          </c:extLst>
        </c:ser>
        <c:ser>
          <c:idx val="1"/>
          <c:order val="1"/>
          <c:tx>
            <c:strRef>
              <c:f>'TTU w. Quar - no change'!$AP$1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change'!$AP$2:$AP$115</c:f>
              <c:numCache>
                <c:formatCode>#,##0.00</c:formatCode>
                <c:ptCount val="114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461.69508019965753</c:v>
                </c:pt>
                <c:pt idx="20">
                  <c:v>471.39848063450495</c:v>
                </c:pt>
                <c:pt idx="21">
                  <c:v>480.31129537116408</c:v>
                </c:pt>
                <c:pt idx="22">
                  <c:v>488.50406422335124</c:v>
                </c:pt>
                <c:pt idx="23">
                  <c:v>496.07449453403012</c:v>
                </c:pt>
                <c:pt idx="24">
                  <c:v>503.04555021969065</c:v>
                </c:pt>
                <c:pt idx="25">
                  <c:v>509.44360220727611</c:v>
                </c:pt>
                <c:pt idx="26">
                  <c:v>515.29756624958554</c:v>
                </c:pt>
                <c:pt idx="27">
                  <c:v>520.63781723545242</c:v>
                </c:pt>
                <c:pt idx="28">
                  <c:v>525.49485798788362</c:v>
                </c:pt>
                <c:pt idx="29">
                  <c:v>529.8977197771984</c:v>
                </c:pt>
                <c:pt idx="30">
                  <c:v>533.87207100054604</c:v>
                </c:pt>
                <c:pt idx="31">
                  <c:v>537.43800968942776</c:v>
                </c:pt>
                <c:pt idx="32">
                  <c:v>540.61528099855207</c:v>
                </c:pt>
                <c:pt idx="33">
                  <c:v>543.42298673157745</c:v>
                </c:pt>
                <c:pt idx="34">
                  <c:v>545.87934637767853</c:v>
                </c:pt>
                <c:pt idx="35">
                  <c:v>548.00152854519081</c:v>
                </c:pt>
                <c:pt idx="36">
                  <c:v>549.80557381102051</c:v>
                </c:pt>
                <c:pt idx="37">
                  <c:v>551.30643222335334</c:v>
                </c:pt>
                <c:pt idx="38">
                  <c:v>552.51814100029742</c:v>
                </c:pt>
                <c:pt idx="39">
                  <c:v>553.45417035816899</c:v>
                </c:pt>
                <c:pt idx="40">
                  <c:v>554.12740974496387</c:v>
                </c:pt>
                <c:pt idx="41">
                  <c:v>554.55017522432297</c:v>
                </c:pt>
                <c:pt idx="42">
                  <c:v>554.73423509490181</c:v>
                </c:pt>
                <c:pt idx="43">
                  <c:v>554.69084935257422</c:v>
                </c:pt>
                <c:pt idx="44">
                  <c:v>554.4308169406205</c:v>
                </c:pt>
                <c:pt idx="45">
                  <c:v>553.96452287817556</c:v>
                </c:pt>
                <c:pt idx="46">
                  <c:v>553.3019753020501</c:v>
                </c:pt>
                <c:pt idx="47">
                  <c:v>552.45282019399644</c:v>
                </c:pt>
                <c:pt idx="48">
                  <c:v>551.42635813167681</c:v>
                </c:pt>
                <c:pt idx="49">
                  <c:v>550.23156162548571</c:v>
                </c:pt>
                <c:pt idx="50">
                  <c:v>548.87709176132034</c:v>
                </c:pt>
                <c:pt idx="51">
                  <c:v>547.37131313641942</c:v>
                </c:pt>
                <c:pt idx="52">
                  <c:v>545.72230646618198</c:v>
                </c:pt>
                <c:pt idx="53">
                  <c:v>543.937878769696</c:v>
                </c:pt>
                <c:pt idx="54">
                  <c:v>542.0255717264381</c:v>
                </c:pt>
                <c:pt idx="55">
                  <c:v>539.99266965268487</c:v>
                </c:pt>
                <c:pt idx="56">
                  <c:v>537.84620693245699</c:v>
                </c:pt>
                <c:pt idx="57">
                  <c:v>535.59297483183616</c:v>
                </c:pt>
                <c:pt idx="58">
                  <c:v>533.23952771128245</c:v>
                </c:pt>
                <c:pt idx="59">
                  <c:v>530.79218872041758</c:v>
                </c:pt>
                <c:pt idx="60">
                  <c:v>528.25705510488183</c:v>
                </c:pt>
                <c:pt idx="61">
                  <c:v>525.64000326539986</c:v>
                </c:pt>
                <c:pt idx="62">
                  <c:v>522.94669367405538</c:v>
                </c:pt>
                <c:pt idx="63">
                  <c:v>520.18257565969384</c:v>
                </c:pt>
                <c:pt idx="64">
                  <c:v>517.35289208601455</c:v>
                </c:pt>
                <c:pt idx="65">
                  <c:v>514.46268395156494</c:v>
                </c:pt>
                <c:pt idx="66">
                  <c:v>511.51679494093793</c:v>
                </c:pt>
                <c:pt idx="67">
                  <c:v>508.51987595192998</c:v>
                </c:pt>
                <c:pt idx="68">
                  <c:v>505.47638961578002</c:v>
                </c:pt>
                <c:pt idx="69">
                  <c:v>502.39061481908874</c:v>
                </c:pt>
                <c:pt idx="70">
                  <c:v>499.26665122957195</c:v>
                </c:pt>
                <c:pt idx="71">
                  <c:v>496.10842382724388</c:v>
                </c:pt>
                <c:pt idx="72">
                  <c:v>492.91968744128843</c:v>
                </c:pt>
                <c:pt idx="73">
                  <c:v>489.70403129115425</c:v>
                </c:pt>
                <c:pt idx="74">
                  <c:v>486.46488352863321</c:v>
                </c:pt>
                <c:pt idx="75">
                  <c:v>483.20551577616482</c:v>
                </c:pt>
                <c:pt idx="76">
                  <c:v>479.929047655548</c:v>
                </c:pt>
                <c:pt idx="77">
                  <c:v>476.63845130069825</c:v>
                </c:pt>
                <c:pt idx="78">
                  <c:v>473.33655584795275</c:v>
                </c:pt>
                <c:pt idx="79">
                  <c:v>470.02605189731736</c:v>
                </c:pt>
                <c:pt idx="80">
                  <c:v>466.7094959380326</c:v>
                </c:pt>
                <c:pt idx="81">
                  <c:v>463.38931473192491</c:v>
                </c:pt>
                <c:pt idx="82">
                  <c:v>460.06780964821485</c:v>
                </c:pt>
                <c:pt idx="83">
                  <c:v>456.74716094376078</c:v>
                </c:pt>
                <c:pt idx="84">
                  <c:v>453.42943198309638</c:v>
                </c:pt>
                <c:pt idx="85">
                  <c:v>450.11657339304088</c:v>
                </c:pt>
                <c:pt idx="86">
                  <c:v>446.8104271470994</c:v>
                </c:pt>
                <c:pt idx="87">
                  <c:v>443.51273057532518</c:v>
                </c:pt>
                <c:pt idx="88">
                  <c:v>440.2251202957778</c:v>
                </c:pt>
                <c:pt idx="89">
                  <c:v>407.24071620857785</c:v>
                </c:pt>
                <c:pt idx="90">
                  <c:v>375.28454541312686</c:v>
                </c:pt>
                <c:pt idx="91">
                  <c:v>344.33419631083069</c:v>
                </c:pt>
                <c:pt idx="92">
                  <c:v>314.3674511758345</c:v>
                </c:pt>
                <c:pt idx="93">
                  <c:v>285.36230264888468</c:v>
                </c:pt>
                <c:pt idx="94">
                  <c:v>257.29696879819937</c:v>
                </c:pt>
                <c:pt idx="95">
                  <c:v>230.14990682158333</c:v>
                </c:pt>
                <c:pt idx="96">
                  <c:v>223.70543869858426</c:v>
                </c:pt>
                <c:pt idx="97">
                  <c:v>217.90131965485554</c:v>
                </c:pt>
                <c:pt idx="98">
                  <c:v>212.70610824644396</c:v>
                </c:pt>
                <c:pt idx="99">
                  <c:v>208.08948646898972</c:v>
                </c:pt>
                <c:pt idx="100">
                  <c:v>204.02222788838691</c:v>
                </c:pt>
                <c:pt idx="101">
                  <c:v>200.47616634905978</c:v>
                </c:pt>
                <c:pt idx="102">
                  <c:v>197.42416527528559</c:v>
                </c:pt>
                <c:pt idx="103">
                  <c:v>194.84008757793524</c:v>
                </c:pt>
                <c:pt idx="104">
                  <c:v>192.40465237493359</c:v>
                </c:pt>
                <c:pt idx="105">
                  <c:v>190.10482668262088</c:v>
                </c:pt>
                <c:pt idx="106">
                  <c:v>187.92837187550026</c:v>
                </c:pt>
                <c:pt idx="107">
                  <c:v>185.86380719438614</c:v>
                </c:pt>
                <c:pt idx="108">
                  <c:v>183.90037465712223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B-4BC2-B629-16CA1D9C7DF3}"/>
            </c:ext>
          </c:extLst>
        </c:ser>
        <c:ser>
          <c:idx val="2"/>
          <c:order val="2"/>
          <c:tx>
            <c:strRef>
              <c:f>'TTU w. Quar - no change'!$AV$1</c:f>
              <c:strCache>
                <c:ptCount val="1"/>
                <c:pt idx="0">
                  <c:v>Removed / Recovered / Asymptomatics (Non-Infectious)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change'!$AV$2:$AV$115</c:f>
              <c:numCache>
                <c:formatCode>#,##0.00</c:formatCode>
                <c:ptCount val="114"/>
                <c:pt idx="0">
                  <c:v>55.3</c:v>
                </c:pt>
                <c:pt idx="1">
                  <c:v>60.461577628094624</c:v>
                </c:pt>
                <c:pt idx="2">
                  <c:v>67.068971758990159</c:v>
                </c:pt>
                <c:pt idx="3">
                  <c:v>75.223521109462453</c:v>
                </c:pt>
                <c:pt idx="4">
                  <c:v>85.033102744174727</c:v>
                </c:pt>
                <c:pt idx="5">
                  <c:v>96.612457616899732</c:v>
                </c:pt>
                <c:pt idx="6">
                  <c:v>110.08351652194131</c:v>
                </c:pt>
                <c:pt idx="7">
                  <c:v>125.57572334212459</c:v>
                </c:pt>
                <c:pt idx="8">
                  <c:v>161.31681768010731</c:v>
                </c:pt>
                <c:pt idx="9">
                  <c:v>200.2431722341548</c:v>
                </c:pt>
                <c:pt idx="10">
                  <c:v>242.45580857308087</c:v>
                </c:pt>
                <c:pt idx="11">
                  <c:v>288.052960856651</c:v>
                </c:pt>
                <c:pt idx="12">
                  <c:v>337.12917925781193</c:v>
                </c:pt>
                <c:pt idx="13">
                  <c:v>389.7743349168847</c:v>
                </c:pt>
                <c:pt idx="14">
                  <c:v>446.07251895131748</c:v>
                </c:pt>
                <c:pt idx="15">
                  <c:v>506.10082750167913</c:v>
                </c:pt>
                <c:pt idx="16">
                  <c:v>568.53412873123852</c:v>
                </c:pt>
                <c:pt idx="17">
                  <c:v>633.2746923204536</c:v>
                </c:pt>
                <c:pt idx="18">
                  <c:v>700.20961411796259</c:v>
                </c:pt>
                <c:pt idx="19">
                  <c:v>769.21022574976087</c:v>
                </c:pt>
                <c:pt idx="20">
                  <c:v>840.13157096002533</c:v>
                </c:pt>
                <c:pt idx="21">
                  <c:v>912.81196065198992</c:v>
                </c:pt>
                <c:pt idx="22">
                  <c:v>987.07261881803959</c:v>
                </c:pt>
                <c:pt idx="23">
                  <c:v>1062.7174315371917</c:v>
                </c:pt>
                <c:pt idx="24">
                  <c:v>1139.6381052586155</c:v>
                </c:pt>
                <c:pt idx="25">
                  <c:v>1217.7266656250513</c:v>
                </c:pt>
                <c:pt idx="26">
                  <c:v>1296.8767126326966</c:v>
                </c:pt>
                <c:pt idx="27">
                  <c:v>1376.9847825959023</c:v>
                </c:pt>
                <c:pt idx="28">
                  <c:v>1457.9518142714719</c:v>
                </c:pt>
                <c:pt idx="29">
                  <c:v>1539.6847153818369</c:v>
                </c:pt>
                <c:pt idx="30">
                  <c:v>1622.0980246376228</c:v>
                </c:pt>
                <c:pt idx="31">
                  <c:v>1705.1156632022487</c:v>
                </c:pt>
                <c:pt idx="32">
                  <c:v>1788.6650020681923</c:v>
                </c:pt>
                <c:pt idx="33">
                  <c:v>1872.6770741217595</c:v>
                </c:pt>
                <c:pt idx="34">
                  <c:v>1957.0866996072868</c:v>
                </c:pt>
                <c:pt idx="35">
                  <c:v>2041.8325132301172</c:v>
                </c:pt>
                <c:pt idx="36">
                  <c:v>2126.8568810644774</c:v>
                </c:pt>
                <c:pt idx="37">
                  <c:v>2212.1056954535989</c:v>
                </c:pt>
                <c:pt idx="38">
                  <c:v>2297.5280362089875</c:v>
                </c:pt>
                <c:pt idx="39">
                  <c:v>2383.0756866377001</c:v>
                </c:pt>
                <c:pt idx="40">
                  <c:v>2468.703051389647</c:v>
                </c:pt>
                <c:pt idx="41">
                  <c:v>2554.3670525734656</c:v>
                </c:pt>
                <c:pt idx="42">
                  <c:v>2640.0270096249747</c:v>
                </c:pt>
                <c:pt idx="43">
                  <c:v>2725.644509475143</c:v>
                </c:pt>
                <c:pt idx="44">
                  <c:v>2811.1832746535242</c:v>
                </c:pt>
                <c:pt idx="45">
                  <c:v>2896.6090380707274</c:v>
                </c:pt>
                <c:pt idx="46">
                  <c:v>2981.8894343416778</c:v>
                </c:pt>
                <c:pt idx="47">
                  <c:v>3066.9939186317138</c:v>
                </c:pt>
                <c:pt idx="48">
                  <c:v>3151.8936860766071</c:v>
                </c:pt>
                <c:pt idx="49">
                  <c:v>3236.5615934305615</c:v>
                </c:pt>
                <c:pt idx="50">
                  <c:v>3320.9720842654892</c:v>
                </c:pt>
                <c:pt idx="51">
                  <c:v>3405.1011186284068</c:v>
                </c:pt>
                <c:pt idx="52">
                  <c:v>3488.9261075583736</c:v>
                </c:pt>
                <c:pt idx="53">
                  <c:v>3572.4258522675123</c:v>
                </c:pt>
                <c:pt idx="54">
                  <c:v>3655.5804871002897</c:v>
                </c:pt>
                <c:pt idx="55">
                  <c:v>3738.3714246001327</c:v>
                </c:pt>
                <c:pt idx="56">
                  <c:v>3820.7813027901398</c:v>
                </c:pt>
                <c:pt idx="57">
                  <c:v>3902.7939346616467</c:v>
                </c:pt>
                <c:pt idx="58">
                  <c:v>3984.3942597707437</c:v>
                </c:pt>
                <c:pt idx="59">
                  <c:v>4065.5682977749202</c:v>
                </c:pt>
                <c:pt idx="60">
                  <c:v>4146.3031037065384</c:v>
                </c:pt>
                <c:pt idx="61">
                  <c:v>4226.5867247837423</c:v>
                </c:pt>
                <c:pt idx="62">
                  <c:v>4306.4081586098109</c:v>
                </c:pt>
                <c:pt idx="63">
                  <c:v>4385.7573127162159</c:v>
                </c:pt>
                <c:pt idx="64">
                  <c:v>4464.6249653938276</c:v>
                </c:pt>
                <c:pt idx="65">
                  <c:v>4543.0027277533291</c:v>
                </c:pt>
                <c:pt idx="66">
                  <c:v>4620.883006958602</c:v>
                </c:pt>
                <c:pt idx="67">
                  <c:v>4698.2589705842593</c:v>
                </c:pt>
                <c:pt idx="68">
                  <c:v>4775.1245120585427</c:v>
                </c:pt>
                <c:pt idx="69">
                  <c:v>4851.4742171628486</c:v>
                </c:pt>
                <c:pt idx="70">
                  <c:v>4927.3033315663288</c:v>
                </c:pt>
                <c:pt idx="71">
                  <c:v>5002.6077293746139</c:v>
                </c:pt>
                <c:pt idx="72">
                  <c:v>5077.383882673128</c:v>
                </c:pt>
                <c:pt idx="73">
                  <c:v>5151.6288320471631</c:v>
                </c:pt>
                <c:pt idx="74">
                  <c:v>5225.3401580625396</c:v>
                </c:pt>
                <c:pt idx="75">
                  <c:v>5298.5159536918964</c:v>
                </c:pt>
                <c:pt idx="76">
                  <c:v>5371.1547976723796</c:v>
                </c:pt>
                <c:pt idx="77">
                  <c:v>5443.2557287805939</c:v>
                </c:pt>
                <c:pt idx="78">
                  <c:v>5514.818221010406</c:v>
                </c:pt>
                <c:pt idx="79">
                  <c:v>5585.8421596388825</c:v>
                </c:pt>
                <c:pt idx="80">
                  <c:v>5656.3278181653177</c:v>
                </c:pt>
                <c:pt idx="81">
                  <c:v>5726.2758361078886</c:v>
                </c:pt>
                <c:pt idx="82">
                  <c:v>5795.6871976419989</c:v>
                </c:pt>
                <c:pt idx="83">
                  <c:v>5864.5632110638253</c:v>
                </c:pt>
                <c:pt idx="84">
                  <c:v>5932.905489062071</c:v>
                </c:pt>
                <c:pt idx="85">
                  <c:v>6000.7159297803755</c:v>
                </c:pt>
                <c:pt idx="86">
                  <c:v>6067.9966986523723</c:v>
                </c:pt>
                <c:pt idx="87">
                  <c:v>6134.7502109909638</c:v>
                </c:pt>
                <c:pt idx="88">
                  <c:v>6200.9791153129781</c:v>
                </c:pt>
                <c:pt idx="89">
                  <c:v>6263.385341840567</c:v>
                </c:pt>
                <c:pt idx="90">
                  <c:v>6323.9002684853058</c:v>
                </c:pt>
                <c:pt idx="91">
                  <c:v>6382.5752674363166</c:v>
                </c:pt>
                <c:pt idx="92">
                  <c:v>6439.4607269890248</c:v>
                </c:pt>
                <c:pt idx="93">
                  <c:v>6494.6060536844152</c:v>
                </c:pt>
                <c:pt idx="94">
                  <c:v>6548.059675566883</c:v>
                </c:pt>
                <c:pt idx="95">
                  <c:v>6599.8690464821475</c:v>
                </c:pt>
                <c:pt idx="96">
                  <c:v>6630.2750381031528</c:v>
                </c:pt>
                <c:pt idx="97">
                  <c:v>6659.8545784883036</c:v>
                </c:pt>
                <c:pt idx="98">
                  <c:v>6688.6554986581441</c:v>
                </c:pt>
                <c:pt idx="99">
                  <c:v>6716.7236557070019</c:v>
                </c:pt>
                <c:pt idx="100">
                  <c:v>6744.1029978560118</c:v>
                </c:pt>
                <c:pt idx="101">
                  <c:v>6770.8356277672501</c:v>
                </c:pt>
                <c:pt idx="102">
                  <c:v>6796.9618641467168</c:v>
                </c:pt>
                <c:pt idx="103">
                  <c:v>6822.5203016650021</c:v>
                </c:pt>
                <c:pt idx="104">
                  <c:v>6847.8419830267358</c:v>
                </c:pt>
                <c:pt idx="105">
                  <c:v>6872.9438186317338</c:v>
                </c:pt>
                <c:pt idx="106">
                  <c:v>6897.8415885015647</c:v>
                </c:pt>
                <c:pt idx="107">
                  <c:v>6922.5500000652646</c:v>
                </c:pt>
                <c:pt idx="108">
                  <c:v>6947.0827435021174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B-4BC2-B629-16CA1D9C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79264"/>
        <c:axId val="553419600"/>
      </c:lineChart>
      <c:dateAx>
        <c:axId val="447279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19600"/>
        <c:crosses val="autoZero"/>
        <c:auto val="1"/>
        <c:lblOffset val="100"/>
        <c:baseTimeUnit val="days"/>
      </c:dateAx>
      <c:valAx>
        <c:axId val="553419600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Spike no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Mit'!$AP$2:$AP$111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469.31964255023757</c:v>
                </c:pt>
                <c:pt idx="20">
                  <c:v>487.41953789915453</c:v>
                </c:pt>
                <c:pt idx="21">
                  <c:v>505.53893788118205</c:v>
                </c:pt>
                <c:pt idx="22">
                  <c:v>523.78906098066761</c:v>
                </c:pt>
                <c:pt idx="23">
                  <c:v>542.31128922274047</c:v>
                </c:pt>
                <c:pt idx="24">
                  <c:v>561.17579205611969</c:v>
                </c:pt>
                <c:pt idx="25">
                  <c:v>580.45855828274421</c:v>
                </c:pt>
                <c:pt idx="26">
                  <c:v>595.15757736302112</c:v>
                </c:pt>
                <c:pt idx="27">
                  <c:v>609.28627674275413</c:v>
                </c:pt>
                <c:pt idx="28">
                  <c:v>622.79871415581829</c:v>
                </c:pt>
                <c:pt idx="29">
                  <c:v>625.49261538936662</c:v>
                </c:pt>
                <c:pt idx="30">
                  <c:v>626.67686693993517</c:v>
                </c:pt>
                <c:pt idx="31">
                  <c:v>626.24750046512304</c:v>
                </c:pt>
                <c:pt idx="32">
                  <c:v>624.09123532163972</c:v>
                </c:pt>
                <c:pt idx="33">
                  <c:v>620.08472799733272</c:v>
                </c:pt>
                <c:pt idx="34">
                  <c:v>614.52055951794</c:v>
                </c:pt>
                <c:pt idx="35">
                  <c:v>607.37070724855585</c:v>
                </c:pt>
                <c:pt idx="36">
                  <c:v>605.37542478592059</c:v>
                </c:pt>
                <c:pt idx="37">
                  <c:v>602.9772485133908</c:v>
                </c:pt>
                <c:pt idx="38">
                  <c:v>600.26524256746472</c:v>
                </c:pt>
                <c:pt idx="39">
                  <c:v>597.34019221191579</c:v>
                </c:pt>
                <c:pt idx="40">
                  <c:v>594.31565754729468</c:v>
                </c:pt>
                <c:pt idx="41">
                  <c:v>591.31911506422409</c:v>
                </c:pt>
                <c:pt idx="42">
                  <c:v>588.46297373001971</c:v>
                </c:pt>
                <c:pt idx="43">
                  <c:v>585.86650315913346</c:v>
                </c:pt>
                <c:pt idx="44">
                  <c:v>583.18026152017387</c:v>
                </c:pt>
                <c:pt idx="45">
                  <c:v>580.42888360182167</c:v>
                </c:pt>
                <c:pt idx="46">
                  <c:v>577.63190148561</c:v>
                </c:pt>
                <c:pt idx="47">
                  <c:v>574.80271248807639</c:v>
                </c:pt>
                <c:pt idx="48">
                  <c:v>571.94744315007927</c:v>
                </c:pt>
                <c:pt idx="49">
                  <c:v>569.06370081660953</c:v>
                </c:pt>
                <c:pt idx="50">
                  <c:v>566.14128275310077</c:v>
                </c:pt>
                <c:pt idx="51">
                  <c:v>563.16141386457855</c:v>
                </c:pt>
                <c:pt idx="52">
                  <c:v>560.12844985917411</c:v>
                </c:pt>
                <c:pt idx="53">
                  <c:v>557.04528636408577</c:v>
                </c:pt>
                <c:pt idx="54">
                  <c:v>553.9136479326321</c:v>
                </c:pt>
                <c:pt idx="55">
                  <c:v>550.73445764017458</c:v>
                </c:pt>
                <c:pt idx="56">
                  <c:v>547.50829631493229</c:v>
                </c:pt>
                <c:pt idx="57">
                  <c:v>544.2359611636216</c:v>
                </c:pt>
                <c:pt idx="58">
                  <c:v>540.91899525208771</c:v>
                </c:pt>
                <c:pt idx="59">
                  <c:v>537.56028453401916</c:v>
                </c:pt>
                <c:pt idx="60">
                  <c:v>534.16256722556</c:v>
                </c:pt>
                <c:pt idx="61">
                  <c:v>530.72852305071876</c:v>
                </c:pt>
                <c:pt idx="62">
                  <c:v>527.26084634308643</c:v>
                </c:pt>
                <c:pt idx="63">
                  <c:v>523.76229717405681</c:v>
                </c:pt>
                <c:pt idx="64">
                  <c:v>520.23572396375937</c:v>
                </c:pt>
                <c:pt idx="65">
                  <c:v>516.68405026173139</c:v>
                </c:pt>
                <c:pt idx="66">
                  <c:v>513.11022660817309</c:v>
                </c:pt>
                <c:pt idx="67">
                  <c:v>509.51714217137163</c:v>
                </c:pt>
                <c:pt idx="68">
                  <c:v>513.15322094924522</c:v>
                </c:pt>
                <c:pt idx="69">
                  <c:v>517.13701258194089</c:v>
                </c:pt>
                <c:pt idx="70">
                  <c:v>521.48668934680779</c:v>
                </c:pt>
                <c:pt idx="71">
                  <c:v>526.22085223710178</c:v>
                </c:pt>
                <c:pt idx="72">
                  <c:v>531.3585170058285</c:v>
                </c:pt>
                <c:pt idx="73">
                  <c:v>529.49715574633888</c:v>
                </c:pt>
                <c:pt idx="74">
                  <c:v>527.69793844564833</c:v>
                </c:pt>
                <c:pt idx="75">
                  <c:v>521.13441809826531</c:v>
                </c:pt>
                <c:pt idx="76">
                  <c:v>513.95455867383976</c:v>
                </c:pt>
                <c:pt idx="77">
                  <c:v>506.11315333261729</c:v>
                </c:pt>
                <c:pt idx="78">
                  <c:v>497.56256776295317</c:v>
                </c:pt>
                <c:pt idx="79">
                  <c:v>488.25266438973557</c:v>
                </c:pt>
                <c:pt idx="80">
                  <c:v>483.07868691707597</c:v>
                </c:pt>
                <c:pt idx="81">
                  <c:v>477.74006587467545</c:v>
                </c:pt>
                <c:pt idx="82">
                  <c:v>472.22877956224625</c:v>
                </c:pt>
                <c:pt idx="83">
                  <c:v>466.83331125343727</c:v>
                </c:pt>
                <c:pt idx="84">
                  <c:v>461.597288815007</c:v>
                </c:pt>
                <c:pt idx="85">
                  <c:v>456.5684389856749</c:v>
                </c:pt>
                <c:pt idx="86">
                  <c:v>451.79883552809162</c:v>
                </c:pt>
                <c:pt idx="87">
                  <c:v>447.34515832608702</c:v>
                </c:pt>
                <c:pt idx="88">
                  <c:v>442.96959328617135</c:v>
                </c:pt>
                <c:pt idx="89">
                  <c:v>409.24587273589873</c:v>
                </c:pt>
                <c:pt idx="90">
                  <c:v>376.71101490663057</c:v>
                </c:pt>
                <c:pt idx="91">
                  <c:v>345.33049215866123</c:v>
                </c:pt>
                <c:pt idx="92">
                  <c:v>315.06786031740512</c:v>
                </c:pt>
                <c:pt idx="93">
                  <c:v>285.88460964290982</c:v>
                </c:pt>
                <c:pt idx="94">
                  <c:v>257.74000706567477</c:v>
                </c:pt>
                <c:pt idx="95">
                  <c:v>230.59092952800978</c:v>
                </c:pt>
                <c:pt idx="96">
                  <c:v>224.03621846945722</c:v>
                </c:pt>
                <c:pt idx="97">
                  <c:v>218.13007835211806</c:v>
                </c:pt>
                <c:pt idx="98">
                  <c:v>212.83851241060944</c:v>
                </c:pt>
                <c:pt idx="99">
                  <c:v>224.9004751023885</c:v>
                </c:pt>
                <c:pt idx="100">
                  <c:v>238.02218234253183</c:v>
                </c:pt>
                <c:pt idx="101">
                  <c:v>252.23756017567618</c:v>
                </c:pt>
                <c:pt idx="102">
                  <c:v>267.58202216071345</c:v>
                </c:pt>
                <c:pt idx="103">
                  <c:v>284.09247193507611</c:v>
                </c:pt>
                <c:pt idx="104">
                  <c:v>301.52000345107962</c:v>
                </c:pt>
                <c:pt idx="105">
                  <c:v>319.89347685776181</c:v>
                </c:pt>
                <c:pt idx="106">
                  <c:v>328.06153423561489</c:v>
                </c:pt>
                <c:pt idx="107">
                  <c:v>335.79045063329016</c:v>
                </c:pt>
                <c:pt idx="108">
                  <c:v>342.98468858465679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D-43D2-BB32-A5E654E9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550730</xdr:colOff>
      <xdr:row>2</xdr:row>
      <xdr:rowOff>9127</xdr:rowOff>
    </xdr:from>
    <xdr:to>
      <xdr:col>22</xdr:col>
      <xdr:colOff>351896</xdr:colOff>
      <xdr:row>19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50E29-BF97-4179-8717-FD0DC151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895081</xdr:colOff>
      <xdr:row>41</xdr:row>
      <xdr:rowOff>149483</xdr:rowOff>
    </xdr:from>
    <xdr:to>
      <xdr:col>65</xdr:col>
      <xdr:colOff>3819</xdr:colOff>
      <xdr:row>56</xdr:row>
      <xdr:rowOff>149483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5EA72-A9B0-424B-BE52-06FEA61D1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773206</xdr:colOff>
      <xdr:row>58</xdr:row>
      <xdr:rowOff>123265</xdr:rowOff>
    </xdr:from>
    <xdr:to>
      <xdr:col>63</xdr:col>
      <xdr:colOff>175372</xdr:colOff>
      <xdr:row>73</xdr:row>
      <xdr:rowOff>8965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2238C-2061-4631-91F8-35B3568C2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63313</xdr:colOff>
      <xdr:row>75</xdr:row>
      <xdr:rowOff>134472</xdr:rowOff>
    </xdr:from>
    <xdr:to>
      <xdr:col>70</xdr:col>
      <xdr:colOff>95250</xdr:colOff>
      <xdr:row>99</xdr:row>
      <xdr:rowOff>147079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A2DEBD-8D56-4AB2-8F8C-716F38D25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1302683</xdr:colOff>
      <xdr:row>92</xdr:row>
      <xdr:rowOff>119343</xdr:rowOff>
    </xdr:from>
    <xdr:to>
      <xdr:col>60</xdr:col>
      <xdr:colOff>642937</xdr:colOff>
      <xdr:row>108</xdr:row>
      <xdr:rowOff>66956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AC8A5-D09E-4540-A225-48B0CD124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1008529</xdr:colOff>
      <xdr:row>75</xdr:row>
      <xdr:rowOff>2522</xdr:rowOff>
    </xdr:from>
    <xdr:to>
      <xdr:col>60</xdr:col>
      <xdr:colOff>347382</xdr:colOff>
      <xdr:row>89</xdr:row>
      <xdr:rowOff>78722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BF2EEA-25B1-4975-A045-F527546A4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0</xdr:colOff>
      <xdr:row>20</xdr:row>
      <xdr:rowOff>0</xdr:rowOff>
    </xdr:from>
    <xdr:to>
      <xdr:col>69</xdr:col>
      <xdr:colOff>806824</xdr:colOff>
      <xdr:row>34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1298E6-F9A4-498E-B5BF-CF150004C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0</xdr:colOff>
      <xdr:row>17</xdr:row>
      <xdr:rowOff>56029</xdr:rowOff>
    </xdr:from>
    <xdr:to>
      <xdr:col>71</xdr:col>
      <xdr:colOff>0</xdr:colOff>
      <xdr:row>33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10A6FE-FF43-4F93-BB90-D9DF2FEA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1629866</xdr:colOff>
      <xdr:row>57</xdr:row>
      <xdr:rowOff>190303</xdr:rowOff>
    </xdr:from>
    <xdr:to>
      <xdr:col>65</xdr:col>
      <xdr:colOff>126283</xdr:colOff>
      <xdr:row>72</xdr:row>
      <xdr:rowOff>190303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61100-8F60-4ECD-A207-982CFBEFF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1755321</xdr:colOff>
      <xdr:row>41</xdr:row>
      <xdr:rowOff>54429</xdr:rowOff>
    </xdr:from>
    <xdr:to>
      <xdr:col>63</xdr:col>
      <xdr:colOff>537962</xdr:colOff>
      <xdr:row>55</xdr:row>
      <xdr:rowOff>130629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3B1C33-E8FF-4207-9AC5-A67867C34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1660072</xdr:colOff>
      <xdr:row>78</xdr:row>
      <xdr:rowOff>95250</xdr:rowOff>
    </xdr:from>
    <xdr:to>
      <xdr:col>64</xdr:col>
      <xdr:colOff>323169</xdr:colOff>
      <xdr:row>102</xdr:row>
      <xdr:rowOff>107857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158183-2433-4B44-90A7-A16D1B5EE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1496784</xdr:colOff>
      <xdr:row>105</xdr:row>
      <xdr:rowOff>81642</xdr:rowOff>
    </xdr:from>
    <xdr:to>
      <xdr:col>64</xdr:col>
      <xdr:colOff>255132</xdr:colOff>
      <xdr:row>120</xdr:row>
      <xdr:rowOff>108857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976D4D-CB94-4C1A-99C8-205626268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-1</xdr:colOff>
      <xdr:row>19</xdr:row>
      <xdr:rowOff>149679</xdr:rowOff>
    </xdr:from>
    <xdr:to>
      <xdr:col>69</xdr:col>
      <xdr:colOff>3986892</xdr:colOff>
      <xdr:row>40</xdr:row>
      <xdr:rowOff>163286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87DA8F-A19E-4254-B63F-7880AEDEF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895081</xdr:colOff>
      <xdr:row>41</xdr:row>
      <xdr:rowOff>149483</xdr:rowOff>
    </xdr:from>
    <xdr:to>
      <xdr:col>65</xdr:col>
      <xdr:colOff>3819</xdr:colOff>
      <xdr:row>56</xdr:row>
      <xdr:rowOff>149483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1E9BE-89D4-4A29-A1A7-3DE7CBBF6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134472</xdr:colOff>
      <xdr:row>59</xdr:row>
      <xdr:rowOff>0</xdr:rowOff>
    </xdr:from>
    <xdr:to>
      <xdr:col>61</xdr:col>
      <xdr:colOff>336178</xdr:colOff>
      <xdr:row>76</xdr:row>
      <xdr:rowOff>35020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E9C02E-1B74-4C23-81A4-2D923ACFD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77</xdr:row>
      <xdr:rowOff>179294</xdr:rowOff>
    </xdr:from>
    <xdr:to>
      <xdr:col>61</xdr:col>
      <xdr:colOff>123264</xdr:colOff>
      <xdr:row>92</xdr:row>
      <xdr:rowOff>64994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BDE7AA-F901-4D4D-876F-0C211DA8C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18</xdr:row>
      <xdr:rowOff>0</xdr:rowOff>
    </xdr:from>
    <xdr:to>
      <xdr:col>69</xdr:col>
      <xdr:colOff>1411941</xdr:colOff>
      <xdr:row>32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BE862F-0B3B-403D-9377-F820B4F37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449035</xdr:colOff>
      <xdr:row>0</xdr:row>
      <xdr:rowOff>70755</xdr:rowOff>
    </xdr:from>
    <xdr:to>
      <xdr:col>26</xdr:col>
      <xdr:colOff>503465</xdr:colOff>
      <xdr:row>27</xdr:row>
      <xdr:rowOff>40820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075EC-5CB4-478E-B465-4286A8EE4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463325</xdr:colOff>
      <xdr:row>28</xdr:row>
      <xdr:rowOff>108858</xdr:rowOff>
    </xdr:from>
    <xdr:to>
      <xdr:col>27</xdr:col>
      <xdr:colOff>163288</xdr:colOff>
      <xdr:row>52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4261-00BE-4788-B5DA-FD64D7C5B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57</xdr:row>
      <xdr:rowOff>544286</xdr:rowOff>
    </xdr:from>
    <xdr:to>
      <xdr:col>28</xdr:col>
      <xdr:colOff>108857</xdr:colOff>
      <xdr:row>78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E1C20-40A4-4A4D-82C4-7B300B90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258534</xdr:colOff>
      <xdr:row>119</xdr:row>
      <xdr:rowOff>84363</xdr:rowOff>
    </xdr:from>
    <xdr:to>
      <xdr:col>12</xdr:col>
      <xdr:colOff>258535</xdr:colOff>
      <xdr:row>139</xdr:row>
      <xdr:rowOff>68034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6F6E1-0F3D-4168-A5B7-E07362CC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3FE5-20C2-467D-A794-06DB14088A45}">
  <dimension ref="A1:I289"/>
  <sheetViews>
    <sheetView tabSelected="1" zoomScale="90" zoomScaleNormal="90" workbookViewId="0"/>
  </sheetViews>
  <sheetFormatPr defaultRowHeight="15" x14ac:dyDescent="0.25"/>
  <cols>
    <col min="1" max="1" width="11.5703125" style="61" bestFit="1" customWidth="1"/>
    <col min="2" max="2" width="11.140625" bestFit="1" customWidth="1"/>
    <col min="3" max="3" width="10.28515625" bestFit="1" customWidth="1"/>
    <col min="4" max="4" width="9.85546875" bestFit="1" customWidth="1"/>
    <col min="5" max="5" width="10.5703125" bestFit="1" customWidth="1"/>
    <col min="6" max="8" width="8.7109375" hidden="1" customWidth="1"/>
    <col min="9" max="9" width="5.5703125" hidden="1" customWidth="1"/>
    <col min="12" max="12" width="10.5703125" bestFit="1" customWidth="1"/>
  </cols>
  <sheetData>
    <row r="1" spans="1:9" x14ac:dyDescent="0.25">
      <c r="A1" s="2" t="s">
        <v>1</v>
      </c>
      <c r="B1" t="s">
        <v>78</v>
      </c>
      <c r="C1" t="s">
        <v>123</v>
      </c>
      <c r="D1" t="s">
        <v>142</v>
      </c>
      <c r="E1" t="s">
        <v>122</v>
      </c>
    </row>
    <row r="2" spans="1:9" x14ac:dyDescent="0.25">
      <c r="A2" s="14">
        <v>44066</v>
      </c>
      <c r="B2">
        <f>'TTU w. Quar - Mit'!J2</f>
        <v>103</v>
      </c>
      <c r="F2" s="80">
        <f>'TTU w. Quar - Mit'!BC2</f>
        <v>103</v>
      </c>
      <c r="G2" s="80">
        <f>'TTU w. Quar - Spike no Mit'!BC2</f>
        <v>103</v>
      </c>
      <c r="H2" s="80">
        <f>'TTU w. Quar - no change'!BC2</f>
        <v>103</v>
      </c>
      <c r="I2">
        <v>103</v>
      </c>
    </row>
    <row r="3" spans="1:9" x14ac:dyDescent="0.25">
      <c r="A3" s="14">
        <f t="shared" ref="A3:A34" si="0">A2+1</f>
        <v>44067</v>
      </c>
      <c r="B3">
        <f>'TTU w. Quar - Mit'!J3</f>
        <v>126</v>
      </c>
      <c r="F3" s="80">
        <f>'TTU w. Quar - Mit'!BC3</f>
        <v>133.15077628094622</v>
      </c>
      <c r="G3" s="80">
        <f>'TTU w. Quar - Spike no Mit'!BC3</f>
        <v>133.15077628094622</v>
      </c>
      <c r="H3" s="80">
        <f>'TTU w. Quar - no change'!BC3</f>
        <v>133.15077628094622</v>
      </c>
      <c r="I3">
        <v>126</v>
      </c>
    </row>
    <row r="4" spans="1:9" x14ac:dyDescent="0.25">
      <c r="A4" s="14">
        <f t="shared" si="0"/>
        <v>44068</v>
      </c>
      <c r="B4">
        <f>'TTU w. Quar - Mit'!J4</f>
        <v>149</v>
      </c>
      <c r="F4" s="80">
        <f>'TTU w. Quar - Mit'!BC4</f>
        <v>166.51457819611841</v>
      </c>
      <c r="G4" s="80">
        <f>'TTU w. Quar - Spike no Mit'!BC4</f>
        <v>166.51457819611841</v>
      </c>
      <c r="H4" s="80">
        <f>'TTU w. Quar - no change'!BC4</f>
        <v>166.51457819611841</v>
      </c>
      <c r="I4">
        <v>149</v>
      </c>
    </row>
    <row r="5" spans="1:9" x14ac:dyDescent="0.25">
      <c r="A5" s="14">
        <f t="shared" si="0"/>
        <v>44069</v>
      </c>
      <c r="B5">
        <f>'TTU w. Quar - Mit'!J5</f>
        <v>206</v>
      </c>
      <c r="F5" s="80">
        <f>'TTU w. Quar - Mit'!BC5</f>
        <v>203.30954880413361</v>
      </c>
      <c r="G5" s="80">
        <f>'TTU w. Quar - Spike no Mit'!BC5</f>
        <v>203.30954880413361</v>
      </c>
      <c r="H5" s="80">
        <f>'TTU w. Quar - no change'!BC5</f>
        <v>203.30954880413361</v>
      </c>
      <c r="I5">
        <v>206</v>
      </c>
    </row>
    <row r="6" spans="1:9" x14ac:dyDescent="0.25">
      <c r="A6" s="14">
        <f t="shared" si="0"/>
        <v>44070</v>
      </c>
      <c r="B6">
        <f>'TTU w. Quar - Mit'!J6</f>
        <v>233</v>
      </c>
      <c r="F6" s="80">
        <f>'TTU w. Quar - Mit'!BC6</f>
        <v>243.76665268865429</v>
      </c>
      <c r="G6" s="80">
        <f>'TTU w. Quar - Spike no Mit'!BC6</f>
        <v>243.76665268865429</v>
      </c>
      <c r="H6" s="80">
        <f>'TTU w. Quar - no change'!BC6</f>
        <v>243.76665268865429</v>
      </c>
      <c r="I6">
        <v>233</v>
      </c>
    </row>
    <row r="7" spans="1:9" x14ac:dyDescent="0.25">
      <c r="A7" s="14">
        <f t="shared" si="0"/>
        <v>44071</v>
      </c>
      <c r="B7">
        <f>'TTU w. Quar - Mit'!J7</f>
        <v>260</v>
      </c>
      <c r="F7" s="80">
        <f>'TTU w. Quar - Mit'!BC7</f>
        <v>288.13010394088855</v>
      </c>
      <c r="G7" s="80">
        <f>'TTU w. Quar - Spike no Mit'!BC7</f>
        <v>288.13010394088855</v>
      </c>
      <c r="H7" s="80">
        <f>'TTU w. Quar - no change'!BC7</f>
        <v>288.13010394088855</v>
      </c>
      <c r="I7">
        <v>260</v>
      </c>
    </row>
    <row r="8" spans="1:9" x14ac:dyDescent="0.25">
      <c r="A8" s="14">
        <f t="shared" si="0"/>
        <v>44072</v>
      </c>
      <c r="B8">
        <f>'TTU w. Quar - Mit'!J8</f>
        <v>319</v>
      </c>
      <c r="F8" s="80">
        <f>'TTU w. Quar - Mit'!BC8</f>
        <v>336.65775214550945</v>
      </c>
      <c r="G8" s="80">
        <f>'TTU w. Quar - Spike no Mit'!BC8</f>
        <v>336.65775214550945</v>
      </c>
      <c r="H8" s="80">
        <f>'TTU w. Quar - no change'!BC8</f>
        <v>336.65775214550945</v>
      </c>
      <c r="I8">
        <v>319</v>
      </c>
    </row>
    <row r="9" spans="1:9" x14ac:dyDescent="0.25">
      <c r="A9" s="69">
        <f t="shared" si="0"/>
        <v>44073</v>
      </c>
      <c r="B9">
        <f>'TTU w. Quar - Mit'!J9</f>
        <v>319</v>
      </c>
      <c r="F9" s="80">
        <f>'TTU w. Quar - Mit'!BC9</f>
        <v>389.62141431673672</v>
      </c>
      <c r="G9" s="80">
        <f>'TTU w. Quar - Spike no Mit'!BC9</f>
        <v>389.62141431673672</v>
      </c>
      <c r="H9" s="80">
        <f>'TTU w. Quar - no change'!BC9</f>
        <v>389.62141431673672</v>
      </c>
      <c r="I9">
        <v>319</v>
      </c>
    </row>
    <row r="10" spans="1:9" x14ac:dyDescent="0.25">
      <c r="A10" s="14">
        <f t="shared" si="0"/>
        <v>44074</v>
      </c>
      <c r="B10">
        <f>'TTU w. Quar - Mit'!J10</f>
        <v>378</v>
      </c>
      <c r="F10" s="80">
        <f>'TTU w. Quar - Mit'!BC10</f>
        <v>447.30713907231086</v>
      </c>
      <c r="G10" s="80">
        <f>'TTU w. Quar - Spike no Mit'!BC10</f>
        <v>447.30713907231086</v>
      </c>
      <c r="H10" s="80">
        <f>'TTU w. Quar - no change'!BC10</f>
        <v>447.30713907231086</v>
      </c>
      <c r="I10">
        <v>378</v>
      </c>
    </row>
    <row r="11" spans="1:9" x14ac:dyDescent="0.25">
      <c r="A11" s="14">
        <f t="shared" si="0"/>
        <v>44075</v>
      </c>
      <c r="B11">
        <f>'TTU w. Quar - Mit'!J11</f>
        <v>551</v>
      </c>
      <c r="F11" s="80">
        <f>'TTU w. Quar - Mit'!BC11</f>
        <v>507.69222849526125</v>
      </c>
      <c r="G11" s="80">
        <f>'TTU w. Quar - Spike no Mit'!BC11</f>
        <v>507.69222849526125</v>
      </c>
      <c r="H11" s="80">
        <f>'TTU w. Quar - no change'!BC11</f>
        <v>507.69222849526125</v>
      </c>
      <c r="I11">
        <v>551</v>
      </c>
    </row>
    <row r="12" spans="1:9" x14ac:dyDescent="0.25">
      <c r="A12" s="14">
        <f t="shared" si="0"/>
        <v>44076</v>
      </c>
      <c r="B12">
        <f>'TTU w. Quar - Mit'!J12</f>
        <v>624</v>
      </c>
      <c r="F12" s="80">
        <f>'TTU w. Quar - Mit'!BC12</f>
        <v>570.69669291893274</v>
      </c>
      <c r="G12" s="80">
        <f>'TTU w. Quar - Spike no Mit'!BC12</f>
        <v>570.69669291893274</v>
      </c>
      <c r="H12" s="80">
        <f>'TTU w. Quar - no change'!BC12</f>
        <v>570.69669291893274</v>
      </c>
      <c r="I12">
        <v>624</v>
      </c>
    </row>
    <row r="13" spans="1:9" x14ac:dyDescent="0.25">
      <c r="A13" s="14">
        <f t="shared" si="0"/>
        <v>44077</v>
      </c>
      <c r="B13">
        <f>'TTU w. Quar - Mit'!J13</f>
        <v>671</v>
      </c>
      <c r="F13" s="80">
        <f>'TTU w. Quar - Mit'!BC13</f>
        <v>636.2171944918764</v>
      </c>
      <c r="G13" s="80">
        <f>'TTU w. Quar - Spike no Mit'!BC13</f>
        <v>636.2171944918764</v>
      </c>
      <c r="H13" s="80">
        <f>'TTU w. Quar - no change'!BC13</f>
        <v>636.2171944918764</v>
      </c>
      <c r="I13">
        <v>671</v>
      </c>
    </row>
    <row r="14" spans="1:9" x14ac:dyDescent="0.25">
      <c r="A14" s="14">
        <f t="shared" si="0"/>
        <v>44078</v>
      </c>
      <c r="B14">
        <f>'TTU w. Quar - Mit'!J14</f>
        <v>717</v>
      </c>
      <c r="F14" s="80">
        <f>'TTU w. Quar - Mit'!BC14</f>
        <v>704.12476585422883</v>
      </c>
      <c r="G14" s="80">
        <f>'TTU w. Quar - Spike no Mit'!BC14</f>
        <v>704.12476585422883</v>
      </c>
      <c r="H14" s="80">
        <f>'TTU w. Quar - no change'!BC14</f>
        <v>704.12476585422883</v>
      </c>
      <c r="I14">
        <v>717</v>
      </c>
    </row>
    <row r="15" spans="1:9" x14ac:dyDescent="0.25">
      <c r="A15" s="14">
        <f t="shared" si="0"/>
        <v>44079</v>
      </c>
      <c r="B15">
        <f>'TTU w. Quar - Mit'!J15</f>
        <v>831</v>
      </c>
      <c r="F15" s="80">
        <f>'TTU w. Quar - Mit'!BC15</f>
        <v>774.26241924884334</v>
      </c>
      <c r="G15" s="80">
        <f>'TTU w. Quar - Spike no Mit'!BC15</f>
        <v>774.26241924884334</v>
      </c>
      <c r="H15" s="80">
        <f>'TTU w. Quar - no change'!BC15</f>
        <v>774.26241924884334</v>
      </c>
      <c r="I15">
        <v>831</v>
      </c>
    </row>
    <row r="16" spans="1:9" x14ac:dyDescent="0.25">
      <c r="A16" s="14">
        <f t="shared" si="0"/>
        <v>44080</v>
      </c>
      <c r="B16">
        <f>'TTU w. Quar - Mit'!J16</f>
        <v>831</v>
      </c>
      <c r="F16" s="80">
        <f>'TTU w. Quar - Mit'!BC16</f>
        <v>846.44264861642591</v>
      </c>
      <c r="G16" s="80">
        <f>'TTU w. Quar - Spike no Mit'!BC16</f>
        <v>846.44264861642591</v>
      </c>
      <c r="H16" s="80">
        <f>'TTU w. Quar - no change'!BC16</f>
        <v>846.44264861642591</v>
      </c>
      <c r="I16">
        <v>831</v>
      </c>
    </row>
    <row r="17" spans="1:9" x14ac:dyDescent="0.25">
      <c r="A17" s="14">
        <f t="shared" si="0"/>
        <v>44081</v>
      </c>
      <c r="B17">
        <f>'TTU w. Quar - Mit'!J17</f>
        <v>945</v>
      </c>
      <c r="F17" s="80">
        <f>'TTU w. Quar - Mit'!BC17</f>
        <v>920.44482723729857</v>
      </c>
      <c r="G17" s="80">
        <f>'TTU w. Quar - Spike no Mit'!BC17</f>
        <v>920.44482723729857</v>
      </c>
      <c r="H17" s="80">
        <f>'TTU w. Quar - no change'!BC17</f>
        <v>920.44482723729857</v>
      </c>
      <c r="I17">
        <v>945</v>
      </c>
    </row>
    <row r="18" spans="1:9" x14ac:dyDescent="0.25">
      <c r="A18" s="14">
        <f t="shared" si="0"/>
        <v>44082</v>
      </c>
      <c r="B18">
        <f>'TTU w. Quar - Mit'!J18</f>
        <v>1020</v>
      </c>
      <c r="F18" s="80">
        <f>'TTU w. Quar - Mit'!BC18</f>
        <v>996.01250311416197</v>
      </c>
      <c r="G18" s="80">
        <f>'TTU w. Quar - Spike no Mit'!BC18</f>
        <v>996.01250311416197</v>
      </c>
      <c r="H18" s="80">
        <f>'TTU w. Quar - no change'!BC18</f>
        <v>996.01250311416197</v>
      </c>
      <c r="I18">
        <v>1020</v>
      </c>
    </row>
    <row r="19" spans="1:9" x14ac:dyDescent="0.25">
      <c r="A19" s="14">
        <f t="shared" si="0"/>
        <v>44083</v>
      </c>
      <c r="B19">
        <f>'TTU w. Quar - Mit'!J19</f>
        <v>1055</v>
      </c>
      <c r="F19" s="80">
        <f>'TTU w. Quar - Mit'!BC19</f>
        <v>1073.0260839919686</v>
      </c>
      <c r="G19" s="80">
        <f>'TTU w. Quar - Spike no Mit'!BC19</f>
        <v>1073.0260839919686</v>
      </c>
      <c r="H19" s="80">
        <f>'TTU w. Quar - no change'!BC19</f>
        <v>1073.0260839919686</v>
      </c>
      <c r="I19">
        <v>1055</v>
      </c>
    </row>
    <row r="20" spans="1:9" x14ac:dyDescent="0.25">
      <c r="A20" s="14">
        <f t="shared" si="0"/>
        <v>44084</v>
      </c>
      <c r="B20">
        <v>1064</v>
      </c>
      <c r="C20" s="80"/>
      <c r="D20" s="80"/>
      <c r="E20" s="80"/>
      <c r="F20" s="80">
        <f>'TTU w. Quar - Mit'!BC20</f>
        <v>1151.3641662772143</v>
      </c>
      <c r="G20" s="80">
        <f>'TTU w. Quar - Spike no Mit'!BC20</f>
        <v>1151.3641662772143</v>
      </c>
      <c r="H20" s="80">
        <f>'TTU w. Quar - no change'!BC20</f>
        <v>1151.3641662772143</v>
      </c>
      <c r="I20" s="60">
        <v>1064</v>
      </c>
    </row>
    <row r="21" spans="1:9" x14ac:dyDescent="0.25">
      <c r="A21" s="14">
        <f t="shared" si="0"/>
        <v>44085</v>
      </c>
      <c r="C21" s="80">
        <f>'TTU w. Quar - Mit'!BC21</f>
        <v>1177.3595902964848</v>
      </c>
      <c r="D21" s="80">
        <f>'TTU w. Quar - Spike no Mit'!BC21</f>
        <v>1239.3770418945073</v>
      </c>
      <c r="E21" s="80">
        <f>'TTU w. Quar - no change'!BC21</f>
        <v>1230.9053059494183</v>
      </c>
      <c r="H21" s="60"/>
      <c r="I21" s="60"/>
    </row>
    <row r="22" spans="1:9" x14ac:dyDescent="0.25">
      <c r="A22" s="14">
        <f t="shared" si="0"/>
        <v>44086</v>
      </c>
      <c r="C22" s="80">
        <f>'TTU w. Quar - Mit'!BC22</f>
        <v>1203.0857296637846</v>
      </c>
      <c r="D22" s="80">
        <f>'TTU w. Quar - Spike no Mit'!BC22</f>
        <v>1329.7124544505587</v>
      </c>
      <c r="E22" s="80">
        <f>'TTU w. Quar - no change'!BC22</f>
        <v>1311.5300515945303</v>
      </c>
      <c r="H22" s="60"/>
      <c r="I22" s="60"/>
    </row>
    <row r="23" spans="1:9" x14ac:dyDescent="0.25">
      <c r="A23" s="14">
        <f t="shared" si="0"/>
        <v>44087</v>
      </c>
      <c r="C23" s="80">
        <f>'TTU w. Quar - Mit'!BC23</f>
        <v>1228.5440418012577</v>
      </c>
      <c r="D23" s="80">
        <f>'TTU w. Quar - Spike no Mit'!BC23</f>
        <v>1422.3362509039353</v>
      </c>
      <c r="E23" s="80">
        <f>'TTU w. Quar - no change'!BC23</f>
        <v>1393.123256023154</v>
      </c>
      <c r="H23" s="60"/>
      <c r="I23" s="60"/>
    </row>
    <row r="24" spans="1:9" x14ac:dyDescent="0.25">
      <c r="A24" s="14">
        <f t="shared" si="0"/>
        <v>44088</v>
      </c>
      <c r="C24" s="80">
        <f>'TTU w. Quar - Mit'!BC24</f>
        <v>1253.7366779514841</v>
      </c>
      <c r="D24" s="80">
        <f>'TTU w. Quar - Spike no Mit'!BC24</f>
        <v>1517.2258981002269</v>
      </c>
      <c r="E24" s="80">
        <f>'TTU w. Quar - no change'!BC24</f>
        <v>1475.5766830413909</v>
      </c>
      <c r="H24" s="60"/>
      <c r="I24" s="60"/>
    </row>
    <row r="25" spans="1:9" x14ac:dyDescent="0.25">
      <c r="A25" s="14">
        <f t="shared" si="0"/>
        <v>44089</v>
      </c>
      <c r="C25" s="80">
        <f>'TTU w. Quar - Mit'!BC25</f>
        <v>1278.6665810820364</v>
      </c>
      <c r="D25" s="80">
        <f>'TTU w. Quar - Spike no Mit'!BC25</f>
        <v>1614.374055336139</v>
      </c>
      <c r="E25" s="80">
        <f>'TTU w. Quar - no change'!BC25</f>
        <v>1558.791926071222</v>
      </c>
      <c r="H25" s="60"/>
      <c r="I25" s="60"/>
    </row>
    <row r="26" spans="1:9" x14ac:dyDescent="0.25">
      <c r="A26" s="14">
        <f t="shared" si="0"/>
        <v>44090</v>
      </c>
      <c r="C26" s="80">
        <f>'TTU w. Quar - Mit'!BC26</f>
        <v>1303.3375898612055</v>
      </c>
      <c r="D26" s="80">
        <f>'TTU w. Quar - Spike no Mit'!BC26</f>
        <v>1713.7925657529017</v>
      </c>
      <c r="E26" s="80">
        <f>'TTU w. Quar - no change'!BC26</f>
        <v>1642.6836554783063</v>
      </c>
      <c r="H26" s="60"/>
      <c r="I26" s="60"/>
    </row>
    <row r="27" spans="1:9" x14ac:dyDescent="0.25">
      <c r="A27" s="14">
        <f t="shared" si="0"/>
        <v>44091</v>
      </c>
      <c r="C27" s="80">
        <f>'TTU w. Quar - Mit'!BC27</f>
        <v>1327.7538682121201</v>
      </c>
      <c r="D27" s="80">
        <f>'TTU w. Quar - Spike no Mit'!BC27</f>
        <v>1815.5020393532322</v>
      </c>
      <c r="E27" s="80">
        <f>'TTU w. Quar - no change'!BC27</f>
        <v>1727.1702678323275</v>
      </c>
      <c r="H27" s="60"/>
      <c r="I27" s="60"/>
    </row>
    <row r="28" spans="1:9" x14ac:dyDescent="0.25">
      <c r="A28" s="14">
        <f t="shared" si="0"/>
        <v>44092</v>
      </c>
      <c r="C28" s="80">
        <f>'TTU w. Quar - Mit'!BC28</f>
        <v>1351.9198975266793</v>
      </c>
      <c r="D28" s="80">
        <f>'TTU w. Quar - Spike no Mit'!BC28</f>
        <v>1919.532461101428</v>
      </c>
      <c r="E28" s="80">
        <f>'TTU w. Quar - no change'!BC28</f>
        <v>1812.1742788822821</v>
      </c>
      <c r="H28" s="60"/>
      <c r="I28" s="60"/>
    </row>
    <row r="29" spans="1:9" x14ac:dyDescent="0.25">
      <c r="A29" s="14">
        <f t="shared" si="0"/>
        <v>44093</v>
      </c>
      <c r="C29" s="80">
        <f>'TTU w. Quar - Mit'!BC29</f>
        <v>1376.047755764655</v>
      </c>
      <c r="D29" s="80">
        <f>'TTU w. Quar - Spike no Mit'!BC29</f>
        <v>2025.2125032066499</v>
      </c>
      <c r="E29" s="80">
        <f>'TTU w. Quar - no change'!BC29</f>
        <v>1897.6225998313548</v>
      </c>
      <c r="H29" s="60"/>
      <c r="I29" s="60"/>
    </row>
    <row r="30" spans="1:9" x14ac:dyDescent="0.25">
      <c r="A30" s="14">
        <f t="shared" si="0"/>
        <v>44094</v>
      </c>
      <c r="C30" s="80">
        <f>'TTU w. Quar - Mit'!BC30</f>
        <v>1400.1390734929369</v>
      </c>
      <c r="D30" s="80">
        <f>'TTU w. Quar - Spike no Mit'!BC30</f>
        <v>2132.439834027221</v>
      </c>
      <c r="E30" s="80">
        <f>'TTU w. Quar - no change'!BC30</f>
        <v>1983.4466722593556</v>
      </c>
      <c r="H30" s="60"/>
      <c r="I30" s="60"/>
    </row>
    <row r="31" spans="1:9" x14ac:dyDescent="0.25">
      <c r="A31" s="14">
        <f t="shared" si="0"/>
        <v>44095</v>
      </c>
      <c r="C31" s="80">
        <f>'TTU w. Quar - Mit'!BC31</f>
        <v>1424.1954089403125</v>
      </c>
      <c r="D31" s="80">
        <f>'TTU w. Quar - Spike no Mit'!BC31</f>
        <v>2229.8327581253716</v>
      </c>
      <c r="E31" s="80">
        <f>'TTU w. Quar - no change'!BC31</f>
        <v>2069.5824351590354</v>
      </c>
    </row>
    <row r="32" spans="1:9" x14ac:dyDescent="0.25">
      <c r="A32" s="14">
        <f t="shared" si="0"/>
        <v>44096</v>
      </c>
      <c r="C32" s="80">
        <f>'TTU w. Quar - Mit'!BC32</f>
        <v>1448.2182482131202</v>
      </c>
      <c r="D32" s="80">
        <f>'TTU w. Quar - Spike no Mit'!BC32</f>
        <v>2327.1886621083017</v>
      </c>
      <c r="E32" s="80">
        <f>'TTU w. Quar - no change'!BC32</f>
        <v>2155.9700956381689</v>
      </c>
    </row>
    <row r="33" spans="1:5" x14ac:dyDescent="0.25">
      <c r="A33" s="14">
        <f t="shared" si="0"/>
        <v>44097</v>
      </c>
      <c r="C33" s="80">
        <f>'TTU w. Quar - Mit'!BC33</f>
        <v>1472.2090051374262</v>
      </c>
      <c r="D33" s="80">
        <f>'TTU w. Quar - Spike no Mit'!BC33</f>
        <v>2424.3244385389044</v>
      </c>
      <c r="E33" s="80">
        <f>'TTU w. Quar - no change'!BC33</f>
        <v>2242.5536728916763</v>
      </c>
    </row>
    <row r="34" spans="1:5" x14ac:dyDescent="0.25">
      <c r="A34" s="14">
        <f t="shared" si="0"/>
        <v>44098</v>
      </c>
      <c r="C34" s="80">
        <f>'TTU w. Quar - Mit'!BC34</f>
        <v>1496.169020721333</v>
      </c>
      <c r="D34" s="80">
        <f>'TTU w. Quar - Spike no Mit'!BC34</f>
        <v>2521.0472791362886</v>
      </c>
      <c r="E34" s="80">
        <f>'TTU w. Quar - no change'!BC34</f>
        <v>2329.2802830667442</v>
      </c>
    </row>
    <row r="35" spans="1:5" x14ac:dyDescent="0.25">
      <c r="A35" s="14">
        <f t="shared" ref="A35:A66" si="1">A34+1</f>
        <v>44099</v>
      </c>
      <c r="C35" s="80">
        <f>'TTU w. Quar - Mit'!BC35</f>
        <v>1520.0995648518074</v>
      </c>
      <c r="D35" s="80">
        <f>'TTU w. Quar - Spike no Mit'!BC35</f>
        <v>2617.1537805963826</v>
      </c>
      <c r="E35" s="80">
        <f>'TTU w. Quar - no change'!BC35</f>
        <v>2416.1000608533368</v>
      </c>
    </row>
    <row r="36" spans="1:5" x14ac:dyDescent="0.25">
      <c r="A36" s="14">
        <f t="shared" si="1"/>
        <v>44100</v>
      </c>
      <c r="C36" s="80">
        <f>'TTU w. Quar - Mit'!BC36</f>
        <v>1544.0018379600792</v>
      </c>
      <c r="D36" s="80">
        <f>'TTU w. Quar - Spike no Mit'!BC36</f>
        <v>2712.4289689781826</v>
      </c>
      <c r="E36" s="80">
        <f>'TTU w. Quar - no change'!BC36</f>
        <v>2502.9660459849656</v>
      </c>
    </row>
    <row r="37" spans="1:5" x14ac:dyDescent="0.25">
      <c r="A37" s="14">
        <f t="shared" si="1"/>
        <v>44101</v>
      </c>
      <c r="C37" s="80">
        <f>'TTU w. Quar - Mit'!BC37</f>
        <v>1567.876175875612</v>
      </c>
      <c r="D37" s="80">
        <f>'TTU w. Quar - Spike no Mit'!BC37</f>
        <v>2806.695603868478</v>
      </c>
      <c r="E37" s="80">
        <f>'TTU w. Quar - no change'!BC37</f>
        <v>2589.8340417753079</v>
      </c>
    </row>
    <row r="38" spans="1:5" x14ac:dyDescent="0.25">
      <c r="A38" s="14">
        <f t="shared" si="1"/>
        <v>44102</v>
      </c>
      <c r="C38" s="80">
        <f>'TTU w. Quar - Mit'!BC38</f>
        <v>1591.7228955752055</v>
      </c>
      <c r="D38" s="80">
        <f>'TTU w. Quar - Spike no Mit'!BC38</f>
        <v>2899.7757747823002</v>
      </c>
      <c r="E38" s="80">
        <f>'TTU w. Quar - no change'!BC38</f>
        <v>2676.662454875498</v>
      </c>
    </row>
    <row r="39" spans="1:5" x14ac:dyDescent="0.25">
      <c r="A39" s="14">
        <f t="shared" si="1"/>
        <v>44103</v>
      </c>
      <c r="C39" s="80">
        <f>'TTU w. Quar - Mit'!BC39</f>
        <v>1615.5422962314735</v>
      </c>
      <c r="D39" s="80">
        <f>'TTU w. Quar - Spike no Mit'!BC39</f>
        <v>2992.2838417074058</v>
      </c>
      <c r="E39" s="80">
        <f>'TTU w. Quar - no change'!BC39</f>
        <v>2763.412127676952</v>
      </c>
    </row>
    <row r="40" spans="1:5" x14ac:dyDescent="0.25">
      <c r="A40" s="14">
        <f t="shared" si="1"/>
        <v>44104</v>
      </c>
      <c r="C40" s="80">
        <f>'TTU w. Quar - Mit'!BC40</f>
        <v>1639.3346602176061</v>
      </c>
      <c r="D40" s="80">
        <f>'TTU w. Quar - Spike no Mit'!BC40</f>
        <v>3084.1765484802263</v>
      </c>
      <c r="E40" s="80">
        <f>'TTU w. Quar - no change'!BC40</f>
        <v>2850.0461772092849</v>
      </c>
    </row>
    <row r="41" spans="1:5" x14ac:dyDescent="0.25">
      <c r="A41" s="14">
        <f t="shared" si="1"/>
        <v>44105</v>
      </c>
      <c r="C41" s="80">
        <f>'TTU w. Quar - Mit'!BC41</f>
        <v>1663.1002540715861</v>
      </c>
      <c r="D41" s="80">
        <f>'TTU w. Quar - Spike no Mit'!BC41</f>
        <v>3175.4216483895789</v>
      </c>
      <c r="E41" s="80">
        <f>'TTU w. Quar - no change'!BC41</f>
        <v>2936.5298569958691</v>
      </c>
    </row>
    <row r="42" spans="1:5" x14ac:dyDescent="0.25">
      <c r="A42" s="14">
        <f t="shared" si="1"/>
        <v>44106</v>
      </c>
      <c r="C42" s="80">
        <f>'TTU w. Quar - Mit'!BC42</f>
        <v>1686.8393294229086</v>
      </c>
      <c r="D42" s="80">
        <f>'TTU w. Quar - Spike no Mit'!BC42</f>
        <v>3265.99906490177</v>
      </c>
      <c r="E42" s="80">
        <f>'TTU w. Quar - no change'!BC42</f>
        <v>3022.8304611346111</v>
      </c>
    </row>
    <row r="43" spans="1:5" x14ac:dyDescent="0.25">
      <c r="A43" s="14">
        <f t="shared" si="1"/>
        <v>44107</v>
      </c>
      <c r="C43" s="80">
        <f>'TTU w. Quar - Mit'!BC43</f>
        <v>1710.5521238747372</v>
      </c>
      <c r="D43" s="80">
        <f>'TTU w. Quar - Spike no Mit'!BC43</f>
        <v>3355.9021483858119</v>
      </c>
      <c r="E43" s="80">
        <f>'TTU w. Quar - no change'!BC43</f>
        <v>3108.9172277977887</v>
      </c>
    </row>
    <row r="44" spans="1:5" x14ac:dyDescent="0.25">
      <c r="A44" s="14">
        <f t="shared" si="1"/>
        <v>44108</v>
      </c>
      <c r="C44" s="80">
        <f>'TTU w. Quar - Mit'!BC44</f>
        <v>1734.2388618434106</v>
      </c>
      <c r="D44" s="80">
        <f>'TTU w. Quar - Spike no Mit'!BC44</f>
        <v>3445.1390370278818</v>
      </c>
      <c r="E44" s="80">
        <f>'TTU w. Quar - no change'!BC44</f>
        <v>3194.7612447198762</v>
      </c>
    </row>
    <row r="45" spans="1:5" x14ac:dyDescent="0.25">
      <c r="A45" s="14">
        <f t="shared" si="1"/>
        <v>44109</v>
      </c>
      <c r="C45" s="80">
        <f>'TTU w. Quar - Mit'!BC45</f>
        <v>1757.8997583981759</v>
      </c>
      <c r="D45" s="80">
        <f>'TTU w. Quar - Spike no Mit'!BC45</f>
        <v>3533.7306656892797</v>
      </c>
      <c r="E45" s="80">
        <f>'TTU w. Quar - no change'!BC45</f>
        <v>3280.3353588277173</v>
      </c>
    </row>
    <row r="46" spans="1:5" x14ac:dyDescent="0.25">
      <c r="A46" s="14">
        <f t="shared" si="1"/>
        <v>44110</v>
      </c>
      <c r="C46" s="80">
        <f>'TTU w. Quar - Mit'!BC46</f>
        <v>1781.535019707431</v>
      </c>
      <c r="D46" s="80">
        <f>'TTU w. Quar - Spike no Mit'!BC46</f>
        <v>3621.7113225317962</v>
      </c>
      <c r="E46" s="80">
        <f>'TTU w. Quar - no change'!BC46</f>
        <v>3365.6140915941446</v>
      </c>
    </row>
    <row r="47" spans="1:5" x14ac:dyDescent="0.25">
      <c r="A47" s="14">
        <f t="shared" si="1"/>
        <v>44111</v>
      </c>
      <c r="C47" s="80">
        <f>'TTU w. Quar - Mit'!BC47</f>
        <v>1805.144843462964</v>
      </c>
      <c r="D47" s="80">
        <f>'TTU w. Quar - Spike no Mit'!BC47</f>
        <v>3709.0750535470715</v>
      </c>
      <c r="E47" s="80">
        <f>'TTU w. Quar - no change'!BC47</f>
        <v>3450.5735609489029</v>
      </c>
    </row>
    <row r="48" spans="1:5" x14ac:dyDescent="0.25">
      <c r="A48" s="14">
        <f t="shared" si="1"/>
        <v>44112</v>
      </c>
      <c r="C48" s="80">
        <f>'TTU w. Quar - Mit'!BC48</f>
        <v>1828.7294192832446</v>
      </c>
      <c r="D48" s="80">
        <f>'TTU w. Quar - Spike no Mit'!BC48</f>
        <v>3795.8188064264955</v>
      </c>
      <c r="E48" s="80">
        <f>'TTU w. Quar - no change'!BC48</f>
        <v>3535.1914096437276</v>
      </c>
    </row>
    <row r="49" spans="1:5" x14ac:dyDescent="0.25">
      <c r="A49" s="14">
        <f t="shared" si="1"/>
        <v>44113</v>
      </c>
      <c r="C49" s="80">
        <f>'TTU w. Quar - Mit'!BC49</f>
        <v>1852.2889290967789</v>
      </c>
      <c r="D49" s="80">
        <f>'TTU w. Quar - Spike no Mit'!BC49</f>
        <v>3881.9418025116433</v>
      </c>
      <c r="E49" s="80">
        <f>'TTU w. Quar - no change'!BC49</f>
        <v>3619.4467388257103</v>
      </c>
    </row>
    <row r="50" spans="1:5" x14ac:dyDescent="0.25">
      <c r="A50" s="14">
        <f t="shared" si="1"/>
        <v>44114</v>
      </c>
      <c r="C50" s="80">
        <f>'TTU w. Quar - Mit'!BC50</f>
        <v>1875.8235475064714</v>
      </c>
      <c r="D50" s="80">
        <f>'TTU w. Quar - Spike no Mit'!BC50</f>
        <v>3967.444805638745</v>
      </c>
      <c r="E50" s="80">
        <f>'TTU w. Quar - no change'!BC50</f>
        <v>3703.3200442082839</v>
      </c>
    </row>
    <row r="51" spans="1:5" x14ac:dyDescent="0.25">
      <c r="A51" s="14">
        <f t="shared" si="1"/>
        <v>44115</v>
      </c>
      <c r="C51" s="80">
        <f>'TTU w. Quar - Mit'!BC51</f>
        <v>1899.3334421359411</v>
      </c>
      <c r="D51" s="80">
        <f>'TTU w. Quar - Spike no Mit'!BC51</f>
        <v>4052.3292787426626</v>
      </c>
      <c r="E51" s="80">
        <f>'TTU w. Quar - no change'!BC51</f>
        <v>3786.793155056047</v>
      </c>
    </row>
    <row r="52" spans="1:5" x14ac:dyDescent="0.25">
      <c r="A52" s="14">
        <f t="shared" si="1"/>
        <v>44116</v>
      </c>
      <c r="C52" s="80">
        <f>'TTU w. Quar - Mit'!BC52</f>
        <v>1922.8187739586847</v>
      </c>
      <c r="D52" s="80">
        <f>'TTU w. Quar - Spike no Mit'!BC52</f>
        <v>4136.5964183760816</v>
      </c>
      <c r="E52" s="80">
        <f>'TTU w. Quar - no change'!BC52</f>
        <v>3869.8491760268098</v>
      </c>
    </row>
    <row r="53" spans="1:5" x14ac:dyDescent="0.25">
      <c r="A53" s="14">
        <f t="shared" si="1"/>
        <v>44117</v>
      </c>
      <c r="C53" s="80">
        <f>'TTU w. Quar - Mit'!BC53</f>
        <v>1946.2796975994092</v>
      </c>
      <c r="D53" s="80">
        <f>'TTU w. Quar - Spike no Mit'!BC53</f>
        <v>4220.246288310389</v>
      </c>
      <c r="E53" s="80">
        <f>'TTU w. Quar - no change'!BC53</f>
        <v>3952.4724317648261</v>
      </c>
    </row>
    <row r="54" spans="1:5" x14ac:dyDescent="0.25">
      <c r="A54" s="14">
        <f t="shared" si="1"/>
        <v>44118</v>
      </c>
      <c r="C54" s="80">
        <f>'TTU w. Quar - Mit'!BC54</f>
        <v>1969.7163616215782</v>
      </c>
      <c r="D54" s="80">
        <f>'TTU w. Quar - Spike no Mit'!BC54</f>
        <v>4303.2768863411302</v>
      </c>
      <c r="E54" s="80">
        <f>'TTU w. Quar - no change'!BC54</f>
        <v>4034.6484140245557</v>
      </c>
    </row>
    <row r="55" spans="1:5" x14ac:dyDescent="0.25">
      <c r="A55" s="14">
        <f t="shared" si="1"/>
        <v>44119</v>
      </c>
      <c r="C55" s="80">
        <f>'TTU w. Quar - Mit'!BC55</f>
        <v>1993.1289088018002</v>
      </c>
      <c r="D55" s="80">
        <f>'TTU w. Quar - Spike no Mit'!BC55</f>
        <v>4385.6867402036078</v>
      </c>
      <c r="E55" s="80">
        <f>'TTU w. Quar - no change'!BC55</f>
        <v>4116.3637310372087</v>
      </c>
    </row>
    <row r="56" spans="1:5" x14ac:dyDescent="0.25">
      <c r="A56" s="14">
        <f t="shared" si="1"/>
        <v>44120</v>
      </c>
      <c r="C56" s="80">
        <f>'TTU w. Quar - Mit'!BC56</f>
        <v>2016.5174763916727</v>
      </c>
      <c r="D56" s="80">
        <f>'TTU w. Quar - Spike no Mit'!BC56</f>
        <v>4467.4747369880724</v>
      </c>
      <c r="E56" s="80">
        <f>'TTU w. Quar - no change'!BC56</f>
        <v>4197.6060588267283</v>
      </c>
    </row>
    <row r="57" spans="1:5" x14ac:dyDescent="0.25">
      <c r="A57" s="14">
        <f t="shared" si="1"/>
        <v>44121</v>
      </c>
      <c r="C57" s="80">
        <f>'TTU w. Quar - Mit'!BC57</f>
        <v>2039.8821963676626</v>
      </c>
      <c r="D57" s="80">
        <f>'TTU w. Quar - Spike no Mit'!BC57</f>
        <v>4548.6399878111524</v>
      </c>
      <c r="E57" s="80">
        <f>'TTU w. Quar - no change'!BC57</f>
        <v>4278.3640942528173</v>
      </c>
    </row>
    <row r="58" spans="1:5" x14ac:dyDescent="0.25">
      <c r="A58" s="14">
        <f t="shared" si="1"/>
        <v>44122</v>
      </c>
      <c r="C58" s="80">
        <f>'TTU w. Quar - Mit'!BC58</f>
        <v>2063.2231956695723</v>
      </c>
      <c r="D58" s="80">
        <f>'TTU w. Quar - Spike no Mit'!BC58</f>
        <v>4629.1817357343925</v>
      </c>
      <c r="E58" s="80">
        <f>'TTU w. Quar - no change'!BC58</f>
        <v>4358.6275097225971</v>
      </c>
    </row>
    <row r="59" spans="1:5" x14ac:dyDescent="0.25">
      <c r="A59" s="14">
        <f t="shared" si="1"/>
        <v>44123</v>
      </c>
      <c r="C59" s="80">
        <f>'TTU w. Quar - Mit'!BC59</f>
        <v>2086.5405964281213</v>
      </c>
      <c r="D59" s="80">
        <f>'TTU w. Quar - Spike no Mit'!BC59</f>
        <v>4709.0993156931836</v>
      </c>
      <c r="E59" s="80">
        <f>'TTU w. Quar - no change'!BC59</f>
        <v>4438.3869094934826</v>
      </c>
    </row>
    <row r="60" spans="1:5" x14ac:dyDescent="0.25">
      <c r="A60" s="14">
        <f t="shared" si="1"/>
        <v>44124</v>
      </c>
      <c r="C60" s="80">
        <f>'TTU w. Quar - Mit'!BC60</f>
        <v>2109.8345161821449</v>
      </c>
      <c r="D60" s="80">
        <f>'TTU w. Quar - Spike no Mit'!BC60</f>
        <v>4788.3921760280882</v>
      </c>
      <c r="E60" s="80">
        <f>'TTU w. Quar - no change'!BC60</f>
        <v>4517.6337874820265</v>
      </c>
    </row>
    <row r="61" spans="1:5" x14ac:dyDescent="0.25">
      <c r="A61" s="14">
        <f t="shared" si="1"/>
        <v>44125</v>
      </c>
      <c r="C61" s="80">
        <f>'TTU w. Quar - Mit'!BC61</f>
        <v>2133.1050680859335</v>
      </c>
      <c r="D61" s="80">
        <f>'TTU w. Quar - Spike no Mit'!BC61</f>
        <v>4867.0599570133327</v>
      </c>
      <c r="E61" s="80">
        <f>'TTU w. Quar - no change'!BC61</f>
        <v>4596.3604864953377</v>
      </c>
    </row>
    <row r="62" spans="1:5" x14ac:dyDescent="0.25">
      <c r="A62" s="14">
        <f t="shared" si="1"/>
        <v>44126</v>
      </c>
      <c r="C62" s="80">
        <f>'TTU w. Quar - Mit'!BC62</f>
        <v>2156.3523611071578</v>
      </c>
      <c r="D62" s="80">
        <f>'TTU w. Quar - Spike no Mit'!BC62</f>
        <v>4945.102632361175</v>
      </c>
      <c r="E62" s="80">
        <f>'TTU w. Quar - no change'!BC62</f>
        <v>4674.5601588114205</v>
      </c>
    </row>
    <row r="63" spans="1:5" x14ac:dyDescent="0.25">
      <c r="A63" s="14">
        <f t="shared" si="1"/>
        <v>44127</v>
      </c>
      <c r="C63" s="80">
        <f>'TTU w. Quar - Mit'!BC63</f>
        <v>2179.5765002158132</v>
      </c>
      <c r="D63" s="80">
        <f>'TTU w. Quar - Spike no Mit'!BC63</f>
        <v>5022.5204872733839</v>
      </c>
      <c r="E63" s="80">
        <f>'TTU w. Quar - no change'!BC63</f>
        <v>4752.2267280491424</v>
      </c>
    </row>
    <row r="64" spans="1:5" x14ac:dyDescent="0.25">
      <c r="A64" s="14">
        <f t="shared" si="1"/>
        <v>44128</v>
      </c>
      <c r="C64" s="80">
        <f>'TTU w. Quar - Mit'!BC64</f>
        <v>2202.7775865645826</v>
      </c>
      <c r="D64" s="80">
        <f>'TTU w. Quar - Spike no Mit'!BC64</f>
        <v>5099.3141065217142</v>
      </c>
      <c r="E64" s="80">
        <f>'TTU w. Quar - no change'!BC64</f>
        <v>4829.3548522838664</v>
      </c>
    </row>
    <row r="65" spans="1:5" x14ac:dyDescent="0.25">
      <c r="A65" s="14">
        <f t="shared" si="1"/>
        <v>44129</v>
      </c>
      <c r="C65" s="80">
        <f>'TTU w. Quar - Mit'!BC65</f>
        <v>2225.955717661021</v>
      </c>
      <c r="D65" s="80">
        <f>'TTU w. Quar - Spike no Mit'!BC65</f>
        <v>5175.4843705998856</v>
      </c>
      <c r="E65" s="80">
        <f>'TTU w. Quar - no change'!BC65</f>
        <v>4905.9398883759095</v>
      </c>
    </row>
    <row r="66" spans="1:5" x14ac:dyDescent="0.25">
      <c r="A66" s="14">
        <f t="shared" si="1"/>
        <v>44130</v>
      </c>
      <c r="C66" s="80">
        <f>'TTU w. Quar - Mit'!BC66</f>
        <v>2249.1109875319171</v>
      </c>
      <c r="D66" s="80">
        <f>'TTU w. Quar - Spike no Mit'!BC66</f>
        <v>5251.0324574196748</v>
      </c>
      <c r="E66" s="80">
        <f>'TTU w. Quar - no change'!BC66</f>
        <v>4981.977857479842</v>
      </c>
    </row>
    <row r="67" spans="1:5" x14ac:dyDescent="0.25">
      <c r="A67" s="14">
        <f t="shared" ref="A67:A98" si="2">A66+1</f>
        <v>44131</v>
      </c>
      <c r="C67" s="80">
        <f>'TTU w. Quar - Mit'!BC67</f>
        <v>2272.2434868802034</v>
      </c>
      <c r="D67" s="80">
        <f>'TTU w. Quar - Spike no Mit'!BC67</f>
        <v>5325.959846394434</v>
      </c>
      <c r="E67" s="80">
        <f>'TTU w. Quar - no change'!BC67</f>
        <v>5057.465411704894</v>
      </c>
    </row>
    <row r="68" spans="1:5" x14ac:dyDescent="0.25">
      <c r="A68" s="14">
        <f t="shared" si="2"/>
        <v>44132</v>
      </c>
      <c r="C68" s="80">
        <f>'TTU w. Quar - Mit'!BC68</f>
        <v>2295.3533032347418</v>
      </c>
      <c r="D68" s="80">
        <f>'TTU w. Quar - Spike no Mit'!BC68</f>
        <v>5400.2683210603964</v>
      </c>
      <c r="E68" s="80">
        <f>'TTU w. Quar - no change'!BC68</f>
        <v>5132.3998018995399</v>
      </c>
    </row>
    <row r="69" spans="1:5" x14ac:dyDescent="0.25">
      <c r="A69" s="14">
        <f t="shared" si="2"/>
        <v>44133</v>
      </c>
      <c r="C69" s="80">
        <f>'TTU w. Quar - Mit'!BC69</f>
        <v>2318.4405210933128</v>
      </c>
      <c r="D69" s="80">
        <f>'TTU w. Quar - Spike no Mit'!BC69</f>
        <v>5473.9599665818087</v>
      </c>
      <c r="E69" s="80">
        <f>'TTU w. Quar - no change'!BC69</f>
        <v>5206.7788465361891</v>
      </c>
    </row>
    <row r="70" spans="1:5" x14ac:dyDescent="0.25">
      <c r="A70" s="14">
        <f t="shared" si="2"/>
        <v>44134</v>
      </c>
      <c r="C70" s="80">
        <f>'TTU w. Quar - Mit'!BC70</f>
        <v>2341.5052220591169</v>
      </c>
      <c r="D70" s="80">
        <f>'TTU w. Quar - Spike no Mit'!BC70</f>
        <v>5555.0878144961553</v>
      </c>
      <c r="E70" s="80">
        <f>'TTU w. Quar - no change'!BC70</f>
        <v>5280.6009016743228</v>
      </c>
    </row>
    <row r="71" spans="1:5" x14ac:dyDescent="0.25">
      <c r="A71" s="14">
        <f t="shared" si="2"/>
        <v>44135</v>
      </c>
      <c r="C71" s="80">
        <f>'TTU w. Quar - Mit'!BC71</f>
        <v>2364.5474849710804</v>
      </c>
      <c r="D71" s="80">
        <f>'TTU w. Quar - Spike no Mit'!BC71</f>
        <v>5636.3676568566116</v>
      </c>
      <c r="E71" s="80">
        <f>'TTU w. Quar - no change'!BC71</f>
        <v>5353.8648319819376</v>
      </c>
    </row>
    <row r="72" spans="1:5" x14ac:dyDescent="0.25">
      <c r="A72" s="14">
        <f t="shared" si="2"/>
        <v>44136</v>
      </c>
      <c r="C72" s="80">
        <f>'TTU w. Quar - Mit'!BC72</f>
        <v>2387.5673860282509</v>
      </c>
      <c r="D72" s="80">
        <f>'TTU w. Quar - Spike no Mit'!BC72</f>
        <v>5717.8376577210065</v>
      </c>
      <c r="E72" s="80">
        <f>'TTU w. Quar - no change'!BC72</f>
        <v>5426.5699827959006</v>
      </c>
    </row>
    <row r="73" spans="1:5" x14ac:dyDescent="0.25">
      <c r="A73" s="14">
        <f t="shared" si="2"/>
        <v>44137</v>
      </c>
      <c r="C73" s="80">
        <f>'TTU w. Quar - Mit'!BC73</f>
        <v>2410.5649989085487</v>
      </c>
      <c r="D73" s="80">
        <f>'TTU w. Quar - Spike no Mit'!BC73</f>
        <v>5799.5375643907546</v>
      </c>
      <c r="E73" s="80">
        <f>'TTU w. Quar - no change'!BC73</f>
        <v>5498.7161532018581</v>
      </c>
    </row>
    <row r="74" spans="1:5" x14ac:dyDescent="0.25">
      <c r="A74" s="14">
        <f t="shared" si="2"/>
        <v>44138</v>
      </c>
      <c r="C74" s="80">
        <f>'TTU w. Quar - Mit'!BC74</f>
        <v>2433.5403948821245</v>
      </c>
      <c r="D74" s="80">
        <f>'TTU w. Quar - Spike no Mit'!BC74</f>
        <v>5881.5087160621451</v>
      </c>
      <c r="E74" s="80">
        <f>'TTU w. Quar - no change'!BC74</f>
        <v>5570.3035701144163</v>
      </c>
    </row>
    <row r="75" spans="1:5" x14ac:dyDescent="0.25">
      <c r="A75" s="14">
        <f t="shared" si="2"/>
        <v>44139</v>
      </c>
      <c r="C75" s="80">
        <f>'TTU w. Quar - Mit'!BC75</f>
        <v>2456.49364291958</v>
      </c>
      <c r="D75" s="80">
        <f>'TTU w. Quar - Spike no Mit'!BC75</f>
        <v>5955.5474458458666</v>
      </c>
      <c r="E75" s="80">
        <f>'TTU w. Quar - no change'!BC75</f>
        <v>5641.3328633383171</v>
      </c>
    </row>
    <row r="76" spans="1:5" x14ac:dyDescent="0.25">
      <c r="A76" s="14">
        <f t="shared" si="2"/>
        <v>44140</v>
      </c>
      <c r="C76" s="80">
        <f>'TTU w. Quar - Mit'!BC76</f>
        <v>2479.4248097952768</v>
      </c>
      <c r="D76" s="80">
        <f>'TTU w. Quar - Spike no Mit'!BC76</f>
        <v>6029.1509369800242</v>
      </c>
      <c r="E76" s="80">
        <f>'TTU w. Quar - no change'!BC76</f>
        <v>5711.805041591173</v>
      </c>
    </row>
    <row r="77" spans="1:5" x14ac:dyDescent="0.25">
      <c r="A77" s="14">
        <f t="shared" si="2"/>
        <v>44141</v>
      </c>
      <c r="C77" s="80">
        <f>'TTU w. Quar - Mit'!BC77</f>
        <v>2502.3339601859561</v>
      </c>
      <c r="D77" s="80">
        <f>'TTU w. Quar - Spike no Mit'!BC77</f>
        <v>6102.3282654592222</v>
      </c>
      <c r="E77" s="80">
        <f>'TTU w. Quar - no change'!BC77</f>
        <v>5781.7214694680615</v>
      </c>
    </row>
    <row r="78" spans="1:5" x14ac:dyDescent="0.25">
      <c r="A78" s="14">
        <f t="shared" si="2"/>
        <v>44142</v>
      </c>
      <c r="C78" s="80">
        <f>'TTU w. Quar - Mit'!BC78</f>
        <v>2525.221156764886</v>
      </c>
      <c r="D78" s="80">
        <f>'TTU w. Quar - Spike no Mit'!BC78</f>
        <v>6174.5939263550781</v>
      </c>
      <c r="E78" s="80">
        <f>'TTU w. Quar - no change'!BC78</f>
        <v>5851.0838453279275</v>
      </c>
    </row>
    <row r="79" spans="1:5" x14ac:dyDescent="0.25">
      <c r="A79" s="14">
        <f t="shared" si="2"/>
        <v>44143</v>
      </c>
      <c r="C79" s="80">
        <f>'TTU w. Quar - Mit'!BC79</f>
        <v>2548.0864602917327</v>
      </c>
      <c r="D79" s="80">
        <f>'TTU w. Quar - Spike no Mit'!BC79</f>
        <v>6245.8923155970097</v>
      </c>
      <c r="E79" s="80">
        <f>'TTU w. Quar - no change'!BC79</f>
        <v>5919.8941800812918</v>
      </c>
    </row>
    <row r="80" spans="1:5" x14ac:dyDescent="0.25">
      <c r="A80" s="14">
        <f t="shared" si="2"/>
        <v>44144</v>
      </c>
      <c r="C80" s="80">
        <f>'TTU w. Quar - Mit'!BC80</f>
        <v>2570.929929698364</v>
      </c>
      <c r="D80" s="80">
        <f>'TTU w. Quar - Spike no Mit'!BC80</f>
        <v>6316.1639270771802</v>
      </c>
      <c r="E80" s="80">
        <f>'TTU w. Quar - no change'!BC80</f>
        <v>5988.1547768583587</v>
      </c>
    </row>
    <row r="81" spans="1:5" x14ac:dyDescent="0.25">
      <c r="A81" s="14">
        <f t="shared" si="2"/>
        <v>44145</v>
      </c>
      <c r="C81" s="80">
        <f>'TTU w. Quar - Mit'!BC81</f>
        <v>2593.7516221707492</v>
      </c>
      <c r="D81" s="80">
        <f>'TTU w. Quar - Spike no Mit'!BC81</f>
        <v>6385.3451528315691</v>
      </c>
      <c r="E81" s="80">
        <f>'TTU w. Quar - no change'!BC81</f>
        <v>6055.8682115361999</v>
      </c>
    </row>
    <row r="82" spans="1:5" x14ac:dyDescent="0.25">
      <c r="A82" s="14">
        <f t="shared" si="2"/>
        <v>44146</v>
      </c>
      <c r="C82" s="80">
        <f>'TTU w. Quar - Mit'!BC82</f>
        <v>2616.5515932271501</v>
      </c>
      <c r="D82" s="80">
        <f>'TTU w. Quar - Spike no Mit'!BC82</f>
        <v>6453.3680753816943</v>
      </c>
      <c r="E82" s="80">
        <f>'TTU w. Quar - no change'!BC82</f>
        <v>6123.0373141033506</v>
      </c>
    </row>
    <row r="83" spans="1:5" x14ac:dyDescent="0.25">
      <c r="A83" s="14">
        <f t="shared" si="2"/>
        <v>44147</v>
      </c>
      <c r="C83" s="80">
        <f>'TTU w. Quar - Mit'!BC83</f>
        <v>2639.3298967927617</v>
      </c>
      <c r="D83" s="80">
        <f>'TTU w. Quar - Spike no Mit'!BC83</f>
        <v>6520.6592026587641</v>
      </c>
      <c r="E83" s="80">
        <f>'TTU w. Quar - no change'!BC83</f>
        <v>6189.6651508398136</v>
      </c>
    </row>
    <row r="84" spans="1:5" x14ac:dyDescent="0.25">
      <c r="A84" s="14">
        <f t="shared" si="2"/>
        <v>44148</v>
      </c>
      <c r="C84" s="80">
        <f>'TTU w. Quar - Mit'!BC84</f>
        <v>2662.0865852709708</v>
      </c>
      <c r="D84" s="80">
        <f>'TTU w. Quar - Spike no Mit'!BC84</f>
        <v>6587.2074401470418</v>
      </c>
      <c r="E84" s="80">
        <f>'TTU w. Quar - no change'!BC84</f>
        <v>6255.7550072902141</v>
      </c>
    </row>
    <row r="85" spans="1:5" x14ac:dyDescent="0.25">
      <c r="A85" s="14">
        <f t="shared" si="2"/>
        <v>44149</v>
      </c>
      <c r="C85" s="80">
        <f>'TTU w. Quar - Mit'!BC85</f>
        <v>2684.8217096113772</v>
      </c>
      <c r="D85" s="80">
        <f>'TTU w. Quar - Spike no Mit'!BC85</f>
        <v>6653.0010216014925</v>
      </c>
      <c r="E85" s="80">
        <f>'TTU w. Quar - no change'!BC85</f>
        <v>6321.310372007586</v>
      </c>
    </row>
    <row r="86" spans="1:5" x14ac:dyDescent="0.25">
      <c r="A86" s="14">
        <f t="shared" si="2"/>
        <v>44150</v>
      </c>
      <c r="C86" s="80">
        <f>'TTU w. Quar - Mit'!BC86</f>
        <v>2707.5353193747301</v>
      </c>
      <c r="D86" s="80">
        <f>'TTU w. Quar - Spike no Mit'!BC86</f>
        <v>6718.0571439494188</v>
      </c>
      <c r="E86" s="80">
        <f>'TTU w. Quar - no change'!BC86</f>
        <v>6386.334921045167</v>
      </c>
    </row>
    <row r="87" spans="1:5" x14ac:dyDescent="0.25">
      <c r="A87" s="14">
        <f t="shared" si="2"/>
        <v>44151</v>
      </c>
      <c r="C87" s="80">
        <f>'TTU w. Quar - Mit'!BC87</f>
        <v>2730.2274627949214</v>
      </c>
      <c r="D87" s="80">
        <f>'TTU w. Quar - Spike no Mit'!BC87</f>
        <v>6782.3971384554688</v>
      </c>
      <c r="E87" s="80">
        <f>'TTU w. Quar - no change'!BC87</f>
        <v>6450.8325031734166</v>
      </c>
    </row>
    <row r="88" spans="1:5" x14ac:dyDescent="0.25">
      <c r="A88" s="14">
        <f t="shared" si="2"/>
        <v>44152</v>
      </c>
      <c r="C88" s="80">
        <f>'TTU w. Quar - Mit'!BC88</f>
        <v>2752.8981868381657</v>
      </c>
      <c r="D88" s="80">
        <f>'TTU w. Quar - Spike no Mit'!BC88</f>
        <v>6846.0468181770302</v>
      </c>
      <c r="E88" s="80">
        <f>'TTU w. Quar - no change'!BC88</f>
        <v>6514.8071257994716</v>
      </c>
    </row>
    <row r="89" spans="1:5" x14ac:dyDescent="0.25">
      <c r="A89" s="14">
        <f t="shared" si="2"/>
        <v>44153</v>
      </c>
      <c r="C89" s="80">
        <f>'TTU w. Quar - Mit'!BC89</f>
        <v>2775.5475372594938</v>
      </c>
      <c r="D89" s="80">
        <f>'TTU w. Quar - Spike no Mit'!BC89</f>
        <v>6909.0368447624023</v>
      </c>
      <c r="E89" s="80">
        <f>'TTU w. Quar - no change'!BC89</f>
        <v>6578.2629415662886</v>
      </c>
    </row>
    <row r="90" spans="1:5" x14ac:dyDescent="0.25">
      <c r="A90" s="14">
        <f t="shared" si="2"/>
        <v>44154</v>
      </c>
      <c r="C90" s="80">
        <f>'TTU w. Quar - Mit'!BC90</f>
        <v>2798.1755586566851</v>
      </c>
      <c r="D90" s="80">
        <f>'TTU w. Quar - Spike no Mit'!BC90</f>
        <v>6971.4031152635143</v>
      </c>
      <c r="E90" s="80">
        <f>'TTU w. Quar - no change'!BC90</f>
        <v>6641.2042356087559</v>
      </c>
    </row>
    <row r="91" spans="1:5" x14ac:dyDescent="0.25">
      <c r="A91" s="14">
        <f t="shared" si="2"/>
        <v>44155</v>
      </c>
      <c r="C91" s="80">
        <f>'TTU w. Quar - Mit'!BC91</f>
        <v>2820.7822945217581</v>
      </c>
      <c r="D91" s="80">
        <f>'TTU w. Quar - Spike no Mit'!BC91</f>
        <v>7000.4462859752612</v>
      </c>
      <c r="E91" s="80">
        <f>'TTU w. Quar - no change'!BC91</f>
        <v>6670.6260580491453</v>
      </c>
    </row>
    <row r="92" spans="1:5" x14ac:dyDescent="0.25">
      <c r="A92" s="14">
        <f t="shared" si="2"/>
        <v>44156</v>
      </c>
      <c r="C92" s="80">
        <f>'TTU w. Quar - Mit'!BC92</f>
        <v>2843.3677872901153</v>
      </c>
      <c r="D92" s="80">
        <f>'TTU w. Quar - Spike no Mit'!BC92</f>
        <v>7028.6211252158355</v>
      </c>
      <c r="E92" s="80">
        <f>'TTU w. Quar - no change'!BC92</f>
        <v>6699.1848138984324</v>
      </c>
    </row>
    <row r="93" spans="1:5" x14ac:dyDescent="0.25">
      <c r="A93" s="14">
        <f t="shared" si="2"/>
        <v>44157</v>
      </c>
      <c r="C93" s="80">
        <f>'TTU w. Quar - Mit'!BC93</f>
        <v>2865.9320783874687</v>
      </c>
      <c r="D93" s="80">
        <f>'TTU w. Quar - Spike no Mit'!BC93</f>
        <v>7055.9601766953738</v>
      </c>
      <c r="E93" s="80">
        <f>'TTU w. Quar - no change'!BC93</f>
        <v>6726.9094637471471</v>
      </c>
    </row>
    <row r="94" spans="1:5" x14ac:dyDescent="0.25">
      <c r="A94" s="14">
        <f t="shared" si="2"/>
        <v>44158</v>
      </c>
      <c r="C94" s="80">
        <f>'TTU w. Quar - Mit'!BC94</f>
        <v>2888.4752082746318</v>
      </c>
      <c r="D94" s="80">
        <f>'TTU w. Quar - Spike no Mit'!BC94</f>
        <v>7082.4948844837236</v>
      </c>
      <c r="E94" s="80">
        <f>'TTU w. Quar - no change'!BC94</f>
        <v>6753.8281781648593</v>
      </c>
    </row>
    <row r="95" spans="1:5" x14ac:dyDescent="0.25">
      <c r="A95" s="14">
        <f t="shared" si="2"/>
        <v>44159</v>
      </c>
      <c r="C95" s="80">
        <f>'TTU w. Quar - Mit'!BC95</f>
        <v>2910.9972164902824</v>
      </c>
      <c r="D95" s="80">
        <f>'TTU w. Quar - Spike no Mit'!BC95</f>
        <v>7108.2555632311951</v>
      </c>
      <c r="E95" s="80">
        <f>'TTU w. Quar - no change'!BC95</f>
        <v>6779.9683563333001</v>
      </c>
    </row>
    <row r="96" spans="1:5" x14ac:dyDescent="0.25">
      <c r="A96" s="14">
        <f t="shared" si="2"/>
        <v>44160</v>
      </c>
      <c r="C96" s="80">
        <f>'TTU w. Quar - Mit'!BC96</f>
        <v>2933.4981416917849</v>
      </c>
      <c r="D96" s="80">
        <f>'TTU w. Quar - Spike no Mit'!BC96</f>
        <v>7133.2713641288829</v>
      </c>
      <c r="E96" s="80">
        <f>'TTU w. Quar - no change'!BC96</f>
        <v>6805.3566443650825</v>
      </c>
    </row>
    <row r="97" spans="1:5" x14ac:dyDescent="0.25">
      <c r="A97" s="14">
        <f t="shared" si="2"/>
        <v>44161</v>
      </c>
      <c r="C97" s="80">
        <f>'TTU w. Quar - Mit'!BC97</f>
        <v>2955.9780216941613</v>
      </c>
      <c r="D97" s="80">
        <f>'TTU w. Quar - Spike no Mit'!BC97</f>
        <v>7157.5702364410572</v>
      </c>
      <c r="E97" s="80">
        <f>'TTU w. Quar - no change'!BC97</f>
        <v>6830.018953303731</v>
      </c>
    </row>
    <row r="98" spans="1:5" x14ac:dyDescent="0.25">
      <c r="A98" s="14">
        <f t="shared" si="2"/>
        <v>44162</v>
      </c>
      <c r="C98" s="80">
        <f>'TTU w. Quar - Mit'!BC98</f>
        <v>2978.4368935072944</v>
      </c>
      <c r="D98" s="80">
        <f>'TTU w. Quar - Spike no Mit'!BC98</f>
        <v>7181.178884438008</v>
      </c>
      <c r="E98" s="80">
        <f>'TTU w. Quar - no change'!BC98</f>
        <v>6853.9804768017375</v>
      </c>
    </row>
    <row r="99" spans="1:5" x14ac:dyDescent="0.25">
      <c r="A99" s="14">
        <f t="shared" ref="A99:A110" si="3">A98+1</f>
        <v>44163</v>
      </c>
      <c r="C99" s="80">
        <f>'TTU w. Quar - Mit'!BC99</f>
        <v>3000.8747933714462</v>
      </c>
      <c r="D99" s="80">
        <f>'TTU w. Quar - Spike no Mit'!BC99</f>
        <v>7204.6015436137104</v>
      </c>
      <c r="E99" s="80">
        <f>'TTU w. Quar - no change'!BC99</f>
        <v>6877.7558981431594</v>
      </c>
    </row>
    <row r="100" spans="1:5" x14ac:dyDescent="0.25">
      <c r="A100" s="14">
        <f t="shared" si="3"/>
        <v>44164</v>
      </c>
      <c r="C100" s="80">
        <f>'TTU w. Quar - Mit'!BC100</f>
        <v>3023.2917567911618</v>
      </c>
      <c r="D100" s="80">
        <f>'TTU w. Quar - Spike no Mit'!BC100</f>
        <v>7227.8545641382207</v>
      </c>
      <c r="E100" s="80">
        <f>'TTU w. Quar - no change'!BC100</f>
        <v>6901.3616069045884</v>
      </c>
    </row>
    <row r="101" spans="1:5" x14ac:dyDescent="0.25">
      <c r="A101" s="14">
        <f t="shared" si="3"/>
        <v>44165</v>
      </c>
      <c r="C101" s="80">
        <f>'TTU w. Quar - Mit'!BC101</f>
        <v>3045.6878185676396</v>
      </c>
      <c r="D101" s="80">
        <f>'TTU w. Quar - Spike no Mit'!BC101</f>
        <v>7269.5884757196272</v>
      </c>
      <c r="E101" s="80">
        <f>'TTU w. Quar - no change'!BC101</f>
        <v>6924.8131421759917</v>
      </c>
    </row>
    <row r="102" spans="1:5" x14ac:dyDescent="0.25">
      <c r="A102" s="14">
        <f t="shared" si="3"/>
        <v>44166</v>
      </c>
      <c r="C102" s="80">
        <f>'TTU w. Quar - Mit'!BC102</f>
        <v>3068.063012829633</v>
      </c>
      <c r="D102" s="80">
        <f>'TTU w. Quar - Spike no Mit'!BC102</f>
        <v>7312.5869600176657</v>
      </c>
      <c r="E102" s="80">
        <f>'TTU w. Quar - no change'!BC102</f>
        <v>6948.1252257443984</v>
      </c>
    </row>
    <row r="103" spans="1:5" x14ac:dyDescent="0.25">
      <c r="A103" s="14">
        <f t="shared" si="3"/>
        <v>44167</v>
      </c>
      <c r="C103" s="80">
        <f>'TTU w. Quar - Mit'!BC103</f>
        <v>3090.4173730629473</v>
      </c>
      <c r="D103" s="80">
        <f>'TTU w. Quar - Spike no Mit'!BC103</f>
        <v>7356.9601339922992</v>
      </c>
      <c r="E103" s="80">
        <f>'TTU w. Quar - no change'!BC103</f>
        <v>6971.31179411631</v>
      </c>
    </row>
    <row r="104" spans="1:5" x14ac:dyDescent="0.25">
      <c r="A104" s="14">
        <f t="shared" si="3"/>
        <v>44168</v>
      </c>
      <c r="C104" s="80">
        <f>'TTU w. Quar - Mit'!BC104</f>
        <v>3112.7509321386042</v>
      </c>
      <c r="D104" s="80">
        <f>'TTU w. Quar - Spike no Mit'!BC104</f>
        <v>7402.820662414797</v>
      </c>
      <c r="E104" s="80">
        <f>'TTU w. Quar - no change'!BC104</f>
        <v>6994.3860294220021</v>
      </c>
    </row>
    <row r="105" spans="1:5" x14ac:dyDescent="0.25">
      <c r="A105" s="14">
        <f t="shared" si="3"/>
        <v>44169</v>
      </c>
      <c r="C105" s="80">
        <f>'TTU w. Quar - Mit'!BC105</f>
        <v>3135.0637223397275</v>
      </c>
      <c r="D105" s="80">
        <f>'TTU w. Quar - Spike no Mit'!BC105</f>
        <v>7450.2838063812023</v>
      </c>
      <c r="E105" s="80">
        <f>'TTU w. Quar - no change'!BC105</f>
        <v>7017.3603892429373</v>
      </c>
    </row>
    <row r="106" spans="1:5" x14ac:dyDescent="0.25">
      <c r="A106" s="14">
        <f t="shared" si="3"/>
        <v>44170</v>
      </c>
      <c r="C106" s="80">
        <f>'TTU w. Quar - Mit'!BC106</f>
        <v>3157.3557753872092</v>
      </c>
      <c r="D106" s="80">
        <f>'TTU w. Quar - Spike no Mit'!BC106</f>
        <v>7499.4674600017615</v>
      </c>
      <c r="E106" s="80">
        <f>'TTU w. Quar - no change'!BC106</f>
        <v>7040.2466354016697</v>
      </c>
    </row>
    <row r="107" spans="1:5" x14ac:dyDescent="0.25">
      <c r="A107" s="14">
        <f t="shared" si="3"/>
        <v>44171</v>
      </c>
      <c r="C107" s="80">
        <f>'TTU w. Quar - Mit'!BC107</f>
        <v>3179.627122464211</v>
      </c>
      <c r="D107" s="80">
        <f>'TTU w. Quar - Spike no Mit'!BC107</f>
        <v>7550.4604443091912</v>
      </c>
      <c r="E107" s="80">
        <f>'TTU w. Quar - no change'!BC107</f>
        <v>7063.0486453143549</v>
      </c>
    </row>
    <row r="108" spans="1:5" x14ac:dyDescent="0.25">
      <c r="A108" s="14">
        <f t="shared" si="3"/>
        <v>44172</v>
      </c>
      <c r="C108" s="80">
        <f>'TTU w. Quar - Mit'!BC108</f>
        <v>3201.87779423956</v>
      </c>
      <c r="D108" s="80">
        <f>'TTU w. Quar - Spike no Mit'!BC108</f>
        <v>7603.353345181742</v>
      </c>
      <c r="E108" s="80">
        <f>'TTU w. Quar - no change'!BC108</f>
        <v>7085.7699603770652</v>
      </c>
    </row>
    <row r="109" spans="1:5" x14ac:dyDescent="0.25">
      <c r="A109" s="14">
        <f t="shared" si="3"/>
        <v>44173</v>
      </c>
      <c r="C109" s="80">
        <f>'TTU w. Quar - Mit'!BC109</f>
        <v>3224.1078208900753</v>
      </c>
      <c r="D109" s="80">
        <f>'TTU w. Quar - Spike no Mit'!BC109</f>
        <v>7657.0097629785205</v>
      </c>
      <c r="E109" s="80">
        <f>'TTU w. Quar - no change'!BC109</f>
        <v>7108.4138072596506</v>
      </c>
    </row>
    <row r="110" spans="1:5" x14ac:dyDescent="0.25">
      <c r="A110" s="82">
        <f t="shared" si="3"/>
        <v>44174</v>
      </c>
      <c r="C110" s="80">
        <f>'TTU w. Quar - Mit'!BC110</f>
        <v>3246.3172321218944</v>
      </c>
      <c r="D110" s="80">
        <f>'TTU w. Quar - Spike no Mit'!BC110</f>
        <v>7711.3749992170151</v>
      </c>
      <c r="E110" s="80">
        <f>'TTU w. Quar - no change'!BC110</f>
        <v>7130.9831181592399</v>
      </c>
    </row>
    <row r="111" spans="1:5" x14ac:dyDescent="0.25">
      <c r="A111" s="14"/>
      <c r="C111" s="80"/>
      <c r="D111" s="80"/>
      <c r="E111" s="80"/>
    </row>
    <row r="112" spans="1:5" x14ac:dyDescent="0.25">
      <c r="A112" s="14"/>
      <c r="C112" s="80"/>
      <c r="D112" s="80"/>
      <c r="E112" s="80"/>
    </row>
    <row r="113" spans="1:5" x14ac:dyDescent="0.25">
      <c r="A113" s="14"/>
      <c r="C113" s="80"/>
      <c r="D113" s="80"/>
      <c r="E113" s="80"/>
    </row>
    <row r="114" spans="1:5" x14ac:dyDescent="0.25">
      <c r="A114" s="14"/>
      <c r="C114" s="80"/>
      <c r="D114" s="80"/>
      <c r="E114" s="80"/>
    </row>
    <row r="115" spans="1:5" x14ac:dyDescent="0.25">
      <c r="A115" s="14"/>
      <c r="C115" s="80"/>
      <c r="D115" s="80"/>
      <c r="E115" s="80"/>
    </row>
    <row r="116" spans="1:5" x14ac:dyDescent="0.25">
      <c r="A116" s="14"/>
      <c r="C116" s="80"/>
      <c r="D116" s="80"/>
      <c r="E116" s="80"/>
    </row>
    <row r="117" spans="1:5" x14ac:dyDescent="0.25">
      <c r="A117" s="14"/>
      <c r="C117" s="80"/>
      <c r="D117" s="80"/>
      <c r="E117" s="80"/>
    </row>
    <row r="118" spans="1:5" x14ac:dyDescent="0.25">
      <c r="A118" s="14"/>
      <c r="C118" s="80"/>
      <c r="D118" s="80"/>
      <c r="E118" s="80"/>
    </row>
    <row r="119" spans="1:5" x14ac:dyDescent="0.25">
      <c r="A119" s="14"/>
      <c r="C119" s="80"/>
      <c r="D119" s="80"/>
      <c r="E119" s="80"/>
    </row>
    <row r="120" spans="1:5" x14ac:dyDescent="0.25">
      <c r="A120" s="14"/>
      <c r="C120" s="80"/>
      <c r="D120" s="80"/>
      <c r="E120" s="80"/>
    </row>
    <row r="121" spans="1:5" x14ac:dyDescent="0.25">
      <c r="A121" s="14"/>
      <c r="C121" s="80"/>
      <c r="D121" s="80"/>
      <c r="E121" s="80"/>
    </row>
    <row r="122" spans="1:5" x14ac:dyDescent="0.25">
      <c r="A122" s="14"/>
      <c r="C122" s="80"/>
      <c r="D122" s="80"/>
      <c r="E122" s="80"/>
    </row>
    <row r="123" spans="1:5" x14ac:dyDescent="0.25">
      <c r="A123" s="14"/>
      <c r="C123" s="80"/>
      <c r="D123" s="80"/>
      <c r="E123" s="80"/>
    </row>
    <row r="124" spans="1:5" x14ac:dyDescent="0.25">
      <c r="A124" s="14"/>
      <c r="C124" s="80"/>
      <c r="D124" s="80"/>
      <c r="E124" s="80"/>
    </row>
    <row r="125" spans="1:5" x14ac:dyDescent="0.25">
      <c r="A125" s="14"/>
      <c r="C125" s="80"/>
      <c r="D125" s="80"/>
      <c r="E125" s="80"/>
    </row>
    <row r="126" spans="1:5" x14ac:dyDescent="0.25">
      <c r="A126" s="14"/>
      <c r="C126" s="80"/>
      <c r="D126" s="80"/>
      <c r="E126" s="80"/>
    </row>
    <row r="127" spans="1:5" x14ac:dyDescent="0.25">
      <c r="A127" s="14"/>
      <c r="C127" s="80"/>
      <c r="D127" s="80"/>
      <c r="E127" s="80"/>
    </row>
    <row r="128" spans="1:5" x14ac:dyDescent="0.25">
      <c r="A128" s="14"/>
      <c r="C128" s="80"/>
      <c r="D128" s="80"/>
      <c r="E128" s="80"/>
    </row>
    <row r="129" spans="1:5" x14ac:dyDescent="0.25">
      <c r="A129" s="14"/>
      <c r="C129" s="80"/>
      <c r="D129" s="80"/>
      <c r="E129" s="80"/>
    </row>
    <row r="130" spans="1:5" x14ac:dyDescent="0.25">
      <c r="A130" s="14"/>
      <c r="C130" s="80"/>
      <c r="D130" s="80"/>
      <c r="E130" s="80"/>
    </row>
    <row r="131" spans="1:5" x14ac:dyDescent="0.25">
      <c r="A131" s="14"/>
      <c r="C131" s="80"/>
      <c r="D131" s="80"/>
      <c r="E131" s="80"/>
    </row>
    <row r="132" spans="1:5" x14ac:dyDescent="0.25">
      <c r="A132" s="14"/>
      <c r="C132" s="80"/>
      <c r="D132" s="80"/>
      <c r="E132" s="80"/>
    </row>
    <row r="133" spans="1:5" x14ac:dyDescent="0.25">
      <c r="A133" s="14"/>
      <c r="C133" s="80"/>
      <c r="D133" s="80"/>
      <c r="E133" s="80"/>
    </row>
    <row r="134" spans="1:5" x14ac:dyDescent="0.25">
      <c r="A134" s="14"/>
      <c r="C134" s="80"/>
      <c r="D134" s="80"/>
      <c r="E134" s="80"/>
    </row>
    <row r="135" spans="1:5" x14ac:dyDescent="0.25">
      <c r="A135" s="14"/>
      <c r="C135" s="80"/>
      <c r="D135" s="80"/>
      <c r="E135" s="80"/>
    </row>
    <row r="136" spans="1:5" x14ac:dyDescent="0.25">
      <c r="A136" s="14"/>
      <c r="C136" s="80"/>
      <c r="D136" s="80"/>
      <c r="E136" s="80"/>
    </row>
    <row r="137" spans="1:5" x14ac:dyDescent="0.25">
      <c r="A137" s="14"/>
      <c r="C137" s="80"/>
      <c r="D137" s="80"/>
      <c r="E137" s="80"/>
    </row>
    <row r="138" spans="1:5" x14ac:dyDescent="0.25">
      <c r="A138" s="14"/>
      <c r="C138" s="80"/>
      <c r="D138" s="80"/>
      <c r="E138" s="80"/>
    </row>
    <row r="139" spans="1:5" x14ac:dyDescent="0.25">
      <c r="A139" s="14"/>
      <c r="C139" s="80"/>
      <c r="D139" s="80"/>
      <c r="E139" s="80"/>
    </row>
    <row r="140" spans="1:5" x14ac:dyDescent="0.25">
      <c r="A140" s="14"/>
      <c r="C140" s="80"/>
      <c r="D140" s="80"/>
      <c r="E140" s="80"/>
    </row>
    <row r="141" spans="1:5" x14ac:dyDescent="0.25">
      <c r="A141" s="14"/>
      <c r="C141" s="80"/>
      <c r="D141" s="80"/>
      <c r="E141" s="80"/>
    </row>
    <row r="142" spans="1:5" x14ac:dyDescent="0.25">
      <c r="A142" s="14"/>
      <c r="C142" s="80"/>
      <c r="D142" s="80"/>
      <c r="E142" s="80"/>
    </row>
    <row r="143" spans="1:5" x14ac:dyDescent="0.25">
      <c r="A143" s="14"/>
      <c r="C143" s="80"/>
      <c r="D143" s="80"/>
      <c r="E143" s="80"/>
    </row>
    <row r="144" spans="1:5" x14ac:dyDescent="0.25">
      <c r="A144" s="14"/>
      <c r="C144" s="80"/>
      <c r="D144" s="80"/>
      <c r="E144" s="80"/>
    </row>
    <row r="145" spans="1:5" x14ac:dyDescent="0.25">
      <c r="A145" s="14"/>
      <c r="C145" s="80"/>
      <c r="D145" s="80"/>
      <c r="E145" s="80"/>
    </row>
    <row r="146" spans="1:5" x14ac:dyDescent="0.25">
      <c r="A146" s="14"/>
      <c r="C146" s="80"/>
      <c r="D146" s="80"/>
      <c r="E146" s="80"/>
    </row>
    <row r="147" spans="1:5" x14ac:dyDescent="0.25">
      <c r="A147" s="14"/>
      <c r="C147" s="80"/>
      <c r="D147" s="80"/>
      <c r="E147" s="80"/>
    </row>
    <row r="148" spans="1:5" x14ac:dyDescent="0.25">
      <c r="A148" s="14"/>
      <c r="C148" s="80"/>
      <c r="D148" s="80"/>
      <c r="E148" s="80"/>
    </row>
    <row r="149" spans="1:5" x14ac:dyDescent="0.25">
      <c r="A149" s="14"/>
      <c r="C149" s="80"/>
      <c r="D149" s="80"/>
      <c r="E149" s="80"/>
    </row>
    <row r="150" spans="1:5" x14ac:dyDescent="0.25">
      <c r="A150" s="14"/>
      <c r="C150" s="80"/>
      <c r="D150" s="80"/>
      <c r="E150" s="80"/>
    </row>
    <row r="151" spans="1:5" x14ac:dyDescent="0.25">
      <c r="A151" s="14"/>
      <c r="C151" s="80"/>
      <c r="D151" s="80"/>
      <c r="E151" s="80"/>
    </row>
    <row r="152" spans="1:5" x14ac:dyDescent="0.25">
      <c r="A152" s="14"/>
      <c r="C152" s="80"/>
      <c r="D152" s="80"/>
      <c r="E152" s="80"/>
    </row>
    <row r="153" spans="1:5" x14ac:dyDescent="0.25">
      <c r="A153" s="14"/>
      <c r="C153" s="80"/>
      <c r="D153" s="80"/>
      <c r="E153" s="80"/>
    </row>
    <row r="154" spans="1:5" x14ac:dyDescent="0.25">
      <c r="A154" s="14"/>
      <c r="C154" s="80"/>
      <c r="D154" s="80"/>
      <c r="E154" s="80"/>
    </row>
    <row r="155" spans="1:5" x14ac:dyDescent="0.25">
      <c r="A155" s="14"/>
      <c r="C155" s="80"/>
      <c r="D155" s="80"/>
      <c r="E155" s="80"/>
    </row>
    <row r="156" spans="1:5" x14ac:dyDescent="0.25">
      <c r="A156" s="14"/>
      <c r="C156" s="80"/>
      <c r="D156" s="80"/>
      <c r="E156" s="80"/>
    </row>
    <row r="157" spans="1:5" x14ac:dyDescent="0.25">
      <c r="A157" s="14"/>
      <c r="C157" s="80"/>
      <c r="D157" s="80"/>
      <c r="E157" s="80"/>
    </row>
    <row r="158" spans="1:5" x14ac:dyDescent="0.25">
      <c r="A158" s="14"/>
      <c r="C158" s="80"/>
      <c r="D158" s="80"/>
      <c r="E158" s="80"/>
    </row>
    <row r="159" spans="1:5" x14ac:dyDescent="0.25">
      <c r="A159" s="14"/>
      <c r="C159" s="80"/>
      <c r="D159" s="80"/>
      <c r="E159" s="80"/>
    </row>
    <row r="160" spans="1:5" x14ac:dyDescent="0.25">
      <c r="A160" s="14"/>
      <c r="C160" s="80"/>
      <c r="D160" s="80"/>
      <c r="E160" s="80"/>
    </row>
    <row r="161" spans="1:5" x14ac:dyDescent="0.25">
      <c r="A161" s="14"/>
      <c r="C161" s="80"/>
      <c r="D161" s="80"/>
      <c r="E161" s="80"/>
    </row>
    <row r="162" spans="1:5" x14ac:dyDescent="0.25">
      <c r="A162" s="14"/>
      <c r="C162" s="80"/>
      <c r="D162" s="80"/>
      <c r="E162" s="80"/>
    </row>
    <row r="163" spans="1:5" x14ac:dyDescent="0.25">
      <c r="A163" s="14"/>
      <c r="C163" s="80"/>
      <c r="D163" s="80"/>
      <c r="E163" s="80"/>
    </row>
    <row r="164" spans="1:5" x14ac:dyDescent="0.25">
      <c r="A164" s="14"/>
      <c r="C164" s="80"/>
      <c r="D164" s="80"/>
      <c r="E164" s="80"/>
    </row>
    <row r="165" spans="1:5" x14ac:dyDescent="0.25">
      <c r="A165" s="14"/>
      <c r="C165" s="80"/>
      <c r="D165" s="80"/>
      <c r="E165" s="80"/>
    </row>
    <row r="166" spans="1:5" x14ac:dyDescent="0.25">
      <c r="A166" s="14"/>
      <c r="C166" s="80"/>
      <c r="D166" s="80"/>
      <c r="E166" s="80"/>
    </row>
    <row r="167" spans="1:5" x14ac:dyDescent="0.25">
      <c r="A167" s="14"/>
      <c r="C167" s="80"/>
      <c r="D167" s="80"/>
      <c r="E167" s="80"/>
    </row>
    <row r="168" spans="1:5" x14ac:dyDescent="0.25">
      <c r="A168" s="14"/>
      <c r="C168" s="80"/>
      <c r="D168" s="80"/>
      <c r="E168" s="80"/>
    </row>
    <row r="169" spans="1:5" x14ac:dyDescent="0.25">
      <c r="A169" s="14"/>
      <c r="C169" s="80"/>
      <c r="D169" s="80"/>
      <c r="E169" s="80"/>
    </row>
    <row r="170" spans="1:5" x14ac:dyDescent="0.25">
      <c r="A170" s="14"/>
      <c r="C170" s="80"/>
      <c r="D170" s="80"/>
      <c r="E170" s="80"/>
    </row>
    <row r="171" spans="1:5" x14ac:dyDescent="0.25">
      <c r="A171" s="14"/>
      <c r="C171" s="80"/>
      <c r="D171" s="80"/>
      <c r="E171" s="80"/>
    </row>
    <row r="172" spans="1:5" x14ac:dyDescent="0.25">
      <c r="A172" s="14"/>
      <c r="C172" s="80"/>
      <c r="D172" s="80"/>
      <c r="E172" s="80"/>
    </row>
    <row r="173" spans="1:5" x14ac:dyDescent="0.25">
      <c r="A173" s="14"/>
      <c r="C173" s="80"/>
      <c r="D173" s="80"/>
      <c r="E173" s="80"/>
    </row>
    <row r="174" spans="1:5" x14ac:dyDescent="0.25">
      <c r="A174" s="14"/>
      <c r="C174" s="80"/>
      <c r="D174" s="80"/>
      <c r="E174" s="80"/>
    </row>
    <row r="175" spans="1:5" x14ac:dyDescent="0.25">
      <c r="A175" s="14"/>
      <c r="C175" s="80"/>
      <c r="D175" s="80"/>
      <c r="E175" s="80"/>
    </row>
    <row r="176" spans="1:5" x14ac:dyDescent="0.25">
      <c r="A176" s="14"/>
      <c r="C176" s="80"/>
      <c r="D176" s="80"/>
      <c r="E176" s="80"/>
    </row>
    <row r="177" spans="1:5" x14ac:dyDescent="0.25">
      <c r="A177" s="14"/>
      <c r="C177" s="80"/>
      <c r="D177" s="80"/>
      <c r="E177" s="80"/>
    </row>
    <row r="178" spans="1:5" x14ac:dyDescent="0.25">
      <c r="A178" s="14"/>
      <c r="C178" s="80"/>
      <c r="D178" s="80"/>
      <c r="E178" s="80"/>
    </row>
    <row r="179" spans="1:5" x14ac:dyDescent="0.25">
      <c r="A179" s="14"/>
      <c r="C179" s="80"/>
      <c r="D179" s="80"/>
      <c r="E179" s="80"/>
    </row>
    <row r="180" spans="1:5" x14ac:dyDescent="0.25">
      <c r="A180" s="14"/>
      <c r="C180" s="80"/>
      <c r="D180" s="80"/>
      <c r="E180" s="80"/>
    </row>
    <row r="181" spans="1:5" x14ac:dyDescent="0.25">
      <c r="A181" s="14"/>
      <c r="C181" s="80"/>
      <c r="D181" s="80"/>
      <c r="E181" s="80"/>
    </row>
    <row r="182" spans="1:5" x14ac:dyDescent="0.25">
      <c r="A182" s="14"/>
      <c r="C182" s="80"/>
      <c r="D182" s="80"/>
      <c r="E182" s="80"/>
    </row>
    <row r="183" spans="1:5" x14ac:dyDescent="0.25">
      <c r="A183" s="14"/>
      <c r="C183" s="80"/>
      <c r="D183" s="80"/>
      <c r="E183" s="80"/>
    </row>
    <row r="184" spans="1:5" x14ac:dyDescent="0.25">
      <c r="A184" s="14"/>
      <c r="C184" s="80"/>
      <c r="D184" s="80"/>
      <c r="E184" s="80"/>
    </row>
    <row r="185" spans="1:5" x14ac:dyDescent="0.25">
      <c r="A185" s="14"/>
      <c r="C185" s="80"/>
      <c r="D185" s="80"/>
      <c r="E185" s="80"/>
    </row>
    <row r="186" spans="1:5" x14ac:dyDescent="0.25">
      <c r="A186" s="14"/>
      <c r="C186" s="80"/>
      <c r="D186" s="80"/>
      <c r="E186" s="80"/>
    </row>
    <row r="187" spans="1:5" x14ac:dyDescent="0.25">
      <c r="A187" s="14"/>
      <c r="C187" s="80"/>
      <c r="D187" s="80"/>
      <c r="E187" s="80"/>
    </row>
    <row r="188" spans="1:5" x14ac:dyDescent="0.25">
      <c r="A188" s="14"/>
      <c r="C188" s="80"/>
      <c r="D188" s="80"/>
      <c r="E188" s="80"/>
    </row>
    <row r="189" spans="1:5" x14ac:dyDescent="0.25">
      <c r="A189" s="14"/>
      <c r="C189" s="80"/>
      <c r="D189" s="80"/>
      <c r="E189" s="80"/>
    </row>
    <row r="190" spans="1:5" x14ac:dyDescent="0.25">
      <c r="A190" s="14"/>
      <c r="C190" s="80"/>
      <c r="D190" s="80"/>
      <c r="E190" s="80"/>
    </row>
    <row r="191" spans="1:5" x14ac:dyDescent="0.25">
      <c r="A191" s="14"/>
      <c r="C191" s="80"/>
      <c r="D191" s="80"/>
      <c r="E191" s="80"/>
    </row>
    <row r="192" spans="1:5" x14ac:dyDescent="0.25">
      <c r="A192" s="14"/>
      <c r="C192" s="80"/>
      <c r="D192" s="80"/>
      <c r="E192" s="80"/>
    </row>
    <row r="193" spans="1:5" x14ac:dyDescent="0.25">
      <c r="A193" s="14"/>
      <c r="C193" s="80"/>
      <c r="D193" s="80"/>
      <c r="E193" s="80"/>
    </row>
    <row r="194" spans="1:5" x14ac:dyDescent="0.25">
      <c r="A194" s="14"/>
      <c r="C194" s="80"/>
      <c r="D194" s="80"/>
      <c r="E194" s="80"/>
    </row>
    <row r="195" spans="1:5" x14ac:dyDescent="0.25">
      <c r="A195" s="14"/>
      <c r="C195" s="80"/>
      <c r="D195" s="80"/>
      <c r="E195" s="80"/>
    </row>
    <row r="196" spans="1:5" x14ac:dyDescent="0.25">
      <c r="A196" s="14"/>
      <c r="C196" s="80"/>
      <c r="D196" s="80"/>
      <c r="E196" s="80"/>
    </row>
    <row r="197" spans="1:5" x14ac:dyDescent="0.25">
      <c r="A197" s="14"/>
      <c r="C197" s="80"/>
      <c r="D197" s="80"/>
      <c r="E197" s="80"/>
    </row>
    <row r="198" spans="1:5" x14ac:dyDescent="0.25">
      <c r="A198" s="14"/>
      <c r="C198" s="80"/>
      <c r="D198" s="80"/>
      <c r="E198" s="80"/>
    </row>
    <row r="199" spans="1:5" x14ac:dyDescent="0.25">
      <c r="A199" s="14"/>
      <c r="C199" s="80"/>
      <c r="D199" s="80"/>
      <c r="E199" s="80"/>
    </row>
    <row r="200" spans="1:5" x14ac:dyDescent="0.25">
      <c r="A200" s="14"/>
      <c r="C200" s="80"/>
      <c r="D200" s="80"/>
      <c r="E200" s="80"/>
    </row>
    <row r="201" spans="1:5" x14ac:dyDescent="0.25">
      <c r="A201" s="14"/>
      <c r="C201" s="80"/>
      <c r="D201" s="80"/>
      <c r="E201" s="80"/>
    </row>
    <row r="202" spans="1:5" x14ac:dyDescent="0.25">
      <c r="A202" s="14"/>
      <c r="C202" s="80"/>
      <c r="D202" s="80"/>
      <c r="E202" s="80"/>
    </row>
    <row r="203" spans="1:5" x14ac:dyDescent="0.25">
      <c r="A203" s="14"/>
      <c r="C203" s="80"/>
      <c r="D203" s="80"/>
      <c r="E203" s="80"/>
    </row>
    <row r="204" spans="1:5" x14ac:dyDescent="0.25">
      <c r="A204" s="14"/>
      <c r="C204" s="80"/>
      <c r="D204" s="80"/>
      <c r="E204" s="80"/>
    </row>
    <row r="205" spans="1:5" x14ac:dyDescent="0.25">
      <c r="A205" s="14"/>
      <c r="C205" s="80"/>
      <c r="D205" s="80"/>
      <c r="E205" s="80"/>
    </row>
    <row r="206" spans="1:5" x14ac:dyDescent="0.25">
      <c r="A206" s="14"/>
      <c r="C206" s="80"/>
      <c r="D206" s="80"/>
      <c r="E206" s="80"/>
    </row>
    <row r="207" spans="1:5" x14ac:dyDescent="0.25">
      <c r="A207" s="14"/>
      <c r="C207" s="80"/>
      <c r="D207" s="80"/>
      <c r="E207" s="80"/>
    </row>
    <row r="208" spans="1:5" x14ac:dyDescent="0.25">
      <c r="A208" s="14"/>
      <c r="C208" s="80"/>
      <c r="D208" s="80"/>
      <c r="E208" s="80"/>
    </row>
    <row r="209" spans="1:5" x14ac:dyDescent="0.25">
      <c r="A209" s="14"/>
      <c r="C209" s="80"/>
      <c r="D209" s="80"/>
      <c r="E209" s="80"/>
    </row>
    <row r="210" spans="1:5" x14ac:dyDescent="0.25">
      <c r="A210" s="14"/>
      <c r="C210" s="80"/>
      <c r="D210" s="80"/>
      <c r="E210" s="80"/>
    </row>
    <row r="211" spans="1:5" x14ac:dyDescent="0.25">
      <c r="A211" s="14"/>
      <c r="C211" s="80"/>
      <c r="D211" s="80"/>
      <c r="E211" s="80"/>
    </row>
    <row r="212" spans="1:5" x14ac:dyDescent="0.25">
      <c r="A212" s="14"/>
      <c r="C212" s="80"/>
      <c r="D212" s="80"/>
      <c r="E212" s="80"/>
    </row>
    <row r="213" spans="1:5" x14ac:dyDescent="0.25">
      <c r="A213" s="14"/>
      <c r="C213" s="80"/>
      <c r="D213" s="80"/>
      <c r="E213" s="80"/>
    </row>
    <row r="214" spans="1:5" x14ac:dyDescent="0.25">
      <c r="A214" s="14"/>
      <c r="C214" s="80"/>
      <c r="D214" s="80"/>
      <c r="E214" s="80"/>
    </row>
    <row r="215" spans="1:5" x14ac:dyDescent="0.25">
      <c r="A215" s="14"/>
      <c r="C215" s="80"/>
      <c r="D215" s="80"/>
      <c r="E215" s="80"/>
    </row>
    <row r="216" spans="1:5" x14ac:dyDescent="0.25">
      <c r="A216" s="14"/>
      <c r="C216" s="80"/>
      <c r="D216" s="80"/>
      <c r="E216" s="80"/>
    </row>
    <row r="217" spans="1:5" x14ac:dyDescent="0.25">
      <c r="A217" s="14"/>
      <c r="C217" s="80"/>
      <c r="D217" s="80"/>
      <c r="E217" s="80"/>
    </row>
    <row r="218" spans="1:5" x14ac:dyDescent="0.25">
      <c r="A218" s="14"/>
      <c r="C218" s="80"/>
      <c r="D218" s="80"/>
      <c r="E218" s="80"/>
    </row>
    <row r="219" spans="1:5" x14ac:dyDescent="0.25">
      <c r="A219" s="14"/>
      <c r="C219" s="80"/>
      <c r="D219" s="80"/>
      <c r="E219" s="80"/>
    </row>
    <row r="220" spans="1:5" x14ac:dyDescent="0.25">
      <c r="A220" s="14"/>
      <c r="C220" s="80"/>
      <c r="D220" s="80"/>
      <c r="E220" s="80"/>
    </row>
    <row r="221" spans="1:5" x14ac:dyDescent="0.25">
      <c r="A221" s="14"/>
      <c r="C221" s="80"/>
      <c r="D221" s="80"/>
      <c r="E221" s="80"/>
    </row>
    <row r="222" spans="1:5" x14ac:dyDescent="0.25">
      <c r="A222" s="14"/>
      <c r="C222" s="80"/>
      <c r="D222" s="80"/>
      <c r="E222" s="80"/>
    </row>
    <row r="223" spans="1:5" x14ac:dyDescent="0.25">
      <c r="A223" s="14"/>
      <c r="C223" s="80"/>
      <c r="D223" s="80"/>
      <c r="E223" s="80"/>
    </row>
    <row r="224" spans="1:5" x14ac:dyDescent="0.25">
      <c r="A224" s="14"/>
      <c r="C224" s="80"/>
      <c r="D224" s="80"/>
      <c r="E224" s="80"/>
    </row>
    <row r="225" spans="1:5" x14ac:dyDescent="0.25">
      <c r="A225" s="14"/>
      <c r="C225" s="80"/>
      <c r="D225" s="80"/>
      <c r="E225" s="80"/>
    </row>
    <row r="226" spans="1:5" x14ac:dyDescent="0.25">
      <c r="A226" s="14"/>
      <c r="C226" s="80"/>
      <c r="D226" s="80"/>
      <c r="E226" s="80"/>
    </row>
    <row r="227" spans="1:5" x14ac:dyDescent="0.25">
      <c r="A227" s="14"/>
      <c r="C227" s="80"/>
      <c r="D227" s="80"/>
      <c r="E227" s="80"/>
    </row>
    <row r="228" spans="1:5" x14ac:dyDescent="0.25">
      <c r="A228" s="14"/>
      <c r="C228" s="80"/>
      <c r="D228" s="80"/>
      <c r="E228" s="80"/>
    </row>
    <row r="229" spans="1:5" x14ac:dyDescent="0.25">
      <c r="A229" s="14"/>
      <c r="C229" s="80"/>
      <c r="D229" s="80"/>
      <c r="E229" s="80"/>
    </row>
    <row r="230" spans="1:5" x14ac:dyDescent="0.25">
      <c r="A230" s="14"/>
      <c r="C230" s="80"/>
      <c r="D230" s="80"/>
      <c r="E230" s="80"/>
    </row>
    <row r="231" spans="1:5" x14ac:dyDescent="0.25">
      <c r="A231" s="14"/>
      <c r="C231" s="80"/>
      <c r="D231" s="80"/>
      <c r="E231" s="80"/>
    </row>
    <row r="232" spans="1:5" x14ac:dyDescent="0.25">
      <c r="A232" s="14"/>
      <c r="C232" s="80"/>
      <c r="D232" s="80"/>
      <c r="E232" s="80"/>
    </row>
    <row r="233" spans="1:5" x14ac:dyDescent="0.25">
      <c r="A233" s="14"/>
      <c r="C233" s="80"/>
      <c r="D233" s="80"/>
      <c r="E233" s="80"/>
    </row>
    <row r="234" spans="1:5" x14ac:dyDescent="0.25">
      <c r="A234" s="14"/>
      <c r="C234" s="80"/>
      <c r="D234" s="80"/>
      <c r="E234" s="80"/>
    </row>
    <row r="235" spans="1:5" x14ac:dyDescent="0.25">
      <c r="A235" s="14"/>
      <c r="C235" s="80"/>
      <c r="D235" s="80"/>
      <c r="E235" s="80"/>
    </row>
    <row r="236" spans="1:5" x14ac:dyDescent="0.25">
      <c r="A236" s="14"/>
      <c r="C236" s="80"/>
      <c r="D236" s="80"/>
      <c r="E236" s="80"/>
    </row>
    <row r="237" spans="1:5" x14ac:dyDescent="0.25">
      <c r="A237" s="14"/>
      <c r="C237" s="80"/>
      <c r="D237" s="80"/>
      <c r="E237" s="80"/>
    </row>
    <row r="238" spans="1:5" x14ac:dyDescent="0.25">
      <c r="A238" s="14"/>
      <c r="C238" s="80"/>
      <c r="D238" s="80"/>
      <c r="E238" s="80"/>
    </row>
    <row r="239" spans="1:5" x14ac:dyDescent="0.25">
      <c r="A239" s="14"/>
      <c r="C239" s="80"/>
      <c r="D239" s="80"/>
      <c r="E239" s="80"/>
    </row>
    <row r="240" spans="1:5" x14ac:dyDescent="0.25">
      <c r="A240" s="14"/>
      <c r="C240" s="80"/>
      <c r="D240" s="80"/>
      <c r="E240" s="80"/>
    </row>
    <row r="241" spans="1:5" x14ac:dyDescent="0.25">
      <c r="A241" s="14"/>
      <c r="C241" s="80"/>
      <c r="D241" s="80"/>
      <c r="E241" s="80"/>
    </row>
    <row r="242" spans="1:5" x14ac:dyDescent="0.25">
      <c r="A242" s="14"/>
      <c r="C242" s="80"/>
      <c r="D242" s="80"/>
      <c r="E242" s="80"/>
    </row>
    <row r="243" spans="1:5" x14ac:dyDescent="0.25">
      <c r="A243" s="14"/>
      <c r="C243" s="80"/>
      <c r="D243" s="80"/>
      <c r="E243" s="80"/>
    </row>
    <row r="244" spans="1:5" x14ac:dyDescent="0.25">
      <c r="A244" s="14"/>
      <c r="C244" s="80"/>
      <c r="D244" s="80"/>
      <c r="E244" s="80"/>
    </row>
    <row r="245" spans="1:5" x14ac:dyDescent="0.25">
      <c r="A245" s="14"/>
      <c r="C245" s="80"/>
      <c r="D245" s="80"/>
      <c r="E245" s="80"/>
    </row>
    <row r="246" spans="1:5" x14ac:dyDescent="0.25">
      <c r="A246" s="14"/>
      <c r="C246" s="80"/>
      <c r="D246" s="80"/>
      <c r="E246" s="80"/>
    </row>
    <row r="247" spans="1:5" x14ac:dyDescent="0.25">
      <c r="A247" s="14"/>
      <c r="C247" s="80"/>
      <c r="D247" s="80"/>
      <c r="E247" s="80"/>
    </row>
    <row r="248" spans="1:5" x14ac:dyDescent="0.25">
      <c r="A248" s="14"/>
      <c r="C248" s="80"/>
      <c r="D248" s="80"/>
      <c r="E248" s="80"/>
    </row>
    <row r="249" spans="1:5" x14ac:dyDescent="0.25">
      <c r="A249" s="14"/>
      <c r="C249" s="80"/>
      <c r="D249" s="80"/>
      <c r="E249" s="80"/>
    </row>
    <row r="250" spans="1:5" x14ac:dyDescent="0.25">
      <c r="A250" s="14"/>
      <c r="C250" s="80"/>
      <c r="D250" s="80"/>
      <c r="E250" s="80"/>
    </row>
    <row r="251" spans="1:5" x14ac:dyDescent="0.25">
      <c r="A251" s="14"/>
      <c r="C251" s="80"/>
      <c r="D251" s="80"/>
      <c r="E251" s="80"/>
    </row>
    <row r="252" spans="1:5" x14ac:dyDescent="0.25">
      <c r="A252" s="14"/>
      <c r="C252" s="80"/>
      <c r="D252" s="80"/>
      <c r="E252" s="80"/>
    </row>
    <row r="253" spans="1:5" x14ac:dyDescent="0.25">
      <c r="A253" s="14"/>
      <c r="C253" s="80"/>
      <c r="D253" s="80"/>
      <c r="E253" s="80"/>
    </row>
    <row r="254" spans="1:5" x14ac:dyDescent="0.25">
      <c r="A254" s="14"/>
      <c r="C254" s="80"/>
      <c r="D254" s="80"/>
      <c r="E254" s="80"/>
    </row>
    <row r="255" spans="1:5" x14ac:dyDescent="0.25">
      <c r="A255" s="14"/>
      <c r="C255" s="80"/>
      <c r="D255" s="80"/>
      <c r="E255" s="80"/>
    </row>
    <row r="256" spans="1:5" x14ac:dyDescent="0.25">
      <c r="A256" s="14"/>
      <c r="C256" s="80"/>
      <c r="D256" s="80"/>
      <c r="E256" s="80"/>
    </row>
    <row r="257" spans="1:5" x14ac:dyDescent="0.25">
      <c r="A257" s="14"/>
      <c r="C257" s="80"/>
      <c r="D257" s="80"/>
      <c r="E257" s="80"/>
    </row>
    <row r="258" spans="1:5" x14ac:dyDescent="0.25">
      <c r="A258" s="14"/>
      <c r="C258" s="80"/>
      <c r="D258" s="80"/>
      <c r="E258" s="80"/>
    </row>
    <row r="259" spans="1:5" x14ac:dyDescent="0.25">
      <c r="A259" s="14"/>
      <c r="C259" s="80"/>
      <c r="D259" s="80"/>
      <c r="E259" s="80"/>
    </row>
    <row r="260" spans="1:5" x14ac:dyDescent="0.25">
      <c r="A260" s="14"/>
      <c r="C260" s="80"/>
      <c r="D260" s="80"/>
      <c r="E260" s="80"/>
    </row>
    <row r="261" spans="1:5" x14ac:dyDescent="0.25">
      <c r="A261" s="14"/>
      <c r="C261" s="80"/>
      <c r="D261" s="80"/>
      <c r="E261" s="80"/>
    </row>
    <row r="262" spans="1:5" x14ac:dyDescent="0.25">
      <c r="A262" s="14"/>
      <c r="C262" s="80"/>
      <c r="D262" s="80"/>
      <c r="E262" s="80"/>
    </row>
    <row r="263" spans="1:5" x14ac:dyDescent="0.25">
      <c r="A263" s="14"/>
      <c r="C263" s="80"/>
      <c r="D263" s="80"/>
      <c r="E263" s="80"/>
    </row>
    <row r="264" spans="1:5" x14ac:dyDescent="0.25">
      <c r="A264" s="14"/>
      <c r="C264" s="80"/>
      <c r="D264" s="80"/>
      <c r="E264" s="80"/>
    </row>
    <row r="265" spans="1:5" x14ac:dyDescent="0.25">
      <c r="A265" s="14"/>
      <c r="C265" s="80"/>
      <c r="D265" s="80"/>
      <c r="E265" s="80"/>
    </row>
    <row r="266" spans="1:5" x14ac:dyDescent="0.25">
      <c r="A266" s="14"/>
      <c r="C266" s="80"/>
      <c r="D266" s="80"/>
      <c r="E266" s="80"/>
    </row>
    <row r="267" spans="1:5" x14ac:dyDescent="0.25">
      <c r="A267" s="14"/>
      <c r="C267" s="80"/>
      <c r="D267" s="80"/>
      <c r="E267" s="80"/>
    </row>
    <row r="268" spans="1:5" x14ac:dyDescent="0.25">
      <c r="A268" s="14"/>
      <c r="C268" s="80"/>
      <c r="D268" s="80"/>
      <c r="E268" s="80"/>
    </row>
    <row r="269" spans="1:5" x14ac:dyDescent="0.25">
      <c r="A269" s="14"/>
      <c r="C269" s="80"/>
      <c r="D269" s="80"/>
      <c r="E269" s="80"/>
    </row>
    <row r="270" spans="1:5" x14ac:dyDescent="0.25">
      <c r="A270" s="14"/>
      <c r="C270" s="80"/>
      <c r="D270" s="80"/>
      <c r="E270" s="80"/>
    </row>
    <row r="271" spans="1:5" x14ac:dyDescent="0.25">
      <c r="A271" s="14"/>
      <c r="C271" s="80"/>
      <c r="D271" s="80"/>
      <c r="E271" s="80"/>
    </row>
    <row r="272" spans="1:5" x14ac:dyDescent="0.25">
      <c r="A272" s="14"/>
      <c r="C272" s="80"/>
      <c r="D272" s="80"/>
      <c r="E272" s="80"/>
    </row>
    <row r="273" spans="1:5" x14ac:dyDescent="0.25">
      <c r="A273" s="14"/>
      <c r="C273" s="80"/>
      <c r="D273" s="80"/>
      <c r="E273" s="80"/>
    </row>
    <row r="274" spans="1:5" x14ac:dyDescent="0.25">
      <c r="A274" s="14"/>
      <c r="C274" s="80"/>
      <c r="D274" s="80"/>
      <c r="E274" s="80"/>
    </row>
    <row r="275" spans="1:5" x14ac:dyDescent="0.25">
      <c r="A275" s="14"/>
      <c r="C275" s="80"/>
      <c r="D275" s="80"/>
      <c r="E275" s="80"/>
    </row>
    <row r="276" spans="1:5" x14ac:dyDescent="0.25">
      <c r="A276" s="14"/>
      <c r="C276" s="80"/>
      <c r="D276" s="80"/>
      <c r="E276" s="80"/>
    </row>
    <row r="277" spans="1:5" x14ac:dyDescent="0.25">
      <c r="A277" s="14"/>
      <c r="C277" s="80"/>
      <c r="D277" s="80"/>
      <c r="E277" s="80"/>
    </row>
    <row r="278" spans="1:5" x14ac:dyDescent="0.25">
      <c r="A278" s="14"/>
      <c r="C278" s="80"/>
      <c r="D278" s="80"/>
      <c r="E278" s="80"/>
    </row>
    <row r="279" spans="1:5" x14ac:dyDescent="0.25">
      <c r="A279" s="14"/>
      <c r="C279" s="80"/>
      <c r="D279" s="80"/>
      <c r="E279" s="80"/>
    </row>
    <row r="280" spans="1:5" x14ac:dyDescent="0.25">
      <c r="A280" s="14"/>
      <c r="C280" s="80"/>
      <c r="D280" s="80"/>
      <c r="E280" s="80"/>
    </row>
    <row r="281" spans="1:5" x14ac:dyDescent="0.25">
      <c r="A281" s="14"/>
      <c r="C281" s="80"/>
      <c r="D281" s="80"/>
      <c r="E281" s="80"/>
    </row>
    <row r="282" spans="1:5" x14ac:dyDescent="0.25">
      <c r="A282" s="14"/>
      <c r="C282" s="80"/>
      <c r="D282" s="80"/>
      <c r="E282" s="80"/>
    </row>
    <row r="283" spans="1:5" x14ac:dyDescent="0.25">
      <c r="A283" s="14"/>
      <c r="C283" s="80"/>
      <c r="D283" s="80"/>
      <c r="E283" s="80"/>
    </row>
    <row r="284" spans="1:5" x14ac:dyDescent="0.25">
      <c r="A284" s="14"/>
      <c r="C284" s="80"/>
      <c r="D284" s="80"/>
      <c r="E284" s="80"/>
    </row>
    <row r="285" spans="1:5" x14ac:dyDescent="0.25">
      <c r="A285" s="14"/>
      <c r="C285" s="80"/>
      <c r="D285" s="80"/>
      <c r="E285" s="80"/>
    </row>
    <row r="286" spans="1:5" x14ac:dyDescent="0.25">
      <c r="A286" s="14"/>
      <c r="C286" s="80"/>
      <c r="D286" s="80"/>
      <c r="E286" s="80"/>
    </row>
    <row r="287" spans="1:5" x14ac:dyDescent="0.25">
      <c r="A287" s="14"/>
      <c r="C287" s="80"/>
      <c r="D287" s="80"/>
      <c r="E287" s="80"/>
    </row>
    <row r="288" spans="1:5" x14ac:dyDescent="0.25">
      <c r="A288" s="14"/>
      <c r="C288" s="80"/>
      <c r="D288" s="80"/>
      <c r="E288" s="80"/>
    </row>
    <row r="289" spans="1:5" x14ac:dyDescent="0.25">
      <c r="A289" s="14"/>
      <c r="C289" s="80"/>
      <c r="D289" s="80"/>
      <c r="E289" s="80"/>
    </row>
  </sheetData>
  <conditionalFormatting sqref="A1:A1048576">
    <cfRule type="timePeriod" dxfId="17" priority="1" timePeriod="today">
      <formula>FLOOR(A1,1)=TODAY()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30E8-7C3F-452A-8149-3D734B55F062}">
  <sheetPr>
    <tabColor rgb="FFFFFF00"/>
  </sheetPr>
  <dimension ref="A1:BS115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" style="120" customWidth="1"/>
    <col min="2" max="2" width="27.28515625" customWidth="1"/>
    <col min="3" max="3" width="10.85546875" style="61" bestFit="1" customWidth="1"/>
    <col min="4" max="9" width="10.42578125" style="84" customWidth="1"/>
    <col min="10" max="14" width="10.42578125" style="70" customWidth="1"/>
    <col min="15" max="24" width="10.42578125" style="70" hidden="1" customWidth="1"/>
    <col min="25" max="29" width="10.42578125" style="70" customWidth="1"/>
    <col min="30" max="30" width="8.7109375" style="15" customWidth="1"/>
    <col min="31" max="31" width="9.140625" customWidth="1"/>
    <col min="32" max="32" width="8.7109375" customWidth="1"/>
    <col min="33" max="33" width="9.140625" customWidth="1"/>
    <col min="34" max="34" width="8.7109375" customWidth="1"/>
    <col min="35" max="35" width="16.28515625" style="16" customWidth="1"/>
    <col min="36" max="41" width="16.28515625" style="17" customWidth="1"/>
    <col min="42" max="47" width="21.5703125" style="62" customWidth="1"/>
    <col min="48" max="51" width="11.140625" style="62" customWidth="1"/>
    <col min="52" max="56" width="11.140625" style="19" customWidth="1"/>
    <col min="57" max="58" width="11" style="105" customWidth="1"/>
    <col min="59" max="59" width="17.85546875" bestFit="1" customWidth="1"/>
    <col min="60" max="60" width="78.42578125" bestFit="1" customWidth="1"/>
    <col min="61" max="61" width="12.140625" bestFit="1" customWidth="1"/>
    <col min="69" max="69" width="11.140625" bestFit="1" customWidth="1"/>
    <col min="70" max="70" width="30.5703125" bestFit="1" customWidth="1"/>
    <col min="71" max="71" width="96.28515625" customWidth="1"/>
  </cols>
  <sheetData>
    <row r="1" spans="1:71" ht="90" x14ac:dyDescent="0.25">
      <c r="A1" s="119" t="str">
        <f>'TTU w. Quar - Spike no Mit'!A1</f>
        <v>SD
LVL</v>
      </c>
      <c r="B1" s="1" t="s">
        <v>0</v>
      </c>
      <c r="C1" s="2" t="s">
        <v>1</v>
      </c>
      <c r="D1" s="83" t="s">
        <v>87</v>
      </c>
      <c r="E1" s="83" t="s">
        <v>88</v>
      </c>
      <c r="F1" s="83" t="s">
        <v>89</v>
      </c>
      <c r="G1" s="83" t="s">
        <v>147</v>
      </c>
      <c r="H1" s="83" t="s">
        <v>148</v>
      </c>
      <c r="I1" s="83" t="s">
        <v>149</v>
      </c>
      <c r="J1" s="72" t="s">
        <v>78</v>
      </c>
      <c r="K1" s="72" t="s">
        <v>63</v>
      </c>
      <c r="L1" s="72" t="s">
        <v>64</v>
      </c>
      <c r="M1" s="72" t="s">
        <v>76</v>
      </c>
      <c r="N1" s="72" t="s">
        <v>65</v>
      </c>
      <c r="O1" s="75" t="s">
        <v>66</v>
      </c>
      <c r="P1" s="75" t="s">
        <v>67</v>
      </c>
      <c r="Q1" s="75" t="s">
        <v>68</v>
      </c>
      <c r="R1" s="75" t="s">
        <v>69</v>
      </c>
      <c r="S1" s="75" t="s">
        <v>70</v>
      </c>
      <c r="T1" s="75" t="s">
        <v>71</v>
      </c>
      <c r="U1" s="75" t="s">
        <v>72</v>
      </c>
      <c r="V1" s="75" t="s">
        <v>73</v>
      </c>
      <c r="W1" s="75" t="s">
        <v>74</v>
      </c>
      <c r="X1" s="75" t="s">
        <v>75</v>
      </c>
      <c r="Y1" s="72" t="s">
        <v>55</v>
      </c>
      <c r="Z1" s="72" t="s">
        <v>80</v>
      </c>
      <c r="AA1" s="72" t="s">
        <v>151</v>
      </c>
      <c r="AB1" s="72" t="s">
        <v>152</v>
      </c>
      <c r="AC1" s="72" t="s">
        <v>81</v>
      </c>
      <c r="AD1" s="3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J1" s="66" t="s">
        <v>8</v>
      </c>
      <c r="AK1" s="67" t="s">
        <v>9</v>
      </c>
      <c r="AL1" s="63" t="s">
        <v>10</v>
      </c>
      <c r="AM1" s="64" t="s">
        <v>11</v>
      </c>
      <c r="AN1" s="64" t="s">
        <v>43</v>
      </c>
      <c r="AO1" s="65" t="s">
        <v>44</v>
      </c>
      <c r="AP1" s="7" t="s">
        <v>12</v>
      </c>
      <c r="AQ1" s="7" t="s">
        <v>117</v>
      </c>
      <c r="AR1" s="6" t="s">
        <v>13</v>
      </c>
      <c r="AS1" s="6" t="s">
        <v>14</v>
      </c>
      <c r="AT1" s="6" t="s">
        <v>15</v>
      </c>
      <c r="AU1" s="6" t="s">
        <v>16</v>
      </c>
      <c r="AV1" s="7" t="s">
        <v>45</v>
      </c>
      <c r="AW1" s="81" t="s">
        <v>83</v>
      </c>
      <c r="AX1" s="81" t="s">
        <v>84</v>
      </c>
      <c r="AY1" s="81" t="s">
        <v>82</v>
      </c>
      <c r="AZ1" s="8" t="s">
        <v>17</v>
      </c>
      <c r="BA1" s="8" t="s">
        <v>49</v>
      </c>
      <c r="BB1" s="8" t="s">
        <v>51</v>
      </c>
      <c r="BC1" s="8" t="s">
        <v>79</v>
      </c>
      <c r="BD1" s="77" t="s">
        <v>77</v>
      </c>
      <c r="BE1" s="104" t="s">
        <v>145</v>
      </c>
      <c r="BF1" s="104" t="s">
        <v>146</v>
      </c>
      <c r="BG1" s="9"/>
      <c r="BH1" s="10" t="s">
        <v>18</v>
      </c>
      <c r="BI1" s="10" t="s">
        <v>19</v>
      </c>
      <c r="BL1" s="11" t="s">
        <v>20</v>
      </c>
      <c r="BM1" s="11" t="s">
        <v>3</v>
      </c>
      <c r="BN1" s="12" t="s">
        <v>21</v>
      </c>
      <c r="BO1" s="13" t="s">
        <v>2</v>
      </c>
      <c r="BP1" s="13" t="s">
        <v>22</v>
      </c>
    </row>
    <row r="2" spans="1:71" x14ac:dyDescent="0.25">
      <c r="A2" s="120">
        <v>0</v>
      </c>
      <c r="B2" t="s">
        <v>23</v>
      </c>
      <c r="C2" s="14">
        <v>44066</v>
      </c>
      <c r="D2" s="84">
        <v>1</v>
      </c>
      <c r="E2" s="84">
        <f>IFERROR(LN(J2),"")</f>
        <v>4.6347289882296359</v>
      </c>
      <c r="J2" s="71">
        <v>103</v>
      </c>
      <c r="K2" s="71"/>
      <c r="L2" s="71">
        <v>50</v>
      </c>
      <c r="M2" s="71">
        <v>53</v>
      </c>
      <c r="N2" s="71">
        <v>53</v>
      </c>
      <c r="O2" s="71"/>
      <c r="P2" s="71"/>
      <c r="Y2" s="70">
        <v>265</v>
      </c>
      <c r="Z2" s="70">
        <f>LN(J2)</f>
        <v>4.6347289882296359</v>
      </c>
      <c r="AC2" s="70">
        <f>LN(BC2)</f>
        <v>4.6347289882296359</v>
      </c>
      <c r="AD2" s="15">
        <f>AE2/AG2</f>
        <v>2.8888888888888893</v>
      </c>
      <c r="AE2">
        <f t="shared" ref="AE2:AE65" si="0">IF(A2=0,$BM$2,IF(A2=1,$BM$3,IF(A2=2,$BM$4,IF(A2=3,$BM$5,IF(A2=4,$BM$6,IF(A2=5,$BM$7,IF(A2=6,$BM$8,IF(A2=7,$BM$9,IF(A2=8,$BM$10,"")))))))))</f>
        <v>0.13</v>
      </c>
      <c r="AF2">
        <v>22.22</v>
      </c>
      <c r="AG2">
        <f t="shared" ref="AG2:AG65" si="1">$BI$7</f>
        <v>4.4999999999999998E-2</v>
      </c>
      <c r="AH2">
        <f>AE2-AG2</f>
        <v>8.5000000000000006E-2</v>
      </c>
      <c r="AI2" s="16">
        <f>BI2</f>
        <v>28310.699999999997</v>
      </c>
      <c r="AP2" s="18">
        <f>BI3*0.9</f>
        <v>47.7</v>
      </c>
      <c r="AQ2" s="18"/>
      <c r="AR2" s="18"/>
      <c r="AS2" s="18"/>
      <c r="AT2" s="18"/>
      <c r="AU2" s="18"/>
      <c r="AV2" s="18">
        <f>BI4+BI3*0.1</f>
        <v>55.3</v>
      </c>
      <c r="AW2" s="18"/>
      <c r="AX2" s="18"/>
      <c r="AY2" s="18"/>
      <c r="AZ2" s="18">
        <f t="shared" ref="AZ2:AZ65" si="2">AI2+AP2+AV2</f>
        <v>28413.699999999997</v>
      </c>
      <c r="BC2" s="18">
        <f>AP2+AV2</f>
        <v>103</v>
      </c>
      <c r="BD2" s="18">
        <f t="shared" ref="BD2:BD20" si="3">BC2-J2</f>
        <v>0</v>
      </c>
      <c r="BH2" s="20" t="s">
        <v>24</v>
      </c>
      <c r="BI2" s="21">
        <f>BI5-BI4-BI3</f>
        <v>28310.699999999997</v>
      </c>
      <c r="BL2" s="22">
        <v>0</v>
      </c>
      <c r="BM2" s="23">
        <f>'Model Fit'!B28</f>
        <v>0.13</v>
      </c>
      <c r="BN2" s="24">
        <f t="shared" ref="BN2:BN10" si="4">BM2-$BI$7</f>
        <v>8.5000000000000006E-2</v>
      </c>
      <c r="BO2" s="25">
        <f t="shared" ref="BO2:BO10" si="5">BM2/$BI$7</f>
        <v>2.8888888888888893</v>
      </c>
      <c r="BP2" s="24">
        <v>0</v>
      </c>
    </row>
    <row r="3" spans="1:71" x14ac:dyDescent="0.25">
      <c r="A3" s="120">
        <v>0</v>
      </c>
      <c r="C3" s="14">
        <f>C2+1</f>
        <v>44067</v>
      </c>
      <c r="D3" s="84">
        <v>2</v>
      </c>
      <c r="E3" s="84">
        <f t="shared" ref="E3:E66" si="6">IFERROR(LN(J3),"")</f>
        <v>4.836281906951478</v>
      </c>
      <c r="G3" s="107">
        <f>(J3-J2)/J2</f>
        <v>0.22330097087378642</v>
      </c>
      <c r="J3" s="108">
        <f>AVERAGE(J2,J4)</f>
        <v>126</v>
      </c>
      <c r="K3" s="108"/>
      <c r="L3" s="108">
        <f t="shared" ref="L3:N3" si="7">AVERAGE(L2,L4)</f>
        <v>56</v>
      </c>
      <c r="M3" s="108">
        <f t="shared" si="7"/>
        <v>38</v>
      </c>
      <c r="N3" s="108">
        <f t="shared" si="7"/>
        <v>70</v>
      </c>
      <c r="O3" s="108"/>
      <c r="P3" s="108"/>
      <c r="Q3" s="73"/>
      <c r="R3" s="73"/>
      <c r="S3" s="73"/>
      <c r="T3" s="73"/>
      <c r="U3" s="73"/>
      <c r="V3" s="73"/>
      <c r="W3" s="73"/>
      <c r="X3" s="73"/>
      <c r="Y3" s="79">
        <f>N3*5</f>
        <v>350</v>
      </c>
      <c r="Z3" s="70">
        <f t="shared" ref="Z3:Z20" si="8">LN(J3)</f>
        <v>4.836281906951478</v>
      </c>
      <c r="AC3" s="70">
        <f t="shared" ref="AC3:AC66" si="9">LN(BC3)</f>
        <v>4.8914821423664625</v>
      </c>
      <c r="AD3" s="15">
        <f t="shared" ref="AD3:AD66" si="10">AE3/AG3</f>
        <v>2.8888888888888893</v>
      </c>
      <c r="AE3">
        <f t="shared" si="0"/>
        <v>0.13</v>
      </c>
      <c r="AF3">
        <v>22.22</v>
      </c>
      <c r="AG3">
        <f t="shared" si="1"/>
        <v>4.4999999999999998E-2</v>
      </c>
      <c r="AH3">
        <f t="shared" ref="AH3:AH66" si="11">AE3-AG3</f>
        <v>8.5000000000000006E-2</v>
      </c>
      <c r="AI3" s="26">
        <f>AI2+AJ3+AK3</f>
        <v>28280.549223719048</v>
      </c>
      <c r="AJ3" s="27">
        <f t="shared" ref="AJ3:AJ66" si="12">-((AI2/$BI$2)*(AE3*AP2))</f>
        <v>-6.2010000000000005</v>
      </c>
      <c r="AK3" s="27">
        <f t="shared" ref="AK3:AK66" si="13">-(AI2/$BI$2)*($BI$26*$BI$25)</f>
        <v>-23.949776280946228</v>
      </c>
      <c r="AL3" s="27">
        <f>(AK3+AJ3)*0.9</f>
        <v>-27.135698652851605</v>
      </c>
      <c r="AM3" s="27">
        <f>(AK3+AJ3)*0.1</f>
        <v>-3.0150776280946232</v>
      </c>
      <c r="AN3" s="27">
        <f>SUM(AL3:AM3)*0.3</f>
        <v>-9.0452328842838678</v>
      </c>
      <c r="AO3" s="27">
        <f>AL3-AN3</f>
        <v>-18.090465768567739</v>
      </c>
      <c r="AP3" s="18">
        <f>AP2-AL3-(AP2*AG3)</f>
        <v>72.689198652851601</v>
      </c>
      <c r="AQ3" s="18"/>
      <c r="AR3" s="18">
        <f t="shared" ref="AR3:AR66" si="14">0.9*((AI2/$BI$2)*(AE3*AP2))</f>
        <v>5.5809000000000006</v>
      </c>
      <c r="AS3" s="18">
        <f t="shared" ref="AS3:AS66" si="15">0.9*(-AK3)</f>
        <v>21.554798652851606</v>
      </c>
      <c r="AT3" s="18">
        <f t="shared" ref="AT3:AT66" si="16">-(AP2*AG3)</f>
        <v>-2.1465000000000001</v>
      </c>
      <c r="AU3" s="18">
        <f t="shared" ref="AU3:AU66" si="17">-(AP2*AG3)+AM3</f>
        <v>-5.1615776280946228</v>
      </c>
      <c r="AV3" s="18">
        <f>AV2+(AP2*AG3)-AM3</f>
        <v>60.461577628094624</v>
      </c>
      <c r="AW3" s="18">
        <f>(AP3-AP2)</f>
        <v>24.989198652851599</v>
      </c>
      <c r="AX3" s="18">
        <f>(AV3-AV2)</f>
        <v>5.1615776280946264</v>
      </c>
      <c r="AY3" s="18">
        <f t="shared" ref="AY3:AY66" si="18">(AP3-AP2)/(AV3-AV2)</f>
        <v>4.8413877409950432</v>
      </c>
      <c r="AZ3" s="19">
        <f t="shared" si="2"/>
        <v>28413.699999999993</v>
      </c>
      <c r="BA3" s="18">
        <f t="shared" ref="BA3:BA66" si="19">-SUM(AM3:AO3)</f>
        <v>30.150776280946232</v>
      </c>
      <c r="BB3" s="18"/>
      <c r="BC3" s="18">
        <f t="shared" ref="BC3:BC66" si="20">AP3+AV3</f>
        <v>133.15077628094622</v>
      </c>
      <c r="BD3" s="18">
        <f t="shared" si="3"/>
        <v>7.1507762809462179</v>
      </c>
      <c r="BE3" s="105">
        <f>(BC3-BC2)/BC2</f>
        <v>0.29272598331015748</v>
      </c>
      <c r="BG3" s="80"/>
      <c r="BH3" s="28" t="s">
        <v>25</v>
      </c>
      <c r="BI3" s="29">
        <v>53</v>
      </c>
      <c r="BL3" s="22">
        <v>1</v>
      </c>
      <c r="BM3" s="30">
        <f>BM2</f>
        <v>0.13</v>
      </c>
      <c r="BN3" s="24">
        <f t="shared" si="4"/>
        <v>8.5000000000000006E-2</v>
      </c>
      <c r="BO3" s="25">
        <f t="shared" si="5"/>
        <v>2.8888888888888893</v>
      </c>
      <c r="BP3" s="24">
        <f>(BM3-BM2)/BM2</f>
        <v>0</v>
      </c>
    </row>
    <row r="4" spans="1:71" x14ac:dyDescent="0.25">
      <c r="A4" s="120">
        <v>0</v>
      </c>
      <c r="C4" s="14">
        <f t="shared" ref="C4:C67" si="21">C3+1</f>
        <v>44068</v>
      </c>
      <c r="D4" s="84">
        <v>3</v>
      </c>
      <c r="E4" s="84">
        <f t="shared" si="6"/>
        <v>5.0039463059454592</v>
      </c>
      <c r="G4" s="107">
        <f t="shared" ref="G4:G20" si="22">(J4-J3)/J3</f>
        <v>0.18253968253968253</v>
      </c>
      <c r="J4" s="71">
        <v>149</v>
      </c>
      <c r="K4" s="71"/>
      <c r="L4" s="71">
        <f>J4-N4</f>
        <v>62</v>
      </c>
      <c r="M4" s="108">
        <f>J4-J3</f>
        <v>23</v>
      </c>
      <c r="N4" s="71">
        <v>87</v>
      </c>
      <c r="O4" s="109">
        <v>101</v>
      </c>
      <c r="P4" s="109">
        <v>7</v>
      </c>
      <c r="Q4" s="76">
        <v>33</v>
      </c>
      <c r="R4" s="76">
        <v>9</v>
      </c>
      <c r="S4" s="76">
        <v>68</v>
      </c>
      <c r="T4" s="76">
        <v>48</v>
      </c>
      <c r="U4" s="76">
        <v>2</v>
      </c>
      <c r="V4" s="76">
        <v>29</v>
      </c>
      <c r="W4" s="76">
        <v>5</v>
      </c>
      <c r="X4" s="76">
        <v>19</v>
      </c>
      <c r="Y4" s="70">
        <f>N4*5</f>
        <v>435</v>
      </c>
      <c r="Z4" s="70">
        <f t="shared" si="8"/>
        <v>5.0039463059454592</v>
      </c>
      <c r="AA4" s="70">
        <f>AVERAGE(Z2:Z4)</f>
        <v>4.8249857337088571</v>
      </c>
      <c r="AC4" s="70">
        <f t="shared" si="9"/>
        <v>5.1150828623210751</v>
      </c>
      <c r="AD4" s="15">
        <f t="shared" si="10"/>
        <v>2.8888888888888893</v>
      </c>
      <c r="AE4">
        <f t="shared" si="0"/>
        <v>0.13</v>
      </c>
      <c r="AF4">
        <v>22.22</v>
      </c>
      <c r="AG4">
        <f t="shared" si="1"/>
        <v>4.4999999999999998E-2</v>
      </c>
      <c r="AH4">
        <f t="shared" si="11"/>
        <v>8.5000000000000006E-2</v>
      </c>
      <c r="AI4" s="26">
        <f>AI3+AJ4+AK4</f>
        <v>28247.185421803875</v>
      </c>
      <c r="AJ4" s="27">
        <f t="shared" si="12"/>
        <v>-9.4395320451103686</v>
      </c>
      <c r="AK4" s="27">
        <f t="shared" si="13"/>
        <v>-23.924269870061806</v>
      </c>
      <c r="AL4" s="27">
        <f t="shared" ref="AL4:AL67" si="23">(AK4+AJ4)*0.9</f>
        <v>-30.027421723654957</v>
      </c>
      <c r="AM4" s="27">
        <f t="shared" ref="AM4:AM67" si="24">(AK4+AJ4)*0.1</f>
        <v>-3.3363801915172178</v>
      </c>
      <c r="AN4" s="27">
        <f t="shared" ref="AN4:AN67" si="25">SUM(AL4:AM4)*0.3</f>
        <v>-10.009140574551653</v>
      </c>
      <c r="AO4" s="27">
        <f t="shared" ref="AO4:AO67" si="26">AL4-AN4</f>
        <v>-20.018281149103302</v>
      </c>
      <c r="AP4" s="18">
        <f>AP3-AL4-(AP3*AG4)</f>
        <v>99.445606437128234</v>
      </c>
      <c r="AQ4" s="18"/>
      <c r="AR4" s="18">
        <f t="shared" si="14"/>
        <v>8.4955788405993324</v>
      </c>
      <c r="AS4" s="18">
        <f t="shared" si="15"/>
        <v>21.531842883055628</v>
      </c>
      <c r="AT4" s="18">
        <f t="shared" si="16"/>
        <v>-3.2710139393783217</v>
      </c>
      <c r="AU4" s="18">
        <f t="shared" si="17"/>
        <v>-6.6073941308955391</v>
      </c>
      <c r="AV4" s="18">
        <f>AV3+(AP3*AG4)-AM4</f>
        <v>67.068971758990159</v>
      </c>
      <c r="AW4" s="18">
        <f t="shared" ref="AW4:AW67" si="27">(AP4-AP3)</f>
        <v>26.756407784276632</v>
      </c>
      <c r="AX4" s="18">
        <f t="shared" ref="AX4:AX67" si="28">(AV4-AV3)</f>
        <v>6.6073941308955355</v>
      </c>
      <c r="AY4" s="18">
        <f t="shared" si="18"/>
        <v>4.0494644718053463</v>
      </c>
      <c r="AZ4" s="19">
        <f t="shared" si="2"/>
        <v>28413.699999999993</v>
      </c>
      <c r="BA4" s="18">
        <f t="shared" si="19"/>
        <v>33.363801915172175</v>
      </c>
      <c r="BB4" s="18">
        <f>BA4+BA3</f>
        <v>63.514578196118407</v>
      </c>
      <c r="BC4" s="18">
        <f t="shared" si="20"/>
        <v>166.51457819611841</v>
      </c>
      <c r="BD4" s="18">
        <f t="shared" si="3"/>
        <v>17.514578196118407</v>
      </c>
      <c r="BE4" s="105">
        <f t="shared" ref="BE4:BE67" si="29">(BC4-BC3)/BC3</f>
        <v>0.25057159144739077</v>
      </c>
      <c r="BG4" s="80"/>
      <c r="BH4" s="31" t="s">
        <v>26</v>
      </c>
      <c r="BI4" s="32">
        <v>50</v>
      </c>
      <c r="BL4" s="22">
        <v>2</v>
      </c>
      <c r="BM4" s="30">
        <f>BM2*0.25</f>
        <v>3.2500000000000001E-2</v>
      </c>
      <c r="BN4" s="24">
        <f t="shared" si="4"/>
        <v>-1.2499999999999997E-2</v>
      </c>
      <c r="BO4" s="25">
        <f>BM4/$BI$7</f>
        <v>0.72222222222222232</v>
      </c>
      <c r="BP4" s="24">
        <f t="shared" ref="BP4:BP7" si="30">(BM4-BM3)/BM3</f>
        <v>-0.75</v>
      </c>
    </row>
    <row r="5" spans="1:71" x14ac:dyDescent="0.25">
      <c r="A5" s="120">
        <v>0</v>
      </c>
      <c r="C5" s="14">
        <f t="shared" si="21"/>
        <v>44069</v>
      </c>
      <c r="D5" s="84">
        <v>4</v>
      </c>
      <c r="E5" s="84">
        <f t="shared" si="6"/>
        <v>5.3278761687895813</v>
      </c>
      <c r="G5" s="107">
        <f t="shared" si="22"/>
        <v>0.3825503355704698</v>
      </c>
      <c r="J5" s="71">
        <v>206</v>
      </c>
      <c r="K5" s="71"/>
      <c r="L5" s="71">
        <v>70</v>
      </c>
      <c r="M5" s="108">
        <f t="shared" ref="M5" si="31">J5-J4</f>
        <v>57</v>
      </c>
      <c r="N5" s="71">
        <v>136</v>
      </c>
      <c r="O5" s="108"/>
      <c r="P5" s="108"/>
      <c r="Q5" s="73"/>
      <c r="R5" s="73"/>
      <c r="S5" s="73"/>
      <c r="T5" s="73"/>
      <c r="U5" s="73"/>
      <c r="V5" s="73"/>
      <c r="W5" s="73"/>
      <c r="X5" s="73"/>
      <c r="Y5" s="70">
        <f>N5*5</f>
        <v>680</v>
      </c>
      <c r="Z5" s="70">
        <f t="shared" si="8"/>
        <v>5.3278761687895813</v>
      </c>
      <c r="AA5" s="70">
        <f t="shared" ref="AA5:AA20" si="32">AVERAGE(Z3:Z5)</f>
        <v>5.0560347938955061</v>
      </c>
      <c r="AB5" s="70">
        <f>AA5-AA4</f>
        <v>0.23104906018664906</v>
      </c>
      <c r="AC5" s="70">
        <f t="shared" si="9"/>
        <v>5.3147296885629363</v>
      </c>
      <c r="AD5" s="15">
        <f t="shared" si="10"/>
        <v>2.8888888888888893</v>
      </c>
      <c r="AE5">
        <f t="shared" si="0"/>
        <v>0.13</v>
      </c>
      <c r="AF5">
        <v>22.22</v>
      </c>
      <c r="AG5">
        <f t="shared" si="1"/>
        <v>4.4999999999999998E-2</v>
      </c>
      <c r="AH5">
        <f t="shared" si="11"/>
        <v>8.5000000000000006E-2</v>
      </c>
      <c r="AI5" s="26">
        <f t="shared" ref="AI5:AI68" si="33">AI4+AJ5+AK5</f>
        <v>28210.390451195861</v>
      </c>
      <c r="AJ5" s="27">
        <f t="shared" si="12"/>
        <v>-12.898925246416667</v>
      </c>
      <c r="AK5" s="27">
        <f t="shared" si="13"/>
        <v>-23.896045361598567</v>
      </c>
      <c r="AL5" s="27">
        <f t="shared" si="23"/>
        <v>-33.115473547213711</v>
      </c>
      <c r="AM5" s="27">
        <f t="shared" si="24"/>
        <v>-3.6794970608015234</v>
      </c>
      <c r="AN5" s="27">
        <f t="shared" si="25"/>
        <v>-11.03849118240457</v>
      </c>
      <c r="AO5" s="27">
        <f t="shared" si="26"/>
        <v>-22.07698236480914</v>
      </c>
      <c r="AP5" s="18">
        <f>AP4-AL5-(AP4*AG5)</f>
        <v>128.08602769467117</v>
      </c>
      <c r="AQ5" s="18"/>
      <c r="AR5" s="18">
        <f t="shared" si="14"/>
        <v>11.609032721775</v>
      </c>
      <c r="AS5" s="18">
        <f t="shared" si="15"/>
        <v>21.506440825438712</v>
      </c>
      <c r="AT5" s="18">
        <f t="shared" si="16"/>
        <v>-4.4750522896707707</v>
      </c>
      <c r="AU5" s="18">
        <f t="shared" si="17"/>
        <v>-8.1545493504722941</v>
      </c>
      <c r="AV5" s="18">
        <f>AV4+(AP4*AG5)-AM5</f>
        <v>75.223521109462453</v>
      </c>
      <c r="AW5" s="18">
        <f t="shared" si="27"/>
        <v>28.64042125754294</v>
      </c>
      <c r="AX5" s="18">
        <f t="shared" si="28"/>
        <v>8.1545493504722941</v>
      </c>
      <c r="AY5" s="18">
        <f t="shared" si="18"/>
        <v>3.5122015977356429</v>
      </c>
      <c r="AZ5" s="19">
        <f t="shared" si="2"/>
        <v>28413.699999999993</v>
      </c>
      <c r="BA5" s="18">
        <f t="shared" si="19"/>
        <v>36.794970608015234</v>
      </c>
      <c r="BB5" s="18">
        <f>BA5+BB4</f>
        <v>100.30954880413364</v>
      </c>
      <c r="BC5" s="18">
        <f t="shared" si="20"/>
        <v>203.30954880413361</v>
      </c>
      <c r="BD5" s="18">
        <f t="shared" si="3"/>
        <v>-2.6904511958663875</v>
      </c>
      <c r="BE5" s="105">
        <f t="shared" si="29"/>
        <v>0.22097146692272573</v>
      </c>
      <c r="BG5" s="80"/>
      <c r="BH5" s="33" t="s">
        <v>17</v>
      </c>
      <c r="BI5">
        <f>0.7*BI27</f>
        <v>28413.699999999997</v>
      </c>
      <c r="BL5" s="22"/>
      <c r="BM5" s="30">
        <f>BM2*1.25</f>
        <v>0.16250000000000001</v>
      </c>
      <c r="BN5" s="24">
        <f t="shared" si="4"/>
        <v>0.11750000000000001</v>
      </c>
      <c r="BO5" s="25">
        <f t="shared" si="5"/>
        <v>3.6111111111111112</v>
      </c>
      <c r="BP5" s="24">
        <f t="shared" si="30"/>
        <v>4</v>
      </c>
    </row>
    <row r="6" spans="1:71" x14ac:dyDescent="0.25">
      <c r="A6" s="120">
        <v>0</v>
      </c>
      <c r="B6" t="s">
        <v>62</v>
      </c>
      <c r="C6" s="14">
        <f t="shared" si="21"/>
        <v>44070</v>
      </c>
      <c r="D6" s="84">
        <v>5</v>
      </c>
      <c r="E6" s="84">
        <f t="shared" si="6"/>
        <v>5.4510384535657002</v>
      </c>
      <c r="G6" s="107">
        <f t="shared" si="22"/>
        <v>0.13106796116504854</v>
      </c>
      <c r="J6" s="108">
        <f>AVERAGE(J5,J7)</f>
        <v>233</v>
      </c>
      <c r="K6" s="108"/>
      <c r="L6" s="108">
        <f t="shared" ref="L6:N6" si="34">AVERAGE(L5,L7)</f>
        <v>77</v>
      </c>
      <c r="M6" s="108">
        <f t="shared" si="34"/>
        <v>56.5</v>
      </c>
      <c r="N6" s="108">
        <f t="shared" si="34"/>
        <v>156</v>
      </c>
      <c r="O6" s="108"/>
      <c r="P6" s="108"/>
      <c r="Q6" s="73"/>
      <c r="R6" s="73"/>
      <c r="S6" s="73"/>
      <c r="T6" s="73"/>
      <c r="U6" s="73"/>
      <c r="V6" s="73"/>
      <c r="W6" s="73"/>
      <c r="X6" s="73"/>
      <c r="Y6" s="73">
        <f>N6*5</f>
        <v>780</v>
      </c>
      <c r="Z6" s="70">
        <f t="shared" si="8"/>
        <v>5.4510384535657002</v>
      </c>
      <c r="AA6" s="70">
        <f t="shared" si="32"/>
        <v>5.2609536427669141</v>
      </c>
      <c r="AB6" s="70">
        <f t="shared" ref="AB6:AB20" si="35">AA6-AA5</f>
        <v>0.20491884887140799</v>
      </c>
      <c r="AC6" s="70">
        <f t="shared" si="9"/>
        <v>5.4962114262670232</v>
      </c>
      <c r="AD6" s="15">
        <f t="shared" si="10"/>
        <v>2.8888888888888893</v>
      </c>
      <c r="AE6">
        <f t="shared" si="0"/>
        <v>0.13</v>
      </c>
      <c r="AF6">
        <v>22.22</v>
      </c>
      <c r="AG6">
        <f t="shared" si="1"/>
        <v>4.4999999999999998E-2</v>
      </c>
      <c r="AH6">
        <f t="shared" si="11"/>
        <v>8.5000000000000006E-2</v>
      </c>
      <c r="AI6" s="26">
        <f t="shared" si="33"/>
        <v>28169.93334731134</v>
      </c>
      <c r="AJ6" s="27">
        <f t="shared" si="12"/>
        <v>-16.59218566970145</v>
      </c>
      <c r="AK6" s="27">
        <f t="shared" si="13"/>
        <v>-23.864918214819227</v>
      </c>
      <c r="AL6" s="27">
        <f t="shared" si="23"/>
        <v>-36.411393496068612</v>
      </c>
      <c r="AM6" s="27">
        <f t="shared" si="24"/>
        <v>-4.0457103884520675</v>
      </c>
      <c r="AN6" s="27">
        <f t="shared" si="25"/>
        <v>-12.137131165356204</v>
      </c>
      <c r="AO6" s="27">
        <f t="shared" si="26"/>
        <v>-24.274262330712411</v>
      </c>
      <c r="AP6" s="18">
        <f>AP5-AL6-(AP5*AG6)</f>
        <v>158.73354994447956</v>
      </c>
      <c r="AQ6" s="18"/>
      <c r="AR6" s="18">
        <f t="shared" si="14"/>
        <v>14.932967102731306</v>
      </c>
      <c r="AS6" s="18">
        <f t="shared" si="15"/>
        <v>21.478426393337305</v>
      </c>
      <c r="AT6" s="18">
        <f t="shared" si="16"/>
        <v>-5.7638712462602024</v>
      </c>
      <c r="AU6" s="18">
        <f t="shared" si="17"/>
        <v>-9.80958163471227</v>
      </c>
      <c r="AV6" s="18">
        <f>AV5+(AP5*AG6)-AM6</f>
        <v>85.033102744174727</v>
      </c>
      <c r="AW6" s="18">
        <f t="shared" si="27"/>
        <v>30.647522249808389</v>
      </c>
      <c r="AX6" s="18">
        <f t="shared" si="28"/>
        <v>9.8095816347122735</v>
      </c>
      <c r="AY6" s="18">
        <f t="shared" si="18"/>
        <v>3.124243560128884</v>
      </c>
      <c r="AZ6" s="19">
        <f t="shared" si="2"/>
        <v>28413.699999999993</v>
      </c>
      <c r="BA6" s="18">
        <f t="shared" si="19"/>
        <v>40.457103884520677</v>
      </c>
      <c r="BB6" s="18">
        <f t="shared" ref="BB6:BB69" si="36">BA6+BB5</f>
        <v>140.76665268865432</v>
      </c>
      <c r="BC6" s="18">
        <f t="shared" si="20"/>
        <v>243.76665268865429</v>
      </c>
      <c r="BD6" s="18">
        <f t="shared" si="3"/>
        <v>10.76665268865429</v>
      </c>
      <c r="BE6" s="105">
        <f t="shared" si="29"/>
        <v>0.19899264015138141</v>
      </c>
      <c r="BG6" s="80"/>
      <c r="BH6" s="20" t="s">
        <v>27</v>
      </c>
      <c r="BI6" s="34">
        <v>0.13</v>
      </c>
      <c r="BL6" s="22"/>
      <c r="BM6" s="30">
        <v>0.06</v>
      </c>
      <c r="BN6" s="24">
        <f t="shared" si="4"/>
        <v>1.4999999999999999E-2</v>
      </c>
      <c r="BO6" s="25">
        <f t="shared" si="5"/>
        <v>1.3333333333333333</v>
      </c>
      <c r="BP6" s="24">
        <f t="shared" si="30"/>
        <v>-0.63076923076923075</v>
      </c>
    </row>
    <row r="7" spans="1:71" x14ac:dyDescent="0.25">
      <c r="A7" s="120">
        <v>0</v>
      </c>
      <c r="C7" s="14">
        <f t="shared" si="21"/>
        <v>44071</v>
      </c>
      <c r="D7" s="84">
        <v>6</v>
      </c>
      <c r="E7" s="84">
        <f t="shared" si="6"/>
        <v>5.5606816310155276</v>
      </c>
      <c r="G7" s="107">
        <f t="shared" si="22"/>
        <v>0.11587982832618025</v>
      </c>
      <c r="J7" s="71">
        <v>260</v>
      </c>
      <c r="K7" s="71"/>
      <c r="L7" s="71">
        <v>84</v>
      </c>
      <c r="M7" s="71">
        <v>56</v>
      </c>
      <c r="N7" s="71">
        <v>176</v>
      </c>
      <c r="O7" s="71"/>
      <c r="P7" s="71"/>
      <c r="Y7" s="70">
        <f>N7*5</f>
        <v>880</v>
      </c>
      <c r="Z7" s="70">
        <f t="shared" si="8"/>
        <v>5.5606816310155276</v>
      </c>
      <c r="AA7" s="70">
        <f t="shared" si="32"/>
        <v>5.446532084456936</v>
      </c>
      <c r="AB7" s="70">
        <f t="shared" si="35"/>
        <v>0.18557844169002191</v>
      </c>
      <c r="AC7" s="70">
        <f t="shared" si="9"/>
        <v>5.6634121279224798</v>
      </c>
      <c r="AD7" s="15">
        <f t="shared" si="10"/>
        <v>2.8888888888888893</v>
      </c>
      <c r="AE7">
        <f t="shared" si="0"/>
        <v>0.13</v>
      </c>
      <c r="AF7">
        <v>22.22</v>
      </c>
      <c r="AG7">
        <f t="shared" si="1"/>
        <v>4.4999999999999998E-2</v>
      </c>
      <c r="AH7">
        <f t="shared" si="11"/>
        <v>8.5000000000000006E-2</v>
      </c>
      <c r="AI7" s="26">
        <f t="shared" si="33"/>
        <v>28125.569896059107</v>
      </c>
      <c r="AJ7" s="27">
        <f t="shared" si="12"/>
        <v>-20.532758209770645</v>
      </c>
      <c r="AK7" s="27">
        <f t="shared" si="13"/>
        <v>-23.830693042463569</v>
      </c>
      <c r="AL7" s="27">
        <f t="shared" si="23"/>
        <v>-39.927106127010795</v>
      </c>
      <c r="AM7" s="27">
        <f t="shared" si="24"/>
        <v>-4.4363451252234212</v>
      </c>
      <c r="AN7" s="27">
        <f t="shared" si="25"/>
        <v>-13.309035375670264</v>
      </c>
      <c r="AO7" s="27">
        <f t="shared" si="26"/>
        <v>-26.618070751340532</v>
      </c>
      <c r="AP7" s="18">
        <f t="shared" ref="AP7:AP70" si="37">AP6-AL7-(AP6*AG7)+AQ7</f>
        <v>191.5176463239888</v>
      </c>
      <c r="AQ7" s="18"/>
      <c r="AR7" s="18">
        <f t="shared" si="14"/>
        <v>18.479482388793581</v>
      </c>
      <c r="AS7" s="18">
        <f t="shared" si="15"/>
        <v>21.447623738217214</v>
      </c>
      <c r="AT7" s="18">
        <f t="shared" si="16"/>
        <v>-7.1430097475015799</v>
      </c>
      <c r="AU7" s="18">
        <f t="shared" si="17"/>
        <v>-11.579354872725002</v>
      </c>
      <c r="AV7" s="18">
        <f t="shared" ref="AV7:AV70" si="38">AV6+(AP6*AG7)-AM7-AQ7</f>
        <v>96.612457616899732</v>
      </c>
      <c r="AW7" s="18">
        <f t="shared" si="27"/>
        <v>32.784096379509236</v>
      </c>
      <c r="AX7" s="18">
        <f t="shared" si="28"/>
        <v>11.579354872725006</v>
      </c>
      <c r="AY7" s="18">
        <f t="shared" si="18"/>
        <v>2.8312541363363581</v>
      </c>
      <c r="AZ7" s="19">
        <f t="shared" si="2"/>
        <v>28413.699999999993</v>
      </c>
      <c r="BA7" s="18">
        <f t="shared" si="19"/>
        <v>44.363451252234213</v>
      </c>
      <c r="BB7" s="18">
        <f t="shared" si="36"/>
        <v>185.13010394088855</v>
      </c>
      <c r="BC7" s="18">
        <f t="shared" si="20"/>
        <v>288.13010394088855</v>
      </c>
      <c r="BD7" s="18">
        <f t="shared" si="3"/>
        <v>28.130103940888546</v>
      </c>
      <c r="BE7" s="105">
        <f t="shared" si="29"/>
        <v>0.18199146914855707</v>
      </c>
      <c r="BG7" s="80"/>
      <c r="BH7" s="28" t="s">
        <v>28</v>
      </c>
      <c r="BI7" s="35">
        <v>4.4999999999999998E-2</v>
      </c>
      <c r="BL7" s="22"/>
      <c r="BM7" s="30">
        <v>0.03</v>
      </c>
      <c r="BN7" s="24">
        <f t="shared" si="4"/>
        <v>-1.4999999999999999E-2</v>
      </c>
      <c r="BO7" s="25">
        <f t="shared" si="5"/>
        <v>0.66666666666666663</v>
      </c>
      <c r="BP7" s="24">
        <f t="shared" si="30"/>
        <v>-0.5</v>
      </c>
    </row>
    <row r="8" spans="1:71" x14ac:dyDescent="0.25">
      <c r="A8" s="120">
        <v>0</v>
      </c>
      <c r="C8" s="14">
        <f t="shared" si="21"/>
        <v>44072</v>
      </c>
      <c r="D8" s="84">
        <v>7</v>
      </c>
      <c r="E8" s="84">
        <f t="shared" si="6"/>
        <v>5.7651911027848444</v>
      </c>
      <c r="F8" s="84">
        <f>LN(2)/SLOPE(E2:E8,D2:D8)</f>
        <v>3.6707207901821852</v>
      </c>
      <c r="G8" s="107">
        <f t="shared" si="22"/>
        <v>0.22692307692307692</v>
      </c>
      <c r="J8" s="108">
        <f>AVERAGE(J7,J10)</f>
        <v>319</v>
      </c>
      <c r="K8" s="108"/>
      <c r="L8" s="108">
        <f t="shared" ref="L8:M8" si="39">AVERAGE(L7,L10)</f>
        <v>97</v>
      </c>
      <c r="M8" s="108">
        <f t="shared" si="39"/>
        <v>86</v>
      </c>
      <c r="N8" s="108">
        <f>AVERAGE(N7,N10)</f>
        <v>222</v>
      </c>
      <c r="O8" s="71"/>
      <c r="P8" s="71"/>
      <c r="Y8" s="79">
        <f t="shared" ref="Y8:Y12" si="40">N8*5</f>
        <v>1110</v>
      </c>
      <c r="Z8" s="70">
        <f t="shared" si="8"/>
        <v>5.7651911027848444</v>
      </c>
      <c r="AA8" s="70">
        <f t="shared" si="32"/>
        <v>5.5923037291220234</v>
      </c>
      <c r="AB8" s="70">
        <f t="shared" si="35"/>
        <v>0.14577164466508741</v>
      </c>
      <c r="AC8" s="70">
        <f t="shared" si="9"/>
        <v>5.819066842040912</v>
      </c>
      <c r="AD8" s="15">
        <f t="shared" si="10"/>
        <v>2.8888888888888893</v>
      </c>
      <c r="AE8">
        <f t="shared" si="0"/>
        <v>0.13</v>
      </c>
      <c r="AF8">
        <v>22.22</v>
      </c>
      <c r="AG8">
        <f t="shared" si="1"/>
        <v>4.4999999999999998E-2</v>
      </c>
      <c r="AH8">
        <f t="shared" si="11"/>
        <v>8.5000000000000006E-2</v>
      </c>
      <c r="AI8" s="26">
        <f t="shared" si="33"/>
        <v>28077.042247854486</v>
      </c>
      <c r="AJ8" s="27">
        <f t="shared" si="12"/>
        <v>-24.734484955929375</v>
      </c>
      <c r="AK8" s="27">
        <f t="shared" si="13"/>
        <v>-23.793163248691545</v>
      </c>
      <c r="AL8" s="27">
        <f t="shared" si="23"/>
        <v>-43.674883384158825</v>
      </c>
      <c r="AM8" s="27">
        <f t="shared" si="24"/>
        <v>-4.8527648204620917</v>
      </c>
      <c r="AN8" s="27">
        <f t="shared" si="25"/>
        <v>-14.558294461386275</v>
      </c>
      <c r="AO8" s="27">
        <f t="shared" si="26"/>
        <v>-29.11658892277255</v>
      </c>
      <c r="AP8" s="18">
        <f t="shared" si="37"/>
        <v>226.57423562356811</v>
      </c>
      <c r="AQ8" s="18"/>
      <c r="AR8" s="18">
        <f t="shared" si="14"/>
        <v>22.261036460336438</v>
      </c>
      <c r="AS8" s="18">
        <f t="shared" si="15"/>
        <v>21.413846923822391</v>
      </c>
      <c r="AT8" s="18">
        <f t="shared" si="16"/>
        <v>-8.618294084579496</v>
      </c>
      <c r="AU8" s="18">
        <f t="shared" si="17"/>
        <v>-13.471058905041588</v>
      </c>
      <c r="AV8" s="18">
        <f>AV7+(AP7*AG8)-AM8-AQ8</f>
        <v>110.08351652194131</v>
      </c>
      <c r="AW8" s="18">
        <f t="shared" si="27"/>
        <v>35.056589299579315</v>
      </c>
      <c r="AX8" s="18">
        <f t="shared" si="28"/>
        <v>13.471058905041573</v>
      </c>
      <c r="AY8" s="18">
        <f t="shared" si="18"/>
        <v>2.6023632994774677</v>
      </c>
      <c r="AZ8" s="19">
        <f t="shared" si="2"/>
        <v>28413.699999999993</v>
      </c>
      <c r="BA8" s="18">
        <f t="shared" si="19"/>
        <v>48.527648204620917</v>
      </c>
      <c r="BB8" s="18">
        <f t="shared" si="36"/>
        <v>233.65775214550945</v>
      </c>
      <c r="BC8" s="18">
        <f t="shared" si="20"/>
        <v>336.65775214550945</v>
      </c>
      <c r="BD8" s="18">
        <f t="shared" si="3"/>
        <v>17.657752145509448</v>
      </c>
      <c r="BE8" s="105">
        <f t="shared" si="29"/>
        <v>0.16842269357101475</v>
      </c>
      <c r="BG8" s="80"/>
      <c r="BH8" s="31" t="s">
        <v>2</v>
      </c>
      <c r="BI8" s="36">
        <f>BO2</f>
        <v>2.8888888888888893</v>
      </c>
      <c r="BL8" s="22"/>
      <c r="BM8" s="30">
        <v>0.02</v>
      </c>
      <c r="BN8" s="24">
        <f t="shared" si="4"/>
        <v>-2.4999999999999998E-2</v>
      </c>
      <c r="BO8" s="25">
        <f t="shared" si="5"/>
        <v>0.44444444444444448</v>
      </c>
      <c r="BP8" s="24">
        <f>(BM8-BM7)/BM7</f>
        <v>-0.33333333333333331</v>
      </c>
      <c r="BR8" s="37"/>
      <c r="BS8" s="38" t="s">
        <v>29</v>
      </c>
    </row>
    <row r="9" spans="1:71" x14ac:dyDescent="0.25">
      <c r="A9" s="120">
        <v>0</v>
      </c>
      <c r="C9" s="69">
        <f t="shared" si="21"/>
        <v>44073</v>
      </c>
      <c r="D9" s="84">
        <v>8</v>
      </c>
      <c r="E9" s="84">
        <f t="shared" si="6"/>
        <v>5.7651911027848444</v>
      </c>
      <c r="F9" s="84">
        <f t="shared" ref="F9:F20" si="41">LN(2)/SLOPE(E3:E9,D3:D9)</f>
        <v>4.2730128357813832</v>
      </c>
      <c r="G9" s="107">
        <f>(J9-J8)/J8</f>
        <v>0</v>
      </c>
      <c r="H9" s="107">
        <f>AVERAGE(G3:G9)</f>
        <v>0.18032312219974922</v>
      </c>
      <c r="I9" s="107"/>
      <c r="J9" s="108">
        <v>319</v>
      </c>
      <c r="K9" s="108"/>
      <c r="L9" s="108">
        <v>97</v>
      </c>
      <c r="M9" s="108">
        <v>86</v>
      </c>
      <c r="N9" s="108">
        <v>222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79">
        <f t="shared" si="40"/>
        <v>1110</v>
      </c>
      <c r="Z9" s="70">
        <f t="shared" si="8"/>
        <v>5.7651911027848444</v>
      </c>
      <c r="AA9" s="70">
        <f t="shared" si="32"/>
        <v>5.6970212788617394</v>
      </c>
      <c r="AB9" s="70">
        <f t="shared" si="35"/>
        <v>0.10471754973971592</v>
      </c>
      <c r="AC9" s="70">
        <f t="shared" si="9"/>
        <v>5.9651755351365541</v>
      </c>
      <c r="AD9" s="15">
        <f t="shared" si="10"/>
        <v>2.8888888888888893</v>
      </c>
      <c r="AE9">
        <f t="shared" si="0"/>
        <v>0.13</v>
      </c>
      <c r="AF9">
        <v>22.22</v>
      </c>
      <c r="AG9">
        <f t="shared" si="1"/>
        <v>4.4999999999999998E-2</v>
      </c>
      <c r="AH9">
        <f t="shared" si="11"/>
        <v>8.5000000000000006E-2</v>
      </c>
      <c r="AI9" s="26">
        <f t="shared" si="33"/>
        <v>28024.078585683259</v>
      </c>
      <c r="AJ9" s="27">
        <f t="shared" si="12"/>
        <v>-29.211551468673459</v>
      </c>
      <c r="AK9" s="27">
        <f t="shared" si="13"/>
        <v>-23.752110702553825</v>
      </c>
      <c r="AL9" s="27">
        <f t="shared" si="23"/>
        <v>-47.66729595410456</v>
      </c>
      <c r="AM9" s="27">
        <f t="shared" si="24"/>
        <v>-5.2963662171227286</v>
      </c>
      <c r="AN9" s="27">
        <f t="shared" si="25"/>
        <v>-15.889098651368187</v>
      </c>
      <c r="AO9" s="27">
        <f t="shared" si="26"/>
        <v>-31.778197302736373</v>
      </c>
      <c r="AP9" s="18">
        <f t="shared" si="37"/>
        <v>264.04569097461211</v>
      </c>
      <c r="AQ9" s="18"/>
      <c r="AR9" s="18">
        <f t="shared" si="14"/>
        <v>26.290396321806114</v>
      </c>
      <c r="AS9" s="18">
        <f t="shared" si="15"/>
        <v>21.376899632298443</v>
      </c>
      <c r="AT9" s="18">
        <f t="shared" si="16"/>
        <v>-10.195840603060565</v>
      </c>
      <c r="AU9" s="18">
        <f t="shared" si="17"/>
        <v>-15.492206820183295</v>
      </c>
      <c r="AV9" s="18">
        <f t="shared" si="38"/>
        <v>125.57572334212459</v>
      </c>
      <c r="AW9" s="18">
        <f t="shared" si="27"/>
        <v>37.471455351044</v>
      </c>
      <c r="AX9" s="18">
        <f t="shared" si="28"/>
        <v>15.492206820183284</v>
      </c>
      <c r="AY9" s="18">
        <f t="shared" si="18"/>
        <v>2.4187293512132886</v>
      </c>
      <c r="AZ9" s="19">
        <f t="shared" si="2"/>
        <v>28413.699999999997</v>
      </c>
      <c r="BA9" s="18">
        <f t="shared" si="19"/>
        <v>52.963662171227284</v>
      </c>
      <c r="BB9" s="18">
        <f t="shared" si="36"/>
        <v>286.62141431673672</v>
      </c>
      <c r="BC9" s="18">
        <f t="shared" si="20"/>
        <v>389.62141431673672</v>
      </c>
      <c r="BD9" s="18">
        <f t="shared" si="3"/>
        <v>70.621414316736718</v>
      </c>
      <c r="BE9" s="105">
        <f t="shared" si="29"/>
        <v>0.15732197412265569</v>
      </c>
      <c r="BG9" s="80"/>
      <c r="BH9" s="20" t="s">
        <v>140</v>
      </c>
      <c r="BI9" s="39">
        <v>0.125</v>
      </c>
      <c r="BL9" s="40"/>
      <c r="BM9" s="30">
        <v>1.4999999999999999E-2</v>
      </c>
      <c r="BN9" s="41">
        <f t="shared" si="4"/>
        <v>-0.03</v>
      </c>
      <c r="BO9" s="42">
        <f t="shared" si="5"/>
        <v>0.33333333333333331</v>
      </c>
      <c r="BP9" s="24">
        <f>(BM9-BM8)/BM8</f>
        <v>-0.25000000000000006</v>
      </c>
    </row>
    <row r="10" spans="1:71" x14ac:dyDescent="0.25">
      <c r="A10" s="120">
        <v>0</v>
      </c>
      <c r="C10" s="14">
        <f t="shared" si="21"/>
        <v>44074</v>
      </c>
      <c r="D10" s="84">
        <v>9</v>
      </c>
      <c r="E10" s="84">
        <f t="shared" si="6"/>
        <v>5.934894195619588</v>
      </c>
      <c r="F10" s="84">
        <f t="shared" si="41"/>
        <v>4.874420688408474</v>
      </c>
      <c r="G10" s="107">
        <f t="shared" si="22"/>
        <v>0.18495297805642633</v>
      </c>
      <c r="H10" s="107">
        <f t="shared" ref="H10:H20" si="42">AVERAGE(G4:G10)</f>
        <v>0.17484483751155491</v>
      </c>
      <c r="I10" s="107"/>
      <c r="J10" s="71">
        <v>378</v>
      </c>
      <c r="K10" s="71">
        <v>24</v>
      </c>
      <c r="L10" s="71">
        <v>110</v>
      </c>
      <c r="M10" s="71">
        <v>116</v>
      </c>
      <c r="N10" s="71">
        <v>268</v>
      </c>
      <c r="O10" s="71">
        <v>312</v>
      </c>
      <c r="P10" s="71">
        <v>20</v>
      </c>
      <c r="Q10" s="70">
        <v>73</v>
      </c>
      <c r="R10" s="70">
        <v>110</v>
      </c>
      <c r="S10" s="70">
        <v>239</v>
      </c>
      <c r="T10" s="70">
        <v>66</v>
      </c>
      <c r="U10" s="70">
        <v>4</v>
      </c>
      <c r="V10" s="70">
        <v>37</v>
      </c>
      <c r="W10" s="70">
        <v>6</v>
      </c>
      <c r="X10" s="70">
        <v>29</v>
      </c>
      <c r="Y10" s="70">
        <f t="shared" si="40"/>
        <v>1340</v>
      </c>
      <c r="Z10" s="70">
        <f t="shared" si="8"/>
        <v>5.934894195619588</v>
      </c>
      <c r="AA10" s="70">
        <f t="shared" si="32"/>
        <v>5.8217588003964265</v>
      </c>
      <c r="AB10" s="70">
        <f t="shared" si="35"/>
        <v>0.12473752153468709</v>
      </c>
      <c r="AC10" s="70">
        <f t="shared" si="9"/>
        <v>6.1032454706787762</v>
      </c>
      <c r="AD10" s="15">
        <f t="shared" si="10"/>
        <v>2.8888888888888893</v>
      </c>
      <c r="AE10">
        <f t="shared" si="0"/>
        <v>0.13</v>
      </c>
      <c r="AF10">
        <v>22.22</v>
      </c>
      <c r="AG10">
        <f t="shared" si="1"/>
        <v>4.4999999999999998E-2</v>
      </c>
      <c r="AH10">
        <f t="shared" si="11"/>
        <v>8.5000000000000006E-2</v>
      </c>
      <c r="AI10" s="26">
        <f t="shared" si="33"/>
        <v>27966.392860927688</v>
      </c>
      <c r="AJ10" s="27">
        <f t="shared" si="12"/>
        <v>-33.978419298387671</v>
      </c>
      <c r="AK10" s="27">
        <f t="shared" si="13"/>
        <v>-23.707305457186511</v>
      </c>
      <c r="AL10" s="27">
        <f t="shared" si="23"/>
        <v>-51.917152280016765</v>
      </c>
      <c r="AM10" s="27">
        <f t="shared" si="24"/>
        <v>-5.768572475557419</v>
      </c>
      <c r="AN10" s="27">
        <f t="shared" si="25"/>
        <v>-17.305717426672256</v>
      </c>
      <c r="AO10" s="27">
        <f t="shared" si="26"/>
        <v>-34.611434853344505</v>
      </c>
      <c r="AP10" s="18">
        <f t="shared" si="37"/>
        <v>285.99032139220355</v>
      </c>
      <c r="AQ10" s="18">
        <f>AO3</f>
        <v>-18.090465768567739</v>
      </c>
      <c r="AR10" s="18">
        <f t="shared" si="14"/>
        <v>30.580577368548905</v>
      </c>
      <c r="AS10" s="18">
        <f t="shared" si="15"/>
        <v>21.33657491146786</v>
      </c>
      <c r="AT10" s="18">
        <f t="shared" si="16"/>
        <v>-11.882056093857544</v>
      </c>
      <c r="AU10" s="18">
        <f t="shared" si="17"/>
        <v>-17.650628569414962</v>
      </c>
      <c r="AV10" s="18">
        <f>AV9+(AP9*AG10)-AM10-AQ10</f>
        <v>161.31681768010731</v>
      </c>
      <c r="AW10" s="18">
        <f t="shared" si="27"/>
        <v>21.944630417591441</v>
      </c>
      <c r="AX10" s="18">
        <f t="shared" si="28"/>
        <v>35.741094337982716</v>
      </c>
      <c r="AY10" s="18">
        <f t="shared" si="18"/>
        <v>0.6139887662664677</v>
      </c>
      <c r="AZ10" s="19">
        <f t="shared" si="2"/>
        <v>28413.7</v>
      </c>
      <c r="BA10" s="18">
        <f t="shared" si="19"/>
        <v>57.685724755574185</v>
      </c>
      <c r="BB10" s="18">
        <f>BA10+BB9</f>
        <v>344.30713907231092</v>
      </c>
      <c r="BC10" s="18">
        <f t="shared" si="20"/>
        <v>447.30713907231086</v>
      </c>
      <c r="BD10" s="18">
        <f t="shared" si="3"/>
        <v>69.307139072310861</v>
      </c>
      <c r="BE10" s="105">
        <f t="shared" si="29"/>
        <v>0.14805583737417324</v>
      </c>
      <c r="BF10" s="105">
        <f>AVERAGE(BE3:BE10)</f>
        <v>0.20238170700600699</v>
      </c>
      <c r="BG10" s="80"/>
      <c r="BH10" s="31" t="s">
        <v>48</v>
      </c>
      <c r="BI10" s="32">
        <v>0.125</v>
      </c>
      <c r="BL10" s="43"/>
      <c r="BM10" s="44">
        <v>0.115</v>
      </c>
      <c r="BN10" s="45">
        <f t="shared" si="4"/>
        <v>7.0000000000000007E-2</v>
      </c>
      <c r="BO10" s="46">
        <f t="shared" si="5"/>
        <v>2.5555555555555558</v>
      </c>
      <c r="BP10" s="45">
        <f>(BM10-BM9)/BM9</f>
        <v>6.666666666666667</v>
      </c>
      <c r="BS10" s="47" t="s">
        <v>30</v>
      </c>
    </row>
    <row r="11" spans="1:71" x14ac:dyDescent="0.25">
      <c r="A11" s="120">
        <v>0</v>
      </c>
      <c r="C11" s="14">
        <f t="shared" si="21"/>
        <v>44075</v>
      </c>
      <c r="D11" s="84">
        <v>10</v>
      </c>
      <c r="E11" s="84">
        <f t="shared" si="6"/>
        <v>6.3117348091529148</v>
      </c>
      <c r="F11" s="84">
        <f t="shared" si="41"/>
        <v>4.706371733312058</v>
      </c>
      <c r="G11" s="107">
        <f t="shared" si="22"/>
        <v>0.45767195767195767</v>
      </c>
      <c r="H11" s="107">
        <f t="shared" si="42"/>
        <v>0.21414944824473706</v>
      </c>
      <c r="I11" s="107"/>
      <c r="J11" s="109">
        <v>551</v>
      </c>
      <c r="K11" s="109"/>
      <c r="L11" s="109">
        <f>J11-N11</f>
        <v>133</v>
      </c>
      <c r="M11" s="109"/>
      <c r="N11" s="109">
        <v>418</v>
      </c>
      <c r="O11" s="109"/>
      <c r="P11" s="109"/>
      <c r="Q11" s="76"/>
      <c r="R11" s="76"/>
      <c r="S11" s="76"/>
      <c r="T11" s="76"/>
      <c r="U11" s="76"/>
      <c r="V11" s="76"/>
      <c r="W11" s="76"/>
      <c r="X11" s="76"/>
      <c r="Y11" s="76">
        <f t="shared" si="40"/>
        <v>2090</v>
      </c>
      <c r="Z11" s="70">
        <f t="shared" si="8"/>
        <v>6.3117348091529148</v>
      </c>
      <c r="AA11" s="70">
        <f t="shared" si="32"/>
        <v>6.0039400358524491</v>
      </c>
      <c r="AB11" s="70">
        <f t="shared" si="35"/>
        <v>0.18218123545602261</v>
      </c>
      <c r="AC11" s="70">
        <f t="shared" si="9"/>
        <v>6.2298754145587854</v>
      </c>
      <c r="AD11" s="15">
        <f t="shared" si="10"/>
        <v>2.8888888888888893</v>
      </c>
      <c r="AE11">
        <f t="shared" si="0"/>
        <v>0.13</v>
      </c>
      <c r="AF11">
        <v>22.22</v>
      </c>
      <c r="AG11">
        <f t="shared" si="1"/>
        <v>4.4999999999999998E-2</v>
      </c>
      <c r="AH11">
        <f t="shared" si="11"/>
        <v>8.5000000000000006E-2</v>
      </c>
      <c r="AI11" s="26">
        <f t="shared" si="33"/>
        <v>27906.007771504737</v>
      </c>
      <c r="AJ11" s="27">
        <f t="shared" si="12"/>
        <v>-36.726583896620497</v>
      </c>
      <c r="AK11" s="27">
        <f t="shared" si="13"/>
        <v>-23.658505526329972</v>
      </c>
      <c r="AL11" s="27">
        <f t="shared" si="23"/>
        <v>-54.346580480655426</v>
      </c>
      <c r="AM11" s="27">
        <f t="shared" si="24"/>
        <v>-6.0385089422950475</v>
      </c>
      <c r="AN11" s="27">
        <f t="shared" si="25"/>
        <v>-18.115526826885141</v>
      </c>
      <c r="AO11" s="27">
        <f t="shared" si="26"/>
        <v>-36.231053653770289</v>
      </c>
      <c r="AP11" s="18">
        <f t="shared" si="37"/>
        <v>307.44905626110648</v>
      </c>
      <c r="AQ11" s="18">
        <f t="shared" ref="AQ11:AQ74" si="43">AO4</f>
        <v>-20.018281149103302</v>
      </c>
      <c r="AR11" s="18">
        <f t="shared" si="14"/>
        <v>33.05392550695845</v>
      </c>
      <c r="AS11" s="18">
        <f t="shared" si="15"/>
        <v>21.292654973696976</v>
      </c>
      <c r="AT11" s="18">
        <f t="shared" si="16"/>
        <v>-12.86956446264916</v>
      </c>
      <c r="AU11" s="18">
        <f t="shared" si="17"/>
        <v>-18.908073404944208</v>
      </c>
      <c r="AV11" s="18">
        <f>AV10+(AP10*AG11)-AM11-AQ11</f>
        <v>200.2431722341548</v>
      </c>
      <c r="AW11" s="18">
        <f t="shared" si="27"/>
        <v>21.458734868902923</v>
      </c>
      <c r="AX11" s="18">
        <f t="shared" si="28"/>
        <v>38.926354554047492</v>
      </c>
      <c r="AY11" s="18">
        <f t="shared" si="18"/>
        <v>0.55126494928027325</v>
      </c>
      <c r="AZ11" s="19">
        <f t="shared" si="2"/>
        <v>28413.699999999997</v>
      </c>
      <c r="BA11" s="18">
        <f t="shared" si="19"/>
        <v>60.385089422950479</v>
      </c>
      <c r="BB11" s="18">
        <f t="shared" si="36"/>
        <v>404.69222849526142</v>
      </c>
      <c r="BC11" s="18">
        <f t="shared" si="20"/>
        <v>507.69222849526125</v>
      </c>
      <c r="BD11" s="18">
        <f t="shared" si="3"/>
        <v>-43.307771504738753</v>
      </c>
      <c r="BE11" s="105">
        <f t="shared" si="29"/>
        <v>0.13499692749859876</v>
      </c>
      <c r="BF11" s="105">
        <f t="shared" ref="BF11:BF74" si="44">AVERAGE(BE4:BE11)</f>
        <v>0.18266557502956215</v>
      </c>
      <c r="BG11" s="80"/>
      <c r="BH11" t="s">
        <v>53</v>
      </c>
      <c r="BI11" s="48">
        <f>BI10+BI9</f>
        <v>0.25</v>
      </c>
      <c r="BR11" t="s">
        <v>31</v>
      </c>
      <c r="BS11" s="49">
        <v>0.4</v>
      </c>
    </row>
    <row r="12" spans="1:71" x14ac:dyDescent="0.25">
      <c r="A12" s="120">
        <v>0</v>
      </c>
      <c r="C12" s="14">
        <f t="shared" si="21"/>
        <v>44076</v>
      </c>
      <c r="D12" s="84">
        <v>11</v>
      </c>
      <c r="E12" s="84">
        <f t="shared" si="6"/>
        <v>6.4361503683694279</v>
      </c>
      <c r="F12" s="84">
        <f t="shared" si="41"/>
        <v>4.1944050259877885</v>
      </c>
      <c r="G12" s="107">
        <f t="shared" si="22"/>
        <v>0.13248638838475499</v>
      </c>
      <c r="H12" s="107">
        <f t="shared" si="42"/>
        <v>0.17842602721820636</v>
      </c>
      <c r="I12" s="107"/>
      <c r="J12" s="109">
        <v>624</v>
      </c>
      <c r="K12" s="109"/>
      <c r="L12" s="109">
        <f>J12-N12</f>
        <v>171</v>
      </c>
      <c r="M12" s="109"/>
      <c r="N12" s="109">
        <v>453</v>
      </c>
      <c r="O12" s="109">
        <v>547</v>
      </c>
      <c r="P12" s="109">
        <v>36</v>
      </c>
      <c r="Q12" s="76">
        <v>124</v>
      </c>
      <c r="R12" s="76">
        <v>52</v>
      </c>
      <c r="S12" s="76">
        <v>423</v>
      </c>
      <c r="T12" s="76">
        <v>77</v>
      </c>
      <c r="U12" s="76">
        <v>3</v>
      </c>
      <c r="V12" s="76">
        <v>47</v>
      </c>
      <c r="W12" s="76">
        <v>2</v>
      </c>
      <c r="X12" s="76">
        <v>30</v>
      </c>
      <c r="Y12" s="76">
        <f t="shared" si="40"/>
        <v>2265</v>
      </c>
      <c r="Z12" s="70">
        <f t="shared" si="8"/>
        <v>6.4361503683694279</v>
      </c>
      <c r="AA12" s="70">
        <f t="shared" si="32"/>
        <v>6.2275931243806433</v>
      </c>
      <c r="AB12" s="70">
        <f t="shared" si="35"/>
        <v>0.22365308852819421</v>
      </c>
      <c r="AC12" s="70">
        <f t="shared" si="9"/>
        <v>6.3468578827456605</v>
      </c>
      <c r="AD12" s="15">
        <f t="shared" si="10"/>
        <v>2.8888888888888893</v>
      </c>
      <c r="AE12">
        <f t="shared" si="0"/>
        <v>0.13</v>
      </c>
      <c r="AF12">
        <v>22.22</v>
      </c>
      <c r="AG12">
        <f t="shared" si="1"/>
        <v>4.4999999999999998E-2</v>
      </c>
      <c r="AH12">
        <f t="shared" si="11"/>
        <v>8.5000000000000006E-2</v>
      </c>
      <c r="AI12" s="26">
        <f t="shared" si="33"/>
        <v>27843.003307081068</v>
      </c>
      <c r="AJ12" s="27">
        <f t="shared" si="12"/>
        <v>-39.397042388120056</v>
      </c>
      <c r="AK12" s="27">
        <f t="shared" si="13"/>
        <v>-23.607422035551412</v>
      </c>
      <c r="AL12" s="27">
        <f t="shared" si="23"/>
        <v>-56.704017981304318</v>
      </c>
      <c r="AM12" s="27">
        <f t="shared" si="24"/>
        <v>-6.3004464423671465</v>
      </c>
      <c r="AN12" s="27">
        <f t="shared" si="25"/>
        <v>-18.901339327101439</v>
      </c>
      <c r="AO12" s="27">
        <f t="shared" si="26"/>
        <v>-37.802678654202879</v>
      </c>
      <c r="AP12" s="18">
        <f t="shared" si="37"/>
        <v>328.2408843458519</v>
      </c>
      <c r="AQ12" s="18">
        <f t="shared" si="43"/>
        <v>-22.07698236480914</v>
      </c>
      <c r="AR12" s="18">
        <f t="shared" si="14"/>
        <v>35.45733814930805</v>
      </c>
      <c r="AS12" s="18">
        <f t="shared" si="15"/>
        <v>21.246679831996271</v>
      </c>
      <c r="AT12" s="18">
        <f t="shared" si="16"/>
        <v>-13.835207531749791</v>
      </c>
      <c r="AU12" s="18">
        <f t="shared" si="17"/>
        <v>-20.135653974116938</v>
      </c>
      <c r="AV12" s="18">
        <f t="shared" si="38"/>
        <v>242.45580857308087</v>
      </c>
      <c r="AW12" s="18">
        <f t="shared" si="27"/>
        <v>20.791828084745418</v>
      </c>
      <c r="AX12" s="18">
        <f t="shared" si="28"/>
        <v>42.212636338926075</v>
      </c>
      <c r="AY12" s="18">
        <f t="shared" si="18"/>
        <v>0.49254985918925859</v>
      </c>
      <c r="AZ12" s="19">
        <f t="shared" si="2"/>
        <v>28413.7</v>
      </c>
      <c r="BA12" s="18">
        <f t="shared" si="19"/>
        <v>63.004464423671465</v>
      </c>
      <c r="BB12" s="18">
        <f t="shared" si="36"/>
        <v>467.69669291893285</v>
      </c>
      <c r="BC12" s="18">
        <f t="shared" si="20"/>
        <v>570.69669291893274</v>
      </c>
      <c r="BD12" s="18">
        <f t="shared" si="3"/>
        <v>-53.30330708106726</v>
      </c>
      <c r="BE12" s="105">
        <f t="shared" si="29"/>
        <v>0.12409972201152095</v>
      </c>
      <c r="BF12" s="105">
        <f t="shared" si="44"/>
        <v>0.16685659135007844</v>
      </c>
      <c r="BG12" s="80"/>
      <c r="BH12" t="s">
        <v>52</v>
      </c>
      <c r="BI12" s="50">
        <f>BI11*BI2</f>
        <v>7077.6749999999993</v>
      </c>
      <c r="BR12" t="s">
        <v>32</v>
      </c>
      <c r="BS12" s="49">
        <v>0.6</v>
      </c>
    </row>
    <row r="13" spans="1:71" x14ac:dyDescent="0.25">
      <c r="A13" s="120">
        <v>0</v>
      </c>
      <c r="C13" s="14">
        <f t="shared" si="21"/>
        <v>44077</v>
      </c>
      <c r="D13" s="84">
        <v>12</v>
      </c>
      <c r="E13" s="84">
        <f t="shared" si="6"/>
        <v>6.508769136971682</v>
      </c>
      <c r="F13" s="84">
        <f t="shared" si="41"/>
        <v>4.1008345210675063</v>
      </c>
      <c r="G13" s="107">
        <f t="shared" si="22"/>
        <v>7.5320512820512817E-2</v>
      </c>
      <c r="H13" s="107">
        <f t="shared" si="42"/>
        <v>0.17046210602612982</v>
      </c>
      <c r="I13" s="107"/>
      <c r="J13" s="71">
        <v>671</v>
      </c>
      <c r="K13" s="71">
        <v>23</v>
      </c>
      <c r="L13" s="71">
        <v>194</v>
      </c>
      <c r="M13" s="71">
        <v>47</v>
      </c>
      <c r="N13" s="71">
        <v>477</v>
      </c>
      <c r="O13" s="71">
        <v>591</v>
      </c>
      <c r="P13" s="71">
        <v>22</v>
      </c>
      <c r="Q13" s="70">
        <v>146</v>
      </c>
      <c r="R13" s="70">
        <v>44</v>
      </c>
      <c r="S13" s="70">
        <v>445</v>
      </c>
      <c r="T13" s="70">
        <v>80</v>
      </c>
      <c r="U13" s="70">
        <v>1</v>
      </c>
      <c r="V13" s="70">
        <v>48</v>
      </c>
      <c r="W13" s="70">
        <v>3</v>
      </c>
      <c r="X13" s="70">
        <v>32</v>
      </c>
      <c r="Y13" s="70">
        <f>N13*5</f>
        <v>2385</v>
      </c>
      <c r="Z13" s="70">
        <f t="shared" si="8"/>
        <v>6.508769136971682</v>
      </c>
      <c r="AA13" s="70">
        <f t="shared" si="32"/>
        <v>6.418884771498008</v>
      </c>
      <c r="AB13" s="70">
        <f t="shared" si="35"/>
        <v>0.19129164711736468</v>
      </c>
      <c r="AC13" s="70">
        <f t="shared" si="9"/>
        <v>6.4555400058153962</v>
      </c>
      <c r="AD13" s="15">
        <f t="shared" si="10"/>
        <v>2.8888888888888893</v>
      </c>
      <c r="AE13">
        <f t="shared" si="0"/>
        <v>0.13</v>
      </c>
      <c r="AF13">
        <v>22.22</v>
      </c>
      <c r="AG13">
        <f t="shared" si="1"/>
        <v>4.4999999999999998E-2</v>
      </c>
      <c r="AH13">
        <f t="shared" si="11"/>
        <v>8.5000000000000006E-2</v>
      </c>
      <c r="AI13" s="26">
        <f t="shared" si="33"/>
        <v>27777.482805508123</v>
      </c>
      <c r="AJ13" s="27">
        <f t="shared" si="12"/>
        <v>-41.96637891987482</v>
      </c>
      <c r="AK13" s="27">
        <f t="shared" si="13"/>
        <v>-23.554122653068898</v>
      </c>
      <c r="AL13" s="27">
        <f t="shared" si="23"/>
        <v>-58.968451415649348</v>
      </c>
      <c r="AM13" s="27">
        <f t="shared" si="24"/>
        <v>-6.5520501572943717</v>
      </c>
      <c r="AN13" s="27">
        <f t="shared" si="25"/>
        <v>-19.656150471883112</v>
      </c>
      <c r="AO13" s="27">
        <f t="shared" si="26"/>
        <v>-39.312300943766232</v>
      </c>
      <c r="AP13" s="18">
        <f t="shared" si="37"/>
        <v>348.16423363522546</v>
      </c>
      <c r="AQ13" s="18">
        <f t="shared" si="43"/>
        <v>-24.274262330712411</v>
      </c>
      <c r="AR13" s="18">
        <f t="shared" si="14"/>
        <v>37.769741027887342</v>
      </c>
      <c r="AS13" s="18">
        <f t="shared" si="15"/>
        <v>21.198710387762009</v>
      </c>
      <c r="AT13" s="18">
        <f t="shared" si="16"/>
        <v>-14.770839795563335</v>
      </c>
      <c r="AU13" s="18">
        <f t="shared" si="17"/>
        <v>-21.322889952857707</v>
      </c>
      <c r="AV13" s="18">
        <f t="shared" si="38"/>
        <v>288.052960856651</v>
      </c>
      <c r="AW13" s="18">
        <f t="shared" si="27"/>
        <v>19.923349289373562</v>
      </c>
      <c r="AX13" s="18">
        <f t="shared" si="28"/>
        <v>45.597152283570125</v>
      </c>
      <c r="AY13" s="18">
        <f t="shared" si="18"/>
        <v>0.43694284163777652</v>
      </c>
      <c r="AZ13" s="19">
        <f t="shared" si="2"/>
        <v>28413.7</v>
      </c>
      <c r="BA13" s="18">
        <f t="shared" si="19"/>
        <v>65.520501572943715</v>
      </c>
      <c r="BB13" s="18">
        <f t="shared" si="36"/>
        <v>533.21719449187663</v>
      </c>
      <c r="BC13" s="18">
        <f t="shared" si="20"/>
        <v>636.2171944918764</v>
      </c>
      <c r="BD13" s="18">
        <f t="shared" si="3"/>
        <v>-34.782805508123602</v>
      </c>
      <c r="BE13" s="105">
        <f t="shared" si="29"/>
        <v>0.11480792229200953</v>
      </c>
      <c r="BF13" s="105">
        <f t="shared" si="44"/>
        <v>0.15358614827123893</v>
      </c>
      <c r="BG13" s="80"/>
      <c r="BI13" s="51"/>
      <c r="BK13" s="52"/>
      <c r="BR13" t="s">
        <v>46</v>
      </c>
      <c r="BS13" s="49">
        <v>0.75</v>
      </c>
    </row>
    <row r="14" spans="1:71" x14ac:dyDescent="0.25">
      <c r="A14" s="120">
        <v>0</v>
      </c>
      <c r="C14" s="14">
        <f t="shared" si="21"/>
        <v>44078</v>
      </c>
      <c r="D14" s="84">
        <v>13</v>
      </c>
      <c r="E14" s="84">
        <f t="shared" si="6"/>
        <v>6.5750758405996201</v>
      </c>
      <c r="F14" s="84">
        <f t="shared" si="41"/>
        <v>4.3928993045390694</v>
      </c>
      <c r="G14" s="107">
        <f t="shared" si="22"/>
        <v>6.8554396423248884E-2</v>
      </c>
      <c r="H14" s="107">
        <f t="shared" si="42"/>
        <v>0.16370133003999679</v>
      </c>
      <c r="I14" s="107"/>
      <c r="J14" s="71">
        <v>717</v>
      </c>
      <c r="K14" s="71"/>
      <c r="L14" s="71">
        <f>J14-N14</f>
        <v>227</v>
      </c>
      <c r="M14" s="71"/>
      <c r="N14" s="71">
        <v>490</v>
      </c>
      <c r="O14" s="71"/>
      <c r="P14" s="71"/>
      <c r="Y14" s="70">
        <f>N14*5</f>
        <v>2450</v>
      </c>
      <c r="Z14" s="70">
        <f t="shared" si="8"/>
        <v>6.5750758405996201</v>
      </c>
      <c r="AA14" s="70">
        <f t="shared" si="32"/>
        <v>6.5066651153135764</v>
      </c>
      <c r="AB14" s="70">
        <f t="shared" si="35"/>
        <v>8.7780343815568429E-2</v>
      </c>
      <c r="AC14" s="70">
        <f t="shared" si="9"/>
        <v>6.5569555646804414</v>
      </c>
      <c r="AD14" s="15">
        <f t="shared" si="10"/>
        <v>2.8888888888888893</v>
      </c>
      <c r="AE14">
        <f t="shared" si="0"/>
        <v>0.13</v>
      </c>
      <c r="AF14">
        <v>22.22</v>
      </c>
      <c r="AG14">
        <f t="shared" si="1"/>
        <v>4.4999999999999998E-2</v>
      </c>
      <c r="AH14">
        <f t="shared" si="11"/>
        <v>8.5000000000000006E-2</v>
      </c>
      <c r="AI14" s="26">
        <f t="shared" si="33"/>
        <v>27709.57523414577</v>
      </c>
      <c r="AJ14" s="27">
        <f t="shared" si="12"/>
        <v>-44.408876563574921</v>
      </c>
      <c r="AK14" s="27">
        <f t="shared" si="13"/>
        <v>-23.4986947987775</v>
      </c>
      <c r="AL14" s="27">
        <f t="shared" si="23"/>
        <v>-61.116814226117185</v>
      </c>
      <c r="AM14" s="27">
        <f t="shared" si="24"/>
        <v>-6.7907571362352428</v>
      </c>
      <c r="AN14" s="27">
        <f t="shared" si="25"/>
        <v>-20.372271408705728</v>
      </c>
      <c r="AO14" s="27">
        <f t="shared" si="26"/>
        <v>-40.744542817411457</v>
      </c>
      <c r="AP14" s="18">
        <f t="shared" si="37"/>
        <v>366.99558659641696</v>
      </c>
      <c r="AQ14" s="18">
        <f t="shared" si="43"/>
        <v>-26.618070751340532</v>
      </c>
      <c r="AR14" s="18">
        <f t="shared" si="14"/>
        <v>39.967988907217432</v>
      </c>
      <c r="AS14" s="18">
        <f t="shared" si="15"/>
        <v>21.14882531889975</v>
      </c>
      <c r="AT14" s="18">
        <f t="shared" si="16"/>
        <v>-15.667390513585145</v>
      </c>
      <c r="AU14" s="18">
        <f t="shared" si="17"/>
        <v>-22.45814764982039</v>
      </c>
      <c r="AV14" s="18">
        <f t="shared" si="38"/>
        <v>337.12917925781193</v>
      </c>
      <c r="AW14" s="18">
        <f t="shared" si="27"/>
        <v>18.831352961191499</v>
      </c>
      <c r="AX14" s="18">
        <f t="shared" si="28"/>
        <v>49.076218401160929</v>
      </c>
      <c r="AY14" s="18">
        <f t="shared" si="18"/>
        <v>0.3837164633847589</v>
      </c>
      <c r="AZ14" s="19">
        <f t="shared" si="2"/>
        <v>28413.7</v>
      </c>
      <c r="BA14" s="18">
        <f t="shared" si="19"/>
        <v>67.907571362352428</v>
      </c>
      <c r="BB14" s="18">
        <f t="shared" si="36"/>
        <v>601.12476585422905</v>
      </c>
      <c r="BC14" s="18">
        <f t="shared" si="20"/>
        <v>704.12476585422883</v>
      </c>
      <c r="BD14" s="18">
        <f t="shared" si="3"/>
        <v>-12.875234145771174</v>
      </c>
      <c r="BE14" s="105">
        <f t="shared" si="29"/>
        <v>0.10673646036333197</v>
      </c>
      <c r="BF14" s="105">
        <f t="shared" si="44"/>
        <v>0.14205412579773277</v>
      </c>
      <c r="BG14" s="80"/>
      <c r="BH14" t="s">
        <v>57</v>
      </c>
      <c r="BI14" s="53">
        <v>1475</v>
      </c>
      <c r="BJ14" s="52"/>
      <c r="BR14" t="s">
        <v>33</v>
      </c>
      <c r="BS14" s="49">
        <v>0.5</v>
      </c>
    </row>
    <row r="15" spans="1:71" x14ac:dyDescent="0.25">
      <c r="A15" s="120">
        <v>0</v>
      </c>
      <c r="B15" t="s">
        <v>86</v>
      </c>
      <c r="C15" s="14">
        <f t="shared" si="21"/>
        <v>44079</v>
      </c>
      <c r="D15" s="84">
        <v>14</v>
      </c>
      <c r="E15" s="84">
        <f t="shared" si="6"/>
        <v>6.7226297948554485</v>
      </c>
      <c r="F15" s="84">
        <f t="shared" si="41"/>
        <v>4.4619306972989499</v>
      </c>
      <c r="G15" s="107">
        <f t="shared" si="22"/>
        <v>0.15899581589958159</v>
      </c>
      <c r="H15" s="107">
        <f t="shared" si="42"/>
        <v>0.15399743560806889</v>
      </c>
      <c r="I15" s="107">
        <f>H15-H9</f>
        <v>-2.6325686591680331E-2</v>
      </c>
      <c r="J15" s="108">
        <f>AVERAGE(J14,J17)</f>
        <v>831</v>
      </c>
      <c r="K15" s="71"/>
      <c r="L15" s="71">
        <f>J15-N15</f>
        <v>273</v>
      </c>
      <c r="M15" s="71"/>
      <c r="N15" s="108">
        <v>558</v>
      </c>
      <c r="O15" s="71"/>
      <c r="P15" s="71"/>
      <c r="Y15" s="79">
        <f>N15*5</f>
        <v>2790</v>
      </c>
      <c r="Z15" s="70">
        <f t="shared" si="8"/>
        <v>6.7226297948554485</v>
      </c>
      <c r="AA15" s="70">
        <f t="shared" si="32"/>
        <v>6.6021582574755842</v>
      </c>
      <c r="AB15" s="70">
        <f t="shared" si="35"/>
        <v>9.5493142162007771E-2</v>
      </c>
      <c r="AC15" s="70">
        <f t="shared" si="9"/>
        <v>6.6519108590848131</v>
      </c>
      <c r="AD15" s="15">
        <f t="shared" si="10"/>
        <v>2.8888888888888893</v>
      </c>
      <c r="AE15">
        <f t="shared" si="0"/>
        <v>0.13</v>
      </c>
      <c r="AF15">
        <v>22.22</v>
      </c>
      <c r="AG15">
        <f t="shared" si="1"/>
        <v>4.4999999999999998E-2</v>
      </c>
      <c r="AH15">
        <f t="shared" si="11"/>
        <v>8.5000000000000006E-2</v>
      </c>
      <c r="AI15" s="26">
        <f t="shared" si="33"/>
        <v>27639.437580751157</v>
      </c>
      <c r="AJ15" s="27">
        <f t="shared" si="12"/>
        <v>-46.696405820452121</v>
      </c>
      <c r="AK15" s="27">
        <f t="shared" si="13"/>
        <v>-23.4412475741624</v>
      </c>
      <c r="AL15" s="27">
        <f t="shared" si="23"/>
        <v>-63.123888055153067</v>
      </c>
      <c r="AM15" s="27">
        <f t="shared" si="24"/>
        <v>-7.0137653394614521</v>
      </c>
      <c r="AN15" s="27">
        <f t="shared" si="25"/>
        <v>-21.041296018384354</v>
      </c>
      <c r="AO15" s="27">
        <f t="shared" si="26"/>
        <v>-42.082592036768716</v>
      </c>
      <c r="AP15" s="18">
        <f t="shared" si="37"/>
        <v>384.4880843319587</v>
      </c>
      <c r="AQ15" s="18">
        <f t="shared" si="43"/>
        <v>-29.11658892277255</v>
      </c>
      <c r="AR15" s="18">
        <f t="shared" si="14"/>
        <v>42.026765238406909</v>
      </c>
      <c r="AS15" s="18">
        <f t="shared" si="15"/>
        <v>21.097122816746161</v>
      </c>
      <c r="AT15" s="18">
        <f t="shared" si="16"/>
        <v>-16.514801396838763</v>
      </c>
      <c r="AU15" s="18">
        <f t="shared" si="17"/>
        <v>-23.528566736300213</v>
      </c>
      <c r="AV15" s="18">
        <f t="shared" si="38"/>
        <v>389.7743349168847</v>
      </c>
      <c r="AW15" s="18">
        <f t="shared" si="27"/>
        <v>17.492497735541747</v>
      </c>
      <c r="AX15" s="18">
        <f t="shared" si="28"/>
        <v>52.645155659072771</v>
      </c>
      <c r="AY15" s="18">
        <f t="shared" si="18"/>
        <v>0.33227174497920059</v>
      </c>
      <c r="AZ15" s="19">
        <f t="shared" si="2"/>
        <v>28413.7</v>
      </c>
      <c r="BA15" s="18">
        <f t="shared" si="19"/>
        <v>70.137653394614517</v>
      </c>
      <c r="BB15" s="18">
        <f t="shared" si="36"/>
        <v>671.26241924884357</v>
      </c>
      <c r="BC15" s="18">
        <f t="shared" si="20"/>
        <v>774.26241924884334</v>
      </c>
      <c r="BD15" s="78">
        <f t="shared" si="3"/>
        <v>-56.737580751156656</v>
      </c>
      <c r="BE15" s="105">
        <f t="shared" si="29"/>
        <v>9.9609695320864111E-2</v>
      </c>
      <c r="BF15" s="105">
        <f t="shared" si="44"/>
        <v>0.13175640406927114</v>
      </c>
      <c r="BH15" t="s">
        <v>141</v>
      </c>
      <c r="BI15" s="68">
        <v>1475</v>
      </c>
      <c r="BK15" s="52"/>
      <c r="BR15" t="s">
        <v>34</v>
      </c>
      <c r="BS15" s="54">
        <v>2.5</v>
      </c>
    </row>
    <row r="16" spans="1:71" x14ac:dyDescent="0.25">
      <c r="A16" s="120">
        <v>0</v>
      </c>
      <c r="B16" t="s">
        <v>86</v>
      </c>
      <c r="C16" s="14">
        <f t="shared" si="21"/>
        <v>44080</v>
      </c>
      <c r="D16" s="84">
        <v>15</v>
      </c>
      <c r="E16" s="84">
        <f t="shared" si="6"/>
        <v>6.7226297948554485</v>
      </c>
      <c r="F16" s="84">
        <f t="shared" si="41"/>
        <v>5.8389215049259766</v>
      </c>
      <c r="G16" s="107">
        <f t="shared" si="22"/>
        <v>0</v>
      </c>
      <c r="H16" s="107">
        <f t="shared" si="42"/>
        <v>0.15399743560806889</v>
      </c>
      <c r="I16" s="107"/>
      <c r="J16" s="108">
        <v>831</v>
      </c>
      <c r="K16" s="71"/>
      <c r="L16" s="71">
        <f>J16-N16</f>
        <v>273</v>
      </c>
      <c r="M16" s="71"/>
      <c r="N16" s="108">
        <f>AVERAGE(N14,N17)</f>
        <v>558</v>
      </c>
      <c r="O16" s="71"/>
      <c r="P16" s="71"/>
      <c r="Y16" s="79">
        <f t="shared" ref="Y16:Y20" si="45">N16*5</f>
        <v>2790</v>
      </c>
      <c r="Z16" s="70">
        <f t="shared" si="8"/>
        <v>6.7226297948554485</v>
      </c>
      <c r="AA16" s="70">
        <f t="shared" si="32"/>
        <v>6.6734451434368394</v>
      </c>
      <c r="AB16" s="70">
        <f t="shared" si="35"/>
        <v>7.1286885961255209E-2</v>
      </c>
      <c r="AC16" s="70">
        <f t="shared" si="9"/>
        <v>6.7410424480865103</v>
      </c>
      <c r="AD16" s="15">
        <f t="shared" si="10"/>
        <v>2.8888888888888893</v>
      </c>
      <c r="AE16">
        <f t="shared" si="0"/>
        <v>0.13</v>
      </c>
      <c r="AF16">
        <v>22.22</v>
      </c>
      <c r="AG16">
        <f t="shared" si="1"/>
        <v>4.4999999999999998E-2</v>
      </c>
      <c r="AH16">
        <f t="shared" si="11"/>
        <v>8.5000000000000006E-2</v>
      </c>
      <c r="AI16" s="26">
        <f t="shared" si="33"/>
        <v>27567.257351383574</v>
      </c>
      <c r="AJ16" s="27">
        <f t="shared" si="12"/>
        <v>-48.798315582682477</v>
      </c>
      <c r="AK16" s="27">
        <f t="shared" si="13"/>
        <v>-23.381913784899982</v>
      </c>
      <c r="AL16" s="27">
        <f t="shared" si="23"/>
        <v>-64.96220643082421</v>
      </c>
      <c r="AM16" s="27">
        <f t="shared" si="24"/>
        <v>-7.2180229367582456</v>
      </c>
      <c r="AN16" s="27">
        <f t="shared" si="25"/>
        <v>-21.654068810274737</v>
      </c>
      <c r="AO16" s="27">
        <f t="shared" si="26"/>
        <v>-43.308137620549473</v>
      </c>
      <c r="AP16" s="18">
        <f t="shared" si="37"/>
        <v>400.37012966510838</v>
      </c>
      <c r="AQ16" s="18">
        <f t="shared" si="43"/>
        <v>-31.778197302736373</v>
      </c>
      <c r="AR16" s="18">
        <f t="shared" si="14"/>
        <v>43.918484024414234</v>
      </c>
      <c r="AS16" s="18">
        <f t="shared" si="15"/>
        <v>21.043722406409984</v>
      </c>
      <c r="AT16" s="18">
        <f t="shared" si="16"/>
        <v>-17.301963794938143</v>
      </c>
      <c r="AU16" s="18">
        <f t="shared" si="17"/>
        <v>-24.519986731696388</v>
      </c>
      <c r="AV16" s="18">
        <f t="shared" si="38"/>
        <v>446.07251895131748</v>
      </c>
      <c r="AW16" s="18">
        <f t="shared" si="27"/>
        <v>15.882045333149676</v>
      </c>
      <c r="AX16" s="18">
        <f t="shared" si="28"/>
        <v>56.298184034432779</v>
      </c>
      <c r="AY16" s="18">
        <f t="shared" si="18"/>
        <v>0.28210581931800838</v>
      </c>
      <c r="AZ16" s="19">
        <f t="shared" si="2"/>
        <v>28413.7</v>
      </c>
      <c r="BA16" s="18">
        <f t="shared" si="19"/>
        <v>72.180229367582456</v>
      </c>
      <c r="BB16" s="18">
        <f t="shared" si="36"/>
        <v>743.44264861642603</v>
      </c>
      <c r="BC16" s="18">
        <f t="shared" si="20"/>
        <v>846.44264861642591</v>
      </c>
      <c r="BD16" s="78">
        <f t="shared" si="3"/>
        <v>15.442648616425913</v>
      </c>
      <c r="BE16" s="105">
        <f t="shared" si="29"/>
        <v>9.3224503182795279E-2</v>
      </c>
      <c r="BF16" s="105">
        <f t="shared" si="44"/>
        <v>0.12235663027074369</v>
      </c>
      <c r="BH16" t="s">
        <v>58</v>
      </c>
      <c r="BI16">
        <f>BI14*5</f>
        <v>7375</v>
      </c>
      <c r="BJ16" s="52"/>
      <c r="BK16" s="52"/>
      <c r="BS16" s="54"/>
    </row>
    <row r="17" spans="1:65" x14ac:dyDescent="0.25">
      <c r="A17" s="120">
        <v>0</v>
      </c>
      <c r="B17" t="s">
        <v>86</v>
      </c>
      <c r="C17" s="14">
        <f t="shared" si="21"/>
        <v>44081</v>
      </c>
      <c r="D17" s="84">
        <v>16</v>
      </c>
      <c r="E17" s="84">
        <f t="shared" si="6"/>
        <v>6.8511849274937431</v>
      </c>
      <c r="F17" s="84">
        <f t="shared" si="41"/>
        <v>8.0693348652907861</v>
      </c>
      <c r="G17" s="107">
        <f t="shared" si="22"/>
        <v>0.13718411552346571</v>
      </c>
      <c r="H17" s="107">
        <f t="shared" si="42"/>
        <v>0.14717331238907452</v>
      </c>
      <c r="I17" s="107"/>
      <c r="J17" s="71">
        <v>945</v>
      </c>
      <c r="K17" s="71">
        <v>92</v>
      </c>
      <c r="L17" s="71">
        <v>319</v>
      </c>
      <c r="M17" s="71">
        <v>228</v>
      </c>
      <c r="N17" s="71">
        <v>626</v>
      </c>
      <c r="O17" s="71">
        <v>851</v>
      </c>
      <c r="P17" s="71">
        <v>89</v>
      </c>
      <c r="Q17" s="70">
        <v>262</v>
      </c>
      <c r="R17" s="70">
        <v>215</v>
      </c>
      <c r="S17" s="70">
        <v>589</v>
      </c>
      <c r="T17" s="70">
        <v>94</v>
      </c>
      <c r="U17" s="70">
        <v>3</v>
      </c>
      <c r="V17" s="70">
        <v>57</v>
      </c>
      <c r="W17" s="70">
        <v>13</v>
      </c>
      <c r="X17" s="70">
        <v>37</v>
      </c>
      <c r="Y17" s="70">
        <f t="shared" si="45"/>
        <v>3130</v>
      </c>
      <c r="Z17" s="70">
        <f t="shared" si="8"/>
        <v>6.8511849274937431</v>
      </c>
      <c r="AA17" s="70">
        <f t="shared" si="32"/>
        <v>6.7654815057348801</v>
      </c>
      <c r="AB17" s="70">
        <f t="shared" si="35"/>
        <v>9.2036362298040686E-2</v>
      </c>
      <c r="AC17" s="70">
        <f t="shared" si="9"/>
        <v>6.8248570610574504</v>
      </c>
      <c r="AD17" s="15">
        <f t="shared" si="10"/>
        <v>2.8888888888888893</v>
      </c>
      <c r="AE17">
        <f t="shared" si="0"/>
        <v>0.13</v>
      </c>
      <c r="AF17">
        <v>22.22</v>
      </c>
      <c r="AG17">
        <f t="shared" si="1"/>
        <v>4.4999999999999998E-2</v>
      </c>
      <c r="AH17">
        <f t="shared" si="11"/>
        <v>8.5000000000000006E-2</v>
      </c>
      <c r="AI17" s="26">
        <f t="shared" si="33"/>
        <v>27493.2551727627</v>
      </c>
      <c r="AJ17" s="27">
        <f t="shared" si="12"/>
        <v>-50.681326566882177</v>
      </c>
      <c r="AK17" s="27">
        <f t="shared" si="13"/>
        <v>-23.320852053990432</v>
      </c>
      <c r="AL17" s="27">
        <f t="shared" si="23"/>
        <v>-66.601960758785353</v>
      </c>
      <c r="AM17" s="27">
        <f t="shared" si="24"/>
        <v>-7.4002178620872616</v>
      </c>
      <c r="AN17" s="27">
        <f t="shared" si="25"/>
        <v>-22.200653586261783</v>
      </c>
      <c r="AO17" s="27">
        <f t="shared" si="26"/>
        <v>-44.401307172523573</v>
      </c>
      <c r="AP17" s="18">
        <f t="shared" si="37"/>
        <v>414.34399973561938</v>
      </c>
      <c r="AQ17" s="18">
        <f t="shared" si="43"/>
        <v>-34.611434853344505</v>
      </c>
      <c r="AR17" s="18">
        <f t="shared" si="14"/>
        <v>45.613193910193964</v>
      </c>
      <c r="AS17" s="18">
        <f t="shared" si="15"/>
        <v>20.988766848591389</v>
      </c>
      <c r="AT17" s="18">
        <f t="shared" si="16"/>
        <v>-18.016655834929875</v>
      </c>
      <c r="AU17" s="18">
        <f t="shared" si="17"/>
        <v>-25.416873697017138</v>
      </c>
      <c r="AV17" s="18">
        <f t="shared" si="38"/>
        <v>506.10082750167913</v>
      </c>
      <c r="AW17" s="18">
        <f t="shared" si="27"/>
        <v>13.973870070510998</v>
      </c>
      <c r="AX17" s="18">
        <f t="shared" si="28"/>
        <v>60.028308550361658</v>
      </c>
      <c r="AY17" s="18">
        <f t="shared" si="18"/>
        <v>0.23278800299341115</v>
      </c>
      <c r="AZ17" s="19">
        <f t="shared" si="2"/>
        <v>28413.699999999997</v>
      </c>
      <c r="BA17" s="18">
        <f t="shared" si="19"/>
        <v>74.002178620872627</v>
      </c>
      <c r="BB17" s="18">
        <f t="shared" si="36"/>
        <v>817.44482723729868</v>
      </c>
      <c r="BC17" s="18">
        <f t="shared" si="20"/>
        <v>920.44482723729857</v>
      </c>
      <c r="BD17" s="18">
        <f t="shared" si="3"/>
        <v>-24.555172762701432</v>
      </c>
      <c r="BE17" s="105">
        <f t="shared" si="29"/>
        <v>8.7427280208333985E-2</v>
      </c>
      <c r="BF17" s="105">
        <f t="shared" si="44"/>
        <v>0.11361979353145348</v>
      </c>
      <c r="BH17" t="s">
        <v>59</v>
      </c>
      <c r="BI17">
        <f>BI14*10</f>
        <v>14750</v>
      </c>
      <c r="BJ17" s="52"/>
    </row>
    <row r="18" spans="1:65" x14ac:dyDescent="0.25">
      <c r="A18" s="120">
        <v>0</v>
      </c>
      <c r="C18" s="14">
        <f t="shared" si="21"/>
        <v>44082</v>
      </c>
      <c r="D18" s="84">
        <v>17</v>
      </c>
      <c r="E18" s="84">
        <f t="shared" si="6"/>
        <v>6.9275579062783166</v>
      </c>
      <c r="F18" s="84">
        <f t="shared" si="41"/>
        <v>8.4141387707611504</v>
      </c>
      <c r="G18" s="107">
        <f t="shared" si="22"/>
        <v>7.9365079365079361E-2</v>
      </c>
      <c r="H18" s="107">
        <f t="shared" si="42"/>
        <v>9.3129472630949034E-2</v>
      </c>
      <c r="I18" s="107"/>
      <c r="J18" s="71">
        <v>1020</v>
      </c>
      <c r="K18" s="71">
        <v>51</v>
      </c>
      <c r="L18" s="71">
        <v>370</v>
      </c>
      <c r="M18" s="71">
        <v>75</v>
      </c>
      <c r="N18" s="71">
        <v>650</v>
      </c>
      <c r="O18" s="71">
        <v>918</v>
      </c>
      <c r="P18" s="71">
        <v>49</v>
      </c>
      <c r="Q18" s="70">
        <v>311</v>
      </c>
      <c r="R18" s="70">
        <v>67</v>
      </c>
      <c r="S18" s="70">
        <v>607</v>
      </c>
      <c r="T18" s="70">
        <v>102</v>
      </c>
      <c r="U18" s="70">
        <v>2</v>
      </c>
      <c r="V18" s="70">
        <v>59</v>
      </c>
      <c r="W18" s="70">
        <v>8</v>
      </c>
      <c r="X18" s="70">
        <v>43</v>
      </c>
      <c r="Y18" s="70">
        <f t="shared" si="45"/>
        <v>3250</v>
      </c>
      <c r="Z18" s="70">
        <f t="shared" si="8"/>
        <v>6.9275579062783166</v>
      </c>
      <c r="AA18" s="70">
        <f t="shared" si="32"/>
        <v>6.8337908762091688</v>
      </c>
      <c r="AB18" s="70">
        <f t="shared" si="35"/>
        <v>6.8309370474288755E-2</v>
      </c>
      <c r="AC18" s="70">
        <f t="shared" si="9"/>
        <v>6.9037598108332778</v>
      </c>
      <c r="AD18" s="15">
        <f t="shared" si="10"/>
        <v>2.8888888888888893</v>
      </c>
      <c r="AE18">
        <f t="shared" si="0"/>
        <v>0.13</v>
      </c>
      <c r="AF18">
        <v>22.22</v>
      </c>
      <c r="AG18">
        <f t="shared" si="1"/>
        <v>4.4999999999999998E-2</v>
      </c>
      <c r="AH18">
        <f t="shared" si="11"/>
        <v>8.5000000000000006E-2</v>
      </c>
      <c r="AI18" s="26">
        <f t="shared" si="33"/>
        <v>27417.687496885839</v>
      </c>
      <c r="AJ18" s="27">
        <f t="shared" si="12"/>
        <v>-52.309426853609615</v>
      </c>
      <c r="AK18" s="27">
        <f t="shared" si="13"/>
        <v>-23.258249023253907</v>
      </c>
      <c r="AL18" s="27">
        <f t="shared" si="23"/>
        <v>-68.010908289177166</v>
      </c>
      <c r="AM18" s="27">
        <f t="shared" si="24"/>
        <v>-7.5567675876863518</v>
      </c>
      <c r="AN18" s="27">
        <f t="shared" si="25"/>
        <v>-22.670302763059055</v>
      </c>
      <c r="AO18" s="27">
        <f t="shared" si="26"/>
        <v>-45.340605526118111</v>
      </c>
      <c r="AP18" s="18">
        <f t="shared" si="37"/>
        <v>427.47837438292339</v>
      </c>
      <c r="AQ18" s="18">
        <f t="shared" si="43"/>
        <v>-36.231053653770289</v>
      </c>
      <c r="AR18" s="18">
        <f t="shared" si="14"/>
        <v>47.078484168248657</v>
      </c>
      <c r="AS18" s="18">
        <f t="shared" si="15"/>
        <v>20.932424120928516</v>
      </c>
      <c r="AT18" s="18">
        <f t="shared" si="16"/>
        <v>-18.645479988102871</v>
      </c>
      <c r="AU18" s="18">
        <f t="shared" si="17"/>
        <v>-26.202247575789222</v>
      </c>
      <c r="AV18" s="18">
        <f t="shared" si="38"/>
        <v>568.53412873123852</v>
      </c>
      <c r="AW18" s="18">
        <f t="shared" si="27"/>
        <v>13.134374647304014</v>
      </c>
      <c r="AX18" s="18">
        <f t="shared" si="28"/>
        <v>62.43330122955939</v>
      </c>
      <c r="AY18" s="18">
        <f t="shared" si="18"/>
        <v>0.21037450188659049</v>
      </c>
      <c r="AZ18" s="19">
        <f t="shared" si="2"/>
        <v>28413.700000000004</v>
      </c>
      <c r="BA18" s="18">
        <f t="shared" si="19"/>
        <v>75.567675876863518</v>
      </c>
      <c r="BB18" s="18">
        <f t="shared" si="36"/>
        <v>893.0125031141622</v>
      </c>
      <c r="BC18" s="18">
        <f t="shared" si="20"/>
        <v>996.01250311416197</v>
      </c>
      <c r="BD18" s="18">
        <f t="shared" si="3"/>
        <v>-23.987496885838027</v>
      </c>
      <c r="BE18" s="105">
        <f t="shared" si="29"/>
        <v>8.2099082574757537E-2</v>
      </c>
      <c r="BF18" s="105">
        <f t="shared" si="44"/>
        <v>0.10537519918152652</v>
      </c>
      <c r="BH18" t="s">
        <v>60</v>
      </c>
      <c r="BI18">
        <v>6918</v>
      </c>
    </row>
    <row r="19" spans="1:65" x14ac:dyDescent="0.25">
      <c r="A19" s="120">
        <v>0</v>
      </c>
      <c r="C19" s="14">
        <f t="shared" si="21"/>
        <v>44083</v>
      </c>
      <c r="D19" s="84">
        <v>18</v>
      </c>
      <c r="E19" s="84">
        <f t="shared" si="6"/>
        <v>6.9612960459101672</v>
      </c>
      <c r="F19" s="84">
        <f t="shared" si="41"/>
        <v>8.8577066939302949</v>
      </c>
      <c r="G19" s="107">
        <f t="shared" si="22"/>
        <v>3.4313725490196081E-2</v>
      </c>
      <c r="H19" s="107">
        <f t="shared" si="42"/>
        <v>7.9104806503154906E-2</v>
      </c>
      <c r="I19" s="107"/>
      <c r="J19" s="71">
        <v>1055</v>
      </c>
      <c r="K19" s="71">
        <v>73</v>
      </c>
      <c r="L19" s="71">
        <v>443</v>
      </c>
      <c r="M19" s="71">
        <v>35</v>
      </c>
      <c r="N19" s="71">
        <v>612</v>
      </c>
      <c r="O19" s="71">
        <v>951</v>
      </c>
      <c r="P19" s="71">
        <v>69</v>
      </c>
      <c r="Q19" s="70">
        <v>380</v>
      </c>
      <c r="R19" s="70">
        <v>33</v>
      </c>
      <c r="S19" s="70">
        <v>571</v>
      </c>
      <c r="T19" s="70">
        <v>104</v>
      </c>
      <c r="U19" s="70">
        <v>4</v>
      </c>
      <c r="V19" s="70">
        <v>63</v>
      </c>
      <c r="W19" s="70">
        <v>2</v>
      </c>
      <c r="X19" s="70">
        <v>41</v>
      </c>
      <c r="Y19" s="70">
        <f t="shared" si="45"/>
        <v>3060</v>
      </c>
      <c r="Z19" s="70">
        <f t="shared" si="8"/>
        <v>6.9612960459101672</v>
      </c>
      <c r="AA19" s="70">
        <f t="shared" si="32"/>
        <v>6.9133462932274092</v>
      </c>
      <c r="AB19" s="70">
        <f t="shared" si="35"/>
        <v>7.9555417018240426E-2</v>
      </c>
      <c r="AC19" s="70">
        <f t="shared" si="9"/>
        <v>6.9782380517406057</v>
      </c>
      <c r="AD19" s="15">
        <f t="shared" si="10"/>
        <v>2.8888888888888893</v>
      </c>
      <c r="AE19">
        <f t="shared" si="0"/>
        <v>0.13</v>
      </c>
      <c r="AF19">
        <v>22.22</v>
      </c>
      <c r="AG19">
        <f t="shared" si="1"/>
        <v>4.4999999999999998E-2</v>
      </c>
      <c r="AH19">
        <f t="shared" si="11"/>
        <v>8.5000000000000006E-2</v>
      </c>
      <c r="AI19" s="26">
        <f t="shared" si="33"/>
        <v>27340.673916008032</v>
      </c>
      <c r="AJ19" s="27">
        <f t="shared" si="12"/>
        <v>-53.81925923647276</v>
      </c>
      <c r="AK19" s="27">
        <f t="shared" si="13"/>
        <v>-23.194321641333932</v>
      </c>
      <c r="AL19" s="27">
        <f t="shared" si="23"/>
        <v>-69.312222790026027</v>
      </c>
      <c r="AM19" s="27">
        <f t="shared" si="24"/>
        <v>-7.7013580877806689</v>
      </c>
      <c r="AN19" s="27">
        <f t="shared" si="25"/>
        <v>-23.10407426334201</v>
      </c>
      <c r="AO19" s="27">
        <f t="shared" si="26"/>
        <v>-46.208148526684013</v>
      </c>
      <c r="AP19" s="18">
        <f t="shared" si="37"/>
        <v>439.75139167151497</v>
      </c>
      <c r="AQ19" s="18">
        <f t="shared" si="43"/>
        <v>-37.802678654202879</v>
      </c>
      <c r="AR19" s="18">
        <f t="shared" si="14"/>
        <v>48.437333312825487</v>
      </c>
      <c r="AS19" s="18">
        <f t="shared" si="15"/>
        <v>20.87488947720054</v>
      </c>
      <c r="AT19" s="18">
        <f t="shared" si="16"/>
        <v>-19.236526847231552</v>
      </c>
      <c r="AU19" s="18">
        <f t="shared" si="17"/>
        <v>-26.937884935012221</v>
      </c>
      <c r="AV19" s="18">
        <f t="shared" si="38"/>
        <v>633.2746923204536</v>
      </c>
      <c r="AW19" s="18">
        <f t="shared" si="27"/>
        <v>12.273017288591575</v>
      </c>
      <c r="AX19" s="18">
        <f t="shared" si="28"/>
        <v>64.740563589215071</v>
      </c>
      <c r="AY19" s="18">
        <f t="shared" si="18"/>
        <v>0.18957229607182627</v>
      </c>
      <c r="AZ19" s="19">
        <f t="shared" si="2"/>
        <v>28413.7</v>
      </c>
      <c r="BA19" s="18">
        <f t="shared" si="19"/>
        <v>77.013580877806689</v>
      </c>
      <c r="BB19" s="18">
        <f t="shared" si="36"/>
        <v>970.0260839919689</v>
      </c>
      <c r="BC19" s="18">
        <f t="shared" si="20"/>
        <v>1073.0260839919686</v>
      </c>
      <c r="BD19" s="18">
        <f t="shared" si="3"/>
        <v>18.026083991968562</v>
      </c>
      <c r="BE19" s="105">
        <f t="shared" si="29"/>
        <v>7.7321901720122654E-2</v>
      </c>
      <c r="BF19" s="105">
        <f t="shared" si="44"/>
        <v>9.8165820959216998E-2</v>
      </c>
      <c r="BH19" t="s">
        <v>35</v>
      </c>
      <c r="BI19" s="53">
        <f>BI18-BI14-BI20</f>
        <v>5349</v>
      </c>
    </row>
    <row r="20" spans="1:65" x14ac:dyDescent="0.25">
      <c r="A20" s="120">
        <v>0</v>
      </c>
      <c r="C20" s="14">
        <f t="shared" si="21"/>
        <v>44084</v>
      </c>
      <c r="D20" s="84">
        <v>19</v>
      </c>
      <c r="E20" s="84">
        <f t="shared" si="6"/>
        <v>6.9697906699015899</v>
      </c>
      <c r="F20" s="84">
        <f t="shared" si="41"/>
        <v>10.398664813294261</v>
      </c>
      <c r="G20" s="107">
        <f t="shared" si="22"/>
        <v>8.5308056872037911E-3</v>
      </c>
      <c r="H20" s="107">
        <f t="shared" si="42"/>
        <v>6.9563419769825052E-2</v>
      </c>
      <c r="I20" s="107"/>
      <c r="J20" s="71">
        <v>1064</v>
      </c>
      <c r="K20" s="71">
        <v>78</v>
      </c>
      <c r="L20" s="71">
        <v>521</v>
      </c>
      <c r="M20" s="71">
        <v>9</v>
      </c>
      <c r="N20" s="71">
        <v>543</v>
      </c>
      <c r="O20" s="71">
        <v>959</v>
      </c>
      <c r="P20" s="71">
        <v>78</v>
      </c>
      <c r="Q20" s="70">
        <v>458</v>
      </c>
      <c r="R20" s="70">
        <v>8</v>
      </c>
      <c r="S20" s="70">
        <v>501</v>
      </c>
      <c r="T20" s="70">
        <v>105</v>
      </c>
      <c r="U20" s="70">
        <v>0</v>
      </c>
      <c r="V20" s="70">
        <v>63</v>
      </c>
      <c r="W20" s="70">
        <v>1</v>
      </c>
      <c r="X20" s="70">
        <v>42</v>
      </c>
      <c r="Y20" s="70">
        <f t="shared" si="45"/>
        <v>2715</v>
      </c>
      <c r="Z20" s="70">
        <f t="shared" si="8"/>
        <v>6.9697906699015899</v>
      </c>
      <c r="AA20" s="70">
        <f t="shared" si="32"/>
        <v>6.9528815406966915</v>
      </c>
      <c r="AB20" s="70">
        <f t="shared" si="35"/>
        <v>3.9535247469282275E-2</v>
      </c>
      <c r="AC20" s="70">
        <f t="shared" si="9"/>
        <v>7.0487027498859653</v>
      </c>
      <c r="AD20" s="15">
        <f t="shared" si="10"/>
        <v>2.8888888888888893</v>
      </c>
      <c r="AE20">
        <f t="shared" si="0"/>
        <v>0.13</v>
      </c>
      <c r="AF20">
        <v>22.22</v>
      </c>
      <c r="AG20">
        <f t="shared" si="1"/>
        <v>4.4999999999999998E-2</v>
      </c>
      <c r="AH20">
        <f t="shared" si="11"/>
        <v>8.5000000000000006E-2</v>
      </c>
      <c r="AI20" s="26">
        <f t="shared" si="33"/>
        <v>27262.335833722787</v>
      </c>
      <c r="AJ20" s="27">
        <f t="shared" si="12"/>
        <v>-55.208911206512418</v>
      </c>
      <c r="AK20" s="27">
        <f t="shared" si="13"/>
        <v>-23.12917107873329</v>
      </c>
      <c r="AL20" s="27">
        <f t="shared" si="23"/>
        <v>-70.50427405672113</v>
      </c>
      <c r="AM20" s="27">
        <f t="shared" si="24"/>
        <v>-7.8338082285245711</v>
      </c>
      <c r="AN20" s="27">
        <f t="shared" si="25"/>
        <v>-23.50142468557371</v>
      </c>
      <c r="AO20" s="27">
        <f t="shared" si="26"/>
        <v>-47.00284937114742</v>
      </c>
      <c r="AP20" s="18">
        <f t="shared" si="37"/>
        <v>451.15455215925169</v>
      </c>
      <c r="AQ20" s="18">
        <f t="shared" si="43"/>
        <v>-39.312300943766232</v>
      </c>
      <c r="AR20" s="18">
        <f t="shared" si="14"/>
        <v>49.688020085861176</v>
      </c>
      <c r="AS20" s="18">
        <f t="shared" si="15"/>
        <v>20.816253970859961</v>
      </c>
      <c r="AT20" s="18">
        <f t="shared" si="16"/>
        <v>-19.788812625218174</v>
      </c>
      <c r="AU20" s="18">
        <f t="shared" si="17"/>
        <v>-27.622620853742745</v>
      </c>
      <c r="AV20" s="18">
        <f t="shared" si="38"/>
        <v>700.20961411796259</v>
      </c>
      <c r="AW20" s="18">
        <f t="shared" si="27"/>
        <v>11.403160487736727</v>
      </c>
      <c r="AX20" s="18">
        <f t="shared" si="28"/>
        <v>66.934921797508991</v>
      </c>
      <c r="AY20" s="18">
        <f t="shared" si="18"/>
        <v>0.17036190050738359</v>
      </c>
      <c r="AZ20" s="19">
        <f t="shared" si="2"/>
        <v>28413.7</v>
      </c>
      <c r="BA20" s="18">
        <f t="shared" si="19"/>
        <v>78.338082285245704</v>
      </c>
      <c r="BB20" s="18">
        <f t="shared" si="36"/>
        <v>1048.3641662772145</v>
      </c>
      <c r="BC20" s="18">
        <f t="shared" si="20"/>
        <v>1151.3641662772143</v>
      </c>
      <c r="BD20" s="18">
        <f t="shared" si="3"/>
        <v>87.364166277214281</v>
      </c>
      <c r="BE20" s="105">
        <f t="shared" si="29"/>
        <v>7.3006689635917624E-2</v>
      </c>
      <c r="BF20" s="105">
        <f t="shared" si="44"/>
        <v>9.1779191912266578E-2</v>
      </c>
      <c r="BH20" t="s">
        <v>61</v>
      </c>
      <c r="BI20">
        <v>94</v>
      </c>
    </row>
    <row r="21" spans="1:65" x14ac:dyDescent="0.25">
      <c r="A21" s="120">
        <v>1</v>
      </c>
      <c r="C21" s="14">
        <f t="shared" si="21"/>
        <v>44085</v>
      </c>
      <c r="D21" s="84">
        <v>20</v>
      </c>
      <c r="J21" s="71"/>
      <c r="K21" s="71"/>
      <c r="L21" s="71"/>
      <c r="M21" s="71"/>
      <c r="N21" s="71"/>
      <c r="O21" s="71"/>
      <c r="P21" s="71"/>
      <c r="AC21" s="70">
        <f>LN(BC21)</f>
        <v>7.1155051987328575</v>
      </c>
      <c r="AD21" s="15">
        <f t="shared" si="10"/>
        <v>2.8888888888888893</v>
      </c>
      <c r="AE21">
        <f t="shared" si="0"/>
        <v>0.13</v>
      </c>
      <c r="AF21">
        <v>22.22</v>
      </c>
      <c r="AG21">
        <f t="shared" si="1"/>
        <v>4.4999999999999998E-2</v>
      </c>
      <c r="AH21">
        <f t="shared" si="11"/>
        <v>8.5000000000000006E-2</v>
      </c>
      <c r="AI21" s="26">
        <f t="shared" si="33"/>
        <v>27182.794694050583</v>
      </c>
      <c r="AJ21" s="27">
        <f t="shared" si="12"/>
        <v>-56.478239633925774</v>
      </c>
      <c r="AK21" s="27">
        <f t="shared" si="13"/>
        <v>-23.062900038278265</v>
      </c>
      <c r="AL21" s="27">
        <f t="shared" si="23"/>
        <v>-71.587025704983631</v>
      </c>
      <c r="AM21" s="27">
        <f t="shared" si="24"/>
        <v>-7.9541139672204046</v>
      </c>
      <c r="AN21" s="27">
        <f t="shared" si="25"/>
        <v>-23.86234190166121</v>
      </c>
      <c r="AO21" s="27">
        <f t="shared" si="26"/>
        <v>-47.724683803322421</v>
      </c>
      <c r="AP21" s="18">
        <f t="shared" si="37"/>
        <v>461.69508019965753</v>
      </c>
      <c r="AQ21" s="18">
        <f t="shared" si="43"/>
        <v>-40.744542817411457</v>
      </c>
      <c r="AR21" s="18">
        <f t="shared" si="14"/>
        <v>50.830415670533199</v>
      </c>
      <c r="AS21" s="18">
        <f t="shared" si="15"/>
        <v>20.756610034450439</v>
      </c>
      <c r="AT21" s="18">
        <f t="shared" si="16"/>
        <v>-20.301954847166325</v>
      </c>
      <c r="AU21" s="18">
        <f t="shared" si="17"/>
        <v>-28.25606881438673</v>
      </c>
      <c r="AV21" s="18">
        <f t="shared" si="38"/>
        <v>769.21022574976087</v>
      </c>
      <c r="AW21" s="18">
        <f t="shared" si="27"/>
        <v>10.540528040405832</v>
      </c>
      <c r="AX21" s="18">
        <f t="shared" si="28"/>
        <v>69.000611631798279</v>
      </c>
      <c r="AY21" s="18">
        <f t="shared" si="18"/>
        <v>0.15275992184898735</v>
      </c>
      <c r="AZ21" s="19">
        <f t="shared" si="2"/>
        <v>28413.7</v>
      </c>
      <c r="BA21" s="18">
        <f t="shared" si="19"/>
        <v>79.541139672204039</v>
      </c>
      <c r="BB21" s="18">
        <f t="shared" si="36"/>
        <v>1127.9053059494186</v>
      </c>
      <c r="BC21" s="18">
        <f t="shared" si="20"/>
        <v>1230.9053059494183</v>
      </c>
      <c r="BD21" s="18">
        <f>BC21-J21</f>
        <v>1230.9053059494183</v>
      </c>
      <c r="BE21" s="105">
        <f t="shared" si="29"/>
        <v>6.9084258483907784E-2</v>
      </c>
      <c r="BF21" s="105">
        <f t="shared" si="44"/>
        <v>8.6063733936253856E-2</v>
      </c>
      <c r="BH21" t="s">
        <v>36</v>
      </c>
      <c r="BI21" s="53">
        <f>BI33-BI18</f>
        <v>303651</v>
      </c>
    </row>
    <row r="22" spans="1:65" x14ac:dyDescent="0.25">
      <c r="A22" s="120">
        <v>1</v>
      </c>
      <c r="B22" t="s">
        <v>85</v>
      </c>
      <c r="C22" s="14">
        <f t="shared" si="21"/>
        <v>44086</v>
      </c>
      <c r="D22" s="84">
        <v>21</v>
      </c>
      <c r="J22" s="71"/>
      <c r="K22" s="71"/>
      <c r="L22" s="71"/>
      <c r="M22" s="71"/>
      <c r="N22" s="71"/>
      <c r="O22" s="71"/>
      <c r="P22" s="71"/>
      <c r="AC22" s="70">
        <f t="shared" si="9"/>
        <v>7.1789497129556024</v>
      </c>
      <c r="AD22" s="15">
        <f t="shared" si="10"/>
        <v>2.8888888888888893</v>
      </c>
      <c r="AE22">
        <f t="shared" si="0"/>
        <v>0.13</v>
      </c>
      <c r="AF22">
        <v>22.22</v>
      </c>
      <c r="AG22">
        <f t="shared" si="1"/>
        <v>4.4999999999999998E-2</v>
      </c>
      <c r="AH22">
        <f t="shared" si="11"/>
        <v>8.5000000000000006E-2</v>
      </c>
      <c r="AI22" s="26">
        <f t="shared" si="33"/>
        <v>27102.16994840547</v>
      </c>
      <c r="AJ22" s="27">
        <f t="shared" si="12"/>
        <v>-57.629134388117087</v>
      </c>
      <c r="AK22" s="27">
        <f t="shared" si="13"/>
        <v>-22.995611256994835</v>
      </c>
      <c r="AL22" s="27">
        <f t="shared" si="23"/>
        <v>-72.562271080600723</v>
      </c>
      <c r="AM22" s="27">
        <f t="shared" si="24"/>
        <v>-8.0624745645111915</v>
      </c>
      <c r="AN22" s="27">
        <f t="shared" si="25"/>
        <v>-24.187423693533574</v>
      </c>
      <c r="AO22" s="27">
        <f t="shared" si="26"/>
        <v>-48.374847387067149</v>
      </c>
      <c r="AP22" s="18">
        <f t="shared" si="37"/>
        <v>471.39848063450495</v>
      </c>
      <c r="AQ22" s="18">
        <f t="shared" si="43"/>
        <v>-42.082592036768716</v>
      </c>
      <c r="AR22" s="18">
        <f t="shared" si="14"/>
        <v>51.866220949305379</v>
      </c>
      <c r="AS22" s="18">
        <f t="shared" si="15"/>
        <v>20.696050131295351</v>
      </c>
      <c r="AT22" s="18">
        <f t="shared" si="16"/>
        <v>-20.776278608984587</v>
      </c>
      <c r="AU22" s="18">
        <f t="shared" si="17"/>
        <v>-28.838753173495778</v>
      </c>
      <c r="AV22" s="18">
        <f t="shared" si="38"/>
        <v>840.13157096002533</v>
      </c>
      <c r="AW22" s="18">
        <f t="shared" si="27"/>
        <v>9.7034004348474241</v>
      </c>
      <c r="AX22" s="18">
        <f t="shared" si="28"/>
        <v>70.921345210264462</v>
      </c>
      <c r="AY22" s="18">
        <f t="shared" si="18"/>
        <v>0.13681918195543546</v>
      </c>
      <c r="AZ22" s="19">
        <f t="shared" si="2"/>
        <v>28413.699999999997</v>
      </c>
      <c r="BA22" s="18">
        <f t="shared" si="19"/>
        <v>80.624745645111915</v>
      </c>
      <c r="BB22" s="18">
        <f t="shared" si="36"/>
        <v>1208.5300515945305</v>
      </c>
      <c r="BC22" s="18">
        <f t="shared" si="20"/>
        <v>1311.5300515945303</v>
      </c>
      <c r="BD22" s="18"/>
      <c r="BE22" s="105">
        <f t="shared" si="29"/>
        <v>6.5500364045408599E-2</v>
      </c>
      <c r="BF22" s="105">
        <f t="shared" si="44"/>
        <v>8.0909221896513436E-2</v>
      </c>
      <c r="BH22" t="s">
        <v>37</v>
      </c>
      <c r="BI22" s="52">
        <f>BI15/(BI21+BI15)</f>
        <v>4.834068548730688E-3</v>
      </c>
      <c r="BM22" s="52"/>
    </row>
    <row r="23" spans="1:65" x14ac:dyDescent="0.25">
      <c r="A23" s="120">
        <v>1</v>
      </c>
      <c r="C23" s="14">
        <f t="shared" si="21"/>
        <v>44087</v>
      </c>
      <c r="D23" s="84">
        <v>22</v>
      </c>
      <c r="J23" s="71"/>
      <c r="K23" s="71"/>
      <c r="L23" s="71"/>
      <c r="M23" s="71"/>
      <c r="N23" s="71"/>
      <c r="O23" s="71"/>
      <c r="P23" s="71"/>
      <c r="AC23" s="70">
        <f t="shared" si="9"/>
        <v>7.2393034522941484</v>
      </c>
      <c r="AD23" s="15">
        <f t="shared" si="10"/>
        <v>2.8888888888888893</v>
      </c>
      <c r="AE23">
        <f t="shared" si="0"/>
        <v>0.13</v>
      </c>
      <c r="AF23">
        <v>22.22</v>
      </c>
      <c r="AG23">
        <f t="shared" si="1"/>
        <v>4.4999999999999998E-2</v>
      </c>
      <c r="AH23">
        <f t="shared" si="11"/>
        <v>8.5000000000000006E-2</v>
      </c>
      <c r="AI23" s="26">
        <f t="shared" si="33"/>
        <v>27020.576743976846</v>
      </c>
      <c r="AJ23" s="27">
        <f t="shared" si="12"/>
        <v>-58.665798642384054</v>
      </c>
      <c r="AK23" s="27">
        <f t="shared" si="13"/>
        <v>-22.927405786239657</v>
      </c>
      <c r="AL23" s="27">
        <f t="shared" si="23"/>
        <v>-73.433883985761341</v>
      </c>
      <c r="AM23" s="27">
        <f t="shared" si="24"/>
        <v>-8.1593204428623718</v>
      </c>
      <c r="AN23" s="27">
        <f t="shared" si="25"/>
        <v>-24.47796132858711</v>
      </c>
      <c r="AO23" s="27">
        <f t="shared" si="26"/>
        <v>-48.955922657174227</v>
      </c>
      <c r="AP23" s="18">
        <f t="shared" si="37"/>
        <v>480.31129537116408</v>
      </c>
      <c r="AQ23" s="18">
        <f t="shared" si="43"/>
        <v>-43.308137620549473</v>
      </c>
      <c r="AR23" s="18">
        <f t="shared" si="14"/>
        <v>52.799218778145651</v>
      </c>
      <c r="AS23" s="18">
        <f t="shared" si="15"/>
        <v>20.63466520761569</v>
      </c>
      <c r="AT23" s="18">
        <f t="shared" si="16"/>
        <v>-21.21293162855272</v>
      </c>
      <c r="AU23" s="18">
        <f t="shared" si="17"/>
        <v>-29.37225207141509</v>
      </c>
      <c r="AV23" s="18">
        <f t="shared" si="38"/>
        <v>912.81196065198992</v>
      </c>
      <c r="AW23" s="18">
        <f t="shared" si="27"/>
        <v>8.9128147366591293</v>
      </c>
      <c r="AX23" s="18">
        <f t="shared" si="28"/>
        <v>72.680389691964592</v>
      </c>
      <c r="AY23" s="18">
        <f t="shared" si="18"/>
        <v>0.12263025520960455</v>
      </c>
      <c r="AZ23" s="19">
        <f t="shared" si="2"/>
        <v>28413.7</v>
      </c>
      <c r="BA23" s="18">
        <f t="shared" si="19"/>
        <v>81.593204428623707</v>
      </c>
      <c r="BB23" s="18">
        <f t="shared" si="36"/>
        <v>1290.1232560231542</v>
      </c>
      <c r="BC23" s="18">
        <f t="shared" si="20"/>
        <v>1393.123256023154</v>
      </c>
      <c r="BD23" s="18"/>
      <c r="BE23" s="105">
        <f t="shared" si="29"/>
        <v>6.221222634542338E-2</v>
      </c>
      <c r="BF23" s="105">
        <f t="shared" si="44"/>
        <v>7.6234538274583347E-2</v>
      </c>
    </row>
    <row r="24" spans="1:65" x14ac:dyDescent="0.25">
      <c r="A24" s="120">
        <v>1</v>
      </c>
      <c r="C24" s="14">
        <f t="shared" si="21"/>
        <v>44088</v>
      </c>
      <c r="D24" s="84">
        <v>23</v>
      </c>
      <c r="AC24" s="70">
        <f t="shared" si="9"/>
        <v>7.2968041639179431</v>
      </c>
      <c r="AD24" s="15">
        <f t="shared" si="10"/>
        <v>2.8888888888888893</v>
      </c>
      <c r="AE24">
        <f t="shared" si="0"/>
        <v>0.13</v>
      </c>
      <c r="AF24">
        <v>22.22</v>
      </c>
      <c r="AG24">
        <f t="shared" si="1"/>
        <v>4.4999999999999998E-2</v>
      </c>
      <c r="AH24">
        <f t="shared" si="11"/>
        <v>8.5000000000000006E-2</v>
      </c>
      <c r="AI24" s="26">
        <f t="shared" si="33"/>
        <v>26938.123316958608</v>
      </c>
      <c r="AJ24" s="27">
        <f t="shared" si="12"/>
        <v>-59.595045982077849</v>
      </c>
      <c r="AK24" s="27">
        <f t="shared" si="13"/>
        <v>-22.85838103615891</v>
      </c>
      <c r="AL24" s="27">
        <f t="shared" si="23"/>
        <v>-74.208084316413093</v>
      </c>
      <c r="AM24" s="27">
        <f t="shared" si="24"/>
        <v>-8.2453427018236773</v>
      </c>
      <c r="AN24" s="27">
        <f t="shared" si="25"/>
        <v>-24.736028105471028</v>
      </c>
      <c r="AO24" s="27">
        <f t="shared" si="26"/>
        <v>-49.472056210942064</v>
      </c>
      <c r="AP24" s="18">
        <f t="shared" si="37"/>
        <v>488.50406422335124</v>
      </c>
      <c r="AQ24" s="18">
        <f t="shared" si="43"/>
        <v>-44.401307172523573</v>
      </c>
      <c r="AR24" s="18">
        <f t="shared" si="14"/>
        <v>53.635541383870063</v>
      </c>
      <c r="AS24" s="18">
        <f t="shared" si="15"/>
        <v>20.572542932543019</v>
      </c>
      <c r="AT24" s="18">
        <f t="shared" si="16"/>
        <v>-21.614008291702383</v>
      </c>
      <c r="AU24" s="18">
        <f t="shared" si="17"/>
        <v>-29.859350993526061</v>
      </c>
      <c r="AV24" s="18">
        <f t="shared" si="38"/>
        <v>987.07261881803959</v>
      </c>
      <c r="AW24" s="18">
        <f t="shared" si="27"/>
        <v>8.1927688521871573</v>
      </c>
      <c r="AX24" s="18">
        <f t="shared" si="28"/>
        <v>74.260658166049666</v>
      </c>
      <c r="AY24" s="18">
        <f t="shared" si="18"/>
        <v>0.11032448478799924</v>
      </c>
      <c r="AZ24" s="19">
        <f t="shared" si="2"/>
        <v>28413.699999999997</v>
      </c>
      <c r="BA24" s="18">
        <f t="shared" si="19"/>
        <v>82.453427018236766</v>
      </c>
      <c r="BB24" s="18">
        <f t="shared" si="36"/>
        <v>1372.5766830413909</v>
      </c>
      <c r="BC24" s="18">
        <f t="shared" si="20"/>
        <v>1475.5766830413909</v>
      </c>
      <c r="BD24" s="18"/>
      <c r="BE24" s="105">
        <f t="shared" si="29"/>
        <v>5.9186024396441834E-2</v>
      </c>
      <c r="BF24" s="105">
        <f t="shared" si="44"/>
        <v>7.1979728426289163E-2</v>
      </c>
      <c r="BH24" t="s">
        <v>47</v>
      </c>
      <c r="BI24" s="50">
        <f>BI21-BI2</f>
        <v>275340.3</v>
      </c>
    </row>
    <row r="25" spans="1:65" x14ac:dyDescent="0.25">
      <c r="A25" s="120">
        <v>1</v>
      </c>
      <c r="C25" s="14">
        <f t="shared" si="21"/>
        <v>44089</v>
      </c>
      <c r="D25" s="84">
        <v>24</v>
      </c>
      <c r="AC25" s="70">
        <f t="shared" si="9"/>
        <v>7.3516663938714775</v>
      </c>
      <c r="AD25" s="15">
        <f t="shared" si="10"/>
        <v>2.8888888888888893</v>
      </c>
      <c r="AE25">
        <f t="shared" si="0"/>
        <v>0.13</v>
      </c>
      <c r="AF25">
        <v>22.22</v>
      </c>
      <c r="AG25">
        <f t="shared" si="1"/>
        <v>4.4999999999999998E-2</v>
      </c>
      <c r="AH25">
        <f t="shared" si="11"/>
        <v>8.5000000000000006E-2</v>
      </c>
      <c r="AI25" s="26">
        <f t="shared" si="33"/>
        <v>26854.908073928778</v>
      </c>
      <c r="AJ25" s="27">
        <f t="shared" si="12"/>
        <v>-60.426614459371677</v>
      </c>
      <c r="AK25" s="27">
        <f t="shared" si="13"/>
        <v>-22.788628570459224</v>
      </c>
      <c r="AL25" s="27">
        <f t="shared" si="23"/>
        <v>-74.893718726847808</v>
      </c>
      <c r="AM25" s="27">
        <f t="shared" si="24"/>
        <v>-8.3215243029830912</v>
      </c>
      <c r="AN25" s="27">
        <f t="shared" si="25"/>
        <v>-24.964572908949268</v>
      </c>
      <c r="AO25" s="27">
        <f t="shared" si="26"/>
        <v>-49.929145817898544</v>
      </c>
      <c r="AP25" s="18">
        <f t="shared" si="37"/>
        <v>496.07449453403012</v>
      </c>
      <c r="AQ25" s="18">
        <f t="shared" si="43"/>
        <v>-45.340605526118111</v>
      </c>
      <c r="AR25" s="18">
        <f t="shared" si="14"/>
        <v>54.383953013434514</v>
      </c>
      <c r="AS25" s="18">
        <f t="shared" si="15"/>
        <v>20.509765713413302</v>
      </c>
      <c r="AT25" s="18">
        <f t="shared" si="16"/>
        <v>-21.982682890050803</v>
      </c>
      <c r="AU25" s="18">
        <f t="shared" si="17"/>
        <v>-30.304207193033896</v>
      </c>
      <c r="AV25" s="18">
        <f t="shared" si="38"/>
        <v>1062.7174315371917</v>
      </c>
      <c r="AW25" s="18">
        <f t="shared" si="27"/>
        <v>7.5704303106788871</v>
      </c>
      <c r="AX25" s="18">
        <f t="shared" si="28"/>
        <v>75.644812719152128</v>
      </c>
      <c r="AY25" s="18">
        <f t="shared" si="18"/>
        <v>0.10007864437163407</v>
      </c>
      <c r="AZ25" s="19">
        <f t="shared" si="2"/>
        <v>28413.7</v>
      </c>
      <c r="BA25" s="18">
        <f t="shared" si="19"/>
        <v>83.215243029830901</v>
      </c>
      <c r="BB25" s="18">
        <f t="shared" si="36"/>
        <v>1455.7919260712217</v>
      </c>
      <c r="BC25" s="18">
        <f t="shared" si="20"/>
        <v>1558.791926071222</v>
      </c>
      <c r="BD25" s="18"/>
      <c r="BE25" s="105">
        <f t="shared" si="29"/>
        <v>5.6395065052337122E-2</v>
      </c>
      <c r="BF25" s="105">
        <f t="shared" si="44"/>
        <v>6.810070153178957E-2</v>
      </c>
      <c r="BH25" t="s">
        <v>38</v>
      </c>
      <c r="BI25" s="55">
        <f>BI22*BI12</f>
        <v>34.213966115637469</v>
      </c>
    </row>
    <row r="26" spans="1:65" x14ac:dyDescent="0.25">
      <c r="A26" s="120">
        <v>1</v>
      </c>
      <c r="C26" s="14">
        <f t="shared" si="21"/>
        <v>44090</v>
      </c>
      <c r="D26" s="84">
        <v>25</v>
      </c>
      <c r="AC26" s="70">
        <f t="shared" si="9"/>
        <v>7.404086558706644</v>
      </c>
      <c r="AD26" s="15">
        <f t="shared" si="10"/>
        <v>2.8888888888888893</v>
      </c>
      <c r="AE26">
        <f t="shared" si="0"/>
        <v>0.13</v>
      </c>
      <c r="AF26">
        <v>22.22</v>
      </c>
      <c r="AG26">
        <f t="shared" si="1"/>
        <v>4.4999999999999998E-2</v>
      </c>
      <c r="AH26">
        <f t="shared" si="11"/>
        <v>8.5000000000000006E-2</v>
      </c>
      <c r="AI26" s="26">
        <f t="shared" si="33"/>
        <v>26771.016344521693</v>
      </c>
      <c r="AJ26" s="27">
        <f t="shared" si="12"/>
        <v>-61.173497769718466</v>
      </c>
      <c r="AK26" s="27">
        <f t="shared" si="13"/>
        <v>-22.718231637365761</v>
      </c>
      <c r="AL26" s="27">
        <f t="shared" si="23"/>
        <v>-75.502556466375808</v>
      </c>
      <c r="AM26" s="27">
        <f t="shared" si="24"/>
        <v>-8.3891729407084235</v>
      </c>
      <c r="AN26" s="27">
        <f t="shared" si="25"/>
        <v>-25.167518822125267</v>
      </c>
      <c r="AO26" s="27">
        <f t="shared" si="26"/>
        <v>-50.335037644250541</v>
      </c>
      <c r="AP26" s="18">
        <f t="shared" si="37"/>
        <v>503.04555021969065</v>
      </c>
      <c r="AQ26" s="18">
        <f t="shared" si="43"/>
        <v>-46.208148526684013</v>
      </c>
      <c r="AR26" s="18">
        <f t="shared" si="14"/>
        <v>55.056147992746624</v>
      </c>
      <c r="AS26" s="18">
        <f t="shared" si="15"/>
        <v>20.446408473629187</v>
      </c>
      <c r="AT26" s="18">
        <f t="shared" si="16"/>
        <v>-22.323352254031356</v>
      </c>
      <c r="AU26" s="18">
        <f t="shared" si="17"/>
        <v>-30.712525194739779</v>
      </c>
      <c r="AV26" s="18">
        <f t="shared" si="38"/>
        <v>1139.6381052586155</v>
      </c>
      <c r="AW26" s="18">
        <f t="shared" si="27"/>
        <v>6.9710556856605308</v>
      </c>
      <c r="AX26" s="18">
        <f t="shared" si="28"/>
        <v>76.920673721423782</v>
      </c>
      <c r="AY26" s="18">
        <f t="shared" si="18"/>
        <v>9.0626555234122538E-2</v>
      </c>
      <c r="AZ26" s="19">
        <f t="shared" si="2"/>
        <v>28413.699999999997</v>
      </c>
      <c r="BA26" s="18">
        <f t="shared" si="19"/>
        <v>83.891729407084227</v>
      </c>
      <c r="BB26" s="18">
        <f t="shared" si="36"/>
        <v>1539.683655478306</v>
      </c>
      <c r="BC26" s="18">
        <f t="shared" si="20"/>
        <v>1642.6836554783063</v>
      </c>
      <c r="BD26" s="18"/>
      <c r="BE26" s="105">
        <f t="shared" si="29"/>
        <v>5.3818426952290527E-2</v>
      </c>
      <c r="BF26" s="105">
        <f t="shared" si="44"/>
        <v>6.4565619578981187E-2</v>
      </c>
      <c r="BH26" t="s">
        <v>50</v>
      </c>
      <c r="BI26">
        <f>'Model Fit'!B29</f>
        <v>0.7</v>
      </c>
    </row>
    <row r="27" spans="1:65" x14ac:dyDescent="0.25">
      <c r="A27" s="120">
        <v>1</v>
      </c>
      <c r="C27" s="14">
        <f t="shared" si="21"/>
        <v>44091</v>
      </c>
      <c r="D27" s="84">
        <v>26</v>
      </c>
      <c r="AC27" s="70">
        <f t="shared" si="9"/>
        <v>7.4542396649673988</v>
      </c>
      <c r="AD27" s="15">
        <f t="shared" si="10"/>
        <v>2.8888888888888893</v>
      </c>
      <c r="AE27">
        <f t="shared" si="0"/>
        <v>0.13</v>
      </c>
      <c r="AF27">
        <v>22.22</v>
      </c>
      <c r="AG27">
        <f t="shared" si="1"/>
        <v>4.4999999999999998E-2</v>
      </c>
      <c r="AH27">
        <f t="shared" si="11"/>
        <v>8.5000000000000006E-2</v>
      </c>
      <c r="AI27" s="26">
        <f t="shared" si="33"/>
        <v>26686.529732167674</v>
      </c>
      <c r="AJ27" s="27">
        <f t="shared" si="12"/>
        <v>-61.839349931514661</v>
      </c>
      <c r="AK27" s="27">
        <f t="shared" si="13"/>
        <v>-22.647262422506312</v>
      </c>
      <c r="AL27" s="27">
        <f t="shared" si="23"/>
        <v>-76.037951118618878</v>
      </c>
      <c r="AM27" s="27">
        <f t="shared" si="24"/>
        <v>-8.4486612354020973</v>
      </c>
      <c r="AN27" s="27">
        <f t="shared" si="25"/>
        <v>-25.345983706206294</v>
      </c>
      <c r="AO27" s="27">
        <f t="shared" si="26"/>
        <v>-50.691967412412581</v>
      </c>
      <c r="AP27" s="18">
        <f t="shared" si="37"/>
        <v>509.44360220727611</v>
      </c>
      <c r="AQ27" s="18">
        <f t="shared" si="43"/>
        <v>-47.00284937114742</v>
      </c>
      <c r="AR27" s="18">
        <f t="shared" si="14"/>
        <v>55.655414938363194</v>
      </c>
      <c r="AS27" s="18">
        <f t="shared" si="15"/>
        <v>20.382536180255681</v>
      </c>
      <c r="AT27" s="18">
        <f t="shared" si="16"/>
        <v>-22.637049759886079</v>
      </c>
      <c r="AU27" s="18">
        <f t="shared" si="17"/>
        <v>-31.085710995288174</v>
      </c>
      <c r="AV27" s="18">
        <f t="shared" si="38"/>
        <v>1217.7266656250513</v>
      </c>
      <c r="AW27" s="18">
        <f t="shared" si="27"/>
        <v>6.3980519875854611</v>
      </c>
      <c r="AX27" s="18">
        <f t="shared" si="28"/>
        <v>78.088560366435786</v>
      </c>
      <c r="AY27" s="18">
        <f t="shared" si="18"/>
        <v>8.1933281361087656E-2</v>
      </c>
      <c r="AZ27" s="19">
        <f t="shared" si="2"/>
        <v>28413.7</v>
      </c>
      <c r="BA27" s="18">
        <f t="shared" si="19"/>
        <v>84.486612354020963</v>
      </c>
      <c r="BB27" s="18">
        <f t="shared" si="36"/>
        <v>1624.170267832327</v>
      </c>
      <c r="BC27" s="18">
        <f t="shared" si="20"/>
        <v>1727.1702678323275</v>
      </c>
      <c r="BD27" s="18"/>
      <c r="BE27" s="105">
        <f t="shared" si="29"/>
        <v>5.1432064884958578E-2</v>
      </c>
      <c r="BF27" s="105">
        <f t="shared" si="44"/>
        <v>6.1329389974585674E-2</v>
      </c>
      <c r="BH27" t="s">
        <v>56</v>
      </c>
      <c r="BI27">
        <f>38803+1788</f>
        <v>40591</v>
      </c>
      <c r="BL27" s="52"/>
    </row>
    <row r="28" spans="1:65" x14ac:dyDescent="0.25">
      <c r="A28" s="120">
        <v>1</v>
      </c>
      <c r="C28" s="14">
        <f t="shared" si="21"/>
        <v>44092</v>
      </c>
      <c r="D28" s="84">
        <v>27</v>
      </c>
      <c r="AC28" s="70">
        <f t="shared" si="9"/>
        <v>7.5022826623764969</v>
      </c>
      <c r="AD28" s="15">
        <f t="shared" si="10"/>
        <v>2.8888888888888893</v>
      </c>
      <c r="AE28">
        <f t="shared" si="0"/>
        <v>0.13</v>
      </c>
      <c r="AF28">
        <v>22.22</v>
      </c>
      <c r="AG28">
        <f t="shared" si="1"/>
        <v>4.4999999999999998E-2</v>
      </c>
      <c r="AH28">
        <f t="shared" si="11"/>
        <v>8.5000000000000006E-2</v>
      </c>
      <c r="AI28" s="26">
        <f t="shared" si="33"/>
        <v>26601.525721117716</v>
      </c>
      <c r="AJ28" s="27">
        <f t="shared" si="12"/>
        <v>-62.428221090673141</v>
      </c>
      <c r="AK28" s="27">
        <f t="shared" si="13"/>
        <v>-22.575789959281675</v>
      </c>
      <c r="AL28" s="27">
        <f t="shared" si="23"/>
        <v>-76.503609944959337</v>
      </c>
      <c r="AM28" s="27">
        <f t="shared" si="24"/>
        <v>-8.5004011049954808</v>
      </c>
      <c r="AN28" s="27">
        <f t="shared" si="25"/>
        <v>-25.501203314986444</v>
      </c>
      <c r="AO28" s="27">
        <f t="shared" si="26"/>
        <v>-51.002406629972896</v>
      </c>
      <c r="AP28" s="18">
        <f t="shared" si="37"/>
        <v>515.29756624958554</v>
      </c>
      <c r="AQ28" s="18">
        <f t="shared" si="43"/>
        <v>-47.724683803322421</v>
      </c>
      <c r="AR28" s="18">
        <f t="shared" si="14"/>
        <v>56.185398981605829</v>
      </c>
      <c r="AS28" s="18">
        <f t="shared" si="15"/>
        <v>20.318210963353508</v>
      </c>
      <c r="AT28" s="18">
        <f t="shared" si="16"/>
        <v>-22.924962099327423</v>
      </c>
      <c r="AU28" s="18">
        <f t="shared" si="17"/>
        <v>-31.425363204322906</v>
      </c>
      <c r="AV28" s="18">
        <f t="shared" si="38"/>
        <v>1296.8767126326966</v>
      </c>
      <c r="AW28" s="18">
        <f t="shared" si="27"/>
        <v>5.8539640423094284</v>
      </c>
      <c r="AX28" s="18">
        <f t="shared" si="28"/>
        <v>79.150047007645298</v>
      </c>
      <c r="AY28" s="18">
        <f t="shared" si="18"/>
        <v>7.3960335636237579E-2</v>
      </c>
      <c r="AZ28" s="19">
        <f t="shared" si="2"/>
        <v>28413.699999999997</v>
      </c>
      <c r="BA28" s="18">
        <f t="shared" si="19"/>
        <v>85.004011049954812</v>
      </c>
      <c r="BB28" s="18">
        <f t="shared" si="36"/>
        <v>1709.1742788822819</v>
      </c>
      <c r="BC28" s="18">
        <f t="shared" si="20"/>
        <v>1812.1742788822821</v>
      </c>
      <c r="BD28" s="18"/>
      <c r="BE28" s="105">
        <f t="shared" si="29"/>
        <v>4.9215767914207058E-2</v>
      </c>
      <c r="BF28" s="105">
        <f t="shared" si="44"/>
        <v>5.8355524759371856E-2</v>
      </c>
      <c r="BH28" t="s">
        <v>39</v>
      </c>
      <c r="BI28" s="56">
        <f>BI2/BI27</f>
        <v>0.69746249168534891</v>
      </c>
    </row>
    <row r="29" spans="1:65" x14ac:dyDescent="0.25">
      <c r="A29" s="120">
        <v>1</v>
      </c>
      <c r="C29" s="14">
        <f t="shared" si="21"/>
        <v>44093</v>
      </c>
      <c r="D29" s="84">
        <v>28</v>
      </c>
      <c r="AC29" s="70">
        <f t="shared" si="9"/>
        <v>7.5483571184243896</v>
      </c>
      <c r="AD29" s="15">
        <f t="shared" si="10"/>
        <v>2.8888888888888893</v>
      </c>
      <c r="AE29">
        <f t="shared" si="0"/>
        <v>0.13</v>
      </c>
      <c r="AF29">
        <v>22.22</v>
      </c>
      <c r="AG29">
        <f t="shared" si="1"/>
        <v>4.4999999999999998E-2</v>
      </c>
      <c r="AH29">
        <f t="shared" si="11"/>
        <v>8.5000000000000006E-2</v>
      </c>
      <c r="AI29" s="26">
        <f t="shared" si="33"/>
        <v>26516.077400168644</v>
      </c>
      <c r="AJ29" s="27">
        <f t="shared" si="12"/>
        <v>-62.944441152649091</v>
      </c>
      <c r="AK29" s="27">
        <f t="shared" si="13"/>
        <v>-22.503879796423476</v>
      </c>
      <c r="AL29" s="27">
        <f t="shared" si="23"/>
        <v>-76.903488854165317</v>
      </c>
      <c r="AM29" s="27">
        <f t="shared" si="24"/>
        <v>-8.5448320949072567</v>
      </c>
      <c r="AN29" s="27">
        <f t="shared" si="25"/>
        <v>-25.634496284721774</v>
      </c>
      <c r="AO29" s="27">
        <f t="shared" si="26"/>
        <v>-51.26899256944354</v>
      </c>
      <c r="AP29" s="18">
        <f t="shared" si="37"/>
        <v>520.63781723545242</v>
      </c>
      <c r="AQ29" s="18">
        <f t="shared" si="43"/>
        <v>-48.374847387067149</v>
      </c>
      <c r="AR29" s="18">
        <f t="shared" si="14"/>
        <v>56.649997037384182</v>
      </c>
      <c r="AS29" s="18">
        <f t="shared" si="15"/>
        <v>20.253491816781128</v>
      </c>
      <c r="AT29" s="18">
        <f t="shared" si="16"/>
        <v>-23.188390481231348</v>
      </c>
      <c r="AU29" s="18">
        <f t="shared" si="17"/>
        <v>-31.733222576138605</v>
      </c>
      <c r="AV29" s="18">
        <f t="shared" si="38"/>
        <v>1376.9847825959023</v>
      </c>
      <c r="AW29" s="18">
        <f t="shared" si="27"/>
        <v>5.3402509858668736</v>
      </c>
      <c r="AX29" s="18">
        <f t="shared" si="28"/>
        <v>80.108069963205708</v>
      </c>
      <c r="AY29" s="18">
        <f t="shared" si="18"/>
        <v>6.6663083860586017E-2</v>
      </c>
      <c r="AZ29" s="19">
        <f t="shared" si="2"/>
        <v>28413.699999999997</v>
      </c>
      <c r="BA29" s="18">
        <f t="shared" si="19"/>
        <v>85.448320949072567</v>
      </c>
      <c r="BB29" s="18">
        <f t="shared" si="36"/>
        <v>1794.6225998313544</v>
      </c>
      <c r="BC29" s="18">
        <f t="shared" si="20"/>
        <v>1897.6225998313548</v>
      </c>
      <c r="BD29" s="18"/>
      <c r="BE29" s="105">
        <f t="shared" si="29"/>
        <v>4.7152374881832972E-2</v>
      </c>
      <c r="BF29" s="105">
        <f t="shared" si="44"/>
        <v>5.561403930911251E-2</v>
      </c>
      <c r="BH29" s="57" t="s">
        <v>40</v>
      </c>
      <c r="BI29" s="58">
        <f>MAX(AP1:AP110)</f>
        <v>554.73423509490181</v>
      </c>
    </row>
    <row r="30" spans="1:65" x14ac:dyDescent="0.25">
      <c r="A30" s="120">
        <v>1</v>
      </c>
      <c r="C30" s="14">
        <f t="shared" si="21"/>
        <v>44094</v>
      </c>
      <c r="D30" s="84">
        <v>29</v>
      </c>
      <c r="AC30" s="70">
        <f t="shared" si="9"/>
        <v>7.5925913539157994</v>
      </c>
      <c r="AD30" s="15">
        <f t="shared" si="10"/>
        <v>2.8888888888888893</v>
      </c>
      <c r="AE30">
        <f t="shared" si="0"/>
        <v>0.13</v>
      </c>
      <c r="AF30">
        <v>22.22</v>
      </c>
      <c r="AG30">
        <f t="shared" si="1"/>
        <v>4.4999999999999998E-2</v>
      </c>
      <c r="AH30">
        <f t="shared" si="11"/>
        <v>8.5000000000000006E-2</v>
      </c>
      <c r="AI30" s="26">
        <f t="shared" si="33"/>
        <v>26430.253327740644</v>
      </c>
      <c r="AJ30" s="27">
        <f t="shared" si="12"/>
        <v>-63.392478663724852</v>
      </c>
      <c r="AK30" s="27">
        <f t="shared" si="13"/>
        <v>-22.431593764276172</v>
      </c>
      <c r="AL30" s="27">
        <f t="shared" si="23"/>
        <v>-77.241665185200915</v>
      </c>
      <c r="AM30" s="27">
        <f t="shared" si="24"/>
        <v>-8.5824072428001017</v>
      </c>
      <c r="AN30" s="27">
        <f t="shared" si="25"/>
        <v>-25.747221728400305</v>
      </c>
      <c r="AO30" s="27">
        <f t="shared" si="26"/>
        <v>-51.49444345680061</v>
      </c>
      <c r="AP30" s="18">
        <f t="shared" si="37"/>
        <v>525.49485798788362</v>
      </c>
      <c r="AQ30" s="18">
        <f t="shared" si="43"/>
        <v>-48.955922657174227</v>
      </c>
      <c r="AR30" s="18">
        <f t="shared" si="14"/>
        <v>57.05323079735237</v>
      </c>
      <c r="AS30" s="18">
        <f t="shared" si="15"/>
        <v>20.188434387848556</v>
      </c>
      <c r="AT30" s="18">
        <f t="shared" si="16"/>
        <v>-23.428701775595357</v>
      </c>
      <c r="AU30" s="18">
        <f t="shared" si="17"/>
        <v>-32.011109018395459</v>
      </c>
      <c r="AV30" s="18">
        <f t="shared" si="38"/>
        <v>1457.9518142714719</v>
      </c>
      <c r="AW30" s="18">
        <f t="shared" si="27"/>
        <v>4.8570407524312031</v>
      </c>
      <c r="AX30" s="18">
        <f t="shared" si="28"/>
        <v>80.967031675569615</v>
      </c>
      <c r="AY30" s="18">
        <f t="shared" si="18"/>
        <v>5.9987882128285187E-2</v>
      </c>
      <c r="AZ30" s="19">
        <f t="shared" si="2"/>
        <v>28413.7</v>
      </c>
      <c r="BA30" s="18">
        <f t="shared" si="19"/>
        <v>85.824072428001017</v>
      </c>
      <c r="BB30" s="18">
        <f t="shared" si="36"/>
        <v>1880.4466722593554</v>
      </c>
      <c r="BC30" s="18">
        <f t="shared" si="20"/>
        <v>1983.4466722593556</v>
      </c>
      <c r="BD30" s="18"/>
      <c r="BE30" s="105">
        <f t="shared" si="29"/>
        <v>4.5227155513234384E-2</v>
      </c>
      <c r="BF30" s="105">
        <f t="shared" si="44"/>
        <v>5.3079888242590731E-2</v>
      </c>
      <c r="BH30" s="57" t="s">
        <v>41</v>
      </c>
      <c r="BI30" s="59">
        <f>INDEX(C:C,MATCH(BI29,AP:AP,0))</f>
        <v>44108</v>
      </c>
    </row>
    <row r="31" spans="1:65" x14ac:dyDescent="0.25">
      <c r="A31" s="120">
        <v>1</v>
      </c>
      <c r="C31" s="14">
        <f t="shared" si="21"/>
        <v>44095</v>
      </c>
      <c r="D31" s="84">
        <v>30</v>
      </c>
      <c r="E31" s="84" t="str">
        <f t="shared" si="6"/>
        <v/>
      </c>
      <c r="AC31" s="70">
        <f t="shared" si="9"/>
        <v>7.6351021437653728</v>
      </c>
      <c r="AD31" s="15">
        <f t="shared" si="10"/>
        <v>2.8888888888888893</v>
      </c>
      <c r="AE31">
        <f t="shared" si="0"/>
        <v>0.13</v>
      </c>
      <c r="AF31">
        <v>22.22</v>
      </c>
      <c r="AG31">
        <f t="shared" si="1"/>
        <v>4.4999999999999998E-2</v>
      </c>
      <c r="AH31">
        <f t="shared" si="11"/>
        <v>8.5000000000000006E-2</v>
      </c>
      <c r="AI31" s="26">
        <f t="shared" si="33"/>
        <v>26344.117564840963</v>
      </c>
      <c r="AJ31" s="27">
        <f t="shared" si="12"/>
        <v>-63.776773039021698</v>
      </c>
      <c r="AK31" s="27">
        <f t="shared" si="13"/>
        <v>-22.35898986065774</v>
      </c>
      <c r="AL31" s="27">
        <f t="shared" si="23"/>
        <v>-77.522186609711497</v>
      </c>
      <c r="AM31" s="27">
        <f t="shared" si="24"/>
        <v>-8.6135762899679431</v>
      </c>
      <c r="AN31" s="27">
        <f t="shared" si="25"/>
        <v>-25.840728869903831</v>
      </c>
      <c r="AO31" s="27">
        <f t="shared" si="26"/>
        <v>-51.681457739807669</v>
      </c>
      <c r="AP31" s="18">
        <f t="shared" si="37"/>
        <v>529.8977197771984</v>
      </c>
      <c r="AQ31" s="18">
        <f t="shared" si="43"/>
        <v>-49.472056210942064</v>
      </c>
      <c r="AR31" s="18">
        <f t="shared" si="14"/>
        <v>57.399095735119531</v>
      </c>
      <c r="AS31" s="18">
        <f t="shared" si="15"/>
        <v>20.123090874591966</v>
      </c>
      <c r="AT31" s="18">
        <f t="shared" si="16"/>
        <v>-23.647268609454763</v>
      </c>
      <c r="AU31" s="18">
        <f t="shared" si="17"/>
        <v>-32.260844899422707</v>
      </c>
      <c r="AV31" s="18">
        <f t="shared" si="38"/>
        <v>1539.6847153818369</v>
      </c>
      <c r="AW31" s="18">
        <f t="shared" si="27"/>
        <v>4.4028617893147839</v>
      </c>
      <c r="AX31" s="18">
        <f t="shared" si="28"/>
        <v>81.732901110364992</v>
      </c>
      <c r="AY31" s="18">
        <f t="shared" si="18"/>
        <v>5.3868903825762197E-2</v>
      </c>
      <c r="AZ31" s="19">
        <f t="shared" si="2"/>
        <v>28413.7</v>
      </c>
      <c r="BA31" s="18">
        <f t="shared" si="19"/>
        <v>86.135762899679435</v>
      </c>
      <c r="BB31" s="18">
        <f t="shared" si="36"/>
        <v>1966.582435159035</v>
      </c>
      <c r="BC31" s="18">
        <f t="shared" si="20"/>
        <v>2069.5824351590354</v>
      </c>
      <c r="BD31" s="18"/>
      <c r="BE31" s="105">
        <f t="shared" si="29"/>
        <v>4.3427314736706295E-2</v>
      </c>
      <c r="BF31" s="105">
        <f t="shared" si="44"/>
        <v>5.0731774291501094E-2</v>
      </c>
      <c r="BH31" t="s">
        <v>116</v>
      </c>
      <c r="BI31" s="80">
        <f>BC110</f>
        <v>7130.9831181592399</v>
      </c>
    </row>
    <row r="32" spans="1:65" x14ac:dyDescent="0.25">
      <c r="A32" s="120">
        <v>1</v>
      </c>
      <c r="C32" s="14">
        <f t="shared" si="21"/>
        <v>44096</v>
      </c>
      <c r="D32" s="84">
        <v>31</v>
      </c>
      <c r="E32" s="84" t="str">
        <f t="shared" si="6"/>
        <v/>
      </c>
      <c r="AC32" s="70">
        <f t="shared" si="9"/>
        <v>7.6759960616349989</v>
      </c>
      <c r="AD32" s="15">
        <f t="shared" si="10"/>
        <v>2.8888888888888893</v>
      </c>
      <c r="AE32">
        <f t="shared" si="0"/>
        <v>0.13</v>
      </c>
      <c r="AF32">
        <v>22.22</v>
      </c>
      <c r="AG32">
        <f t="shared" si="1"/>
        <v>4.4999999999999998E-2</v>
      </c>
      <c r="AH32">
        <f t="shared" si="11"/>
        <v>8.5000000000000006E-2</v>
      </c>
      <c r="AI32" s="26">
        <f t="shared" si="33"/>
        <v>26257.72990436183</v>
      </c>
      <c r="AJ32" s="27">
        <f t="shared" si="12"/>
        <v>-64.101538200387736</v>
      </c>
      <c r="AK32" s="27">
        <f t="shared" si="13"/>
        <v>-22.28612227874574</v>
      </c>
      <c r="AL32" s="27">
        <f t="shared" si="23"/>
        <v>-77.748894431220123</v>
      </c>
      <c r="AM32" s="27">
        <f t="shared" si="24"/>
        <v>-8.6387660479133483</v>
      </c>
      <c r="AN32" s="27">
        <f t="shared" si="25"/>
        <v>-25.91629814374004</v>
      </c>
      <c r="AO32" s="27">
        <f t="shared" si="26"/>
        <v>-51.832596287480087</v>
      </c>
      <c r="AP32" s="18">
        <f t="shared" si="37"/>
        <v>533.87207100054604</v>
      </c>
      <c r="AQ32" s="18">
        <f t="shared" si="43"/>
        <v>-49.929145817898544</v>
      </c>
      <c r="AR32" s="18">
        <f t="shared" si="14"/>
        <v>57.691384380348964</v>
      </c>
      <c r="AS32" s="18">
        <f t="shared" si="15"/>
        <v>20.057510050871166</v>
      </c>
      <c r="AT32" s="18">
        <f t="shared" si="16"/>
        <v>-23.845397389973929</v>
      </c>
      <c r="AU32" s="18">
        <f t="shared" si="17"/>
        <v>-32.484163437887275</v>
      </c>
      <c r="AV32" s="18">
        <f t="shared" si="38"/>
        <v>1622.0980246376228</v>
      </c>
      <c r="AW32" s="18">
        <f t="shared" si="27"/>
        <v>3.9743512233476395</v>
      </c>
      <c r="AX32" s="18">
        <f t="shared" si="28"/>
        <v>82.413309255785862</v>
      </c>
      <c r="AY32" s="18">
        <f t="shared" si="18"/>
        <v>4.8224628512519276E-2</v>
      </c>
      <c r="AZ32" s="19">
        <f t="shared" si="2"/>
        <v>28413.7</v>
      </c>
      <c r="BA32" s="18">
        <f t="shared" si="19"/>
        <v>86.387660479133473</v>
      </c>
      <c r="BB32" s="18">
        <f t="shared" si="36"/>
        <v>2052.9700956381685</v>
      </c>
      <c r="BC32" s="18">
        <f t="shared" si="20"/>
        <v>2155.9700956381689</v>
      </c>
      <c r="BD32" s="18"/>
      <c r="BE32" s="105">
        <f t="shared" si="29"/>
        <v>4.1741589516580482E-2</v>
      </c>
      <c r="BF32" s="105">
        <f t="shared" si="44"/>
        <v>4.8551219931518425E-2</v>
      </c>
    </row>
    <row r="33" spans="1:61" x14ac:dyDescent="0.25">
      <c r="A33" s="120">
        <v>1</v>
      </c>
      <c r="C33" s="14">
        <f t="shared" si="21"/>
        <v>44097</v>
      </c>
      <c r="D33" s="84">
        <v>32</v>
      </c>
      <c r="E33" s="84" t="str">
        <f t="shared" si="6"/>
        <v/>
      </c>
      <c r="AC33" s="70">
        <f t="shared" si="9"/>
        <v>7.7153705280463836</v>
      </c>
      <c r="AD33" s="15">
        <f t="shared" si="10"/>
        <v>2.8888888888888893</v>
      </c>
      <c r="AE33">
        <f t="shared" si="0"/>
        <v>0.13</v>
      </c>
      <c r="AF33">
        <v>22.22</v>
      </c>
      <c r="AG33">
        <f t="shared" si="1"/>
        <v>4.4999999999999998E-2</v>
      </c>
      <c r="AH33">
        <f t="shared" si="11"/>
        <v>8.5000000000000006E-2</v>
      </c>
      <c r="AI33" s="26">
        <f t="shared" si="33"/>
        <v>26171.146327108323</v>
      </c>
      <c r="AJ33" s="27">
        <f t="shared" si="12"/>
        <v>-64.370535652453</v>
      </c>
      <c r="AK33" s="27">
        <f t="shared" si="13"/>
        <v>-22.213041601054638</v>
      </c>
      <c r="AL33" s="27">
        <f t="shared" si="23"/>
        <v>-77.925219528156873</v>
      </c>
      <c r="AM33" s="27">
        <f t="shared" si="24"/>
        <v>-8.6583577253507649</v>
      </c>
      <c r="AN33" s="27">
        <f t="shared" si="25"/>
        <v>-25.975073176052291</v>
      </c>
      <c r="AO33" s="27">
        <f t="shared" si="26"/>
        <v>-51.950146352104582</v>
      </c>
      <c r="AP33" s="18">
        <f t="shared" si="37"/>
        <v>537.43800968942776</v>
      </c>
      <c r="AQ33" s="18">
        <f t="shared" si="43"/>
        <v>-50.335037644250541</v>
      </c>
      <c r="AR33" s="18">
        <f t="shared" si="14"/>
        <v>57.9334820872077</v>
      </c>
      <c r="AS33" s="18">
        <f t="shared" si="15"/>
        <v>19.991737440949173</v>
      </c>
      <c r="AT33" s="18">
        <f t="shared" si="16"/>
        <v>-24.024243195024571</v>
      </c>
      <c r="AU33" s="18">
        <f t="shared" si="17"/>
        <v>-32.682600920375336</v>
      </c>
      <c r="AV33" s="18">
        <f t="shared" si="38"/>
        <v>1705.1156632022487</v>
      </c>
      <c r="AW33" s="18">
        <f t="shared" si="27"/>
        <v>3.5659386888817153</v>
      </c>
      <c r="AX33" s="18">
        <f t="shared" si="28"/>
        <v>83.01763856462594</v>
      </c>
      <c r="AY33" s="18">
        <f t="shared" si="18"/>
        <v>4.2953988460003874E-2</v>
      </c>
      <c r="AZ33" s="19">
        <f t="shared" si="2"/>
        <v>28413.7</v>
      </c>
      <c r="BA33" s="18">
        <f t="shared" si="19"/>
        <v>86.583577253507642</v>
      </c>
      <c r="BB33" s="18">
        <f t="shared" si="36"/>
        <v>2139.5536728916759</v>
      </c>
      <c r="BC33" s="18">
        <f t="shared" si="20"/>
        <v>2242.5536728916763</v>
      </c>
      <c r="BD33" s="18"/>
      <c r="BE33" s="105">
        <f t="shared" si="29"/>
        <v>4.0159915681891041E-2</v>
      </c>
      <c r="BF33" s="105">
        <f t="shared" si="44"/>
        <v>4.6521826260212666E-2</v>
      </c>
      <c r="BH33" t="s">
        <v>42</v>
      </c>
      <c r="BI33" s="48">
        <v>310569</v>
      </c>
    </row>
    <row r="34" spans="1:61" x14ac:dyDescent="0.25">
      <c r="A34" s="120">
        <v>1</v>
      </c>
      <c r="C34" s="14">
        <f t="shared" si="21"/>
        <v>44098</v>
      </c>
      <c r="D34" s="84">
        <v>33</v>
      </c>
      <c r="E34" s="84" t="str">
        <f t="shared" si="6"/>
        <v/>
      </c>
      <c r="AC34" s="70">
        <f t="shared" si="9"/>
        <v>7.7533146074553114</v>
      </c>
      <c r="AD34" s="15">
        <f t="shared" si="10"/>
        <v>2.8888888888888893</v>
      </c>
      <c r="AE34">
        <f t="shared" si="0"/>
        <v>0.13</v>
      </c>
      <c r="AF34">
        <v>22.22</v>
      </c>
      <c r="AG34">
        <f t="shared" si="1"/>
        <v>4.4999999999999998E-2</v>
      </c>
      <c r="AH34">
        <f t="shared" si="11"/>
        <v>8.5000000000000006E-2</v>
      </c>
      <c r="AI34" s="26">
        <f t="shared" si="33"/>
        <v>26084.419716933255</v>
      </c>
      <c r="AJ34" s="27">
        <f t="shared" si="12"/>
        <v>-64.586814989849913</v>
      </c>
      <c r="AK34" s="27">
        <f t="shared" si="13"/>
        <v>-22.139795185218027</v>
      </c>
      <c r="AL34" s="27">
        <f t="shared" si="23"/>
        <v>-78.053949157561149</v>
      </c>
      <c r="AM34" s="27">
        <f t="shared" si="24"/>
        <v>-8.6726610175067957</v>
      </c>
      <c r="AN34" s="27">
        <f t="shared" si="25"/>
        <v>-26.017983052520382</v>
      </c>
      <c r="AO34" s="27">
        <f t="shared" si="26"/>
        <v>-52.035966105040771</v>
      </c>
      <c r="AP34" s="18">
        <f t="shared" si="37"/>
        <v>540.61528099855207</v>
      </c>
      <c r="AQ34" s="18">
        <f t="shared" si="43"/>
        <v>-50.691967412412581</v>
      </c>
      <c r="AR34" s="18">
        <f t="shared" si="14"/>
        <v>58.128133490864926</v>
      </c>
      <c r="AS34" s="18">
        <f t="shared" si="15"/>
        <v>19.925815666696224</v>
      </c>
      <c r="AT34" s="18">
        <f t="shared" si="16"/>
        <v>-24.184710436024247</v>
      </c>
      <c r="AU34" s="18">
        <f t="shared" si="17"/>
        <v>-32.857371453531044</v>
      </c>
      <c r="AV34" s="18">
        <f t="shared" si="38"/>
        <v>1788.6650020681923</v>
      </c>
      <c r="AW34" s="18">
        <f t="shared" si="27"/>
        <v>3.1772713091243077</v>
      </c>
      <c r="AX34" s="18">
        <f t="shared" si="28"/>
        <v>83.549338865943582</v>
      </c>
      <c r="AY34" s="18">
        <f t="shared" si="18"/>
        <v>3.8028682838798962E-2</v>
      </c>
      <c r="AZ34" s="19">
        <f t="shared" si="2"/>
        <v>28413.699999999997</v>
      </c>
      <c r="BA34" s="18">
        <f t="shared" si="19"/>
        <v>86.726610175067947</v>
      </c>
      <c r="BB34" s="18">
        <f t="shared" si="36"/>
        <v>2226.2802830667438</v>
      </c>
      <c r="BC34" s="18">
        <f t="shared" si="20"/>
        <v>2329.2802830667442</v>
      </c>
      <c r="BD34" s="18"/>
      <c r="BE34" s="105">
        <f t="shared" si="29"/>
        <v>3.8673148038074673E-2</v>
      </c>
      <c r="BF34" s="105">
        <f t="shared" si="44"/>
        <v>4.4628666395935684E-2</v>
      </c>
      <c r="BI34" s="51"/>
    </row>
    <row r="35" spans="1:61" x14ac:dyDescent="0.25">
      <c r="A35" s="120">
        <v>1</v>
      </c>
      <c r="C35" s="14">
        <f t="shared" si="21"/>
        <v>44099</v>
      </c>
      <c r="D35" s="84">
        <v>34</v>
      </c>
      <c r="E35" s="84" t="str">
        <f t="shared" si="6"/>
        <v/>
      </c>
      <c r="AC35" s="70">
        <f t="shared" si="9"/>
        <v>7.7899099741132067</v>
      </c>
      <c r="AD35" s="15">
        <f t="shared" si="10"/>
        <v>2.8888888888888893</v>
      </c>
      <c r="AE35">
        <f t="shared" si="0"/>
        <v>0.13</v>
      </c>
      <c r="AF35">
        <v>22.22</v>
      </c>
      <c r="AG35">
        <f t="shared" si="1"/>
        <v>4.4999999999999998E-2</v>
      </c>
      <c r="AH35">
        <f t="shared" si="11"/>
        <v>8.5000000000000006E-2</v>
      </c>
      <c r="AI35" s="26">
        <f t="shared" si="33"/>
        <v>25997.599939146665</v>
      </c>
      <c r="AJ35" s="27">
        <f t="shared" si="12"/>
        <v>-64.753350017626758</v>
      </c>
      <c r="AK35" s="27">
        <f t="shared" si="13"/>
        <v>-22.066427768965593</v>
      </c>
      <c r="AL35" s="27">
        <f t="shared" si="23"/>
        <v>-78.137800007933123</v>
      </c>
      <c r="AM35" s="27">
        <f t="shared" si="24"/>
        <v>-8.6819777786592365</v>
      </c>
      <c r="AN35" s="27">
        <f t="shared" si="25"/>
        <v>-26.045933335977704</v>
      </c>
      <c r="AO35" s="27">
        <f t="shared" si="26"/>
        <v>-52.091866671955415</v>
      </c>
      <c r="AP35" s="18">
        <f t="shared" si="37"/>
        <v>543.42298673157745</v>
      </c>
      <c r="AQ35" s="18">
        <f t="shared" si="43"/>
        <v>-51.002406629972896</v>
      </c>
      <c r="AR35" s="18">
        <f t="shared" si="14"/>
        <v>58.278015015864085</v>
      </c>
      <c r="AS35" s="18">
        <f t="shared" si="15"/>
        <v>19.859784992069034</v>
      </c>
      <c r="AT35" s="18">
        <f t="shared" si="16"/>
        <v>-24.327687644934841</v>
      </c>
      <c r="AU35" s="18">
        <f t="shared" si="17"/>
        <v>-33.009665423594079</v>
      </c>
      <c r="AV35" s="18">
        <f t="shared" si="38"/>
        <v>1872.6770741217595</v>
      </c>
      <c r="AW35" s="18">
        <f t="shared" si="27"/>
        <v>2.8077057330253865</v>
      </c>
      <c r="AX35" s="18">
        <f t="shared" si="28"/>
        <v>84.012072053567181</v>
      </c>
      <c r="AY35" s="18">
        <f t="shared" si="18"/>
        <v>3.3420265259439821E-2</v>
      </c>
      <c r="AZ35" s="19">
        <f t="shared" si="2"/>
        <v>28413.7</v>
      </c>
      <c r="BA35" s="18">
        <f t="shared" si="19"/>
        <v>86.819777786592354</v>
      </c>
      <c r="BB35" s="18">
        <f t="shared" si="36"/>
        <v>2313.1000608533363</v>
      </c>
      <c r="BC35" s="18">
        <f t="shared" si="20"/>
        <v>2416.1000608533368</v>
      </c>
      <c r="BD35" s="18"/>
      <c r="BE35" s="105">
        <f t="shared" si="29"/>
        <v>3.7273220581374229E-2</v>
      </c>
      <c r="BF35" s="105">
        <f t="shared" si="44"/>
        <v>4.2858810857987643E-2</v>
      </c>
      <c r="BI35" s="51"/>
    </row>
    <row r="36" spans="1:61" x14ac:dyDescent="0.25">
      <c r="A36" s="120">
        <v>1</v>
      </c>
      <c r="C36" s="14">
        <f t="shared" si="21"/>
        <v>44100</v>
      </c>
      <c r="D36" s="84">
        <v>35</v>
      </c>
      <c r="E36" s="84" t="str">
        <f t="shared" si="6"/>
        <v/>
      </c>
      <c r="AC36" s="70">
        <f t="shared" si="9"/>
        <v>7.8252317260121433</v>
      </c>
      <c r="AD36" s="15">
        <f t="shared" si="10"/>
        <v>2.8888888888888893</v>
      </c>
      <c r="AE36">
        <f t="shared" si="0"/>
        <v>0.13</v>
      </c>
      <c r="AF36">
        <v>22.22</v>
      </c>
      <c r="AG36">
        <f t="shared" si="1"/>
        <v>4.4999999999999998E-2</v>
      </c>
      <c r="AH36">
        <f t="shared" si="11"/>
        <v>8.5000000000000006E-2</v>
      </c>
      <c r="AI36" s="26">
        <f t="shared" si="33"/>
        <v>25910.733954015035</v>
      </c>
      <c r="AJ36" s="27">
        <f t="shared" si="12"/>
        <v>-64.87300359517387</v>
      </c>
      <c r="AK36" s="27">
        <f t="shared" si="13"/>
        <v>-21.992981536454554</v>
      </c>
      <c r="AL36" s="27">
        <f t="shared" si="23"/>
        <v>-78.179386618465585</v>
      </c>
      <c r="AM36" s="27">
        <f t="shared" si="24"/>
        <v>-8.686598513162842</v>
      </c>
      <c r="AN36" s="27">
        <f t="shared" si="25"/>
        <v>-26.05979553948853</v>
      </c>
      <c r="AO36" s="27">
        <f t="shared" si="26"/>
        <v>-52.119591078977052</v>
      </c>
      <c r="AP36" s="18">
        <f t="shared" si="37"/>
        <v>545.87934637767853</v>
      </c>
      <c r="AQ36" s="18">
        <f t="shared" si="43"/>
        <v>-51.26899256944354</v>
      </c>
      <c r="AR36" s="18">
        <f t="shared" si="14"/>
        <v>58.385703235656486</v>
      </c>
      <c r="AS36" s="18">
        <f t="shared" si="15"/>
        <v>19.7936833828091</v>
      </c>
      <c r="AT36" s="18">
        <f t="shared" si="16"/>
        <v>-24.454034402920986</v>
      </c>
      <c r="AU36" s="18">
        <f t="shared" si="17"/>
        <v>-33.140632916083831</v>
      </c>
      <c r="AV36" s="18">
        <f t="shared" si="38"/>
        <v>1957.0866996072868</v>
      </c>
      <c r="AW36" s="18">
        <f t="shared" si="27"/>
        <v>2.4563596461010775</v>
      </c>
      <c r="AX36" s="18">
        <f t="shared" si="28"/>
        <v>84.409625485527386</v>
      </c>
      <c r="AY36" s="18">
        <f t="shared" si="18"/>
        <v>2.9100468482972208E-2</v>
      </c>
      <c r="AZ36" s="19">
        <f t="shared" si="2"/>
        <v>28413.7</v>
      </c>
      <c r="BA36" s="18">
        <f t="shared" si="19"/>
        <v>86.86598513162842</v>
      </c>
      <c r="BB36" s="18">
        <f t="shared" si="36"/>
        <v>2399.9660459849647</v>
      </c>
      <c r="BC36" s="18">
        <f t="shared" si="20"/>
        <v>2502.9660459849656</v>
      </c>
      <c r="BD36" s="18"/>
      <c r="BE36" s="105">
        <f t="shared" si="29"/>
        <v>3.5952975019150825E-2</v>
      </c>
      <c r="BF36" s="105">
        <f t="shared" si="44"/>
        <v>4.1200961746105609E-2</v>
      </c>
    </row>
    <row r="37" spans="1:61" x14ac:dyDescent="0.25">
      <c r="A37" s="120">
        <v>1</v>
      </c>
      <c r="C37" s="14">
        <f t="shared" si="21"/>
        <v>44101</v>
      </c>
      <c r="D37" s="84">
        <v>36</v>
      </c>
      <c r="E37" s="84" t="str">
        <f t="shared" si="6"/>
        <v/>
      </c>
      <c r="AC37" s="70">
        <f t="shared" si="9"/>
        <v>7.8593490761059641</v>
      </c>
      <c r="AD37" s="15">
        <f t="shared" si="10"/>
        <v>2.8888888888888893</v>
      </c>
      <c r="AE37">
        <f t="shared" si="0"/>
        <v>0.13</v>
      </c>
      <c r="AF37">
        <v>22.22</v>
      </c>
      <c r="AG37">
        <f t="shared" si="1"/>
        <v>4.4999999999999998E-2</v>
      </c>
      <c r="AH37">
        <f t="shared" si="11"/>
        <v>8.5000000000000006E-2</v>
      </c>
      <c r="AI37" s="26">
        <f t="shared" si="33"/>
        <v>25823.865958224691</v>
      </c>
      <c r="AJ37" s="27">
        <f t="shared" si="12"/>
        <v>-64.948499576056918</v>
      </c>
      <c r="AK37" s="27">
        <f t="shared" si="13"/>
        <v>-21.919496214285672</v>
      </c>
      <c r="AL37" s="27">
        <f t="shared" si="23"/>
        <v>-78.181196211308333</v>
      </c>
      <c r="AM37" s="27">
        <f t="shared" si="24"/>
        <v>-8.6867995790342594</v>
      </c>
      <c r="AN37" s="27">
        <f t="shared" si="25"/>
        <v>-26.060398737102776</v>
      </c>
      <c r="AO37" s="27">
        <f t="shared" si="26"/>
        <v>-52.12079747420556</v>
      </c>
      <c r="AP37" s="18">
        <f t="shared" si="37"/>
        <v>548.00152854519081</v>
      </c>
      <c r="AQ37" s="18">
        <f t="shared" si="43"/>
        <v>-51.49444345680061</v>
      </c>
      <c r="AR37" s="18">
        <f t="shared" si="14"/>
        <v>58.45364961845123</v>
      </c>
      <c r="AS37" s="18">
        <f t="shared" si="15"/>
        <v>19.727546592857106</v>
      </c>
      <c r="AT37" s="18">
        <f t="shared" si="16"/>
        <v>-24.564570586995533</v>
      </c>
      <c r="AU37" s="18">
        <f t="shared" si="17"/>
        <v>-33.251370166029794</v>
      </c>
      <c r="AV37" s="18">
        <f t="shared" si="38"/>
        <v>2041.8325132301172</v>
      </c>
      <c r="AW37" s="18">
        <f t="shared" si="27"/>
        <v>2.1221821675122783</v>
      </c>
      <c r="AX37" s="18">
        <f t="shared" si="28"/>
        <v>84.745813622830383</v>
      </c>
      <c r="AY37" s="18">
        <f t="shared" si="18"/>
        <v>2.5041734532837926E-2</v>
      </c>
      <c r="AZ37" s="19">
        <f t="shared" si="2"/>
        <v>28413.7</v>
      </c>
      <c r="BA37" s="18">
        <f t="shared" si="19"/>
        <v>86.867995790342604</v>
      </c>
      <c r="BB37" s="18">
        <f t="shared" si="36"/>
        <v>2486.8340417753075</v>
      </c>
      <c r="BC37" s="18">
        <f t="shared" si="20"/>
        <v>2589.8340417753079</v>
      </c>
      <c r="BD37" s="18"/>
      <c r="BE37" s="105">
        <f t="shared" si="29"/>
        <v>3.4706022452716923E-2</v>
      </c>
      <c r="BF37" s="105">
        <f t="shared" si="44"/>
        <v>3.9645167692466107E-2</v>
      </c>
    </row>
    <row r="38" spans="1:61" x14ac:dyDescent="0.25">
      <c r="A38" s="120">
        <v>1</v>
      </c>
      <c r="C38" s="14">
        <f t="shared" si="21"/>
        <v>44102</v>
      </c>
      <c r="D38" s="84">
        <v>37</v>
      </c>
      <c r="E38" s="84" t="str">
        <f t="shared" si="6"/>
        <v/>
      </c>
      <c r="AC38" s="70">
        <f t="shared" si="9"/>
        <v>7.8923259447504748</v>
      </c>
      <c r="AD38" s="15">
        <f t="shared" si="10"/>
        <v>2.8888888888888893</v>
      </c>
      <c r="AE38">
        <f t="shared" si="0"/>
        <v>0.13</v>
      </c>
      <c r="AF38">
        <v>22.22</v>
      </c>
      <c r="AG38">
        <f t="shared" si="1"/>
        <v>4.4999999999999998E-2</v>
      </c>
      <c r="AH38">
        <f t="shared" si="11"/>
        <v>8.5000000000000006E-2</v>
      </c>
      <c r="AI38" s="26">
        <f t="shared" si="33"/>
        <v>25737.037545124502</v>
      </c>
      <c r="AJ38" s="27">
        <f t="shared" si="12"/>
        <v>-64.982403909013996</v>
      </c>
      <c r="AK38" s="27">
        <f t="shared" si="13"/>
        <v>-21.846009191175934</v>
      </c>
      <c r="AL38" s="27">
        <f t="shared" si="23"/>
        <v>-78.145571790170948</v>
      </c>
      <c r="AM38" s="27">
        <f t="shared" si="24"/>
        <v>-8.6828413100189934</v>
      </c>
      <c r="AN38" s="27">
        <f t="shared" si="25"/>
        <v>-26.048523930056984</v>
      </c>
      <c r="AO38" s="27">
        <f t="shared" si="26"/>
        <v>-52.09704786011396</v>
      </c>
      <c r="AP38" s="18">
        <f t="shared" si="37"/>
        <v>549.80557381102051</v>
      </c>
      <c r="AQ38" s="18">
        <f t="shared" si="43"/>
        <v>-51.681457739807669</v>
      </c>
      <c r="AR38" s="18">
        <f t="shared" si="14"/>
        <v>58.484163518112595</v>
      </c>
      <c r="AS38" s="18">
        <f t="shared" si="15"/>
        <v>19.661408272058342</v>
      </c>
      <c r="AT38" s="18">
        <f t="shared" si="16"/>
        <v>-24.660068784533586</v>
      </c>
      <c r="AU38" s="18">
        <f t="shared" si="17"/>
        <v>-33.342910094552579</v>
      </c>
      <c r="AV38" s="18">
        <f t="shared" si="38"/>
        <v>2126.8568810644774</v>
      </c>
      <c r="AW38" s="18">
        <f t="shared" si="27"/>
        <v>1.8040452658296999</v>
      </c>
      <c r="AX38" s="18">
        <f t="shared" si="28"/>
        <v>85.024367834360191</v>
      </c>
      <c r="AY38" s="18">
        <f t="shared" si="18"/>
        <v>2.1217979172091488E-2</v>
      </c>
      <c r="AZ38" s="19">
        <f t="shared" si="2"/>
        <v>28413.699999999997</v>
      </c>
      <c r="BA38" s="18">
        <f t="shared" si="19"/>
        <v>86.828413100189934</v>
      </c>
      <c r="BB38" s="18">
        <f t="shared" si="36"/>
        <v>2573.6624548754976</v>
      </c>
      <c r="BC38" s="18">
        <f t="shared" si="20"/>
        <v>2676.662454875498</v>
      </c>
      <c r="BD38" s="18"/>
      <c r="BE38" s="105">
        <f t="shared" si="29"/>
        <v>3.352663209286956E-2</v>
      </c>
      <c r="BF38" s="105">
        <f t="shared" si="44"/>
        <v>3.8182602264920498E-2</v>
      </c>
      <c r="BI38" s="53"/>
    </row>
    <row r="39" spans="1:61" x14ac:dyDescent="0.25">
      <c r="A39" s="120">
        <v>1</v>
      </c>
      <c r="C39" s="14">
        <f t="shared" si="21"/>
        <v>44103</v>
      </c>
      <c r="D39" s="84">
        <v>38</v>
      </c>
      <c r="E39" s="84" t="str">
        <f t="shared" si="6"/>
        <v/>
      </c>
      <c r="AC39" s="70">
        <f t="shared" si="9"/>
        <v>7.9242214732924472</v>
      </c>
      <c r="AD39" s="15">
        <f t="shared" si="10"/>
        <v>2.8888888888888893</v>
      </c>
      <c r="AE39">
        <f t="shared" si="0"/>
        <v>0.13</v>
      </c>
      <c r="AF39">
        <v>22.22</v>
      </c>
      <c r="AG39">
        <f t="shared" si="1"/>
        <v>4.4999999999999998E-2</v>
      </c>
      <c r="AH39">
        <f t="shared" si="11"/>
        <v>8.5000000000000006E-2</v>
      </c>
      <c r="AI39" s="26">
        <f t="shared" si="33"/>
        <v>25650.287872323046</v>
      </c>
      <c r="AJ39" s="27">
        <f t="shared" si="12"/>
        <v>-64.977117147936454</v>
      </c>
      <c r="AK39" s="27">
        <f t="shared" si="13"/>
        <v>-21.772555653517767</v>
      </c>
      <c r="AL39" s="27">
        <f t="shared" si="23"/>
        <v>-78.0747055213088</v>
      </c>
      <c r="AM39" s="27">
        <f t="shared" si="24"/>
        <v>-8.6749672801454221</v>
      </c>
      <c r="AN39" s="27">
        <f t="shared" si="25"/>
        <v>-26.024901840436268</v>
      </c>
      <c r="AO39" s="27">
        <f t="shared" si="26"/>
        <v>-52.049803680872529</v>
      </c>
      <c r="AP39" s="18">
        <f t="shared" si="37"/>
        <v>551.30643222335334</v>
      </c>
      <c r="AQ39" s="18">
        <f t="shared" si="43"/>
        <v>-51.832596287480087</v>
      </c>
      <c r="AR39" s="18">
        <f t="shared" si="14"/>
        <v>58.479405433142809</v>
      </c>
      <c r="AS39" s="18">
        <f t="shared" si="15"/>
        <v>19.595300088165992</v>
      </c>
      <c r="AT39" s="18">
        <f t="shared" si="16"/>
        <v>-24.741250821495921</v>
      </c>
      <c r="AU39" s="18">
        <f t="shared" si="17"/>
        <v>-33.416218101641341</v>
      </c>
      <c r="AV39" s="18">
        <f t="shared" si="38"/>
        <v>2212.1056954535989</v>
      </c>
      <c r="AW39" s="18">
        <f t="shared" si="27"/>
        <v>1.5008584123328319</v>
      </c>
      <c r="AX39" s="18">
        <f t="shared" si="28"/>
        <v>85.248814389121435</v>
      </c>
      <c r="AY39" s="18">
        <f t="shared" si="18"/>
        <v>1.7605622120233918E-2</v>
      </c>
      <c r="AZ39" s="19">
        <f t="shared" si="2"/>
        <v>28413.7</v>
      </c>
      <c r="BA39" s="18">
        <f t="shared" si="19"/>
        <v>86.74967280145421</v>
      </c>
      <c r="BB39" s="18">
        <f t="shared" si="36"/>
        <v>2660.412127676952</v>
      </c>
      <c r="BC39" s="18">
        <f t="shared" si="20"/>
        <v>2763.412127676952</v>
      </c>
      <c r="BD39" s="18"/>
      <c r="BE39" s="105">
        <f t="shared" si="29"/>
        <v>3.2409642330298603E-2</v>
      </c>
      <c r="BF39" s="105">
        <f t="shared" si="44"/>
        <v>3.680539321411954E-2</v>
      </c>
      <c r="BI39" s="51"/>
    </row>
    <row r="40" spans="1:61" x14ac:dyDescent="0.25">
      <c r="A40" s="120">
        <v>1</v>
      </c>
      <c r="C40" s="14">
        <f t="shared" si="21"/>
        <v>44104</v>
      </c>
      <c r="D40" s="84">
        <v>39</v>
      </c>
      <c r="E40" s="84" t="str">
        <f t="shared" si="6"/>
        <v/>
      </c>
      <c r="AC40" s="70">
        <f t="shared" si="9"/>
        <v>7.9550904756610104</v>
      </c>
      <c r="AD40" s="15">
        <f t="shared" si="10"/>
        <v>2.8888888888888893</v>
      </c>
      <c r="AE40">
        <f t="shared" si="0"/>
        <v>0.13</v>
      </c>
      <c r="AF40">
        <v>22.22</v>
      </c>
      <c r="AG40">
        <f t="shared" si="1"/>
        <v>4.4999999999999998E-2</v>
      </c>
      <c r="AH40">
        <f t="shared" si="11"/>
        <v>8.5000000000000006E-2</v>
      </c>
      <c r="AI40" s="26">
        <f t="shared" si="33"/>
        <v>25563.653822790715</v>
      </c>
      <c r="AJ40" s="27">
        <f t="shared" si="12"/>
        <v>-64.934880805172881</v>
      </c>
      <c r="AK40" s="27">
        <f t="shared" si="13"/>
        <v>-21.699168727159883</v>
      </c>
      <c r="AL40" s="27">
        <f t="shared" si="23"/>
        <v>-77.970644579099499</v>
      </c>
      <c r="AM40" s="27">
        <f t="shared" si="24"/>
        <v>-8.6634049532332771</v>
      </c>
      <c r="AN40" s="27">
        <f t="shared" si="25"/>
        <v>-25.990214859699833</v>
      </c>
      <c r="AO40" s="27">
        <f t="shared" si="26"/>
        <v>-51.980429719399666</v>
      </c>
      <c r="AP40" s="18">
        <f t="shared" si="37"/>
        <v>552.51814100029742</v>
      </c>
      <c r="AQ40" s="18">
        <f t="shared" si="43"/>
        <v>-51.950146352104582</v>
      </c>
      <c r="AR40" s="18">
        <f t="shared" si="14"/>
        <v>58.441392724655593</v>
      </c>
      <c r="AS40" s="18">
        <f t="shared" si="15"/>
        <v>19.529251854443896</v>
      </c>
      <c r="AT40" s="18">
        <f t="shared" si="16"/>
        <v>-24.808789450050899</v>
      </c>
      <c r="AU40" s="18">
        <f t="shared" si="17"/>
        <v>-33.472194403284178</v>
      </c>
      <c r="AV40" s="18">
        <f t="shared" si="38"/>
        <v>2297.5280362089875</v>
      </c>
      <c r="AW40" s="18">
        <f t="shared" si="27"/>
        <v>1.2117087769440786</v>
      </c>
      <c r="AX40" s="18">
        <f t="shared" si="28"/>
        <v>85.422340755388632</v>
      </c>
      <c r="AY40" s="18">
        <f t="shared" si="18"/>
        <v>1.4184916571343678E-2</v>
      </c>
      <c r="AZ40" s="19">
        <f t="shared" si="2"/>
        <v>28413.7</v>
      </c>
      <c r="BA40" s="18">
        <f t="shared" si="19"/>
        <v>86.634049532332767</v>
      </c>
      <c r="BB40" s="18">
        <f t="shared" si="36"/>
        <v>2747.0461772092849</v>
      </c>
      <c r="BC40" s="18">
        <f t="shared" si="20"/>
        <v>2850.0461772092849</v>
      </c>
      <c r="BD40" s="18"/>
      <c r="BE40" s="105">
        <f t="shared" si="29"/>
        <v>3.1350390578607397E-2</v>
      </c>
      <c r="BF40" s="105">
        <f t="shared" si="44"/>
        <v>3.5506493346872899E-2</v>
      </c>
      <c r="BI40" s="53"/>
    </row>
    <row r="41" spans="1:61" x14ac:dyDescent="0.25">
      <c r="A41" s="120">
        <v>0</v>
      </c>
      <c r="C41" s="14">
        <f t="shared" si="21"/>
        <v>44105</v>
      </c>
      <c r="D41" s="84">
        <v>40</v>
      </c>
      <c r="E41" s="84" t="str">
        <f t="shared" si="6"/>
        <v/>
      </c>
      <c r="AC41" s="70">
        <f t="shared" si="9"/>
        <v>7.9849838424558772</v>
      </c>
      <c r="AD41" s="15">
        <f t="shared" si="10"/>
        <v>2.8888888888888893</v>
      </c>
      <c r="AE41">
        <f t="shared" si="0"/>
        <v>0.13</v>
      </c>
      <c r="AF41">
        <v>22.22</v>
      </c>
      <c r="AG41">
        <f t="shared" si="1"/>
        <v>4.4999999999999998E-2</v>
      </c>
      <c r="AH41">
        <f t="shared" si="11"/>
        <v>8.5000000000000006E-2</v>
      </c>
      <c r="AI41" s="26">
        <f t="shared" si="33"/>
        <v>25477.170143004132</v>
      </c>
      <c r="AJ41" s="27">
        <f t="shared" si="12"/>
        <v>-64.857800172890521</v>
      </c>
      <c r="AK41" s="27">
        <f t="shared" si="13"/>
        <v>-21.625879613693531</v>
      </c>
      <c r="AL41" s="27">
        <f t="shared" si="23"/>
        <v>-77.835311807925649</v>
      </c>
      <c r="AM41" s="27">
        <f t="shared" si="24"/>
        <v>-8.6483679786584045</v>
      </c>
      <c r="AN41" s="27">
        <f t="shared" si="25"/>
        <v>-25.945103935975215</v>
      </c>
      <c r="AO41" s="27">
        <f t="shared" si="26"/>
        <v>-51.890207871950437</v>
      </c>
      <c r="AP41" s="18">
        <f t="shared" si="37"/>
        <v>553.45417035816899</v>
      </c>
      <c r="AQ41" s="18">
        <f t="shared" si="43"/>
        <v>-52.035966105040771</v>
      </c>
      <c r="AR41" s="18">
        <f t="shared" si="14"/>
        <v>58.372020155601469</v>
      </c>
      <c r="AS41" s="18">
        <f t="shared" si="15"/>
        <v>19.463291652324177</v>
      </c>
      <c r="AT41" s="18">
        <f t="shared" si="16"/>
        <v>-24.863316345013384</v>
      </c>
      <c r="AU41" s="18">
        <f t="shared" si="17"/>
        <v>-33.511684323671787</v>
      </c>
      <c r="AV41" s="18">
        <f t="shared" si="38"/>
        <v>2383.0756866377001</v>
      </c>
      <c r="AW41" s="18">
        <f>(AP41-AP40)</f>
        <v>0.93602935787157548</v>
      </c>
      <c r="AX41" s="18">
        <f t="shared" si="28"/>
        <v>85.547650428712586</v>
      </c>
      <c r="AY41" s="18">
        <f t="shared" si="18"/>
        <v>1.094161386292631E-2</v>
      </c>
      <c r="AZ41" s="19">
        <f t="shared" si="2"/>
        <v>28413.7</v>
      </c>
      <c r="BA41" s="18">
        <f t="shared" si="19"/>
        <v>86.483679786584048</v>
      </c>
      <c r="BB41" s="18">
        <f t="shared" si="36"/>
        <v>2833.5298569958691</v>
      </c>
      <c r="BC41" s="18">
        <f t="shared" si="20"/>
        <v>2936.5298569958691</v>
      </c>
      <c r="BD41" s="18"/>
      <c r="BE41" s="105">
        <f t="shared" si="29"/>
        <v>3.0344659142073082E-2</v>
      </c>
      <c r="BF41" s="105">
        <f t="shared" si="44"/>
        <v>3.427958627939566E-2</v>
      </c>
    </row>
    <row r="42" spans="1:61" x14ac:dyDescent="0.25">
      <c r="A42" s="120">
        <v>0</v>
      </c>
      <c r="C42" s="14">
        <f t="shared" si="21"/>
        <v>44106</v>
      </c>
      <c r="D42" s="84">
        <v>41</v>
      </c>
      <c r="E42" s="84" t="str">
        <f t="shared" si="6"/>
        <v/>
      </c>
      <c r="AC42" s="70">
        <f t="shared" si="9"/>
        <v>8.0139489102211758</v>
      </c>
      <c r="AD42" s="15">
        <f t="shared" si="10"/>
        <v>2.8888888888888893</v>
      </c>
      <c r="AE42">
        <f t="shared" si="0"/>
        <v>0.13</v>
      </c>
      <c r="AF42">
        <v>22.22</v>
      </c>
      <c r="AG42">
        <f t="shared" si="1"/>
        <v>4.4999999999999998E-2</v>
      </c>
      <c r="AH42">
        <f t="shared" si="11"/>
        <v>8.5000000000000006E-2</v>
      </c>
      <c r="AI42" s="26">
        <f t="shared" si="33"/>
        <v>25390.86953886539</v>
      </c>
      <c r="AJ42" s="27">
        <f t="shared" si="12"/>
        <v>-64.747886431424675</v>
      </c>
      <c r="AK42" s="27">
        <f t="shared" si="13"/>
        <v>-21.552717707317441</v>
      </c>
      <c r="AL42" s="27">
        <f t="shared" si="23"/>
        <v>-77.670543724867912</v>
      </c>
      <c r="AM42" s="27">
        <f t="shared" si="24"/>
        <v>-8.6300604138742116</v>
      </c>
      <c r="AN42" s="27">
        <f t="shared" si="25"/>
        <v>-25.890181241622638</v>
      </c>
      <c r="AO42" s="27">
        <f t="shared" si="26"/>
        <v>-51.78036248324527</v>
      </c>
      <c r="AP42" s="18">
        <f t="shared" si="37"/>
        <v>554.12740974496387</v>
      </c>
      <c r="AQ42" s="18">
        <f t="shared" si="43"/>
        <v>-52.091866671955415</v>
      </c>
      <c r="AR42" s="18">
        <f t="shared" si="14"/>
        <v>58.273097788282207</v>
      </c>
      <c r="AS42" s="18">
        <f t="shared" si="15"/>
        <v>19.397445936585697</v>
      </c>
      <c r="AT42" s="18">
        <f t="shared" si="16"/>
        <v>-24.905437666117603</v>
      </c>
      <c r="AU42" s="18">
        <f t="shared" si="17"/>
        <v>-33.535498079991811</v>
      </c>
      <c r="AV42" s="18">
        <f t="shared" si="38"/>
        <v>2468.703051389647</v>
      </c>
      <c r="AW42" s="18">
        <f t="shared" si="27"/>
        <v>0.67323938679487583</v>
      </c>
      <c r="AX42" s="18">
        <f t="shared" si="28"/>
        <v>85.627364751946971</v>
      </c>
      <c r="AY42" s="18">
        <f t="shared" si="18"/>
        <v>7.862432631731411E-3</v>
      </c>
      <c r="AZ42" s="19">
        <f t="shared" si="2"/>
        <v>28413.7</v>
      </c>
      <c r="BA42" s="18">
        <f t="shared" si="19"/>
        <v>86.300604138742116</v>
      </c>
      <c r="BB42" s="18">
        <f t="shared" si="36"/>
        <v>2919.8304611346111</v>
      </c>
      <c r="BC42" s="18">
        <f t="shared" si="20"/>
        <v>3022.8304611346111</v>
      </c>
      <c r="BD42" s="18"/>
      <c r="BE42" s="105">
        <f t="shared" si="29"/>
        <v>2.9388635001664644E-2</v>
      </c>
      <c r="BF42" s="105">
        <f t="shared" si="44"/>
        <v>3.3119022149844406E-2</v>
      </c>
    </row>
    <row r="43" spans="1:61" x14ac:dyDescent="0.25">
      <c r="A43" s="120">
        <v>0</v>
      </c>
      <c r="C43" s="14">
        <f t="shared" si="21"/>
        <v>44107</v>
      </c>
      <c r="D43" s="84">
        <v>42</v>
      </c>
      <c r="E43" s="84" t="str">
        <f t="shared" si="6"/>
        <v/>
      </c>
      <c r="AC43" s="70">
        <f t="shared" si="9"/>
        <v>8.0420297862877437</v>
      </c>
      <c r="AD43" s="15">
        <f t="shared" si="10"/>
        <v>2.8888888888888893</v>
      </c>
      <c r="AE43">
        <f t="shared" si="0"/>
        <v>0.13</v>
      </c>
      <c r="AF43">
        <v>22.22</v>
      </c>
      <c r="AG43">
        <f t="shared" si="1"/>
        <v>4.4999999999999998E-2</v>
      </c>
      <c r="AH43">
        <f t="shared" si="11"/>
        <v>8.5000000000000006E-2</v>
      </c>
      <c r="AI43" s="26">
        <f t="shared" si="33"/>
        <v>25304.782772202212</v>
      </c>
      <c r="AJ43" s="27">
        <f t="shared" si="12"/>
        <v>-64.60705598719538</v>
      </c>
      <c r="AK43" s="27">
        <f t="shared" si="13"/>
        <v>-21.479710675981821</v>
      </c>
      <c r="AL43" s="27">
        <f t="shared" si="23"/>
        <v>-77.478089996859481</v>
      </c>
      <c r="AM43" s="27">
        <f t="shared" si="24"/>
        <v>-8.6086766663177201</v>
      </c>
      <c r="AN43" s="27">
        <f t="shared" si="25"/>
        <v>-25.82602999895316</v>
      </c>
      <c r="AO43" s="27">
        <f t="shared" si="26"/>
        <v>-51.652059997906321</v>
      </c>
      <c r="AP43" s="18">
        <f t="shared" si="37"/>
        <v>554.55017522432297</v>
      </c>
      <c r="AQ43" s="18">
        <f t="shared" si="43"/>
        <v>-52.119591078977052</v>
      </c>
      <c r="AR43" s="18">
        <f t="shared" si="14"/>
        <v>58.146350388475845</v>
      </c>
      <c r="AS43" s="18">
        <f t="shared" si="15"/>
        <v>19.331739608383639</v>
      </c>
      <c r="AT43" s="18">
        <f t="shared" si="16"/>
        <v>-24.935733438523375</v>
      </c>
      <c r="AU43" s="18">
        <f t="shared" si="17"/>
        <v>-33.544410104841091</v>
      </c>
      <c r="AV43" s="18">
        <f t="shared" si="38"/>
        <v>2554.3670525734656</v>
      </c>
      <c r="AW43" s="18">
        <f t="shared" si="27"/>
        <v>0.42276547935910003</v>
      </c>
      <c r="AX43" s="18">
        <f t="shared" si="28"/>
        <v>85.664001183818527</v>
      </c>
      <c r="AY43" s="18">
        <f t="shared" si="18"/>
        <v>4.9351591510642416E-3</v>
      </c>
      <c r="AZ43" s="19">
        <f t="shared" si="2"/>
        <v>28413.7</v>
      </c>
      <c r="BA43" s="18">
        <f t="shared" si="19"/>
        <v>86.086766663177201</v>
      </c>
      <c r="BB43" s="18">
        <f t="shared" si="36"/>
        <v>3005.9172277977882</v>
      </c>
      <c r="BC43" s="18">
        <f t="shared" si="20"/>
        <v>3108.9172277977887</v>
      </c>
      <c r="BD43" s="18"/>
      <c r="BE43" s="105">
        <f t="shared" si="29"/>
        <v>2.8478860382684209E-2</v>
      </c>
      <c r="BF43" s="105">
        <f t="shared" si="44"/>
        <v>3.2019727125008147E-2</v>
      </c>
    </row>
    <row r="44" spans="1:61" x14ac:dyDescent="0.25">
      <c r="A44" s="120">
        <v>0</v>
      </c>
      <c r="C44" s="14">
        <f t="shared" si="21"/>
        <v>44108</v>
      </c>
      <c r="D44" s="84">
        <v>43</v>
      </c>
      <c r="E44" s="84" t="str">
        <f t="shared" si="6"/>
        <v/>
      </c>
      <c r="AC44" s="70">
        <f t="shared" si="9"/>
        <v>8.0692676362321691</v>
      </c>
      <c r="AD44" s="15">
        <f t="shared" si="10"/>
        <v>2.8888888888888893</v>
      </c>
      <c r="AE44">
        <f t="shared" si="0"/>
        <v>0.13</v>
      </c>
      <c r="AF44">
        <v>22.22</v>
      </c>
      <c r="AG44">
        <f t="shared" si="1"/>
        <v>4.4999999999999998E-2</v>
      </c>
      <c r="AH44">
        <f t="shared" si="11"/>
        <v>8.5000000000000006E-2</v>
      </c>
      <c r="AI44" s="26">
        <f t="shared" si="33"/>
        <v>25218.938755280124</v>
      </c>
      <c r="AJ44" s="27">
        <f t="shared" si="12"/>
        <v>-64.437132379063812</v>
      </c>
      <c r="AK44" s="27">
        <f t="shared" si="13"/>
        <v>-21.406884543023853</v>
      </c>
      <c r="AL44" s="27">
        <f t="shared" si="23"/>
        <v>-77.259615229878904</v>
      </c>
      <c r="AM44" s="27">
        <f t="shared" si="24"/>
        <v>-8.5844016922087665</v>
      </c>
      <c r="AN44" s="27">
        <f t="shared" si="25"/>
        <v>-25.753205076626301</v>
      </c>
      <c r="AO44" s="27">
        <f t="shared" si="26"/>
        <v>-51.506410153252602</v>
      </c>
      <c r="AP44" s="18">
        <f t="shared" si="37"/>
        <v>554.73423509490181</v>
      </c>
      <c r="AQ44" s="18">
        <f t="shared" si="43"/>
        <v>-52.12079747420556</v>
      </c>
      <c r="AR44" s="18">
        <f t="shared" si="14"/>
        <v>57.993419141157432</v>
      </c>
      <c r="AS44" s="18">
        <f t="shared" si="15"/>
        <v>19.266196088721468</v>
      </c>
      <c r="AT44" s="18">
        <f t="shared" si="16"/>
        <v>-24.954757885094534</v>
      </c>
      <c r="AU44" s="18">
        <f t="shared" si="17"/>
        <v>-33.539159577303302</v>
      </c>
      <c r="AV44" s="18">
        <f t="shared" si="38"/>
        <v>2640.0270096249747</v>
      </c>
      <c r="AW44" s="18">
        <f t="shared" si="27"/>
        <v>0.18405987057883522</v>
      </c>
      <c r="AX44" s="18">
        <f t="shared" si="28"/>
        <v>85.659957051509082</v>
      </c>
      <c r="AY44" s="18">
        <f t="shared" si="18"/>
        <v>2.1487270938993848E-3</v>
      </c>
      <c r="AZ44" s="19">
        <f t="shared" si="2"/>
        <v>28413.699999999997</v>
      </c>
      <c r="BA44" s="18">
        <f t="shared" si="19"/>
        <v>85.844016922087661</v>
      </c>
      <c r="BB44" s="18">
        <f t="shared" si="36"/>
        <v>3091.7612447198758</v>
      </c>
      <c r="BC44" s="18">
        <f t="shared" si="20"/>
        <v>3194.7612447198762</v>
      </c>
      <c r="BD44" s="18"/>
      <c r="BE44" s="105">
        <f t="shared" si="29"/>
        <v>2.7612191201016777E-2</v>
      </c>
      <c r="BF44" s="105">
        <f t="shared" si="44"/>
        <v>3.0977129147741395E-2</v>
      </c>
    </row>
    <row r="45" spans="1:61" x14ac:dyDescent="0.25">
      <c r="A45" s="120">
        <v>0</v>
      </c>
      <c r="C45" s="14">
        <f t="shared" si="21"/>
        <v>44109</v>
      </c>
      <c r="D45" s="84">
        <v>44</v>
      </c>
      <c r="E45" s="84" t="str">
        <f t="shared" si="6"/>
        <v/>
      </c>
      <c r="AC45" s="70">
        <f t="shared" si="9"/>
        <v>8.0957009396967106</v>
      </c>
      <c r="AD45" s="15">
        <f t="shared" si="10"/>
        <v>2.8888888888888893</v>
      </c>
      <c r="AE45">
        <f t="shared" si="0"/>
        <v>0.13</v>
      </c>
      <c r="AF45">
        <v>22.22</v>
      </c>
      <c r="AG45">
        <f t="shared" si="1"/>
        <v>4.4999999999999998E-2</v>
      </c>
      <c r="AH45">
        <f t="shared" si="11"/>
        <v>8.5000000000000006E-2</v>
      </c>
      <c r="AI45" s="26">
        <f t="shared" si="33"/>
        <v>25133.36464117228</v>
      </c>
      <c r="AJ45" s="27">
        <f t="shared" si="12"/>
        <v>-64.239850340719741</v>
      </c>
      <c r="AK45" s="27">
        <f t="shared" si="13"/>
        <v>-21.334263767121392</v>
      </c>
      <c r="AL45" s="27">
        <f t="shared" si="23"/>
        <v>-77.016702697057013</v>
      </c>
      <c r="AM45" s="27">
        <f t="shared" si="24"/>
        <v>-8.5574114107841126</v>
      </c>
      <c r="AN45" s="27">
        <f t="shared" si="25"/>
        <v>-25.672234232352338</v>
      </c>
      <c r="AO45" s="27">
        <f t="shared" si="26"/>
        <v>-51.344468464704676</v>
      </c>
      <c r="AP45" s="18">
        <f t="shared" si="37"/>
        <v>554.69084935257422</v>
      </c>
      <c r="AQ45" s="18">
        <f t="shared" si="43"/>
        <v>-52.09704786011396</v>
      </c>
      <c r="AR45" s="18">
        <f t="shared" si="14"/>
        <v>57.815865306647765</v>
      </c>
      <c r="AS45" s="18">
        <f t="shared" si="15"/>
        <v>19.200837390409255</v>
      </c>
      <c r="AT45" s="18">
        <f t="shared" si="16"/>
        <v>-24.963040579270579</v>
      </c>
      <c r="AU45" s="18">
        <f t="shared" si="17"/>
        <v>-33.520451990054696</v>
      </c>
      <c r="AV45" s="18">
        <f t="shared" si="38"/>
        <v>2725.644509475143</v>
      </c>
      <c r="AW45" s="18">
        <f t="shared" si="27"/>
        <v>-4.338574232758674E-2</v>
      </c>
      <c r="AX45" s="18">
        <f t="shared" si="28"/>
        <v>85.617499850168315</v>
      </c>
      <c r="AY45" s="18">
        <f t="shared" si="18"/>
        <v>-5.0673918770709637E-4</v>
      </c>
      <c r="AZ45" s="19">
        <f t="shared" si="2"/>
        <v>28413.699999999997</v>
      </c>
      <c r="BA45" s="18">
        <f t="shared" si="19"/>
        <v>85.574114107841126</v>
      </c>
      <c r="BB45" s="18">
        <f t="shared" si="36"/>
        <v>3177.3353588277168</v>
      </c>
      <c r="BC45" s="18">
        <f t="shared" si="20"/>
        <v>3280.3353588277173</v>
      </c>
      <c r="BD45" s="18"/>
      <c r="BE45" s="105">
        <f t="shared" si="29"/>
        <v>2.6785761924861585E-2</v>
      </c>
      <c r="BF45" s="105">
        <f t="shared" si="44"/>
        <v>2.9987096581759479E-2</v>
      </c>
    </row>
    <row r="46" spans="1:61" x14ac:dyDescent="0.25">
      <c r="A46" s="120">
        <v>0</v>
      </c>
      <c r="C46" s="14">
        <f t="shared" si="21"/>
        <v>44110</v>
      </c>
      <c r="D46" s="84">
        <v>45</v>
      </c>
      <c r="E46" s="84" t="str">
        <f t="shared" si="6"/>
        <v/>
      </c>
      <c r="AC46" s="70">
        <f t="shared" si="9"/>
        <v>8.1213657192161275</v>
      </c>
      <c r="AD46" s="15">
        <f t="shared" si="10"/>
        <v>2.8888888888888893</v>
      </c>
      <c r="AE46">
        <f t="shared" si="0"/>
        <v>0.13</v>
      </c>
      <c r="AF46">
        <v>22.22</v>
      </c>
      <c r="AG46">
        <f t="shared" si="1"/>
        <v>4.4999999999999998E-2</v>
      </c>
      <c r="AH46">
        <f t="shared" si="11"/>
        <v>8.5000000000000006E-2</v>
      </c>
      <c r="AI46" s="26">
        <f t="shared" si="33"/>
        <v>25048.08590840585</v>
      </c>
      <c r="AJ46" s="27">
        <f t="shared" si="12"/>
        <v>-64.016861447684988</v>
      </c>
      <c r="AK46" s="27">
        <f t="shared" si="13"/>
        <v>-21.261871318742404</v>
      </c>
      <c r="AL46" s="27">
        <f t="shared" si="23"/>
        <v>-76.750859489784659</v>
      </c>
      <c r="AM46" s="27">
        <f t="shared" si="24"/>
        <v>-8.5278732766427403</v>
      </c>
      <c r="AN46" s="27">
        <f t="shared" si="25"/>
        <v>-25.583619829928217</v>
      </c>
      <c r="AO46" s="27">
        <f t="shared" si="26"/>
        <v>-51.167239659856442</v>
      </c>
      <c r="AP46" s="18">
        <f t="shared" si="37"/>
        <v>554.4308169406205</v>
      </c>
      <c r="AQ46" s="18">
        <f t="shared" si="43"/>
        <v>-52.049803680872529</v>
      </c>
      <c r="AR46" s="18">
        <f t="shared" si="14"/>
        <v>57.615175302916491</v>
      </c>
      <c r="AS46" s="18">
        <f t="shared" si="15"/>
        <v>19.135684186868165</v>
      </c>
      <c r="AT46" s="18">
        <f t="shared" si="16"/>
        <v>-24.96108822086584</v>
      </c>
      <c r="AU46" s="18">
        <f t="shared" si="17"/>
        <v>-33.488961497508583</v>
      </c>
      <c r="AV46" s="18">
        <f t="shared" si="38"/>
        <v>2811.1832746535242</v>
      </c>
      <c r="AW46" s="18">
        <f t="shared" si="27"/>
        <v>-0.26003241195371629</v>
      </c>
      <c r="AX46" s="18">
        <f t="shared" si="28"/>
        <v>85.538765178381254</v>
      </c>
      <c r="AY46" s="18">
        <f t="shared" si="18"/>
        <v>-3.0399364710426741E-3</v>
      </c>
      <c r="AZ46" s="19">
        <f t="shared" si="2"/>
        <v>28413.699999999997</v>
      </c>
      <c r="BA46" s="18">
        <f t="shared" si="19"/>
        <v>85.278732766427396</v>
      </c>
      <c r="BB46" s="18">
        <f t="shared" si="36"/>
        <v>3262.6140915941442</v>
      </c>
      <c r="BC46" s="18">
        <f t="shared" si="20"/>
        <v>3365.6140915941446</v>
      </c>
      <c r="BD46" s="18"/>
      <c r="BE46" s="105">
        <f t="shared" si="29"/>
        <v>2.5996955627397528E-2</v>
      </c>
      <c r="BF46" s="105">
        <f t="shared" si="44"/>
        <v>2.9045887023575481E-2</v>
      </c>
    </row>
    <row r="47" spans="1:61" x14ac:dyDescent="0.25">
      <c r="A47" s="120">
        <v>0</v>
      </c>
      <c r="C47" s="14">
        <f t="shared" si="21"/>
        <v>44111</v>
      </c>
      <c r="D47" s="84">
        <v>46</v>
      </c>
      <c r="E47" s="84" t="str">
        <f t="shared" si="6"/>
        <v/>
      </c>
      <c r="AC47" s="70">
        <f t="shared" si="9"/>
        <v>8.1462957457578877</v>
      </c>
      <c r="AD47" s="15">
        <f t="shared" si="10"/>
        <v>2.8888888888888893</v>
      </c>
      <c r="AE47">
        <f t="shared" si="0"/>
        <v>0.13</v>
      </c>
      <c r="AF47">
        <v>22.22</v>
      </c>
      <c r="AG47">
        <f t="shared" si="1"/>
        <v>4.4999999999999998E-2</v>
      </c>
      <c r="AH47">
        <f t="shared" si="11"/>
        <v>8.5000000000000006E-2</v>
      </c>
      <c r="AI47" s="26">
        <f t="shared" si="33"/>
        <v>24963.126439051091</v>
      </c>
      <c r="AJ47" s="27">
        <f t="shared" si="12"/>
        <v>-63.769740603005907</v>
      </c>
      <c r="AK47" s="27">
        <f t="shared" si="13"/>
        <v>-21.189728751752586</v>
      </c>
      <c r="AL47" s="27">
        <f t="shared" si="23"/>
        <v>-76.463522419282654</v>
      </c>
      <c r="AM47" s="27">
        <f t="shared" si="24"/>
        <v>-8.4959469354758497</v>
      </c>
      <c r="AN47" s="27">
        <f t="shared" si="25"/>
        <v>-25.487840806427553</v>
      </c>
      <c r="AO47" s="27">
        <f t="shared" si="26"/>
        <v>-50.975681612855098</v>
      </c>
      <c r="AP47" s="18">
        <f t="shared" si="37"/>
        <v>553.96452287817556</v>
      </c>
      <c r="AQ47" s="18">
        <f t="shared" si="43"/>
        <v>-51.980429719399666</v>
      </c>
      <c r="AR47" s="18">
        <f t="shared" si="14"/>
        <v>57.392766542705317</v>
      </c>
      <c r="AS47" s="18">
        <f t="shared" si="15"/>
        <v>19.070755876577326</v>
      </c>
      <c r="AT47" s="18">
        <f t="shared" si="16"/>
        <v>-24.949386762327922</v>
      </c>
      <c r="AU47" s="18">
        <f t="shared" si="17"/>
        <v>-33.445333697803775</v>
      </c>
      <c r="AV47" s="18">
        <f t="shared" si="38"/>
        <v>2896.6090380707274</v>
      </c>
      <c r="AW47" s="18">
        <f t="shared" si="27"/>
        <v>-0.46629406244494476</v>
      </c>
      <c r="AX47" s="18">
        <f t="shared" si="28"/>
        <v>85.425763417203143</v>
      </c>
      <c r="AY47" s="18">
        <f t="shared" si="18"/>
        <v>-5.4584711191593737E-3</v>
      </c>
      <c r="AZ47" s="19">
        <f t="shared" si="2"/>
        <v>28413.699999999993</v>
      </c>
      <c r="BA47" s="18">
        <f t="shared" si="19"/>
        <v>84.959469354758497</v>
      </c>
      <c r="BB47" s="18">
        <f t="shared" si="36"/>
        <v>3347.5735609489025</v>
      </c>
      <c r="BC47" s="18">
        <f t="shared" si="20"/>
        <v>3450.5735609489029</v>
      </c>
      <c r="BD47" s="18"/>
      <c r="BE47" s="105">
        <f t="shared" si="29"/>
        <v>2.5243378189718928E-2</v>
      </c>
      <c r="BF47" s="105">
        <f t="shared" si="44"/>
        <v>2.815010400600302E-2</v>
      </c>
    </row>
    <row r="48" spans="1:61" x14ac:dyDescent="0.25">
      <c r="A48" s="120">
        <v>0</v>
      </c>
      <c r="C48" s="14">
        <f t="shared" si="21"/>
        <v>44112</v>
      </c>
      <c r="D48" s="84">
        <v>47</v>
      </c>
      <c r="E48" s="84" t="str">
        <f t="shared" si="6"/>
        <v/>
      </c>
      <c r="AC48" s="70">
        <f t="shared" si="9"/>
        <v>8.1705227238644174</v>
      </c>
      <c r="AD48" s="15">
        <f t="shared" si="10"/>
        <v>2.8888888888888893</v>
      </c>
      <c r="AE48">
        <f t="shared" si="0"/>
        <v>0.13</v>
      </c>
      <c r="AF48">
        <v>22.22</v>
      </c>
      <c r="AG48">
        <f t="shared" si="1"/>
        <v>4.4999999999999998E-2</v>
      </c>
      <c r="AH48">
        <f t="shared" si="11"/>
        <v>8.5000000000000006E-2</v>
      </c>
      <c r="AI48" s="26">
        <f t="shared" si="33"/>
        <v>24878.508590356265</v>
      </c>
      <c r="AJ48" s="27">
        <f t="shared" si="12"/>
        <v>-63.499992425349646</v>
      </c>
      <c r="AK48" s="27">
        <f t="shared" si="13"/>
        <v>-21.117856269475766</v>
      </c>
      <c r="AL48" s="27">
        <f t="shared" si="23"/>
        <v>-76.156063825342869</v>
      </c>
      <c r="AM48" s="27">
        <f t="shared" si="24"/>
        <v>-8.4617848694825408</v>
      </c>
      <c r="AN48" s="27">
        <f t="shared" si="25"/>
        <v>-25.385354608447624</v>
      </c>
      <c r="AO48" s="27">
        <f t="shared" si="26"/>
        <v>-50.770709216895241</v>
      </c>
      <c r="AP48" s="18">
        <f t="shared" si="37"/>
        <v>553.3019753020501</v>
      </c>
      <c r="AQ48" s="18">
        <f t="shared" si="43"/>
        <v>-51.890207871950437</v>
      </c>
      <c r="AR48" s="18">
        <f t="shared" si="14"/>
        <v>57.149993182814683</v>
      </c>
      <c r="AS48" s="18">
        <f t="shared" si="15"/>
        <v>19.00607064252819</v>
      </c>
      <c r="AT48" s="18">
        <f t="shared" si="16"/>
        <v>-24.928403529517901</v>
      </c>
      <c r="AU48" s="18">
        <f t="shared" si="17"/>
        <v>-33.390188399000444</v>
      </c>
      <c r="AV48" s="18">
        <f t="shared" si="38"/>
        <v>2981.8894343416778</v>
      </c>
      <c r="AW48" s="18">
        <f t="shared" si="27"/>
        <v>-0.662547576125462</v>
      </c>
      <c r="AX48" s="18">
        <f t="shared" si="28"/>
        <v>85.280396270950405</v>
      </c>
      <c r="AY48" s="18">
        <f t="shared" si="18"/>
        <v>-7.7690489854249159E-3</v>
      </c>
      <c r="AZ48" s="19">
        <f t="shared" si="2"/>
        <v>28413.69999999999</v>
      </c>
      <c r="BA48" s="18">
        <f t="shared" si="19"/>
        <v>84.617848694825398</v>
      </c>
      <c r="BB48" s="18">
        <f t="shared" si="36"/>
        <v>3432.1914096437276</v>
      </c>
      <c r="BC48" s="18">
        <f t="shared" si="20"/>
        <v>3535.1914096437276</v>
      </c>
      <c r="BD48" s="18"/>
      <c r="BE48" s="105">
        <f t="shared" si="29"/>
        <v>2.452283575474766E-2</v>
      </c>
      <c r="BF48" s="105">
        <f t="shared" si="44"/>
        <v>2.7296659653020555E-2</v>
      </c>
    </row>
    <row r="49" spans="1:58" x14ac:dyDescent="0.25">
      <c r="A49" s="120">
        <v>0</v>
      </c>
      <c r="C49" s="14">
        <f t="shared" si="21"/>
        <v>44113</v>
      </c>
      <c r="D49" s="84">
        <v>48</v>
      </c>
      <c r="E49" s="84" t="str">
        <f t="shared" si="6"/>
        <v/>
      </c>
      <c r="AC49" s="70">
        <f t="shared" si="9"/>
        <v>8.1940764585608896</v>
      </c>
      <c r="AD49" s="15">
        <f t="shared" si="10"/>
        <v>2.8888888888888893</v>
      </c>
      <c r="AE49">
        <f t="shared" si="0"/>
        <v>0.13</v>
      </c>
      <c r="AF49">
        <v>22.22</v>
      </c>
      <c r="AG49">
        <f t="shared" si="1"/>
        <v>4.4999999999999998E-2</v>
      </c>
      <c r="AH49">
        <f t="shared" si="11"/>
        <v>8.5000000000000006E-2</v>
      </c>
      <c r="AI49" s="26">
        <f t="shared" si="33"/>
        <v>24794.253261174283</v>
      </c>
      <c r="AJ49" s="27">
        <f t="shared" si="12"/>
        <v>-63.209056396687785</v>
      </c>
      <c r="AK49" s="27">
        <f t="shared" si="13"/>
        <v>-21.046272785294306</v>
      </c>
      <c r="AL49" s="27">
        <f t="shared" si="23"/>
        <v>-75.829796263783891</v>
      </c>
      <c r="AM49" s="27">
        <f t="shared" si="24"/>
        <v>-8.4255329181982095</v>
      </c>
      <c r="AN49" s="27">
        <f t="shared" si="25"/>
        <v>-25.27659875459463</v>
      </c>
      <c r="AO49" s="27">
        <f t="shared" si="26"/>
        <v>-50.55319750918926</v>
      </c>
      <c r="AP49" s="18">
        <f t="shared" si="37"/>
        <v>552.45282019399644</v>
      </c>
      <c r="AQ49" s="18">
        <f t="shared" si="43"/>
        <v>-51.78036248324527</v>
      </c>
      <c r="AR49" s="18">
        <f t="shared" si="14"/>
        <v>56.888150757019005</v>
      </c>
      <c r="AS49" s="18">
        <f t="shared" si="15"/>
        <v>18.941645506764875</v>
      </c>
      <c r="AT49" s="18">
        <f t="shared" si="16"/>
        <v>-24.898588888592254</v>
      </c>
      <c r="AU49" s="18">
        <f t="shared" si="17"/>
        <v>-33.324121806790465</v>
      </c>
      <c r="AV49" s="18">
        <f t="shared" si="38"/>
        <v>3066.9939186317138</v>
      </c>
      <c r="AW49" s="18">
        <f t="shared" si="27"/>
        <v>-0.84915510805365102</v>
      </c>
      <c r="AX49" s="18">
        <f t="shared" si="28"/>
        <v>85.104484290035998</v>
      </c>
      <c r="AY49" s="18">
        <f t="shared" si="18"/>
        <v>-9.9777951201693582E-3</v>
      </c>
      <c r="AZ49" s="19">
        <f t="shared" si="2"/>
        <v>28413.699999999993</v>
      </c>
      <c r="BA49" s="18">
        <f t="shared" si="19"/>
        <v>84.255329181982091</v>
      </c>
      <c r="BB49" s="18">
        <f t="shared" si="36"/>
        <v>3516.4467388257099</v>
      </c>
      <c r="BC49" s="18">
        <f t="shared" si="20"/>
        <v>3619.4467388257103</v>
      </c>
      <c r="BD49" s="18"/>
      <c r="BE49" s="105">
        <f t="shared" si="29"/>
        <v>2.383331464093873E-2</v>
      </c>
      <c r="BF49" s="105">
        <f t="shared" si="44"/>
        <v>2.6482741590378757E-2</v>
      </c>
    </row>
    <row r="50" spans="1:58" x14ac:dyDescent="0.25">
      <c r="A50" s="120">
        <v>0</v>
      </c>
      <c r="C50" s="14">
        <f t="shared" si="21"/>
        <v>44114</v>
      </c>
      <c r="D50" s="84">
        <v>49</v>
      </c>
      <c r="E50" s="84" t="str">
        <f t="shared" si="6"/>
        <v/>
      </c>
      <c r="AC50" s="70">
        <f t="shared" si="9"/>
        <v>8.2169850055365217</v>
      </c>
      <c r="AD50" s="15">
        <f t="shared" si="10"/>
        <v>2.8888888888888893</v>
      </c>
      <c r="AE50">
        <f t="shared" si="0"/>
        <v>0.13</v>
      </c>
      <c r="AF50">
        <v>22.22</v>
      </c>
      <c r="AG50">
        <f t="shared" si="1"/>
        <v>4.4999999999999998E-2</v>
      </c>
      <c r="AH50">
        <f t="shared" si="11"/>
        <v>8.5000000000000006E-2</v>
      </c>
      <c r="AI50" s="26">
        <f t="shared" si="33"/>
        <v>24710.379955791708</v>
      </c>
      <c r="AJ50" s="27">
        <f t="shared" si="12"/>
        <v>-62.898309403730416</v>
      </c>
      <c r="AK50" s="27">
        <f t="shared" si="13"/>
        <v>-20.974995978843531</v>
      </c>
      <c r="AL50" s="27">
        <f t="shared" si="23"/>
        <v>-75.485974844316559</v>
      </c>
      <c r="AM50" s="27">
        <f t="shared" si="24"/>
        <v>-8.3873305382573946</v>
      </c>
      <c r="AN50" s="27">
        <f t="shared" si="25"/>
        <v>-25.161991614772187</v>
      </c>
      <c r="AO50" s="27">
        <f t="shared" si="26"/>
        <v>-50.323983229544368</v>
      </c>
      <c r="AP50" s="18">
        <f t="shared" si="37"/>
        <v>551.42635813167681</v>
      </c>
      <c r="AQ50" s="18">
        <f t="shared" si="43"/>
        <v>-51.652059997906321</v>
      </c>
      <c r="AR50" s="18">
        <f t="shared" si="14"/>
        <v>56.608478463357372</v>
      </c>
      <c r="AS50" s="18">
        <f t="shared" si="15"/>
        <v>18.87749638095918</v>
      </c>
      <c r="AT50" s="18">
        <f t="shared" si="16"/>
        <v>-24.86037690872984</v>
      </c>
      <c r="AU50" s="18">
        <f t="shared" si="17"/>
        <v>-33.247707446987235</v>
      </c>
      <c r="AV50" s="18">
        <f t="shared" si="38"/>
        <v>3151.8936860766071</v>
      </c>
      <c r="AW50" s="18">
        <f t="shared" si="27"/>
        <v>-1.0264620623196379</v>
      </c>
      <c r="AX50" s="18">
        <f t="shared" si="28"/>
        <v>84.899767444893314</v>
      </c>
      <c r="AY50" s="18">
        <f t="shared" si="18"/>
        <v>-1.2090281201133951E-2</v>
      </c>
      <c r="AZ50" s="19">
        <f t="shared" si="2"/>
        <v>28413.699999999993</v>
      </c>
      <c r="BA50" s="18">
        <f t="shared" si="19"/>
        <v>83.873305382573946</v>
      </c>
      <c r="BB50" s="18">
        <f t="shared" si="36"/>
        <v>3600.3200442082839</v>
      </c>
      <c r="BC50" s="18">
        <f t="shared" si="20"/>
        <v>3703.3200442082839</v>
      </c>
      <c r="BD50" s="18"/>
      <c r="BE50" s="105">
        <f t="shared" si="29"/>
        <v>2.3172963006435988E-2</v>
      </c>
      <c r="BF50" s="105">
        <f t="shared" si="44"/>
        <v>2.5705782590975178E-2</v>
      </c>
    </row>
    <row r="51" spans="1:58" x14ac:dyDescent="0.25">
      <c r="A51" s="120">
        <v>0</v>
      </c>
      <c r="C51" s="14">
        <f t="shared" si="21"/>
        <v>44115</v>
      </c>
      <c r="D51" s="84">
        <v>50</v>
      </c>
      <c r="E51" s="84" t="str">
        <f t="shared" si="6"/>
        <v/>
      </c>
      <c r="AC51" s="70">
        <f t="shared" si="9"/>
        <v>8.2392748066730999</v>
      </c>
      <c r="AD51" s="15">
        <f t="shared" si="10"/>
        <v>2.8888888888888893</v>
      </c>
      <c r="AE51">
        <f t="shared" si="0"/>
        <v>0.13</v>
      </c>
      <c r="AF51">
        <v>22.22</v>
      </c>
      <c r="AG51">
        <f t="shared" si="1"/>
        <v>4.4999999999999998E-2</v>
      </c>
      <c r="AH51">
        <f t="shared" si="11"/>
        <v>8.5000000000000006E-2</v>
      </c>
      <c r="AI51" s="26">
        <f t="shared" si="33"/>
        <v>24626.906844943944</v>
      </c>
      <c r="AJ51" s="27">
        <f t="shared" si="12"/>
        <v>-62.569068497754813</v>
      </c>
      <c r="AK51" s="27">
        <f t="shared" si="13"/>
        <v>-20.904042350008634</v>
      </c>
      <c r="AL51" s="27">
        <f t="shared" si="23"/>
        <v>-75.125799762987114</v>
      </c>
      <c r="AM51" s="27">
        <f t="shared" si="24"/>
        <v>-8.3473110847763454</v>
      </c>
      <c r="AN51" s="27">
        <f t="shared" si="25"/>
        <v>-25.041933254329038</v>
      </c>
      <c r="AO51" s="27">
        <f t="shared" si="26"/>
        <v>-50.083866508658076</v>
      </c>
      <c r="AP51" s="18">
        <f t="shared" si="37"/>
        <v>550.23156162548571</v>
      </c>
      <c r="AQ51" s="18">
        <f t="shared" si="43"/>
        <v>-51.506410153252602</v>
      </c>
      <c r="AR51" s="18">
        <f t="shared" si="14"/>
        <v>56.31216164797933</v>
      </c>
      <c r="AS51" s="18">
        <f t="shared" si="15"/>
        <v>18.81363811500777</v>
      </c>
      <c r="AT51" s="18">
        <f t="shared" si="16"/>
        <v>-24.814186115925455</v>
      </c>
      <c r="AU51" s="18">
        <f t="shared" si="17"/>
        <v>-33.161497200701803</v>
      </c>
      <c r="AV51" s="18">
        <f t="shared" si="38"/>
        <v>3236.5615934305615</v>
      </c>
      <c r="AW51" s="18">
        <f t="shared" si="27"/>
        <v>-1.1947965061910963</v>
      </c>
      <c r="AX51" s="18">
        <f t="shared" si="28"/>
        <v>84.667907353954433</v>
      </c>
      <c r="AY51" s="18">
        <f t="shared" si="18"/>
        <v>-1.4111562970326478E-2</v>
      </c>
      <c r="AZ51" s="19">
        <f t="shared" si="2"/>
        <v>28413.69999999999</v>
      </c>
      <c r="BA51" s="18">
        <f t="shared" si="19"/>
        <v>83.473110847763451</v>
      </c>
      <c r="BB51" s="18">
        <f t="shared" si="36"/>
        <v>3683.7931550560475</v>
      </c>
      <c r="BC51" s="18">
        <f t="shared" si="20"/>
        <v>3786.793155056047</v>
      </c>
      <c r="BD51" s="18"/>
      <c r="BE51" s="105">
        <f t="shared" si="29"/>
        <v>2.2540074811602855E-2</v>
      </c>
      <c r="BF51" s="105">
        <f t="shared" si="44"/>
        <v>2.496343439459001E-2</v>
      </c>
    </row>
    <row r="52" spans="1:58" x14ac:dyDescent="0.25">
      <c r="A52" s="120">
        <v>0</v>
      </c>
      <c r="C52" s="14">
        <f t="shared" si="21"/>
        <v>44116</v>
      </c>
      <c r="D52" s="84">
        <v>51</v>
      </c>
      <c r="E52" s="84" t="str">
        <f t="shared" si="6"/>
        <v/>
      </c>
      <c r="AC52" s="70">
        <f t="shared" si="9"/>
        <v>8.2609708126614851</v>
      </c>
      <c r="AD52" s="15">
        <f t="shared" si="10"/>
        <v>2.8888888888888893</v>
      </c>
      <c r="AE52">
        <f t="shared" si="0"/>
        <v>0.13</v>
      </c>
      <c r="AF52">
        <v>22.22</v>
      </c>
      <c r="AG52">
        <f t="shared" si="1"/>
        <v>4.4999999999999998E-2</v>
      </c>
      <c r="AH52">
        <f t="shared" si="11"/>
        <v>8.5000000000000006E-2</v>
      </c>
      <c r="AI52" s="26">
        <f t="shared" si="33"/>
        <v>24543.850823973182</v>
      </c>
      <c r="AJ52" s="27">
        <f t="shared" si="12"/>
        <v>-62.222593700221239</v>
      </c>
      <c r="AK52" s="27">
        <f t="shared" si="13"/>
        <v>-20.833427270541204</v>
      </c>
      <c r="AL52" s="27">
        <f t="shared" si="23"/>
        <v>-74.750418873686201</v>
      </c>
      <c r="AM52" s="27">
        <f t="shared" si="24"/>
        <v>-8.3056020970762443</v>
      </c>
      <c r="AN52" s="27">
        <f t="shared" si="25"/>
        <v>-24.916806291228735</v>
      </c>
      <c r="AO52" s="27">
        <f t="shared" si="26"/>
        <v>-49.833612582457462</v>
      </c>
      <c r="AP52" s="18">
        <f t="shared" si="37"/>
        <v>548.87709176132034</v>
      </c>
      <c r="AQ52" s="18">
        <f t="shared" si="43"/>
        <v>-51.344468464704676</v>
      </c>
      <c r="AR52" s="18">
        <f t="shared" si="14"/>
        <v>56.000334330199117</v>
      </c>
      <c r="AS52" s="18">
        <f t="shared" si="15"/>
        <v>18.750084543487084</v>
      </c>
      <c r="AT52" s="18">
        <f t="shared" si="16"/>
        <v>-24.760420273146856</v>
      </c>
      <c r="AU52" s="18">
        <f t="shared" si="17"/>
        <v>-33.066022370223102</v>
      </c>
      <c r="AV52" s="18">
        <f t="shared" si="38"/>
        <v>3320.9720842654892</v>
      </c>
      <c r="AW52" s="18">
        <f t="shared" si="27"/>
        <v>-1.3544698641653667</v>
      </c>
      <c r="AX52" s="18">
        <f t="shared" si="28"/>
        <v>84.410490834927714</v>
      </c>
      <c r="AY52" s="18">
        <f t="shared" si="18"/>
        <v>-1.604622660960655E-2</v>
      </c>
      <c r="AZ52" s="19">
        <f t="shared" si="2"/>
        <v>28413.699999999993</v>
      </c>
      <c r="BA52" s="18">
        <f t="shared" si="19"/>
        <v>83.056020970762432</v>
      </c>
      <c r="BB52" s="18">
        <f t="shared" si="36"/>
        <v>3766.8491760268098</v>
      </c>
      <c r="BC52" s="18">
        <f t="shared" si="20"/>
        <v>3869.8491760268098</v>
      </c>
      <c r="BD52" s="18"/>
      <c r="BE52" s="105">
        <f t="shared" si="29"/>
        <v>2.1933075710741722E-2</v>
      </c>
      <c r="BF52" s="105">
        <f t="shared" si="44"/>
        <v>2.4253544958305624E-2</v>
      </c>
    </row>
    <row r="53" spans="1:58" x14ac:dyDescent="0.25">
      <c r="A53" s="120">
        <v>0</v>
      </c>
      <c r="C53" s="14">
        <f t="shared" si="21"/>
        <v>44117</v>
      </c>
      <c r="D53" s="84">
        <v>52</v>
      </c>
      <c r="E53" s="84" t="str">
        <f t="shared" si="6"/>
        <v/>
      </c>
      <c r="AC53" s="70">
        <f t="shared" si="9"/>
        <v>8.2820965941737423</v>
      </c>
      <c r="AD53" s="15">
        <f t="shared" si="10"/>
        <v>2.8888888888888893</v>
      </c>
      <c r="AE53">
        <f t="shared" si="0"/>
        <v>0.13</v>
      </c>
      <c r="AF53">
        <v>22.22</v>
      </c>
      <c r="AG53">
        <f t="shared" si="1"/>
        <v>4.4999999999999998E-2</v>
      </c>
      <c r="AH53">
        <f t="shared" si="11"/>
        <v>8.5000000000000006E-2</v>
      </c>
      <c r="AI53" s="26">
        <f t="shared" si="33"/>
        <v>24461.227568235165</v>
      </c>
      <c r="AJ53" s="27">
        <f t="shared" si="12"/>
        <v>-61.860090704757965</v>
      </c>
      <c r="AK53" s="27">
        <f t="shared" si="13"/>
        <v>-20.763165033258645</v>
      </c>
      <c r="AL53" s="27">
        <f t="shared" si="23"/>
        <v>-74.360930164214949</v>
      </c>
      <c r="AM53" s="27">
        <f t="shared" si="24"/>
        <v>-8.262325573801661</v>
      </c>
      <c r="AN53" s="27">
        <f t="shared" si="25"/>
        <v>-24.786976721404983</v>
      </c>
      <c r="AO53" s="27">
        <f t="shared" si="26"/>
        <v>-49.573953442809966</v>
      </c>
      <c r="AP53" s="18">
        <f t="shared" si="37"/>
        <v>547.37131313641942</v>
      </c>
      <c r="AQ53" s="18">
        <f t="shared" si="43"/>
        <v>-51.167239659856442</v>
      </c>
      <c r="AR53" s="18">
        <f t="shared" si="14"/>
        <v>55.674081634282167</v>
      </c>
      <c r="AS53" s="18">
        <f t="shared" si="15"/>
        <v>18.686848529932782</v>
      </c>
      <c r="AT53" s="18">
        <f t="shared" si="16"/>
        <v>-24.699469129259416</v>
      </c>
      <c r="AU53" s="18">
        <f t="shared" si="17"/>
        <v>-32.961794703061074</v>
      </c>
      <c r="AV53" s="18">
        <f t="shared" si="38"/>
        <v>3405.1011186284068</v>
      </c>
      <c r="AW53" s="18">
        <f t="shared" si="27"/>
        <v>-1.5057786249009268</v>
      </c>
      <c r="AX53" s="18">
        <f t="shared" si="28"/>
        <v>84.129034362917537</v>
      </c>
      <c r="AY53" s="18">
        <f t="shared" si="18"/>
        <v>-1.7898441796030468E-2</v>
      </c>
      <c r="AZ53" s="19">
        <f t="shared" si="2"/>
        <v>28413.69999999999</v>
      </c>
      <c r="BA53" s="18">
        <f t="shared" si="19"/>
        <v>82.62325573801661</v>
      </c>
      <c r="BB53" s="18">
        <f t="shared" si="36"/>
        <v>3849.4724317648265</v>
      </c>
      <c r="BC53" s="18">
        <f t="shared" si="20"/>
        <v>3952.4724317648261</v>
      </c>
      <c r="BD53" s="18"/>
      <c r="BE53" s="105">
        <f t="shared" si="29"/>
        <v>2.1350510570245507E-2</v>
      </c>
      <c r="BF53" s="105">
        <f t="shared" si="44"/>
        <v>2.3574138538978613E-2</v>
      </c>
    </row>
    <row r="54" spans="1:58" x14ac:dyDescent="0.25">
      <c r="A54" s="120">
        <v>0</v>
      </c>
      <c r="C54" s="14">
        <f t="shared" si="21"/>
        <v>44118</v>
      </c>
      <c r="D54" s="84">
        <v>53</v>
      </c>
      <c r="E54" s="84" t="str">
        <f t="shared" si="6"/>
        <v/>
      </c>
      <c r="AC54" s="70">
        <f t="shared" si="9"/>
        <v>8.3026744428369135</v>
      </c>
      <c r="AD54" s="15">
        <f t="shared" si="10"/>
        <v>2.8888888888888893</v>
      </c>
      <c r="AE54">
        <f t="shared" si="0"/>
        <v>0.13</v>
      </c>
      <c r="AF54">
        <v>22.22</v>
      </c>
      <c r="AG54">
        <f t="shared" si="1"/>
        <v>4.4999999999999998E-2</v>
      </c>
      <c r="AH54">
        <f t="shared" si="11"/>
        <v>8.5000000000000006E-2</v>
      </c>
      <c r="AI54" s="26">
        <f t="shared" si="33"/>
        <v>24379.051585975438</v>
      </c>
      <c r="AJ54" s="27">
        <f t="shared" si="12"/>
        <v>-61.482713360813293</v>
      </c>
      <c r="AK54" s="27">
        <f t="shared" si="13"/>
        <v>-20.693268898916191</v>
      </c>
      <c r="AL54" s="27">
        <f t="shared" si="23"/>
        <v>-73.958384033756531</v>
      </c>
      <c r="AM54" s="27">
        <f t="shared" si="24"/>
        <v>-8.2175982259729476</v>
      </c>
      <c r="AN54" s="27">
        <f t="shared" si="25"/>
        <v>-24.652794677918845</v>
      </c>
      <c r="AO54" s="27">
        <f t="shared" si="26"/>
        <v>-49.305589355837682</v>
      </c>
      <c r="AP54" s="18">
        <f t="shared" si="37"/>
        <v>545.72230646618198</v>
      </c>
      <c r="AQ54" s="18">
        <f t="shared" si="43"/>
        <v>-50.975681612855098</v>
      </c>
      <c r="AR54" s="18">
        <f t="shared" si="14"/>
        <v>55.334442024731963</v>
      </c>
      <c r="AS54" s="18">
        <f t="shared" si="15"/>
        <v>18.623942009024571</v>
      </c>
      <c r="AT54" s="18">
        <f t="shared" si="16"/>
        <v>-24.631709091138873</v>
      </c>
      <c r="AU54" s="18">
        <f t="shared" si="17"/>
        <v>-32.849307317111823</v>
      </c>
      <c r="AV54" s="18">
        <f t="shared" si="38"/>
        <v>3488.9261075583736</v>
      </c>
      <c r="AW54" s="18">
        <f t="shared" si="27"/>
        <v>-1.6490066702374406</v>
      </c>
      <c r="AX54" s="18">
        <f t="shared" si="28"/>
        <v>83.824988929966821</v>
      </c>
      <c r="AY54" s="18">
        <f t="shared" si="18"/>
        <v>-1.9672017751354964E-2</v>
      </c>
      <c r="AZ54" s="19">
        <f t="shared" si="2"/>
        <v>28413.699999999993</v>
      </c>
      <c r="BA54" s="18">
        <f t="shared" si="19"/>
        <v>82.175982259729466</v>
      </c>
      <c r="BB54" s="18">
        <f t="shared" si="36"/>
        <v>3931.6484140245561</v>
      </c>
      <c r="BC54" s="18">
        <f t="shared" si="20"/>
        <v>4034.6484140245557</v>
      </c>
      <c r="BD54" s="18"/>
      <c r="BE54" s="105">
        <f t="shared" si="29"/>
        <v>2.0791032367311682E-2</v>
      </c>
      <c r="BF54" s="105">
        <f t="shared" si="44"/>
        <v>2.2923398131467883E-2</v>
      </c>
    </row>
    <row r="55" spans="1:58" x14ac:dyDescent="0.25">
      <c r="A55" s="120">
        <v>0</v>
      </c>
      <c r="C55" s="14">
        <f t="shared" si="21"/>
        <v>44119</v>
      </c>
      <c r="D55" s="84">
        <v>54</v>
      </c>
      <c r="E55" s="84" t="str">
        <f t="shared" si="6"/>
        <v/>
      </c>
      <c r="AC55" s="70">
        <f t="shared" si="9"/>
        <v>8.3227254630780152</v>
      </c>
      <c r="AD55" s="15">
        <f t="shared" si="10"/>
        <v>2.8888888888888893</v>
      </c>
      <c r="AE55">
        <f t="shared" si="0"/>
        <v>0.13</v>
      </c>
      <c r="AF55">
        <v>22.22</v>
      </c>
      <c r="AG55">
        <f t="shared" si="1"/>
        <v>4.4999999999999998E-2</v>
      </c>
      <c r="AH55">
        <f t="shared" si="11"/>
        <v>8.5000000000000006E-2</v>
      </c>
      <c r="AI55" s="26">
        <f t="shared" si="33"/>
        <v>24297.336268962787</v>
      </c>
      <c r="AJ55" s="27">
        <f t="shared" si="12"/>
        <v>-61.091565871714636</v>
      </c>
      <c r="AK55" s="27">
        <f t="shared" si="13"/>
        <v>-20.6237511409382</v>
      </c>
      <c r="AL55" s="27">
        <f t="shared" si="23"/>
        <v>-73.543785311387552</v>
      </c>
      <c r="AM55" s="27">
        <f t="shared" si="24"/>
        <v>-8.1715317012652839</v>
      </c>
      <c r="AN55" s="27">
        <f t="shared" si="25"/>
        <v>-24.514595103795848</v>
      </c>
      <c r="AO55" s="27">
        <f t="shared" si="26"/>
        <v>-49.029190207591704</v>
      </c>
      <c r="AP55" s="18">
        <f t="shared" si="37"/>
        <v>543.937878769696</v>
      </c>
      <c r="AQ55" s="18">
        <f t="shared" si="43"/>
        <v>-50.770709216895241</v>
      </c>
      <c r="AR55" s="18">
        <f t="shared" si="14"/>
        <v>54.982409284543174</v>
      </c>
      <c r="AS55" s="18">
        <f t="shared" si="15"/>
        <v>18.561376026844382</v>
      </c>
      <c r="AT55" s="18">
        <f t="shared" si="16"/>
        <v>-24.557503790978188</v>
      </c>
      <c r="AU55" s="18">
        <f t="shared" si="17"/>
        <v>-32.729035492243469</v>
      </c>
      <c r="AV55" s="18">
        <f t="shared" si="38"/>
        <v>3572.4258522675123</v>
      </c>
      <c r="AW55" s="18">
        <f t="shared" si="27"/>
        <v>-1.7844276964859773</v>
      </c>
      <c r="AX55" s="18">
        <f t="shared" si="28"/>
        <v>83.499744709138668</v>
      </c>
      <c r="AY55" s="18">
        <f t="shared" si="18"/>
        <v>-2.1370456912195562E-2</v>
      </c>
      <c r="AZ55" s="19">
        <f t="shared" si="2"/>
        <v>28413.699999999993</v>
      </c>
      <c r="BA55" s="18">
        <f t="shared" si="19"/>
        <v>81.715317012652832</v>
      </c>
      <c r="BB55" s="18">
        <f t="shared" si="36"/>
        <v>4013.3637310372092</v>
      </c>
      <c r="BC55" s="18">
        <f t="shared" si="20"/>
        <v>4116.3637310372087</v>
      </c>
      <c r="BD55" s="18"/>
      <c r="BE55" s="105">
        <f t="shared" si="29"/>
        <v>2.0253392272944579E-2</v>
      </c>
      <c r="BF55" s="105">
        <f t="shared" si="44"/>
        <v>2.2299649891871089E-2</v>
      </c>
    </row>
    <row r="56" spans="1:58" x14ac:dyDescent="0.25">
      <c r="A56" s="120">
        <v>0</v>
      </c>
      <c r="C56" s="14">
        <f t="shared" si="21"/>
        <v>44120</v>
      </c>
      <c r="D56" s="84">
        <v>55</v>
      </c>
      <c r="E56" s="84" t="str">
        <f t="shared" si="6"/>
        <v/>
      </c>
      <c r="AC56" s="70">
        <f t="shared" si="9"/>
        <v>8.3422696557740537</v>
      </c>
      <c r="AD56" s="15">
        <f t="shared" si="10"/>
        <v>2.8888888888888893</v>
      </c>
      <c r="AE56">
        <f t="shared" si="0"/>
        <v>0.13</v>
      </c>
      <c r="AF56">
        <v>22.22</v>
      </c>
      <c r="AG56">
        <f t="shared" si="1"/>
        <v>4.4999999999999998E-2</v>
      </c>
      <c r="AH56">
        <f t="shared" si="11"/>
        <v>8.5000000000000006E-2</v>
      </c>
      <c r="AI56" s="26">
        <f t="shared" si="33"/>
        <v>24216.093941173265</v>
      </c>
      <c r="AJ56" s="27">
        <f t="shared" si="12"/>
        <v>-60.687704701267386</v>
      </c>
      <c r="AK56" s="27">
        <f t="shared" si="13"/>
        <v>-20.554623088252129</v>
      </c>
      <c r="AL56" s="27">
        <f t="shared" si="23"/>
        <v>-73.118095010567572</v>
      </c>
      <c r="AM56" s="27">
        <f t="shared" si="24"/>
        <v>-8.1242327789519528</v>
      </c>
      <c r="AN56" s="27">
        <f t="shared" si="25"/>
        <v>-24.372698336855855</v>
      </c>
      <c r="AO56" s="27">
        <f t="shared" si="26"/>
        <v>-48.745396673711717</v>
      </c>
      <c r="AP56" s="18">
        <f t="shared" si="37"/>
        <v>542.0255717264381</v>
      </c>
      <c r="AQ56" s="18">
        <f t="shared" si="43"/>
        <v>-50.55319750918926</v>
      </c>
      <c r="AR56" s="18">
        <f t="shared" si="14"/>
        <v>54.618934231140649</v>
      </c>
      <c r="AS56" s="18">
        <f t="shared" si="15"/>
        <v>18.499160779426916</v>
      </c>
      <c r="AT56" s="18">
        <f t="shared" si="16"/>
        <v>-24.477204544636319</v>
      </c>
      <c r="AU56" s="18">
        <f t="shared" si="17"/>
        <v>-32.601437323588272</v>
      </c>
      <c r="AV56" s="18">
        <f t="shared" si="38"/>
        <v>3655.5804871002897</v>
      </c>
      <c r="AW56" s="18">
        <f t="shared" si="27"/>
        <v>-1.912307043257897</v>
      </c>
      <c r="AX56" s="18">
        <f t="shared" si="28"/>
        <v>83.154634832777447</v>
      </c>
      <c r="AY56" s="18">
        <f t="shared" si="18"/>
        <v>-2.2996998869678327E-2</v>
      </c>
      <c r="AZ56" s="19">
        <f t="shared" si="2"/>
        <v>28413.699999999993</v>
      </c>
      <c r="BA56" s="18">
        <f t="shared" si="19"/>
        <v>81.242327789519521</v>
      </c>
      <c r="BB56" s="18">
        <f t="shared" si="36"/>
        <v>4094.6060588267287</v>
      </c>
      <c r="BC56" s="18">
        <f t="shared" si="20"/>
        <v>4197.6060588267283</v>
      </c>
      <c r="BD56" s="18"/>
      <c r="BE56" s="105">
        <f t="shared" si="29"/>
        <v>1.9736430767027663E-2</v>
      </c>
      <c r="BF56" s="105">
        <f t="shared" si="44"/>
        <v>2.1701349268406094E-2</v>
      </c>
    </row>
    <row r="57" spans="1:58" x14ac:dyDescent="0.25">
      <c r="A57" s="120">
        <v>0</v>
      </c>
      <c r="C57" s="14">
        <f t="shared" si="21"/>
        <v>44121</v>
      </c>
      <c r="D57" s="84">
        <v>56</v>
      </c>
      <c r="E57" s="84" t="str">
        <f t="shared" si="6"/>
        <v/>
      </c>
      <c r="AC57" s="70">
        <f t="shared" si="9"/>
        <v>8.3613259945418221</v>
      </c>
      <c r="AD57" s="15">
        <f t="shared" si="10"/>
        <v>2.8888888888888893</v>
      </c>
      <c r="AE57">
        <f t="shared" si="0"/>
        <v>0.13</v>
      </c>
      <c r="AF57">
        <v>22.22</v>
      </c>
      <c r="AG57">
        <f t="shared" si="1"/>
        <v>4.4999999999999998E-2</v>
      </c>
      <c r="AH57">
        <f t="shared" si="11"/>
        <v>8.5000000000000006E-2</v>
      </c>
      <c r="AI57" s="26">
        <f t="shared" si="33"/>
        <v>24135.335905747175</v>
      </c>
      <c r="AJ57" s="27">
        <f t="shared" si="12"/>
        <v>-60.272140259616492</v>
      </c>
      <c r="AK57" s="27">
        <f t="shared" si="13"/>
        <v>-20.485895166473355</v>
      </c>
      <c r="AL57" s="27">
        <f t="shared" si="23"/>
        <v>-72.682231883480867</v>
      </c>
      <c r="AM57" s="27">
        <f t="shared" si="24"/>
        <v>-8.0758035426089858</v>
      </c>
      <c r="AN57" s="27">
        <f t="shared" si="25"/>
        <v>-24.227410627826952</v>
      </c>
      <c r="AO57" s="27">
        <f t="shared" si="26"/>
        <v>-48.454821255653911</v>
      </c>
      <c r="AP57" s="18">
        <f t="shared" si="37"/>
        <v>539.99266965268487</v>
      </c>
      <c r="AQ57" s="18">
        <f t="shared" si="43"/>
        <v>-50.323983229544368</v>
      </c>
      <c r="AR57" s="18">
        <f t="shared" si="14"/>
        <v>54.244926233654844</v>
      </c>
      <c r="AS57" s="18">
        <f t="shared" si="15"/>
        <v>18.437305649826019</v>
      </c>
      <c r="AT57" s="18">
        <f t="shared" si="16"/>
        <v>-24.391150727689713</v>
      </c>
      <c r="AU57" s="18">
        <f t="shared" si="17"/>
        <v>-32.4669542702987</v>
      </c>
      <c r="AV57" s="18">
        <f t="shared" si="38"/>
        <v>3738.3714246001327</v>
      </c>
      <c r="AW57" s="18">
        <f t="shared" si="27"/>
        <v>-2.0329020737532346</v>
      </c>
      <c r="AX57" s="18">
        <f t="shared" si="28"/>
        <v>82.790937499843039</v>
      </c>
      <c r="AY57" s="18">
        <f t="shared" si="18"/>
        <v>-2.4554644930274993E-2</v>
      </c>
      <c r="AZ57" s="19">
        <f t="shared" si="2"/>
        <v>28413.699999999993</v>
      </c>
      <c r="BA57" s="18">
        <f t="shared" si="19"/>
        <v>80.758035426089847</v>
      </c>
      <c r="BB57" s="18">
        <f t="shared" si="36"/>
        <v>4175.3640942528182</v>
      </c>
      <c r="BC57" s="18">
        <f t="shared" si="20"/>
        <v>4278.3640942528173</v>
      </c>
      <c r="BD57" s="18"/>
      <c r="BE57" s="105">
        <f t="shared" si="29"/>
        <v>1.9239069673122604E-2</v>
      </c>
      <c r="BF57" s="105">
        <f t="shared" si="44"/>
        <v>2.1127068647429078E-2</v>
      </c>
    </row>
    <row r="58" spans="1:58" x14ac:dyDescent="0.25">
      <c r="A58" s="120">
        <v>0</v>
      </c>
      <c r="C58" s="14">
        <f t="shared" si="21"/>
        <v>44122</v>
      </c>
      <c r="D58" s="84">
        <v>57</v>
      </c>
      <c r="E58" s="84" t="str">
        <f t="shared" si="6"/>
        <v/>
      </c>
      <c r="AC58" s="70">
        <f t="shared" si="9"/>
        <v>8.3799124954378552</v>
      </c>
      <c r="AD58" s="15">
        <f t="shared" si="10"/>
        <v>2.8888888888888893</v>
      </c>
      <c r="AE58">
        <f t="shared" si="0"/>
        <v>0.13</v>
      </c>
      <c r="AF58">
        <v>22.22</v>
      </c>
      <c r="AG58">
        <f t="shared" si="1"/>
        <v>4.4999999999999998E-2</v>
      </c>
      <c r="AH58">
        <f t="shared" si="11"/>
        <v>8.5000000000000006E-2</v>
      </c>
      <c r="AI58" s="26">
        <f t="shared" si="33"/>
        <v>24055.072490277395</v>
      </c>
      <c r="AJ58" s="27">
        <f t="shared" si="12"/>
        <v>-59.845838532149806</v>
      </c>
      <c r="AK58" s="27">
        <f t="shared" si="13"/>
        <v>-20.417576937629008</v>
      </c>
      <c r="AL58" s="27">
        <f t="shared" si="23"/>
        <v>-72.237073922800931</v>
      </c>
      <c r="AM58" s="27">
        <f t="shared" si="24"/>
        <v>-8.0263415469778803</v>
      </c>
      <c r="AN58" s="27">
        <f t="shared" si="25"/>
        <v>-24.079024640933643</v>
      </c>
      <c r="AO58" s="27">
        <f t="shared" si="26"/>
        <v>-48.158049281867292</v>
      </c>
      <c r="AP58" s="18">
        <f t="shared" si="37"/>
        <v>537.84620693245699</v>
      </c>
      <c r="AQ58" s="18">
        <f t="shared" si="43"/>
        <v>-50.083866508658076</v>
      </c>
      <c r="AR58" s="18">
        <f t="shared" si="14"/>
        <v>53.861254678934827</v>
      </c>
      <c r="AS58" s="18">
        <f t="shared" si="15"/>
        <v>18.375819243866108</v>
      </c>
      <c r="AT58" s="18">
        <f t="shared" si="16"/>
        <v>-24.299670134370817</v>
      </c>
      <c r="AU58" s="18">
        <f t="shared" si="17"/>
        <v>-32.326011681348696</v>
      </c>
      <c r="AV58" s="18">
        <f t="shared" si="38"/>
        <v>3820.7813027901398</v>
      </c>
      <c r="AW58" s="18">
        <f t="shared" si="27"/>
        <v>-2.1464627202278734</v>
      </c>
      <c r="AX58" s="18">
        <f t="shared" si="28"/>
        <v>82.409878190007021</v>
      </c>
      <c r="AY58" s="18">
        <f t="shared" si="18"/>
        <v>-2.6046182416128754E-2</v>
      </c>
      <c r="AZ58" s="19">
        <f t="shared" si="2"/>
        <v>28413.69999999999</v>
      </c>
      <c r="BA58" s="18">
        <f t="shared" si="19"/>
        <v>80.263415469778806</v>
      </c>
      <c r="BB58" s="18">
        <f t="shared" si="36"/>
        <v>4255.6275097225971</v>
      </c>
      <c r="BC58" s="18">
        <f t="shared" si="20"/>
        <v>4358.6275097225971</v>
      </c>
      <c r="BD58" s="18"/>
      <c r="BE58" s="105">
        <f t="shared" si="29"/>
        <v>1.8760305037525613E-2</v>
      </c>
      <c r="BF58" s="105">
        <f t="shared" si="44"/>
        <v>2.0575486401315277E-2</v>
      </c>
    </row>
    <row r="59" spans="1:58" x14ac:dyDescent="0.25">
      <c r="A59" s="120">
        <v>0</v>
      </c>
      <c r="C59" s="14">
        <f t="shared" si="21"/>
        <v>44123</v>
      </c>
      <c r="D59" s="84">
        <v>58</v>
      </c>
      <c r="E59" s="84" t="str">
        <f t="shared" si="6"/>
        <v/>
      </c>
      <c r="AC59" s="70">
        <f t="shared" si="9"/>
        <v>8.3980462807410472</v>
      </c>
      <c r="AD59" s="15">
        <f t="shared" si="10"/>
        <v>2.8888888888888893</v>
      </c>
      <c r="AE59">
        <f t="shared" si="0"/>
        <v>0.13</v>
      </c>
      <c r="AF59">
        <v>22.22</v>
      </c>
      <c r="AG59">
        <f t="shared" si="1"/>
        <v>4.4999999999999998E-2</v>
      </c>
      <c r="AH59">
        <f t="shared" si="11"/>
        <v>8.5000000000000006E-2</v>
      </c>
      <c r="AI59" s="26">
        <f t="shared" si="33"/>
        <v>23975.313090506508</v>
      </c>
      <c r="AJ59" s="27">
        <f t="shared" si="12"/>
        <v>-59.409722632415615</v>
      </c>
      <c r="AK59" s="27">
        <f t="shared" si="13"/>
        <v>-20.349677138470181</v>
      </c>
      <c r="AL59" s="27">
        <f t="shared" si="23"/>
        <v>-71.783459793797221</v>
      </c>
      <c r="AM59" s="27">
        <f t="shared" si="24"/>
        <v>-7.9759399770885793</v>
      </c>
      <c r="AN59" s="27">
        <f t="shared" si="25"/>
        <v>-23.927819931265741</v>
      </c>
      <c r="AO59" s="27">
        <f t="shared" si="26"/>
        <v>-47.855639862531476</v>
      </c>
      <c r="AP59" s="18">
        <f t="shared" si="37"/>
        <v>535.59297483183616</v>
      </c>
      <c r="AQ59" s="18">
        <f t="shared" si="43"/>
        <v>-49.833612582457462</v>
      </c>
      <c r="AR59" s="18">
        <f t="shared" si="14"/>
        <v>53.468750369174053</v>
      </c>
      <c r="AS59" s="18">
        <f t="shared" si="15"/>
        <v>18.314709424623164</v>
      </c>
      <c r="AT59" s="18">
        <f t="shared" si="16"/>
        <v>-24.203079311960565</v>
      </c>
      <c r="AU59" s="18">
        <f t="shared" si="17"/>
        <v>-32.179019289049144</v>
      </c>
      <c r="AV59" s="18">
        <f t="shared" si="38"/>
        <v>3902.7939346616467</v>
      </c>
      <c r="AW59" s="18">
        <f t="shared" si="27"/>
        <v>-2.2532321006208349</v>
      </c>
      <c r="AX59" s="18">
        <f t="shared" si="28"/>
        <v>82.012631871506983</v>
      </c>
      <c r="AY59" s="18">
        <f t="shared" si="18"/>
        <v>-2.7474207926299437E-2</v>
      </c>
      <c r="AZ59" s="19">
        <f t="shared" si="2"/>
        <v>28413.699999999993</v>
      </c>
      <c r="BA59" s="18">
        <f t="shared" si="19"/>
        <v>79.759399770885793</v>
      </c>
      <c r="BB59" s="18">
        <f t="shared" si="36"/>
        <v>4335.3869094934826</v>
      </c>
      <c r="BC59" s="18">
        <f t="shared" si="20"/>
        <v>4438.3869094934826</v>
      </c>
      <c r="BD59" s="18"/>
      <c r="BE59" s="105">
        <f t="shared" si="29"/>
        <v>1.8299200744493468E-2</v>
      </c>
      <c r="BF59" s="105">
        <f t="shared" si="44"/>
        <v>2.0045377142926604E-2</v>
      </c>
    </row>
    <row r="60" spans="1:58" x14ac:dyDescent="0.25">
      <c r="A60" s="120">
        <v>0</v>
      </c>
      <c r="C60" s="14">
        <f t="shared" si="21"/>
        <v>44124</v>
      </c>
      <c r="D60" s="84">
        <v>59</v>
      </c>
      <c r="E60" s="84" t="str">
        <f t="shared" si="6"/>
        <v/>
      </c>
      <c r="AC60" s="70">
        <f t="shared" si="9"/>
        <v>8.4157436374084931</v>
      </c>
      <c r="AD60" s="15">
        <f t="shared" si="10"/>
        <v>2.8888888888888893</v>
      </c>
      <c r="AE60">
        <f t="shared" si="0"/>
        <v>0.13</v>
      </c>
      <c r="AF60">
        <v>22.22</v>
      </c>
      <c r="AG60">
        <f t="shared" si="1"/>
        <v>4.4999999999999998E-2</v>
      </c>
      <c r="AH60">
        <f t="shared" si="11"/>
        <v>8.5000000000000006E-2</v>
      </c>
      <c r="AI60" s="26">
        <f t="shared" si="33"/>
        <v>23896.066212517966</v>
      </c>
      <c r="AJ60" s="27">
        <f t="shared" si="12"/>
        <v>-58.964674271105132</v>
      </c>
      <c r="AK60" s="27">
        <f t="shared" si="13"/>
        <v>-20.282203717438016</v>
      </c>
      <c r="AL60" s="27">
        <f t="shared" si="23"/>
        <v>-71.32219018968884</v>
      </c>
      <c r="AM60" s="27">
        <f t="shared" si="24"/>
        <v>-7.9246877988543147</v>
      </c>
      <c r="AN60" s="27">
        <f t="shared" si="25"/>
        <v>-23.774063396562948</v>
      </c>
      <c r="AO60" s="27">
        <f t="shared" si="26"/>
        <v>-47.548126793125888</v>
      </c>
      <c r="AP60" s="18">
        <f t="shared" si="37"/>
        <v>533.23952771128245</v>
      </c>
      <c r="AQ60" s="18">
        <f t="shared" si="43"/>
        <v>-49.573953442809966</v>
      </c>
      <c r="AR60" s="18">
        <f t="shared" si="14"/>
        <v>53.068206843994616</v>
      </c>
      <c r="AS60" s="18">
        <f t="shared" si="15"/>
        <v>18.253983345694216</v>
      </c>
      <c r="AT60" s="18">
        <f t="shared" si="16"/>
        <v>-24.101683867432627</v>
      </c>
      <c r="AU60" s="18">
        <f t="shared" si="17"/>
        <v>-32.026371666286941</v>
      </c>
      <c r="AV60" s="18">
        <f t="shared" si="38"/>
        <v>3984.3942597707437</v>
      </c>
      <c r="AW60" s="18">
        <f t="shared" si="27"/>
        <v>-2.3534471205537102</v>
      </c>
      <c r="AX60" s="18">
        <f t="shared" si="28"/>
        <v>81.600325109096957</v>
      </c>
      <c r="AY60" s="18">
        <f t="shared" si="18"/>
        <v>-2.8841148823944372E-2</v>
      </c>
      <c r="AZ60" s="19">
        <f t="shared" si="2"/>
        <v>28413.69999999999</v>
      </c>
      <c r="BA60" s="18">
        <f t="shared" si="19"/>
        <v>79.246877988543147</v>
      </c>
      <c r="BB60" s="18">
        <f t="shared" si="36"/>
        <v>4414.6337874820256</v>
      </c>
      <c r="BC60" s="18">
        <f t="shared" si="20"/>
        <v>4517.6337874820265</v>
      </c>
      <c r="BD60" s="18"/>
      <c r="BE60" s="105">
        <f t="shared" si="29"/>
        <v>1.7854882777127636E-2</v>
      </c>
      <c r="BF60" s="105">
        <f t="shared" si="44"/>
        <v>1.9535603026224844E-2</v>
      </c>
    </row>
    <row r="61" spans="1:58" x14ac:dyDescent="0.25">
      <c r="A61" s="120">
        <v>0</v>
      </c>
      <c r="C61" s="14">
        <f t="shared" si="21"/>
        <v>44125</v>
      </c>
      <c r="D61" s="84">
        <v>60</v>
      </c>
      <c r="E61" s="84" t="str">
        <f t="shared" si="6"/>
        <v/>
      </c>
      <c r="AC61" s="70">
        <f t="shared" si="9"/>
        <v>8.4330200707264193</v>
      </c>
      <c r="AD61" s="15">
        <f t="shared" si="10"/>
        <v>2.8888888888888893</v>
      </c>
      <c r="AE61">
        <f t="shared" si="0"/>
        <v>0.13</v>
      </c>
      <c r="AF61">
        <v>22.22</v>
      </c>
      <c r="AG61">
        <f t="shared" si="1"/>
        <v>4.4999999999999998E-2</v>
      </c>
      <c r="AH61">
        <f t="shared" si="11"/>
        <v>8.5000000000000006E-2</v>
      </c>
      <c r="AI61" s="26">
        <f t="shared" si="33"/>
        <v>23817.339513504656</v>
      </c>
      <c r="AJ61" s="27">
        <f t="shared" si="12"/>
        <v>-58.511535142955843</v>
      </c>
      <c r="AK61" s="27">
        <f t="shared" si="13"/>
        <v>-20.215163870355852</v>
      </c>
      <c r="AL61" s="27">
        <f t="shared" si="23"/>
        <v>-70.854029111980537</v>
      </c>
      <c r="AM61" s="27">
        <f t="shared" si="24"/>
        <v>-7.8726699013311707</v>
      </c>
      <c r="AN61" s="27">
        <f t="shared" si="25"/>
        <v>-23.618009703993511</v>
      </c>
      <c r="AO61" s="27">
        <f t="shared" si="26"/>
        <v>-47.23601940798703</v>
      </c>
      <c r="AP61" s="18">
        <f t="shared" si="37"/>
        <v>530.79218872041758</v>
      </c>
      <c r="AQ61" s="18">
        <f t="shared" si="43"/>
        <v>-49.305589355837682</v>
      </c>
      <c r="AR61" s="18">
        <f t="shared" si="14"/>
        <v>52.660381628660261</v>
      </c>
      <c r="AS61" s="18">
        <f t="shared" si="15"/>
        <v>18.193647483320266</v>
      </c>
      <c r="AT61" s="18">
        <f t="shared" si="16"/>
        <v>-23.995778747007709</v>
      </c>
      <c r="AU61" s="18">
        <f t="shared" si="17"/>
        <v>-31.86844864833888</v>
      </c>
      <c r="AV61" s="18">
        <f t="shared" si="38"/>
        <v>4065.5682977749202</v>
      </c>
      <c r="AW61" s="18">
        <f t="shared" si="27"/>
        <v>-2.4473389908648642</v>
      </c>
      <c r="AX61" s="18">
        <f t="shared" si="28"/>
        <v>81.174038004176509</v>
      </c>
      <c r="AY61" s="18">
        <f t="shared" si="18"/>
        <v>-3.014928234491606E-2</v>
      </c>
      <c r="AZ61" s="19">
        <f t="shared" si="2"/>
        <v>28413.699999999993</v>
      </c>
      <c r="BA61" s="18">
        <f t="shared" si="19"/>
        <v>78.726699013311716</v>
      </c>
      <c r="BB61" s="18">
        <f t="shared" si="36"/>
        <v>4493.3604864953377</v>
      </c>
      <c r="BC61" s="18">
        <f t="shared" si="20"/>
        <v>4596.3604864953377</v>
      </c>
      <c r="BD61" s="18"/>
      <c r="BE61" s="105">
        <f t="shared" si="29"/>
        <v>1.7426534047858433E-2</v>
      </c>
      <c r="BF61" s="105">
        <f t="shared" si="44"/>
        <v>1.904510596092646E-2</v>
      </c>
    </row>
    <row r="62" spans="1:58" x14ac:dyDescent="0.25">
      <c r="A62" s="120">
        <v>0</v>
      </c>
      <c r="C62" s="14">
        <f t="shared" si="21"/>
        <v>44126</v>
      </c>
      <c r="D62" s="84">
        <v>61</v>
      </c>
      <c r="E62" s="84" t="str">
        <f t="shared" si="6"/>
        <v/>
      </c>
      <c r="AC62" s="70">
        <f t="shared" si="9"/>
        <v>8.4498903536199386</v>
      </c>
      <c r="AD62" s="15">
        <f t="shared" si="10"/>
        <v>2.8888888888888893</v>
      </c>
      <c r="AE62">
        <f t="shared" si="0"/>
        <v>0.13</v>
      </c>
      <c r="AF62">
        <v>22.22</v>
      </c>
      <c r="AG62">
        <f t="shared" si="1"/>
        <v>4.4999999999999998E-2</v>
      </c>
      <c r="AH62">
        <f t="shared" si="11"/>
        <v>8.5000000000000006E-2</v>
      </c>
      <c r="AI62" s="26">
        <f t="shared" si="33"/>
        <v>23739.139841188575</v>
      </c>
      <c r="AJ62" s="27">
        <f t="shared" si="12"/>
        <v>-58.051108241165181</v>
      </c>
      <c r="AK62" s="27">
        <f t="shared" si="13"/>
        <v>-20.148564074917868</v>
      </c>
      <c r="AL62" s="27">
        <f t="shared" si="23"/>
        <v>-70.37970508447475</v>
      </c>
      <c r="AM62" s="27">
        <f t="shared" si="24"/>
        <v>-7.819967231608306</v>
      </c>
      <c r="AN62" s="27">
        <f t="shared" si="25"/>
        <v>-23.459901694824914</v>
      </c>
      <c r="AO62" s="27">
        <f t="shared" si="26"/>
        <v>-46.919803389649836</v>
      </c>
      <c r="AP62" s="18">
        <f t="shared" si="37"/>
        <v>528.25705510488183</v>
      </c>
      <c r="AQ62" s="18">
        <f t="shared" si="43"/>
        <v>-49.029190207591704</v>
      </c>
      <c r="AR62" s="18">
        <f t="shared" si="14"/>
        <v>52.245997417048663</v>
      </c>
      <c r="AS62" s="18">
        <f t="shared" si="15"/>
        <v>18.13370766742608</v>
      </c>
      <c r="AT62" s="18">
        <f t="shared" si="16"/>
        <v>-23.885648492418792</v>
      </c>
      <c r="AU62" s="18">
        <f t="shared" si="17"/>
        <v>-31.705615724027098</v>
      </c>
      <c r="AV62" s="18">
        <f t="shared" si="38"/>
        <v>4146.3031037065384</v>
      </c>
      <c r="AW62" s="18">
        <f t="shared" si="27"/>
        <v>-2.5351336155357558</v>
      </c>
      <c r="AX62" s="18">
        <f t="shared" si="28"/>
        <v>80.734805931618212</v>
      </c>
      <c r="AY62" s="18">
        <f t="shared" si="18"/>
        <v>-3.1400751959235466E-2</v>
      </c>
      <c r="AZ62" s="19">
        <f t="shared" si="2"/>
        <v>28413.699999999993</v>
      </c>
      <c r="BA62" s="18">
        <f t="shared" si="19"/>
        <v>78.199672316083053</v>
      </c>
      <c r="BB62" s="18">
        <f t="shared" si="36"/>
        <v>4571.5601588114205</v>
      </c>
      <c r="BC62" s="18">
        <f t="shared" si="20"/>
        <v>4674.5601588114205</v>
      </c>
      <c r="BD62" s="18"/>
      <c r="BE62" s="105">
        <f t="shared" si="29"/>
        <v>1.7013389734300187E-2</v>
      </c>
      <c r="BF62" s="105">
        <f t="shared" si="44"/>
        <v>1.8572900631800025E-2</v>
      </c>
    </row>
    <row r="63" spans="1:58" x14ac:dyDescent="0.25">
      <c r="A63" s="120">
        <v>0</v>
      </c>
      <c r="C63" s="14">
        <f t="shared" si="21"/>
        <v>44127</v>
      </c>
      <c r="D63" s="84">
        <v>62</v>
      </c>
      <c r="E63" s="84" t="str">
        <f t="shared" si="6"/>
        <v/>
      </c>
      <c r="AC63" s="70">
        <f t="shared" si="9"/>
        <v>8.4663685720358473</v>
      </c>
      <c r="AD63" s="15">
        <f t="shared" si="10"/>
        <v>2.8888888888888893</v>
      </c>
      <c r="AE63">
        <f t="shared" si="0"/>
        <v>0.13</v>
      </c>
      <c r="AF63">
        <v>22.22</v>
      </c>
      <c r="AG63">
        <f t="shared" si="1"/>
        <v>4.4999999999999998E-2</v>
      </c>
      <c r="AH63">
        <f t="shared" si="11"/>
        <v>8.5000000000000006E-2</v>
      </c>
      <c r="AI63" s="26">
        <f t="shared" si="33"/>
        <v>23661.473271950854</v>
      </c>
      <c r="AJ63" s="27">
        <f t="shared" si="12"/>
        <v>-57.584159113685018</v>
      </c>
      <c r="AK63" s="27">
        <f t="shared" si="13"/>
        <v>-20.082410124036628</v>
      </c>
      <c r="AL63" s="27">
        <f t="shared" si="23"/>
        <v>-69.899912313949486</v>
      </c>
      <c r="AM63" s="27">
        <f t="shared" si="24"/>
        <v>-7.7666569237721648</v>
      </c>
      <c r="AN63" s="27">
        <f t="shared" si="25"/>
        <v>-23.299970771316492</v>
      </c>
      <c r="AO63" s="27">
        <f t="shared" si="26"/>
        <v>-46.59994154263299</v>
      </c>
      <c r="AP63" s="18">
        <f t="shared" si="37"/>
        <v>525.64000326539986</v>
      </c>
      <c r="AQ63" s="18">
        <f t="shared" si="43"/>
        <v>-48.745396673711717</v>
      </c>
      <c r="AR63" s="18">
        <f t="shared" si="14"/>
        <v>51.825743202316517</v>
      </c>
      <c r="AS63" s="18">
        <f t="shared" si="15"/>
        <v>18.074169111632965</v>
      </c>
      <c r="AT63" s="18">
        <f t="shared" si="16"/>
        <v>-23.771567479719682</v>
      </c>
      <c r="AU63" s="18">
        <f t="shared" si="17"/>
        <v>-31.538224403491846</v>
      </c>
      <c r="AV63" s="18">
        <f t="shared" si="38"/>
        <v>4226.5867247837423</v>
      </c>
      <c r="AW63" s="18">
        <f t="shared" si="27"/>
        <v>-2.6170518394819737</v>
      </c>
      <c r="AX63" s="18">
        <f t="shared" si="28"/>
        <v>80.283621077203861</v>
      </c>
      <c r="AY63" s="18">
        <f t="shared" si="18"/>
        <v>-3.259758098062511E-2</v>
      </c>
      <c r="AZ63" s="19">
        <f t="shared" si="2"/>
        <v>28413.699999999993</v>
      </c>
      <c r="BA63" s="18">
        <f t="shared" si="19"/>
        <v>77.666569237721646</v>
      </c>
      <c r="BB63" s="18">
        <f t="shared" si="36"/>
        <v>4649.2267280491424</v>
      </c>
      <c r="BC63" s="18">
        <f t="shared" si="20"/>
        <v>4752.2267280491424</v>
      </c>
      <c r="BD63" s="18"/>
      <c r="BE63" s="105">
        <f t="shared" si="29"/>
        <v>1.6614733065596018E-2</v>
      </c>
      <c r="BF63" s="105">
        <f t="shared" si="44"/>
        <v>1.8118068230881454E-2</v>
      </c>
    </row>
    <row r="64" spans="1:58" x14ac:dyDescent="0.25">
      <c r="A64" s="120">
        <v>0</v>
      </c>
      <c r="C64" s="14">
        <f t="shared" si="21"/>
        <v>44128</v>
      </c>
      <c r="D64" s="84">
        <v>63</v>
      </c>
      <c r="E64" s="84" t="str">
        <f t="shared" si="6"/>
        <v/>
      </c>
      <c r="AC64" s="70">
        <f t="shared" si="9"/>
        <v>8.4824681667695021</v>
      </c>
      <c r="AD64" s="15">
        <f t="shared" si="10"/>
        <v>2.8888888888888893</v>
      </c>
      <c r="AE64">
        <f t="shared" si="0"/>
        <v>0.13</v>
      </c>
      <c r="AF64">
        <v>22.22</v>
      </c>
      <c r="AG64">
        <f t="shared" si="1"/>
        <v>4.4999999999999998E-2</v>
      </c>
      <c r="AH64">
        <f t="shared" si="11"/>
        <v>8.5000000000000006E-2</v>
      </c>
      <c r="AI64" s="26">
        <f t="shared" si="33"/>
        <v>23584.345147716129</v>
      </c>
      <c r="AJ64" s="27">
        <f t="shared" si="12"/>
        <v>-57.111417076625251</v>
      </c>
      <c r="AK64" s="27">
        <f t="shared" si="13"/>
        <v>-20.016707158099649</v>
      </c>
      <c r="AL64" s="27">
        <f t="shared" si="23"/>
        <v>-69.415311811252423</v>
      </c>
      <c r="AM64" s="27">
        <f t="shared" si="24"/>
        <v>-7.7128124234724913</v>
      </c>
      <c r="AN64" s="27">
        <f t="shared" si="25"/>
        <v>-23.138437270417473</v>
      </c>
      <c r="AO64" s="27">
        <f t="shared" si="26"/>
        <v>-46.276874540834953</v>
      </c>
      <c r="AP64" s="18">
        <f t="shared" si="37"/>
        <v>522.94669367405538</v>
      </c>
      <c r="AQ64" s="18">
        <f t="shared" si="43"/>
        <v>-48.454821255653911</v>
      </c>
      <c r="AR64" s="18">
        <f t="shared" si="14"/>
        <v>51.400275368962724</v>
      </c>
      <c r="AS64" s="18">
        <f t="shared" si="15"/>
        <v>18.015036442289684</v>
      </c>
      <c r="AT64" s="18">
        <f t="shared" si="16"/>
        <v>-23.653800146942991</v>
      </c>
      <c r="AU64" s="18">
        <f t="shared" si="17"/>
        <v>-31.366612570415484</v>
      </c>
      <c r="AV64" s="18">
        <f t="shared" si="38"/>
        <v>4306.4081586098109</v>
      </c>
      <c r="AW64" s="18">
        <f t="shared" si="27"/>
        <v>-2.6933095913444731</v>
      </c>
      <c r="AX64" s="18">
        <f t="shared" si="28"/>
        <v>79.821433826068642</v>
      </c>
      <c r="AY64" s="18">
        <f t="shared" si="18"/>
        <v>-3.3741683934332849E-2</v>
      </c>
      <c r="AZ64" s="19">
        <f t="shared" si="2"/>
        <v>28413.699999999993</v>
      </c>
      <c r="BA64" s="18">
        <f t="shared" si="19"/>
        <v>77.128124234724922</v>
      </c>
      <c r="BB64" s="18">
        <f t="shared" si="36"/>
        <v>4726.3548522838673</v>
      </c>
      <c r="BC64" s="18">
        <f t="shared" si="20"/>
        <v>4829.3548522838664</v>
      </c>
      <c r="BD64" s="18"/>
      <c r="BE64" s="105">
        <f t="shared" si="29"/>
        <v>1.6229891511591717E-2</v>
      </c>
      <c r="BF64" s="105">
        <f t="shared" si="44"/>
        <v>1.767975082395196E-2</v>
      </c>
    </row>
    <row r="65" spans="1:58" x14ac:dyDescent="0.25">
      <c r="A65" s="120">
        <v>0</v>
      </c>
      <c r="C65" s="14">
        <f t="shared" si="21"/>
        <v>44129</v>
      </c>
      <c r="D65" s="84">
        <v>64</v>
      </c>
      <c r="E65" s="84" t="str">
        <f t="shared" si="6"/>
        <v/>
      </c>
      <c r="AC65" s="70">
        <f t="shared" si="9"/>
        <v>8.4982019720682604</v>
      </c>
      <c r="AD65" s="15">
        <f t="shared" si="10"/>
        <v>2.8888888888888893</v>
      </c>
      <c r="AE65">
        <f t="shared" si="0"/>
        <v>0.13</v>
      </c>
      <c r="AF65">
        <v>22.22</v>
      </c>
      <c r="AG65">
        <f t="shared" si="1"/>
        <v>4.4999999999999998E-2</v>
      </c>
      <c r="AH65">
        <f t="shared" si="11"/>
        <v>8.5000000000000006E-2</v>
      </c>
      <c r="AI65" s="26">
        <f t="shared" si="33"/>
        <v>23507.760111624088</v>
      </c>
      <c r="AJ65" s="27">
        <f t="shared" si="12"/>
        <v>-56.633576395870364</v>
      </c>
      <c r="AK65" s="27">
        <f t="shared" si="13"/>
        <v>-19.951459696172154</v>
      </c>
      <c r="AL65" s="27">
        <f t="shared" si="23"/>
        <v>-68.926532482838269</v>
      </c>
      <c r="AM65" s="27">
        <f t="shared" si="24"/>
        <v>-7.658503609204252</v>
      </c>
      <c r="AN65" s="27">
        <f t="shared" si="25"/>
        <v>-22.975510827612755</v>
      </c>
      <c r="AO65" s="27">
        <f t="shared" si="26"/>
        <v>-45.951021655225517</v>
      </c>
      <c r="AP65" s="18">
        <f t="shared" si="37"/>
        <v>520.18257565969384</v>
      </c>
      <c r="AQ65" s="18">
        <f t="shared" si="43"/>
        <v>-48.158049281867292</v>
      </c>
      <c r="AR65" s="18">
        <f t="shared" si="14"/>
        <v>50.97021875628333</v>
      </c>
      <c r="AS65" s="18">
        <f t="shared" si="15"/>
        <v>17.956313726554939</v>
      </c>
      <c r="AT65" s="18">
        <f t="shared" si="16"/>
        <v>-23.532601215332491</v>
      </c>
      <c r="AU65" s="18">
        <f t="shared" si="17"/>
        <v>-31.191104824536744</v>
      </c>
      <c r="AV65" s="18">
        <f t="shared" si="38"/>
        <v>4385.7573127162159</v>
      </c>
      <c r="AW65" s="18">
        <f t="shared" si="27"/>
        <v>-2.7641180143615429</v>
      </c>
      <c r="AX65" s="18">
        <f t="shared" si="28"/>
        <v>79.349154106404967</v>
      </c>
      <c r="AY65" s="18">
        <f t="shared" si="18"/>
        <v>-3.4834876886714369E-2</v>
      </c>
      <c r="AZ65" s="19">
        <f t="shared" si="2"/>
        <v>28413.699999999997</v>
      </c>
      <c r="BA65" s="18">
        <f t="shared" si="19"/>
        <v>76.585036092042529</v>
      </c>
      <c r="BB65" s="18">
        <f t="shared" si="36"/>
        <v>4802.9398883759095</v>
      </c>
      <c r="BC65" s="18">
        <f t="shared" si="20"/>
        <v>4905.9398883759095</v>
      </c>
      <c r="BD65" s="18"/>
      <c r="BE65" s="105">
        <f t="shared" si="29"/>
        <v>1.5858233332310422E-2</v>
      </c>
      <c r="BF65" s="105">
        <f t="shared" si="44"/>
        <v>1.7257146281350437E-2</v>
      </c>
    </row>
    <row r="66" spans="1:58" x14ac:dyDescent="0.25">
      <c r="A66" s="120">
        <v>0</v>
      </c>
      <c r="C66" s="14">
        <f t="shared" si="21"/>
        <v>44130</v>
      </c>
      <c r="D66" s="84">
        <v>65</v>
      </c>
      <c r="E66" s="84" t="str">
        <f t="shared" si="6"/>
        <v/>
      </c>
      <c r="AC66" s="70">
        <f t="shared" si="9"/>
        <v>8.5135822513080015</v>
      </c>
      <c r="AD66" s="15">
        <f t="shared" si="10"/>
        <v>2.8888888888888893</v>
      </c>
      <c r="AE66">
        <f t="shared" ref="AE66:AE110" si="46">IF(A66=0,$BM$2,IF(A66=1,$BM$3,IF(A66=2,$BM$4,IF(A66=3,$BM$5,IF(A66=4,$BM$6,IF(A66=5,$BM$7,IF(A66=6,$BM$8,IF(A66=7,$BM$9,IF(A66=8,$BM$10,"")))))))))</f>
        <v>0.13</v>
      </c>
      <c r="AF66">
        <v>22.22</v>
      </c>
      <c r="AG66">
        <f t="shared" ref="AG66:AG110" si="47">$BI$7</f>
        <v>4.4999999999999998E-2</v>
      </c>
      <c r="AH66">
        <f t="shared" si="11"/>
        <v>8.5000000000000006E-2</v>
      </c>
      <c r="AI66" s="26">
        <f t="shared" si="33"/>
        <v>23431.722142520157</v>
      </c>
      <c r="AJ66" s="27">
        <f t="shared" si="12"/>
        <v>-56.151297437757741</v>
      </c>
      <c r="AK66" s="27">
        <f t="shared" si="13"/>
        <v>-19.886671666173868</v>
      </c>
      <c r="AL66" s="27">
        <f t="shared" si="23"/>
        <v>-68.434172193538444</v>
      </c>
      <c r="AM66" s="27">
        <f t="shared" si="24"/>
        <v>-7.6037969103931609</v>
      </c>
      <c r="AN66" s="27">
        <f t="shared" si="25"/>
        <v>-22.811390731179479</v>
      </c>
      <c r="AO66" s="27">
        <f t="shared" si="26"/>
        <v>-45.622781462358965</v>
      </c>
      <c r="AP66" s="18">
        <f t="shared" si="37"/>
        <v>517.35289208601455</v>
      </c>
      <c r="AQ66" s="18">
        <f t="shared" si="43"/>
        <v>-47.855639862531476</v>
      </c>
      <c r="AR66" s="18">
        <f t="shared" si="14"/>
        <v>50.536167693981966</v>
      </c>
      <c r="AS66" s="18">
        <f t="shared" si="15"/>
        <v>17.898004499556482</v>
      </c>
      <c r="AT66" s="18">
        <f t="shared" si="16"/>
        <v>-23.408215904686223</v>
      </c>
      <c r="AU66" s="18">
        <f t="shared" si="17"/>
        <v>-31.012012815079384</v>
      </c>
      <c r="AV66" s="18">
        <f t="shared" si="38"/>
        <v>4464.6249653938276</v>
      </c>
      <c r="AW66" s="18">
        <f t="shared" si="27"/>
        <v>-2.82968357367929</v>
      </c>
      <c r="AX66" s="18">
        <f t="shared" si="28"/>
        <v>78.867652677611659</v>
      </c>
      <c r="AY66" s="18">
        <f t="shared" si="18"/>
        <v>-3.5878886686867999E-2</v>
      </c>
      <c r="AZ66" s="19">
        <f t="shared" ref="AZ66:AZ110" si="48">AI66+AP66+AV66</f>
        <v>28413.7</v>
      </c>
      <c r="BA66" s="18">
        <f t="shared" si="19"/>
        <v>76.037969103931601</v>
      </c>
      <c r="BB66" s="18">
        <f t="shared" si="36"/>
        <v>4878.9778574798411</v>
      </c>
      <c r="BC66" s="18">
        <f t="shared" si="20"/>
        <v>4981.977857479842</v>
      </c>
      <c r="BD66" s="18"/>
      <c r="BE66" s="105">
        <f t="shared" si="29"/>
        <v>1.5499164448405937E-2</v>
      </c>
      <c r="BF66" s="105">
        <f t="shared" si="44"/>
        <v>1.6849503707710479E-2</v>
      </c>
    </row>
    <row r="67" spans="1:58" x14ac:dyDescent="0.25">
      <c r="A67" s="120">
        <v>0</v>
      </c>
      <c r="C67" s="14">
        <f t="shared" si="21"/>
        <v>44131</v>
      </c>
      <c r="D67" s="84">
        <v>66</v>
      </c>
      <c r="E67" s="84" t="str">
        <f t="shared" ref="E67:E110" si="49">IFERROR(LN(J67),"")</f>
        <v/>
      </c>
      <c r="AC67" s="70">
        <f t="shared" ref="AC67:AC110" si="50">LN(BC67)</f>
        <v>8.5286207300081127</v>
      </c>
      <c r="AD67" s="15">
        <f t="shared" ref="AD67:AD110" si="51">AE67/AG67</f>
        <v>2.8888888888888893</v>
      </c>
      <c r="AE67">
        <f t="shared" si="46"/>
        <v>0.13</v>
      </c>
      <c r="AF67">
        <v>22.22</v>
      </c>
      <c r="AG67">
        <f t="shared" si="47"/>
        <v>4.4999999999999998E-2</v>
      </c>
      <c r="AH67">
        <f t="shared" ref="AH67:AH110" si="52">AE67-AG67</f>
        <v>8.5000000000000006E-2</v>
      </c>
      <c r="AI67" s="26">
        <f t="shared" si="33"/>
        <v>23356.234588295105</v>
      </c>
      <c r="AJ67" s="27">
        <f t="shared" ref="AJ67:AJ110" si="53">-((AI66/$BI$2)*(AE67*AP66))</f>
        <v>-55.665207790995353</v>
      </c>
      <c r="AK67" s="27">
        <f t="shared" ref="AK67:AK110" si="54">-(AI66/$BI$2)*($BI$26*$BI$25)</f>
        <v>-19.822346434056797</v>
      </c>
      <c r="AL67" s="27">
        <f t="shared" si="23"/>
        <v>-67.938798802546941</v>
      </c>
      <c r="AM67" s="27">
        <f t="shared" si="24"/>
        <v>-7.5487554225052156</v>
      </c>
      <c r="AN67" s="27">
        <f t="shared" si="25"/>
        <v>-22.646266267515646</v>
      </c>
      <c r="AO67" s="27">
        <f t="shared" si="26"/>
        <v>-45.292532535031299</v>
      </c>
      <c r="AP67" s="18">
        <f t="shared" si="37"/>
        <v>514.46268395156494</v>
      </c>
      <c r="AQ67" s="18">
        <f t="shared" si="43"/>
        <v>-47.548126793125888</v>
      </c>
      <c r="AR67" s="18">
        <f t="shared" ref="AR67:AR110" si="55">0.9*((AI66/$BI$2)*(AE67*AP66))</f>
        <v>50.098687011895819</v>
      </c>
      <c r="AS67" s="18">
        <f t="shared" ref="AS67:AS110" si="56">0.9*(-AK67)</f>
        <v>17.840111790651118</v>
      </c>
      <c r="AT67" s="18">
        <f t="shared" ref="AT67:AT110" si="57">-(AP66*AG67)</f>
        <v>-23.280880143870654</v>
      </c>
      <c r="AU67" s="18">
        <f t="shared" ref="AU67:AU110" si="58">-(AP66*AG67)+AM67</f>
        <v>-30.82963556637587</v>
      </c>
      <c r="AV67" s="18">
        <f t="shared" si="38"/>
        <v>4543.0027277533291</v>
      </c>
      <c r="AW67" s="18">
        <f t="shared" si="27"/>
        <v>-2.8902081344496082</v>
      </c>
      <c r="AX67" s="18">
        <f t="shared" si="28"/>
        <v>78.377762359501503</v>
      </c>
      <c r="AY67" s="18">
        <f t="shared" ref="AY67:AY110" si="59">(AP67-AP66)/(AV67-AV66)</f>
        <v>-3.6875359125371064E-2</v>
      </c>
      <c r="AZ67" s="19">
        <f t="shared" si="48"/>
        <v>28413.7</v>
      </c>
      <c r="BA67" s="18">
        <f t="shared" ref="BA67:BA110" si="60">-SUM(AM67:AO67)</f>
        <v>75.487554225052165</v>
      </c>
      <c r="BB67" s="18">
        <f t="shared" si="36"/>
        <v>4954.4654117048931</v>
      </c>
      <c r="BC67" s="18">
        <f t="shared" ref="BC67:BC110" si="61">AP67+AV67</f>
        <v>5057.465411704894</v>
      </c>
      <c r="BD67" s="18"/>
      <c r="BE67" s="105">
        <f t="shared" si="29"/>
        <v>1.5152125598413993E-2</v>
      </c>
      <c r="BF67" s="105">
        <f t="shared" si="44"/>
        <v>1.6456119314450544E-2</v>
      </c>
    </row>
    <row r="68" spans="1:58" x14ac:dyDescent="0.25">
      <c r="A68" s="120">
        <v>0</v>
      </c>
      <c r="C68" s="14">
        <f t="shared" ref="C68:C110" si="62">C67+1</f>
        <v>44132</v>
      </c>
      <c r="D68" s="84">
        <v>67</v>
      </c>
      <c r="E68" s="84" t="str">
        <f t="shared" si="49"/>
        <v/>
      </c>
      <c r="AC68" s="70">
        <f t="shared" si="50"/>
        <v>8.5433286264228467</v>
      </c>
      <c r="AD68" s="15">
        <f t="shared" si="51"/>
        <v>2.8888888888888893</v>
      </c>
      <c r="AE68">
        <f t="shared" si="46"/>
        <v>0.13</v>
      </c>
      <c r="AF68">
        <v>22.22</v>
      </c>
      <c r="AG68">
        <f t="shared" si="47"/>
        <v>4.4999999999999998E-2</v>
      </c>
      <c r="AH68">
        <f t="shared" si="52"/>
        <v>8.5000000000000006E-2</v>
      </c>
      <c r="AI68" s="26">
        <f t="shared" si="33"/>
        <v>23281.30019810046</v>
      </c>
      <c r="AJ68" s="27">
        <f t="shared" si="53"/>
        <v>-55.175903362635616</v>
      </c>
      <c r="AK68" s="27">
        <f t="shared" si="54"/>
        <v>-19.758486832009314</v>
      </c>
      <c r="AL68" s="27">
        <f t="shared" ref="AL68:AL110" si="63">(AK68+AJ68)*0.9</f>
        <v>-67.440951175180444</v>
      </c>
      <c r="AM68" s="27">
        <f t="shared" ref="AM68:AM110" si="64">(AK68+AJ68)*0.1</f>
        <v>-7.4934390194644935</v>
      </c>
      <c r="AN68" s="27">
        <f t="shared" ref="AN68:AN110" si="65">SUM(AL68:AM68)*0.3</f>
        <v>-22.480317058393478</v>
      </c>
      <c r="AO68" s="27">
        <f t="shared" ref="AO68:AO110" si="66">AL68-AN68</f>
        <v>-44.960634116786963</v>
      </c>
      <c r="AP68" s="18">
        <f t="shared" si="37"/>
        <v>511.51679494093793</v>
      </c>
      <c r="AQ68" s="18">
        <f t="shared" si="43"/>
        <v>-47.23601940798703</v>
      </c>
      <c r="AR68" s="18">
        <f t="shared" si="55"/>
        <v>49.658313026372056</v>
      </c>
      <c r="AS68" s="18">
        <f t="shared" si="56"/>
        <v>17.782638148808385</v>
      </c>
      <c r="AT68" s="18">
        <f t="shared" si="57"/>
        <v>-23.150820777820421</v>
      </c>
      <c r="AU68" s="18">
        <f t="shared" si="58"/>
        <v>-30.644259797284914</v>
      </c>
      <c r="AV68" s="18">
        <f t="shared" si="38"/>
        <v>4620.883006958602</v>
      </c>
      <c r="AW68" s="18">
        <f t="shared" ref="AW68:AW110" si="67">(AP68-AP67)</f>
        <v>-2.9458890106270132</v>
      </c>
      <c r="AX68" s="18">
        <f t="shared" ref="AX68:AX110" si="68">(AV68-AV67)</f>
        <v>77.880279205272927</v>
      </c>
      <c r="AY68" s="18">
        <f t="shared" si="59"/>
        <v>-3.7825866068897714E-2</v>
      </c>
      <c r="AZ68" s="19">
        <f t="shared" si="48"/>
        <v>28413.699999999997</v>
      </c>
      <c r="BA68" s="18">
        <f t="shared" si="60"/>
        <v>74.934390194644934</v>
      </c>
      <c r="BB68" s="18">
        <f t="shared" si="36"/>
        <v>5029.399801899538</v>
      </c>
      <c r="BC68" s="18">
        <f t="shared" si="61"/>
        <v>5132.3998018995399</v>
      </c>
      <c r="BD68" s="18"/>
      <c r="BE68" s="105">
        <f t="shared" ref="BE68:BE110" si="69">(BC68-BC67)/BC67</f>
        <v>1.4816589752886741E-2</v>
      </c>
      <c r="BF68" s="105">
        <f t="shared" si="44"/>
        <v>1.607633268642043E-2</v>
      </c>
    </row>
    <row r="69" spans="1:58" x14ac:dyDescent="0.25">
      <c r="A69" s="120">
        <v>0</v>
      </c>
      <c r="C69" s="14">
        <f t="shared" si="62"/>
        <v>44133</v>
      </c>
      <c r="D69" s="84">
        <v>68</v>
      </c>
      <c r="E69" s="84" t="str">
        <f t="shared" si="49"/>
        <v/>
      </c>
      <c r="AC69" s="70">
        <f t="shared" si="50"/>
        <v>8.5577166799229527</v>
      </c>
      <c r="AD69" s="15">
        <f t="shared" si="51"/>
        <v>2.8888888888888893</v>
      </c>
      <c r="AE69">
        <f t="shared" si="46"/>
        <v>0.13</v>
      </c>
      <c r="AF69">
        <v>22.22</v>
      </c>
      <c r="AG69">
        <f t="shared" si="47"/>
        <v>4.4999999999999998E-2</v>
      </c>
      <c r="AH69">
        <f t="shared" si="52"/>
        <v>8.5000000000000006E-2</v>
      </c>
      <c r="AI69" s="26">
        <f t="shared" ref="AI69:AI110" si="70">AI68+AJ69+AK69</f>
        <v>23206.921153463809</v>
      </c>
      <c r="AJ69" s="27">
        <f t="shared" si="53"/>
        <v>-54.683949450939835</v>
      </c>
      <c r="AK69" s="27">
        <f t="shared" si="54"/>
        <v>-19.695095185709121</v>
      </c>
      <c r="AL69" s="27">
        <f t="shared" si="63"/>
        <v>-66.941140172984063</v>
      </c>
      <c r="AM69" s="27">
        <f t="shared" si="64"/>
        <v>-7.4379044636648963</v>
      </c>
      <c r="AN69" s="27">
        <f t="shared" si="65"/>
        <v>-22.313713390994685</v>
      </c>
      <c r="AO69" s="27">
        <f t="shared" si="66"/>
        <v>-44.627426781989378</v>
      </c>
      <c r="AP69" s="18">
        <f t="shared" si="37"/>
        <v>508.51987595192998</v>
      </c>
      <c r="AQ69" s="18">
        <f t="shared" si="43"/>
        <v>-46.919803389649836</v>
      </c>
      <c r="AR69" s="18">
        <f t="shared" si="55"/>
        <v>49.215554505845851</v>
      </c>
      <c r="AS69" s="18">
        <f t="shared" si="56"/>
        <v>17.725585667138208</v>
      </c>
      <c r="AT69" s="18">
        <f t="shared" si="57"/>
        <v>-23.018255772342204</v>
      </c>
      <c r="AU69" s="18">
        <f t="shared" si="58"/>
        <v>-30.456160236007101</v>
      </c>
      <c r="AV69" s="18">
        <f t="shared" si="38"/>
        <v>4698.2589705842593</v>
      </c>
      <c r="AW69" s="18">
        <f t="shared" si="67"/>
        <v>-2.996918989007952</v>
      </c>
      <c r="AX69" s="18">
        <f t="shared" si="68"/>
        <v>77.375963625657278</v>
      </c>
      <c r="AY69" s="18">
        <f t="shared" si="59"/>
        <v>-3.8731911676175838E-2</v>
      </c>
      <c r="AZ69" s="19">
        <f t="shared" si="48"/>
        <v>28413.699999999997</v>
      </c>
      <c r="BA69" s="18">
        <f t="shared" si="60"/>
        <v>74.379044636648956</v>
      </c>
      <c r="BB69" s="18">
        <f t="shared" si="36"/>
        <v>5103.7788465361873</v>
      </c>
      <c r="BC69" s="18">
        <f t="shared" si="61"/>
        <v>5206.7788465361891</v>
      </c>
      <c r="BD69" s="18"/>
      <c r="BE69" s="105">
        <f t="shared" si="69"/>
        <v>1.4492059759085997E-2</v>
      </c>
      <c r="BF69" s="105">
        <f t="shared" si="44"/>
        <v>1.5709523400323874E-2</v>
      </c>
    </row>
    <row r="70" spans="1:58" x14ac:dyDescent="0.25">
      <c r="A70" s="120">
        <v>0</v>
      </c>
      <c r="C70" s="14">
        <f t="shared" si="62"/>
        <v>44134</v>
      </c>
      <c r="D70" s="84">
        <v>69</v>
      </c>
      <c r="E70" s="84" t="str">
        <f t="shared" si="49"/>
        <v/>
      </c>
      <c r="AC70" s="70">
        <f t="shared" si="50"/>
        <v>8.5717951773600554</v>
      </c>
      <c r="AD70" s="15">
        <f t="shared" si="51"/>
        <v>2.8888888888888893</v>
      </c>
      <c r="AE70">
        <f t="shared" si="46"/>
        <v>0.13</v>
      </c>
      <c r="AF70">
        <v>22.22</v>
      </c>
      <c r="AG70">
        <f t="shared" si="47"/>
        <v>4.4999999999999998E-2</v>
      </c>
      <c r="AH70">
        <f t="shared" si="52"/>
        <v>8.5000000000000006E-2</v>
      </c>
      <c r="AI70" s="26">
        <f t="shared" si="70"/>
        <v>23133.099098325678</v>
      </c>
      <c r="AJ70" s="27">
        <f t="shared" si="53"/>
        <v>-54.189881797487622</v>
      </c>
      <c r="AK70" s="27">
        <f t="shared" si="54"/>
        <v>-19.632173340645654</v>
      </c>
      <c r="AL70" s="27">
        <f t="shared" si="63"/>
        <v>-66.439849624319947</v>
      </c>
      <c r="AM70" s="27">
        <f t="shared" si="64"/>
        <v>-7.3822055138133287</v>
      </c>
      <c r="AN70" s="27">
        <f t="shared" si="65"/>
        <v>-22.146616541439982</v>
      </c>
      <c r="AO70" s="27">
        <f t="shared" si="66"/>
        <v>-44.293233082879965</v>
      </c>
      <c r="AP70" s="18">
        <f t="shared" si="37"/>
        <v>505.47638961578002</v>
      </c>
      <c r="AQ70" s="18">
        <f t="shared" si="43"/>
        <v>-46.59994154263299</v>
      </c>
      <c r="AR70" s="18">
        <f t="shared" si="55"/>
        <v>48.770893617738864</v>
      </c>
      <c r="AS70" s="18">
        <f t="shared" si="56"/>
        <v>17.668956006581087</v>
      </c>
      <c r="AT70" s="18">
        <f t="shared" si="57"/>
        <v>-22.883394417836847</v>
      </c>
      <c r="AU70" s="18">
        <f t="shared" si="58"/>
        <v>-30.265599931650176</v>
      </c>
      <c r="AV70" s="18">
        <f t="shared" si="38"/>
        <v>4775.1245120585427</v>
      </c>
      <c r="AW70" s="18">
        <f t="shared" si="67"/>
        <v>-3.0434863361499538</v>
      </c>
      <c r="AX70" s="18">
        <f t="shared" si="68"/>
        <v>76.865541474283418</v>
      </c>
      <c r="AY70" s="18">
        <f t="shared" si="59"/>
        <v>-3.959493783268541E-2</v>
      </c>
      <c r="AZ70" s="19">
        <f t="shared" si="48"/>
        <v>28413.699999999997</v>
      </c>
      <c r="BA70" s="18">
        <f t="shared" si="60"/>
        <v>73.82205513813328</v>
      </c>
      <c r="BB70" s="18">
        <f t="shared" ref="BB70:BB110" si="71">BA70+BB69</f>
        <v>5177.600901674321</v>
      </c>
      <c r="BC70" s="18">
        <f t="shared" si="61"/>
        <v>5280.6009016743228</v>
      </c>
      <c r="BD70" s="18"/>
      <c r="BE70" s="105">
        <f t="shared" si="69"/>
        <v>1.417806619292921E-2</v>
      </c>
      <c r="BF70" s="105">
        <f t="shared" si="44"/>
        <v>1.5355107957652506E-2</v>
      </c>
    </row>
    <row r="71" spans="1:58" x14ac:dyDescent="0.25">
      <c r="A71" s="120">
        <v>0</v>
      </c>
      <c r="C71" s="14">
        <f t="shared" si="62"/>
        <v>44135</v>
      </c>
      <c r="D71" s="84">
        <v>70</v>
      </c>
      <c r="E71" s="84" t="str">
        <f t="shared" si="49"/>
        <v/>
      </c>
      <c r="AC71" s="70">
        <f t="shared" si="50"/>
        <v>8.5855739775871474</v>
      </c>
      <c r="AD71" s="15">
        <f t="shared" si="51"/>
        <v>2.8888888888888893</v>
      </c>
      <c r="AE71">
        <f t="shared" si="46"/>
        <v>0.13</v>
      </c>
      <c r="AF71">
        <v>22.22</v>
      </c>
      <c r="AG71">
        <f t="shared" si="47"/>
        <v>4.4999999999999998E-2</v>
      </c>
      <c r="AH71">
        <f t="shared" si="52"/>
        <v>8.5000000000000006E-2</v>
      </c>
      <c r="AI71" s="26">
        <f t="shared" si="70"/>
        <v>23059.83516801806</v>
      </c>
      <c r="AJ71" s="27">
        <f t="shared" si="53"/>
        <v>-53.694207620085109</v>
      </c>
      <c r="AK71" s="27">
        <f t="shared" si="54"/>
        <v>-19.569722687530117</v>
      </c>
      <c r="AL71" s="27">
        <f t="shared" si="63"/>
        <v>-65.937537276853703</v>
      </c>
      <c r="AM71" s="27">
        <f t="shared" si="64"/>
        <v>-7.3263930307615226</v>
      </c>
      <c r="AN71" s="27">
        <f t="shared" si="65"/>
        <v>-21.979179092284568</v>
      </c>
      <c r="AO71" s="27">
        <f t="shared" si="66"/>
        <v>-43.958358184569136</v>
      </c>
      <c r="AP71" s="18">
        <f t="shared" ref="AP71:AP110" si="72">AP70-AL71-(AP70*AG71)+AQ71</f>
        <v>502.39061481908874</v>
      </c>
      <c r="AQ71" s="18">
        <f t="shared" si="43"/>
        <v>-46.276874540834953</v>
      </c>
      <c r="AR71" s="18">
        <f t="shared" si="55"/>
        <v>48.3247868580766</v>
      </c>
      <c r="AS71" s="18">
        <f t="shared" si="56"/>
        <v>17.612750418777107</v>
      </c>
      <c r="AT71" s="18">
        <f t="shared" si="57"/>
        <v>-22.7464375327101</v>
      </c>
      <c r="AU71" s="18">
        <f t="shared" si="58"/>
        <v>-30.072830563471623</v>
      </c>
      <c r="AV71" s="18">
        <f t="shared" ref="AV71:AV110" si="73">AV70+(AP70*AG71)-AM71-AQ71</f>
        <v>4851.4742171628486</v>
      </c>
      <c r="AW71" s="18">
        <f t="shared" si="67"/>
        <v>-3.0857747966912825</v>
      </c>
      <c r="AX71" s="18">
        <f t="shared" si="68"/>
        <v>76.34970510430594</v>
      </c>
      <c r="AY71" s="18">
        <f t="shared" si="59"/>
        <v>-4.0416328949478185E-2</v>
      </c>
      <c r="AZ71" s="19">
        <f t="shared" si="48"/>
        <v>28413.699999999997</v>
      </c>
      <c r="BA71" s="18">
        <f t="shared" si="60"/>
        <v>73.263930307615226</v>
      </c>
      <c r="BB71" s="18">
        <f t="shared" si="71"/>
        <v>5250.8648319819358</v>
      </c>
      <c r="BC71" s="18">
        <f t="shared" si="61"/>
        <v>5353.8648319819376</v>
      </c>
      <c r="BD71" s="18"/>
      <c r="BE71" s="105">
        <f t="shared" si="69"/>
        <v>1.3874165397423805E-2</v>
      </c>
      <c r="BF71" s="105">
        <f t="shared" si="44"/>
        <v>1.5012536999130979E-2</v>
      </c>
    </row>
    <row r="72" spans="1:58" x14ac:dyDescent="0.25">
      <c r="A72" s="120">
        <v>0</v>
      </c>
      <c r="C72" s="14">
        <f t="shared" si="62"/>
        <v>44136</v>
      </c>
      <c r="D72" s="84">
        <v>71</v>
      </c>
      <c r="E72" s="84" t="str">
        <f t="shared" si="49"/>
        <v/>
      </c>
      <c r="AC72" s="70">
        <f t="shared" si="50"/>
        <v>8.5990625342916047</v>
      </c>
      <c r="AD72" s="15">
        <f t="shared" si="51"/>
        <v>2.8888888888888893</v>
      </c>
      <c r="AE72">
        <f t="shared" si="46"/>
        <v>0.13</v>
      </c>
      <c r="AF72">
        <v>22.22</v>
      </c>
      <c r="AG72">
        <f t="shared" si="47"/>
        <v>4.4999999999999998E-2</v>
      </c>
      <c r="AH72">
        <f t="shared" si="52"/>
        <v>8.5000000000000006E-2</v>
      </c>
      <c r="AI72" s="26">
        <f t="shared" si="70"/>
        <v>22987.130017204097</v>
      </c>
      <c r="AJ72" s="27">
        <f t="shared" si="53"/>
        <v>-53.197406627153953</v>
      </c>
      <c r="AK72" s="27">
        <f t="shared" si="54"/>
        <v>-19.507744186810243</v>
      </c>
      <c r="AL72" s="27">
        <f t="shared" si="63"/>
        <v>-65.434635732567784</v>
      </c>
      <c r="AM72" s="27">
        <f t="shared" si="64"/>
        <v>-7.2705150813964199</v>
      </c>
      <c r="AN72" s="27">
        <f t="shared" si="65"/>
        <v>-21.811545244189261</v>
      </c>
      <c r="AO72" s="27">
        <f t="shared" si="66"/>
        <v>-43.623090488378523</v>
      </c>
      <c r="AP72" s="18">
        <f t="shared" si="72"/>
        <v>499.26665122957195</v>
      </c>
      <c r="AQ72" s="18">
        <f t="shared" si="43"/>
        <v>-45.951021655225517</v>
      </c>
      <c r="AR72" s="18">
        <f t="shared" si="55"/>
        <v>47.877665964438556</v>
      </c>
      <c r="AS72" s="18">
        <f t="shared" si="56"/>
        <v>17.556969768129218</v>
      </c>
      <c r="AT72" s="18">
        <f t="shared" si="57"/>
        <v>-22.607577666858994</v>
      </c>
      <c r="AU72" s="18">
        <f t="shared" si="58"/>
        <v>-29.878092748255412</v>
      </c>
      <c r="AV72" s="18">
        <f t="shared" si="73"/>
        <v>4927.3033315663288</v>
      </c>
      <c r="AW72" s="18">
        <f t="shared" si="67"/>
        <v>-3.1239635895167908</v>
      </c>
      <c r="AX72" s="18">
        <f t="shared" si="68"/>
        <v>75.829114403480162</v>
      </c>
      <c r="AY72" s="18">
        <f t="shared" si="59"/>
        <v>-4.1197416244299657E-2</v>
      </c>
      <c r="AZ72" s="19">
        <f t="shared" si="48"/>
        <v>28413.699999999997</v>
      </c>
      <c r="BA72" s="18">
        <f t="shared" si="60"/>
        <v>72.705150813964195</v>
      </c>
      <c r="BB72" s="18">
        <f t="shared" si="71"/>
        <v>5323.5699827958997</v>
      </c>
      <c r="BC72" s="18">
        <f t="shared" si="61"/>
        <v>5426.5699827959006</v>
      </c>
      <c r="BD72" s="18"/>
      <c r="BE72" s="105">
        <f t="shared" si="69"/>
        <v>1.3579937689059733E-2</v>
      </c>
      <c r="BF72" s="105">
        <f t="shared" si="44"/>
        <v>1.4681292771314483E-2</v>
      </c>
    </row>
    <row r="73" spans="1:58" x14ac:dyDescent="0.25">
      <c r="A73" s="120">
        <v>0</v>
      </c>
      <c r="C73" s="14">
        <f t="shared" si="62"/>
        <v>44137</v>
      </c>
      <c r="D73" s="84">
        <v>72</v>
      </c>
      <c r="E73" s="84" t="str">
        <f t="shared" si="49"/>
        <v/>
      </c>
      <c r="AC73" s="70">
        <f t="shared" si="50"/>
        <v>8.6122699172817399</v>
      </c>
      <c r="AD73" s="15">
        <f t="shared" si="51"/>
        <v>2.8888888888888893</v>
      </c>
      <c r="AE73">
        <f t="shared" si="46"/>
        <v>0.13</v>
      </c>
      <c r="AF73">
        <v>22.22</v>
      </c>
      <c r="AG73">
        <f t="shared" si="47"/>
        <v>4.4999999999999998E-2</v>
      </c>
      <c r="AH73">
        <f t="shared" si="52"/>
        <v>8.5000000000000006E-2</v>
      </c>
      <c r="AI73" s="26">
        <f t="shared" si="70"/>
        <v>22914.983846798139</v>
      </c>
      <c r="AJ73" s="27">
        <f t="shared" si="53"/>
        <v>-52.699932013651178</v>
      </c>
      <c r="AK73" s="27">
        <f t="shared" si="54"/>
        <v>-19.446238392306153</v>
      </c>
      <c r="AL73" s="27">
        <f t="shared" si="63"/>
        <v>-64.931553365361609</v>
      </c>
      <c r="AM73" s="27">
        <f t="shared" si="64"/>
        <v>-7.2146170405957335</v>
      </c>
      <c r="AN73" s="27">
        <f t="shared" si="65"/>
        <v>-21.643851121787204</v>
      </c>
      <c r="AO73" s="27">
        <f t="shared" si="66"/>
        <v>-43.287702243574401</v>
      </c>
      <c r="AP73" s="18">
        <f t="shared" si="72"/>
        <v>496.10842382724388</v>
      </c>
      <c r="AQ73" s="18">
        <f t="shared" si="43"/>
        <v>-45.622781462358965</v>
      </c>
      <c r="AR73" s="18">
        <f t="shared" si="55"/>
        <v>47.429938812286061</v>
      </c>
      <c r="AS73" s="18">
        <f t="shared" si="56"/>
        <v>17.501614553075537</v>
      </c>
      <c r="AT73" s="18">
        <f t="shared" si="57"/>
        <v>-22.466999305330738</v>
      </c>
      <c r="AU73" s="18">
        <f t="shared" si="58"/>
        <v>-29.681616345926471</v>
      </c>
      <c r="AV73" s="18">
        <f t="shared" si="73"/>
        <v>5002.6077293746139</v>
      </c>
      <c r="AW73" s="18">
        <f t="shared" si="67"/>
        <v>-3.1582274023280661</v>
      </c>
      <c r="AX73" s="18">
        <f t="shared" si="68"/>
        <v>75.304397808285103</v>
      </c>
      <c r="AY73" s="18">
        <f t="shared" si="59"/>
        <v>-4.1939481547525144E-2</v>
      </c>
      <c r="AZ73" s="19">
        <f t="shared" si="48"/>
        <v>28413.699999999997</v>
      </c>
      <c r="BA73" s="18">
        <f t="shared" si="60"/>
        <v>72.146170405957335</v>
      </c>
      <c r="BB73" s="18">
        <f t="shared" si="71"/>
        <v>5395.7161532018572</v>
      </c>
      <c r="BC73" s="18">
        <f t="shared" si="61"/>
        <v>5498.7161532018581</v>
      </c>
      <c r="BD73" s="18"/>
      <c r="BE73" s="105">
        <f t="shared" si="69"/>
        <v>1.329498571559673E-2</v>
      </c>
      <c r="BF73" s="105">
        <f t="shared" si="44"/>
        <v>1.4360886819225267E-2</v>
      </c>
    </row>
    <row r="74" spans="1:58" x14ac:dyDescent="0.25">
      <c r="A74" s="120">
        <v>0</v>
      </c>
      <c r="C74" s="14">
        <f t="shared" si="62"/>
        <v>44138</v>
      </c>
      <c r="D74" s="84">
        <v>73</v>
      </c>
      <c r="E74" s="84" t="str">
        <f t="shared" si="49"/>
        <v/>
      </c>
      <c r="AC74" s="70">
        <f t="shared" si="50"/>
        <v>8.6252048323544166</v>
      </c>
      <c r="AD74" s="15">
        <f t="shared" si="51"/>
        <v>2.8888888888888893</v>
      </c>
      <c r="AE74">
        <f t="shared" si="46"/>
        <v>0.13</v>
      </c>
      <c r="AF74">
        <v>22.22</v>
      </c>
      <c r="AG74">
        <f t="shared" si="47"/>
        <v>4.4999999999999998E-2</v>
      </c>
      <c r="AH74">
        <f t="shared" si="52"/>
        <v>8.5000000000000006E-2</v>
      </c>
      <c r="AI74" s="26">
        <f t="shared" si="70"/>
        <v>22843.396429885583</v>
      </c>
      <c r="AJ74" s="27">
        <f t="shared" si="53"/>
        <v>-52.202211438573798</v>
      </c>
      <c r="AK74" s="27">
        <f t="shared" si="54"/>
        <v>-19.38520547398376</v>
      </c>
      <c r="AL74" s="27">
        <f t="shared" si="63"/>
        <v>-64.428675221301802</v>
      </c>
      <c r="AM74" s="27">
        <f t="shared" si="64"/>
        <v>-7.1587416912557558</v>
      </c>
      <c r="AN74" s="27">
        <f t="shared" si="65"/>
        <v>-21.476225073767267</v>
      </c>
      <c r="AO74" s="27">
        <f t="shared" si="66"/>
        <v>-42.952450147534535</v>
      </c>
      <c r="AP74" s="18">
        <f t="shared" si="72"/>
        <v>492.91968744128843</v>
      </c>
      <c r="AQ74" s="18">
        <f t="shared" si="43"/>
        <v>-45.292532535031299</v>
      </c>
      <c r="AR74" s="18">
        <f t="shared" si="55"/>
        <v>46.981990294716418</v>
      </c>
      <c r="AS74" s="18">
        <f t="shared" si="56"/>
        <v>17.446684926585384</v>
      </c>
      <c r="AT74" s="18">
        <f t="shared" si="57"/>
        <v>-22.324879072225976</v>
      </c>
      <c r="AU74" s="18">
        <f t="shared" si="58"/>
        <v>-29.483620763481731</v>
      </c>
      <c r="AV74" s="18">
        <f t="shared" si="73"/>
        <v>5077.383882673128</v>
      </c>
      <c r="AW74" s="18">
        <f t="shared" si="67"/>
        <v>-3.1887363859554512</v>
      </c>
      <c r="AX74" s="18">
        <f t="shared" si="68"/>
        <v>74.776153298514146</v>
      </c>
      <c r="AY74" s="18">
        <f t="shared" si="59"/>
        <v>-4.2643760681639845E-2</v>
      </c>
      <c r="AZ74" s="19">
        <f t="shared" si="48"/>
        <v>28413.699999999997</v>
      </c>
      <c r="BA74" s="18">
        <f t="shared" si="60"/>
        <v>71.587416912557558</v>
      </c>
      <c r="BB74" s="18">
        <f t="shared" si="71"/>
        <v>5467.3035701144145</v>
      </c>
      <c r="BC74" s="18">
        <f t="shared" si="61"/>
        <v>5570.3035701144163</v>
      </c>
      <c r="BD74" s="18"/>
      <c r="BE74" s="105">
        <f t="shared" si="69"/>
        <v>1.3018932950534899E-2</v>
      </c>
      <c r="BF74" s="105">
        <f t="shared" si="44"/>
        <v>1.4050857881991388E-2</v>
      </c>
    </row>
    <row r="75" spans="1:58" x14ac:dyDescent="0.25">
      <c r="A75" s="120">
        <v>0</v>
      </c>
      <c r="C75" s="14">
        <f t="shared" si="62"/>
        <v>44139</v>
      </c>
      <c r="D75" s="84">
        <v>74</v>
      </c>
      <c r="E75" s="84" t="str">
        <f t="shared" si="49"/>
        <v/>
      </c>
      <c r="AC75" s="70">
        <f t="shared" si="50"/>
        <v>8.6378756398590912</v>
      </c>
      <c r="AD75" s="15">
        <f t="shared" si="51"/>
        <v>2.8888888888888893</v>
      </c>
      <c r="AE75">
        <f t="shared" si="46"/>
        <v>0.13</v>
      </c>
      <c r="AF75">
        <v>22.22</v>
      </c>
      <c r="AG75">
        <f t="shared" si="47"/>
        <v>4.4999999999999998E-2</v>
      </c>
      <c r="AH75">
        <f t="shared" si="52"/>
        <v>8.5000000000000006E-2</v>
      </c>
      <c r="AI75" s="26">
        <f t="shared" si="70"/>
        <v>22772.367136661684</v>
      </c>
      <c r="AJ75" s="27">
        <f t="shared" si="53"/>
        <v>-51.704647984018905</v>
      </c>
      <c r="AK75" s="27">
        <f t="shared" si="54"/>
        <v>-19.324645239881935</v>
      </c>
      <c r="AL75" s="27">
        <f t="shared" si="63"/>
        <v>-63.926363901510754</v>
      </c>
      <c r="AM75" s="27">
        <f t="shared" si="64"/>
        <v>-7.102929322390084</v>
      </c>
      <c r="AN75" s="27">
        <f t="shared" si="65"/>
        <v>-21.30878796717025</v>
      </c>
      <c r="AO75" s="27">
        <f t="shared" si="66"/>
        <v>-42.617575934340508</v>
      </c>
      <c r="AP75" s="18">
        <f t="shared" si="72"/>
        <v>489.70403129115425</v>
      </c>
      <c r="AQ75" s="18">
        <f t="shared" ref="AQ75:AQ110" si="74">AO68</f>
        <v>-44.960634116786963</v>
      </c>
      <c r="AR75" s="18">
        <f t="shared" si="55"/>
        <v>46.534183185617017</v>
      </c>
      <c r="AS75" s="18">
        <f t="shared" si="56"/>
        <v>17.39218071589374</v>
      </c>
      <c r="AT75" s="18">
        <f t="shared" si="57"/>
        <v>-22.181385934857978</v>
      </c>
      <c r="AU75" s="18">
        <f t="shared" si="58"/>
        <v>-29.284315257248061</v>
      </c>
      <c r="AV75" s="18">
        <f t="shared" si="73"/>
        <v>5151.6288320471631</v>
      </c>
      <c r="AW75" s="18">
        <f t="shared" si="67"/>
        <v>-3.2156561501341798</v>
      </c>
      <c r="AX75" s="18">
        <f t="shared" si="68"/>
        <v>74.244949374035059</v>
      </c>
      <c r="AY75" s="18">
        <f t="shared" si="59"/>
        <v>-4.3311446465323596E-2</v>
      </c>
      <c r="AZ75" s="19">
        <f t="shared" si="48"/>
        <v>28413.700000000004</v>
      </c>
      <c r="BA75" s="18">
        <f t="shared" si="60"/>
        <v>71.029293223900851</v>
      </c>
      <c r="BB75" s="18">
        <f t="shared" si="71"/>
        <v>5538.3328633383153</v>
      </c>
      <c r="BC75" s="18">
        <f t="shared" si="61"/>
        <v>5641.3328633383171</v>
      </c>
      <c r="BD75" s="18"/>
      <c r="BE75" s="105">
        <f t="shared" si="69"/>
        <v>1.2751422311161734E-2</v>
      </c>
      <c r="BF75" s="105">
        <f t="shared" ref="BF75:BF110" si="75">AVERAGE(BE68:BE75)</f>
        <v>1.3750769971084856E-2</v>
      </c>
    </row>
    <row r="76" spans="1:58" x14ac:dyDescent="0.25">
      <c r="A76" s="120">
        <v>0</v>
      </c>
      <c r="C76" s="14">
        <f t="shared" si="62"/>
        <v>44140</v>
      </c>
      <c r="D76" s="84">
        <v>75</v>
      </c>
      <c r="E76" s="84" t="str">
        <f t="shared" si="49"/>
        <v/>
      </c>
      <c r="AC76" s="70">
        <f t="shared" si="50"/>
        <v>8.6502903720628375</v>
      </c>
      <c r="AD76" s="15">
        <f t="shared" si="51"/>
        <v>2.8888888888888893</v>
      </c>
      <c r="AE76">
        <f t="shared" si="46"/>
        <v>0.13</v>
      </c>
      <c r="AF76">
        <v>22.22</v>
      </c>
      <c r="AG76">
        <f t="shared" si="47"/>
        <v>4.4999999999999998E-2</v>
      </c>
      <c r="AH76">
        <f t="shared" si="52"/>
        <v>8.5000000000000006E-2</v>
      </c>
      <c r="AI76" s="26">
        <f t="shared" si="70"/>
        <v>22701.894958408826</v>
      </c>
      <c r="AJ76" s="27">
        <f t="shared" si="53"/>
        <v>-51.207621095646012</v>
      </c>
      <c r="AK76" s="27">
        <f t="shared" si="54"/>
        <v>-19.264557157209797</v>
      </c>
      <c r="AL76" s="27">
        <f t="shared" si="63"/>
        <v>-63.424960427570234</v>
      </c>
      <c r="AM76" s="27">
        <f t="shared" si="64"/>
        <v>-7.0472178252855819</v>
      </c>
      <c r="AN76" s="27">
        <f t="shared" si="65"/>
        <v>-21.141653475856742</v>
      </c>
      <c r="AO76" s="27">
        <f t="shared" si="66"/>
        <v>-42.283306951713492</v>
      </c>
      <c r="AP76" s="18">
        <f t="shared" si="72"/>
        <v>486.46488352863321</v>
      </c>
      <c r="AQ76" s="18">
        <f t="shared" si="74"/>
        <v>-44.627426781989378</v>
      </c>
      <c r="AR76" s="18">
        <f t="shared" si="55"/>
        <v>46.08685898608141</v>
      </c>
      <c r="AS76" s="18">
        <f t="shared" si="56"/>
        <v>17.338101441488817</v>
      </c>
      <c r="AT76" s="18">
        <f t="shared" si="57"/>
        <v>-22.036681408101941</v>
      </c>
      <c r="AU76" s="18">
        <f t="shared" si="58"/>
        <v>-29.083899233387523</v>
      </c>
      <c r="AV76" s="18">
        <f t="shared" si="73"/>
        <v>5225.3401580625396</v>
      </c>
      <c r="AW76" s="18">
        <f t="shared" si="67"/>
        <v>-3.2391477625210428</v>
      </c>
      <c r="AX76" s="18">
        <f t="shared" si="68"/>
        <v>73.711326015376471</v>
      </c>
      <c r="AY76" s="18">
        <f t="shared" si="59"/>
        <v>-4.3943691392084629E-2</v>
      </c>
      <c r="AZ76" s="19">
        <f t="shared" si="48"/>
        <v>28413.699999999997</v>
      </c>
      <c r="BA76" s="18">
        <f t="shared" si="60"/>
        <v>70.472178252855812</v>
      </c>
      <c r="BB76" s="18">
        <f t="shared" si="71"/>
        <v>5608.8050415911712</v>
      </c>
      <c r="BC76" s="18">
        <f t="shared" si="61"/>
        <v>5711.805041591173</v>
      </c>
      <c r="BD76" s="18"/>
      <c r="BE76" s="105">
        <f t="shared" si="69"/>
        <v>1.2492114888457981E-2</v>
      </c>
      <c r="BF76" s="105">
        <f t="shared" si="75"/>
        <v>1.3460210613031261E-2</v>
      </c>
    </row>
    <row r="77" spans="1:58" x14ac:dyDescent="0.25">
      <c r="A77" s="120">
        <v>0</v>
      </c>
      <c r="C77" s="14">
        <f t="shared" si="62"/>
        <v>44141</v>
      </c>
      <c r="D77" s="84">
        <v>76</v>
      </c>
      <c r="E77" s="84" t="str">
        <f t="shared" si="49"/>
        <v/>
      </c>
      <c r="AC77" s="70">
        <f t="shared" si="50"/>
        <v>8.6624567494111506</v>
      </c>
      <c r="AD77" s="15">
        <f t="shared" si="51"/>
        <v>2.8888888888888893</v>
      </c>
      <c r="AE77">
        <f t="shared" si="46"/>
        <v>0.13</v>
      </c>
      <c r="AF77">
        <v>22.22</v>
      </c>
      <c r="AG77">
        <f t="shared" si="47"/>
        <v>4.4999999999999998E-2</v>
      </c>
      <c r="AH77">
        <f t="shared" si="52"/>
        <v>8.5000000000000006E-2</v>
      </c>
      <c r="AI77" s="26">
        <f t="shared" si="70"/>
        <v>22631.978530531938</v>
      </c>
      <c r="AJ77" s="27">
        <f t="shared" si="53"/>
        <v>-50.711487504258464</v>
      </c>
      <c r="AK77" s="27">
        <f t="shared" si="54"/>
        <v>-19.204940372630578</v>
      </c>
      <c r="AL77" s="27">
        <f t="shared" si="63"/>
        <v>-62.924785089200142</v>
      </c>
      <c r="AM77" s="27">
        <f t="shared" si="64"/>
        <v>-6.9916427876889049</v>
      </c>
      <c r="AN77" s="27">
        <f t="shared" si="65"/>
        <v>-20.974928363066713</v>
      </c>
      <c r="AO77" s="27">
        <f t="shared" si="66"/>
        <v>-41.949856726133433</v>
      </c>
      <c r="AP77" s="18">
        <f t="shared" si="72"/>
        <v>483.20551577616482</v>
      </c>
      <c r="AQ77" s="18">
        <f t="shared" si="74"/>
        <v>-44.293233082879965</v>
      </c>
      <c r="AR77" s="18">
        <f t="shared" si="55"/>
        <v>45.640338753832616</v>
      </c>
      <c r="AS77" s="18">
        <f t="shared" si="56"/>
        <v>17.28444633536752</v>
      </c>
      <c r="AT77" s="18">
        <f t="shared" si="57"/>
        <v>-21.890919758788492</v>
      </c>
      <c r="AU77" s="18">
        <f t="shared" si="58"/>
        <v>-28.882562546477395</v>
      </c>
      <c r="AV77" s="18">
        <f t="shared" si="73"/>
        <v>5298.5159536918964</v>
      </c>
      <c r="AW77" s="18">
        <f t="shared" si="67"/>
        <v>-3.2593677524683926</v>
      </c>
      <c r="AX77" s="18">
        <f t="shared" si="68"/>
        <v>73.175795629356799</v>
      </c>
      <c r="AY77" s="18">
        <f t="shared" si="59"/>
        <v>-4.4541610028778336E-2</v>
      </c>
      <c r="AZ77" s="19">
        <f t="shared" si="48"/>
        <v>28413.699999999997</v>
      </c>
      <c r="BA77" s="18">
        <f t="shared" si="60"/>
        <v>69.91642787688906</v>
      </c>
      <c r="BB77" s="18">
        <f t="shared" si="71"/>
        <v>5678.7214694680606</v>
      </c>
      <c r="BC77" s="18">
        <f t="shared" si="61"/>
        <v>5781.7214694680615</v>
      </c>
      <c r="BD77" s="18"/>
      <c r="BE77" s="105">
        <f t="shared" si="69"/>
        <v>1.2240688778378099E-2</v>
      </c>
      <c r="BF77" s="105">
        <f t="shared" si="75"/>
        <v>1.3178789240442775E-2</v>
      </c>
    </row>
    <row r="78" spans="1:58" x14ac:dyDescent="0.25">
      <c r="A78" s="120">
        <v>0</v>
      </c>
      <c r="C78" s="14">
        <f t="shared" si="62"/>
        <v>44142</v>
      </c>
      <c r="D78" s="84">
        <v>77</v>
      </c>
      <c r="E78" s="84" t="str">
        <f t="shared" si="49"/>
        <v/>
      </c>
      <c r="AC78" s="70">
        <f t="shared" si="50"/>
        <v>8.6743821957706633</v>
      </c>
      <c r="AD78" s="15">
        <f t="shared" si="51"/>
        <v>2.8888888888888893</v>
      </c>
      <c r="AE78">
        <f t="shared" si="46"/>
        <v>0.13</v>
      </c>
      <c r="AF78">
        <v>22.22</v>
      </c>
      <c r="AG78">
        <f t="shared" si="47"/>
        <v>4.4999999999999998E-2</v>
      </c>
      <c r="AH78">
        <f t="shared" si="52"/>
        <v>8.5000000000000006E-2</v>
      </c>
      <c r="AI78" s="26">
        <f t="shared" si="70"/>
        <v>22562.616154672072</v>
      </c>
      <c r="AJ78" s="27">
        <f t="shared" si="53"/>
        <v>-50.216582128117665</v>
      </c>
      <c r="AK78" s="27">
        <f t="shared" si="54"/>
        <v>-19.145793731748707</v>
      </c>
      <c r="AL78" s="27">
        <f t="shared" si="63"/>
        <v>-62.426138273879737</v>
      </c>
      <c r="AM78" s="27">
        <f t="shared" si="64"/>
        <v>-6.9362375859866381</v>
      </c>
      <c r="AN78" s="27">
        <f t="shared" si="65"/>
        <v>-20.808712757959913</v>
      </c>
      <c r="AO78" s="27">
        <f t="shared" si="66"/>
        <v>-41.61742551591982</v>
      </c>
      <c r="AP78" s="18">
        <f t="shared" si="72"/>
        <v>479.929047655548</v>
      </c>
      <c r="AQ78" s="18">
        <f t="shared" si="74"/>
        <v>-43.958358184569136</v>
      </c>
      <c r="AR78" s="18">
        <f t="shared" si="55"/>
        <v>45.1949239153059</v>
      </c>
      <c r="AS78" s="18">
        <f t="shared" si="56"/>
        <v>17.231214358573837</v>
      </c>
      <c r="AT78" s="18">
        <f t="shared" si="57"/>
        <v>-21.744248209927417</v>
      </c>
      <c r="AU78" s="18">
        <f t="shared" si="58"/>
        <v>-28.680485795914056</v>
      </c>
      <c r="AV78" s="18">
        <f t="shared" si="73"/>
        <v>5371.1547976723796</v>
      </c>
      <c r="AW78" s="18">
        <f t="shared" si="67"/>
        <v>-3.276468120616812</v>
      </c>
      <c r="AX78" s="18">
        <f t="shared" si="68"/>
        <v>72.638843980483216</v>
      </c>
      <c r="AY78" s="18">
        <f t="shared" si="59"/>
        <v>-4.510628117233173E-2</v>
      </c>
      <c r="AZ78" s="19">
        <f t="shared" si="48"/>
        <v>28413.699999999997</v>
      </c>
      <c r="BA78" s="18">
        <f t="shared" si="60"/>
        <v>69.362375859866376</v>
      </c>
      <c r="BB78" s="18">
        <f t="shared" si="71"/>
        <v>5748.0838453279266</v>
      </c>
      <c r="BC78" s="18">
        <f t="shared" si="61"/>
        <v>5851.0838453279275</v>
      </c>
      <c r="BD78" s="18"/>
      <c r="BE78" s="105">
        <f t="shared" si="69"/>
        <v>1.1996838005108465E-2</v>
      </c>
      <c r="BF78" s="105">
        <f t="shared" si="75"/>
        <v>1.2906135716965181E-2</v>
      </c>
    </row>
    <row r="79" spans="1:58" x14ac:dyDescent="0.25">
      <c r="A79" s="120">
        <v>0</v>
      </c>
      <c r="C79" s="14">
        <f t="shared" si="62"/>
        <v>44143</v>
      </c>
      <c r="D79" s="84">
        <v>78</v>
      </c>
      <c r="E79" s="84" t="str">
        <f t="shared" si="49"/>
        <v/>
      </c>
      <c r="AC79" s="70">
        <f t="shared" si="50"/>
        <v>8.686073852732024</v>
      </c>
      <c r="AD79" s="15">
        <f t="shared" si="51"/>
        <v>2.8888888888888893</v>
      </c>
      <c r="AE79">
        <f t="shared" si="46"/>
        <v>0.13</v>
      </c>
      <c r="AF79">
        <v>22.22</v>
      </c>
      <c r="AG79">
        <f t="shared" si="47"/>
        <v>4.4999999999999998E-2</v>
      </c>
      <c r="AH79">
        <f t="shared" si="52"/>
        <v>8.5000000000000006E-2</v>
      </c>
      <c r="AI79" s="26">
        <f t="shared" si="70"/>
        <v>22493.805819918707</v>
      </c>
      <c r="AJ79" s="27">
        <f t="shared" si="53"/>
        <v>-49.723218955547857</v>
      </c>
      <c r="AK79" s="27">
        <f t="shared" si="54"/>
        <v>-19.087115797817063</v>
      </c>
      <c r="AL79" s="27">
        <f t="shared" si="63"/>
        <v>-61.929301278028426</v>
      </c>
      <c r="AM79" s="27">
        <f t="shared" si="64"/>
        <v>-6.8810334753364915</v>
      </c>
      <c r="AN79" s="27">
        <f t="shared" si="65"/>
        <v>-20.643100426009472</v>
      </c>
      <c r="AO79" s="27">
        <f t="shared" si="66"/>
        <v>-41.286200852018951</v>
      </c>
      <c r="AP79" s="18">
        <f t="shared" si="72"/>
        <v>476.63845130069825</v>
      </c>
      <c r="AQ79" s="18">
        <f t="shared" si="74"/>
        <v>-43.623090488378523</v>
      </c>
      <c r="AR79" s="18">
        <f t="shared" si="55"/>
        <v>44.750897059993072</v>
      </c>
      <c r="AS79" s="18">
        <f t="shared" si="56"/>
        <v>17.178404218035357</v>
      </c>
      <c r="AT79" s="18">
        <f t="shared" si="57"/>
        <v>-21.59680714449966</v>
      </c>
      <c r="AU79" s="18">
        <f t="shared" si="58"/>
        <v>-28.477840619836151</v>
      </c>
      <c r="AV79" s="18">
        <f t="shared" si="73"/>
        <v>5443.2557287805939</v>
      </c>
      <c r="AW79" s="18">
        <f t="shared" si="67"/>
        <v>-3.2905963548497539</v>
      </c>
      <c r="AX79" s="18">
        <f t="shared" si="68"/>
        <v>72.100931108214354</v>
      </c>
      <c r="AY79" s="18">
        <f t="shared" si="59"/>
        <v>-4.5638749795213963E-2</v>
      </c>
      <c r="AZ79" s="19">
        <f t="shared" si="48"/>
        <v>28413.7</v>
      </c>
      <c r="BA79" s="18">
        <f t="shared" si="60"/>
        <v>68.810334753364913</v>
      </c>
      <c r="BB79" s="18">
        <f t="shared" si="71"/>
        <v>5816.8941800812918</v>
      </c>
      <c r="BC79" s="18">
        <f t="shared" si="61"/>
        <v>5919.8941800812918</v>
      </c>
      <c r="BD79" s="18"/>
      <c r="BE79" s="105">
        <f t="shared" si="69"/>
        <v>1.1760271527865577E-2</v>
      </c>
      <c r="BF79" s="105">
        <f t="shared" si="75"/>
        <v>1.2641898983270401E-2</v>
      </c>
    </row>
    <row r="80" spans="1:58" x14ac:dyDescent="0.25">
      <c r="A80" s="120">
        <v>0</v>
      </c>
      <c r="C80" s="14">
        <f t="shared" si="62"/>
        <v>44144</v>
      </c>
      <c r="D80" s="84">
        <v>79</v>
      </c>
      <c r="E80" s="84" t="str">
        <f t="shared" si="49"/>
        <v/>
      </c>
      <c r="AC80" s="70">
        <f t="shared" si="50"/>
        <v>8.6975385930442073</v>
      </c>
      <c r="AD80" s="15">
        <f t="shared" si="51"/>
        <v>2.8888888888888893</v>
      </c>
      <c r="AE80">
        <f t="shared" si="46"/>
        <v>0.13</v>
      </c>
      <c r="AF80">
        <v>22.22</v>
      </c>
      <c r="AG80">
        <f t="shared" si="47"/>
        <v>4.4999999999999998E-2</v>
      </c>
      <c r="AH80">
        <f t="shared" si="52"/>
        <v>8.5000000000000006E-2</v>
      </c>
      <c r="AI80" s="26">
        <f t="shared" si="70"/>
        <v>22425.545223141638</v>
      </c>
      <c r="AJ80" s="27">
        <f t="shared" si="53"/>
        <v>-49.231691907385162</v>
      </c>
      <c r="AK80" s="27">
        <f t="shared" si="54"/>
        <v>-19.028904869681757</v>
      </c>
      <c r="AL80" s="27">
        <f t="shared" si="63"/>
        <v>-61.434537099360234</v>
      </c>
      <c r="AM80" s="27">
        <f t="shared" si="64"/>
        <v>-6.8260596777066924</v>
      </c>
      <c r="AN80" s="27">
        <f t="shared" si="65"/>
        <v>-20.478179033120075</v>
      </c>
      <c r="AO80" s="27">
        <f t="shared" si="66"/>
        <v>-40.956358066240156</v>
      </c>
      <c r="AP80" s="18">
        <f t="shared" si="72"/>
        <v>473.33655584795275</v>
      </c>
      <c r="AQ80" s="18">
        <f t="shared" si="74"/>
        <v>-43.287702243574401</v>
      </c>
      <c r="AR80" s="18">
        <f t="shared" si="55"/>
        <v>44.30852271664665</v>
      </c>
      <c r="AS80" s="18">
        <f t="shared" si="56"/>
        <v>17.126014382713581</v>
      </c>
      <c r="AT80" s="18">
        <f t="shared" si="57"/>
        <v>-21.44873030853142</v>
      </c>
      <c r="AU80" s="18">
        <f t="shared" si="58"/>
        <v>-28.274789986238112</v>
      </c>
      <c r="AV80" s="18">
        <f t="shared" si="73"/>
        <v>5514.818221010406</v>
      </c>
      <c r="AW80" s="18">
        <f t="shared" si="67"/>
        <v>-3.301895452745498</v>
      </c>
      <c r="AX80" s="18">
        <f t="shared" si="68"/>
        <v>71.562492229812051</v>
      </c>
      <c r="AY80" s="18">
        <f t="shared" si="59"/>
        <v>-4.6140028803663843E-2</v>
      </c>
      <c r="AZ80" s="19">
        <f t="shared" si="48"/>
        <v>28413.699999999997</v>
      </c>
      <c r="BA80" s="18">
        <f t="shared" si="60"/>
        <v>68.260596777066922</v>
      </c>
      <c r="BB80" s="18">
        <f t="shared" si="71"/>
        <v>5885.1547768583587</v>
      </c>
      <c r="BC80" s="18">
        <f t="shared" si="61"/>
        <v>5988.1547768583587</v>
      </c>
      <c r="BD80" s="18"/>
      <c r="BE80" s="105">
        <f t="shared" si="69"/>
        <v>1.153071232366683E-2</v>
      </c>
      <c r="BF80" s="105">
        <f t="shared" si="75"/>
        <v>1.2385745812596289E-2</v>
      </c>
    </row>
    <row r="81" spans="1:58" x14ac:dyDescent="0.25">
      <c r="A81" s="120">
        <v>0</v>
      </c>
      <c r="C81" s="14">
        <f t="shared" si="62"/>
        <v>44145</v>
      </c>
      <c r="D81" s="84">
        <v>80</v>
      </c>
      <c r="E81" s="84" t="str">
        <f t="shared" si="49"/>
        <v/>
      </c>
      <c r="AC81" s="70">
        <f t="shared" si="50"/>
        <v>8.7087830332451261</v>
      </c>
      <c r="AD81" s="15">
        <f t="shared" si="51"/>
        <v>2.8888888888888893</v>
      </c>
      <c r="AE81">
        <f t="shared" si="46"/>
        <v>0.13</v>
      </c>
      <c r="AF81">
        <v>22.22</v>
      </c>
      <c r="AG81">
        <f t="shared" si="47"/>
        <v>4.4999999999999998E-2</v>
      </c>
      <c r="AH81">
        <f t="shared" si="52"/>
        <v>8.5000000000000006E-2</v>
      </c>
      <c r="AI81" s="26">
        <f t="shared" si="70"/>
        <v>22357.831788463798</v>
      </c>
      <c r="AJ81" s="27">
        <f t="shared" si="53"/>
        <v>-48.742275678858825</v>
      </c>
      <c r="AK81" s="27">
        <f t="shared" si="54"/>
        <v>-18.971158998982176</v>
      </c>
      <c r="AL81" s="27">
        <f t="shared" si="63"/>
        <v>-60.942091210056908</v>
      </c>
      <c r="AM81" s="27">
        <f t="shared" si="64"/>
        <v>-6.7713434677841011</v>
      </c>
      <c r="AN81" s="27">
        <f t="shared" si="65"/>
        <v>-20.314030403352302</v>
      </c>
      <c r="AO81" s="27">
        <f t="shared" si="66"/>
        <v>-40.62806080670461</v>
      </c>
      <c r="AP81" s="18">
        <f t="shared" si="72"/>
        <v>470.02605189731736</v>
      </c>
      <c r="AQ81" s="18">
        <f t="shared" si="74"/>
        <v>-42.952450147534535</v>
      </c>
      <c r="AR81" s="18">
        <f t="shared" si="55"/>
        <v>43.868048110972943</v>
      </c>
      <c r="AS81" s="18">
        <f t="shared" si="56"/>
        <v>17.074043099083958</v>
      </c>
      <c r="AT81" s="18">
        <f t="shared" si="57"/>
        <v>-21.300145013157874</v>
      </c>
      <c r="AU81" s="18">
        <f t="shared" si="58"/>
        <v>-28.071488480941973</v>
      </c>
      <c r="AV81" s="18">
        <f t="shared" si="73"/>
        <v>5585.8421596388825</v>
      </c>
      <c r="AW81" s="18">
        <f t="shared" si="67"/>
        <v>-3.3105039506353933</v>
      </c>
      <c r="AX81" s="18">
        <f t="shared" si="68"/>
        <v>71.023938628476571</v>
      </c>
      <c r="AY81" s="18">
        <f t="shared" si="59"/>
        <v>-4.661110063119013E-2</v>
      </c>
      <c r="AZ81" s="19">
        <f t="shared" si="48"/>
        <v>28413.7</v>
      </c>
      <c r="BA81" s="18">
        <f t="shared" si="60"/>
        <v>67.713434677841008</v>
      </c>
      <c r="BB81" s="18">
        <f t="shared" si="71"/>
        <v>5952.8682115361999</v>
      </c>
      <c r="BC81" s="18">
        <f t="shared" si="61"/>
        <v>6055.8682115361999</v>
      </c>
      <c r="BD81" s="18"/>
      <c r="BE81" s="105">
        <f t="shared" si="69"/>
        <v>1.1307896539268569E-2</v>
      </c>
      <c r="BF81" s="105">
        <f t="shared" si="75"/>
        <v>1.2137359665555269E-2</v>
      </c>
    </row>
    <row r="82" spans="1:58" x14ac:dyDescent="0.25">
      <c r="A82" s="120">
        <v>0</v>
      </c>
      <c r="C82" s="14">
        <f t="shared" si="62"/>
        <v>44146</v>
      </c>
      <c r="D82" s="84">
        <v>81</v>
      </c>
      <c r="E82" s="84" t="str">
        <f t="shared" si="49"/>
        <v/>
      </c>
      <c r="AC82" s="70">
        <f t="shared" si="50"/>
        <v>8.7198135455477974</v>
      </c>
      <c r="AD82" s="15">
        <f t="shared" si="51"/>
        <v>2.8888888888888893</v>
      </c>
      <c r="AE82">
        <f t="shared" si="46"/>
        <v>0.13</v>
      </c>
      <c r="AF82">
        <v>22.22</v>
      </c>
      <c r="AG82">
        <f t="shared" si="47"/>
        <v>4.4999999999999998E-2</v>
      </c>
      <c r="AH82">
        <f t="shared" si="52"/>
        <v>8.5000000000000006E-2</v>
      </c>
      <c r="AI82" s="26">
        <f t="shared" si="70"/>
        <v>22290.662685896648</v>
      </c>
      <c r="AJ82" s="27">
        <f t="shared" si="53"/>
        <v>-48.255226560525784</v>
      </c>
      <c r="AK82" s="27">
        <f t="shared" si="54"/>
        <v>-18.913876006624207</v>
      </c>
      <c r="AL82" s="27">
        <f t="shared" si="63"/>
        <v>-60.452192310434995</v>
      </c>
      <c r="AM82" s="27">
        <f t="shared" si="64"/>
        <v>-6.7169102567149999</v>
      </c>
      <c r="AN82" s="27">
        <f t="shared" si="65"/>
        <v>-20.150730770144996</v>
      </c>
      <c r="AO82" s="27">
        <f t="shared" si="66"/>
        <v>-40.301461540289999</v>
      </c>
      <c r="AP82" s="18">
        <f t="shared" si="72"/>
        <v>466.7094959380326</v>
      </c>
      <c r="AQ82" s="18">
        <f t="shared" si="74"/>
        <v>-42.617575934340508</v>
      </c>
      <c r="AR82" s="18">
        <f t="shared" si="55"/>
        <v>43.429703904473207</v>
      </c>
      <c r="AS82" s="18">
        <f t="shared" si="56"/>
        <v>17.022488405961788</v>
      </c>
      <c r="AT82" s="18">
        <f t="shared" si="57"/>
        <v>-21.151172335379279</v>
      </c>
      <c r="AU82" s="18">
        <f t="shared" si="58"/>
        <v>-27.868082592094279</v>
      </c>
      <c r="AV82" s="18">
        <f t="shared" si="73"/>
        <v>5656.3278181653177</v>
      </c>
      <c r="AW82" s="18">
        <f t="shared" si="67"/>
        <v>-3.3165559592847558</v>
      </c>
      <c r="AX82" s="18">
        <f t="shared" si="68"/>
        <v>70.485658526435145</v>
      </c>
      <c r="AY82" s="18">
        <f t="shared" si="59"/>
        <v>-4.7052918687578195E-2</v>
      </c>
      <c r="AZ82" s="19">
        <f t="shared" si="48"/>
        <v>28413.7</v>
      </c>
      <c r="BA82" s="18">
        <f t="shared" si="60"/>
        <v>67.169102567149992</v>
      </c>
      <c r="BB82" s="18">
        <f t="shared" si="71"/>
        <v>6020.0373141033497</v>
      </c>
      <c r="BC82" s="18">
        <f t="shared" si="61"/>
        <v>6123.0373141033506</v>
      </c>
      <c r="BD82" s="18"/>
      <c r="BE82" s="105">
        <f t="shared" si="69"/>
        <v>1.109157270615568E-2</v>
      </c>
      <c r="BF82" s="105">
        <f t="shared" si="75"/>
        <v>1.1896439635007867E-2</v>
      </c>
    </row>
    <row r="83" spans="1:58" x14ac:dyDescent="0.25">
      <c r="A83" s="120">
        <v>0</v>
      </c>
      <c r="C83" s="14">
        <f t="shared" si="62"/>
        <v>44147</v>
      </c>
      <c r="D83" s="84">
        <v>82</v>
      </c>
      <c r="E83" s="84" t="str">
        <f t="shared" si="49"/>
        <v/>
      </c>
      <c r="AC83" s="70">
        <f t="shared" si="50"/>
        <v>8.7306362690360935</v>
      </c>
      <c r="AD83" s="15">
        <f t="shared" si="51"/>
        <v>2.8888888888888893</v>
      </c>
      <c r="AE83">
        <f t="shared" si="46"/>
        <v>0.13</v>
      </c>
      <c r="AF83">
        <v>22.22</v>
      </c>
      <c r="AG83">
        <f t="shared" si="47"/>
        <v>4.4999999999999998E-2</v>
      </c>
      <c r="AH83">
        <f t="shared" si="52"/>
        <v>8.5000000000000006E-2</v>
      </c>
      <c r="AI83" s="26">
        <f t="shared" si="70"/>
        <v>22224.034849160184</v>
      </c>
      <c r="AJ83" s="27">
        <f t="shared" si="53"/>
        <v>-47.770783237918522</v>
      </c>
      <c r="AK83" s="27">
        <f t="shared" si="54"/>
        <v>-18.857053498545099</v>
      </c>
      <c r="AL83" s="27">
        <f t="shared" si="63"/>
        <v>-59.965053062817262</v>
      </c>
      <c r="AM83" s="27">
        <f t="shared" si="64"/>
        <v>-6.6627836736463628</v>
      </c>
      <c r="AN83" s="27">
        <f t="shared" si="65"/>
        <v>-19.988351020939085</v>
      </c>
      <c r="AO83" s="27">
        <f t="shared" si="66"/>
        <v>-39.976702041878177</v>
      </c>
      <c r="AP83" s="18">
        <f t="shared" si="72"/>
        <v>463.38931473192491</v>
      </c>
      <c r="AQ83" s="18">
        <f t="shared" si="74"/>
        <v>-42.283306951713492</v>
      </c>
      <c r="AR83" s="18">
        <f t="shared" si="55"/>
        <v>42.993704914126674</v>
      </c>
      <c r="AS83" s="18">
        <f t="shared" si="56"/>
        <v>16.971348148690591</v>
      </c>
      <c r="AT83" s="18">
        <f t="shared" si="57"/>
        <v>-21.001927317211468</v>
      </c>
      <c r="AU83" s="18">
        <f t="shared" si="58"/>
        <v>-27.664710990857831</v>
      </c>
      <c r="AV83" s="18">
        <f t="shared" si="73"/>
        <v>5726.2758361078886</v>
      </c>
      <c r="AW83" s="18">
        <f t="shared" si="67"/>
        <v>-3.3201812061076907</v>
      </c>
      <c r="AX83" s="18">
        <f t="shared" si="68"/>
        <v>69.948017942570914</v>
      </c>
      <c r="AY83" s="18">
        <f t="shared" si="59"/>
        <v>-4.7466408681281623E-2</v>
      </c>
      <c r="AZ83" s="19">
        <f t="shared" si="48"/>
        <v>28413.699999999997</v>
      </c>
      <c r="BA83" s="18">
        <f t="shared" si="60"/>
        <v>66.627836736463621</v>
      </c>
      <c r="BB83" s="18">
        <f t="shared" si="71"/>
        <v>6086.6651508398136</v>
      </c>
      <c r="BC83" s="18">
        <f t="shared" si="61"/>
        <v>6189.6651508398136</v>
      </c>
      <c r="BD83" s="18"/>
      <c r="BE83" s="105">
        <f t="shared" si="69"/>
        <v>1.0881501013067056E-2</v>
      </c>
      <c r="BF83" s="105">
        <f t="shared" si="75"/>
        <v>1.1662699472746032E-2</v>
      </c>
    </row>
    <row r="84" spans="1:58" x14ac:dyDescent="0.25">
      <c r="A84" s="120">
        <v>0</v>
      </c>
      <c r="C84" s="14">
        <f t="shared" si="62"/>
        <v>44148</v>
      </c>
      <c r="D84" s="84">
        <v>83</v>
      </c>
      <c r="E84" s="84" t="str">
        <f t="shared" si="49"/>
        <v/>
      </c>
      <c r="AC84" s="70">
        <f t="shared" si="50"/>
        <v>8.741257120219549</v>
      </c>
      <c r="AD84" s="15">
        <f t="shared" si="51"/>
        <v>2.8888888888888893</v>
      </c>
      <c r="AE84">
        <f t="shared" si="46"/>
        <v>0.13</v>
      </c>
      <c r="AF84">
        <v>22.22</v>
      </c>
      <c r="AG84">
        <f t="shared" si="47"/>
        <v>4.4999999999999998E-2</v>
      </c>
      <c r="AH84">
        <f t="shared" si="52"/>
        <v>8.5000000000000006E-2</v>
      </c>
      <c r="AI84" s="26">
        <f t="shared" si="70"/>
        <v>22157.944992709785</v>
      </c>
      <c r="AJ84" s="27">
        <f t="shared" si="53"/>
        <v>-47.289167569611436</v>
      </c>
      <c r="AK84" s="27">
        <f t="shared" si="54"/>
        <v>-18.800688880788499</v>
      </c>
      <c r="AL84" s="27">
        <f t="shared" si="63"/>
        <v>-59.480870805359942</v>
      </c>
      <c r="AM84" s="27">
        <f t="shared" si="64"/>
        <v>-6.6089856450399935</v>
      </c>
      <c r="AN84" s="27">
        <f t="shared" si="65"/>
        <v>-19.826956935119981</v>
      </c>
      <c r="AO84" s="27">
        <f t="shared" si="66"/>
        <v>-39.653913870239961</v>
      </c>
      <c r="AP84" s="18">
        <f t="shared" si="72"/>
        <v>460.06780964821485</v>
      </c>
      <c r="AQ84" s="18">
        <f t="shared" si="74"/>
        <v>-41.949856726133433</v>
      </c>
      <c r="AR84" s="18">
        <f t="shared" si="55"/>
        <v>42.560250812650295</v>
      </c>
      <c r="AS84" s="18">
        <f t="shared" si="56"/>
        <v>16.92061999270965</v>
      </c>
      <c r="AT84" s="18">
        <f t="shared" si="57"/>
        <v>-20.85251916293662</v>
      </c>
      <c r="AU84" s="18">
        <f t="shared" si="58"/>
        <v>-27.461504807976613</v>
      </c>
      <c r="AV84" s="18">
        <f t="shared" si="73"/>
        <v>5795.6871976419989</v>
      </c>
      <c r="AW84" s="18">
        <f t="shared" si="67"/>
        <v>-3.3215050837100648</v>
      </c>
      <c r="AX84" s="18">
        <f t="shared" si="68"/>
        <v>69.411361534110256</v>
      </c>
      <c r="AY84" s="18">
        <f t="shared" si="59"/>
        <v>-4.7852469830573841E-2</v>
      </c>
      <c r="AZ84" s="19">
        <f t="shared" si="48"/>
        <v>28413.699999999997</v>
      </c>
      <c r="BA84" s="18">
        <f t="shared" si="60"/>
        <v>66.089856450399935</v>
      </c>
      <c r="BB84" s="18">
        <f t="shared" si="71"/>
        <v>6152.7550072902131</v>
      </c>
      <c r="BC84" s="18">
        <f t="shared" si="61"/>
        <v>6255.7550072902141</v>
      </c>
      <c r="BD84" s="18"/>
      <c r="BE84" s="105">
        <f t="shared" si="69"/>
        <v>1.0677452631089972E-2</v>
      </c>
      <c r="BF84" s="105">
        <f t="shared" si="75"/>
        <v>1.1435866690575032E-2</v>
      </c>
    </row>
    <row r="85" spans="1:58" x14ac:dyDescent="0.25">
      <c r="A85" s="120">
        <v>0</v>
      </c>
      <c r="C85" s="14">
        <f t="shared" si="62"/>
        <v>44149</v>
      </c>
      <c r="D85" s="84">
        <v>84</v>
      </c>
      <c r="E85" s="84" t="str">
        <f t="shared" si="49"/>
        <v/>
      </c>
      <c r="AC85" s="70">
        <f t="shared" si="50"/>
        <v>8.7516818029924597</v>
      </c>
      <c r="AD85" s="15">
        <f t="shared" si="51"/>
        <v>2.8888888888888893</v>
      </c>
      <c r="AE85">
        <f t="shared" si="46"/>
        <v>0.13</v>
      </c>
      <c r="AF85">
        <v>22.22</v>
      </c>
      <c r="AG85">
        <f t="shared" si="47"/>
        <v>4.4999999999999998E-2</v>
      </c>
      <c r="AH85">
        <f t="shared" si="52"/>
        <v>8.5000000000000006E-2</v>
      </c>
      <c r="AI85" s="26">
        <f t="shared" si="70"/>
        <v>22092.389627992412</v>
      </c>
      <c r="AJ85" s="27">
        <f t="shared" si="53"/>
        <v>-46.810585343464169</v>
      </c>
      <c r="AK85" s="27">
        <f t="shared" si="54"/>
        <v>-18.744779373908528</v>
      </c>
      <c r="AL85" s="27">
        <f t="shared" si="63"/>
        <v>-58.999828245635427</v>
      </c>
      <c r="AM85" s="27">
        <f t="shared" si="64"/>
        <v>-6.5555364717372697</v>
      </c>
      <c r="AN85" s="27">
        <f t="shared" si="65"/>
        <v>-19.666609415211809</v>
      </c>
      <c r="AO85" s="27">
        <f t="shared" si="66"/>
        <v>-39.333218830423618</v>
      </c>
      <c r="AP85" s="18">
        <f t="shared" si="72"/>
        <v>456.74716094376078</v>
      </c>
      <c r="AQ85" s="18">
        <f t="shared" si="74"/>
        <v>-41.61742551591982</v>
      </c>
      <c r="AR85" s="18">
        <f t="shared" si="55"/>
        <v>42.129526809117756</v>
      </c>
      <c r="AS85" s="18">
        <f t="shared" si="56"/>
        <v>16.870301436517675</v>
      </c>
      <c r="AT85" s="18">
        <f t="shared" si="57"/>
        <v>-20.703051434169666</v>
      </c>
      <c r="AU85" s="18">
        <f t="shared" si="58"/>
        <v>-27.258587905906936</v>
      </c>
      <c r="AV85" s="18">
        <f t="shared" si="73"/>
        <v>5864.5632110638253</v>
      </c>
      <c r="AW85" s="18">
        <f t="shared" si="67"/>
        <v>-3.3206487044540722</v>
      </c>
      <c r="AX85" s="18">
        <f t="shared" si="68"/>
        <v>68.876013421826428</v>
      </c>
      <c r="AY85" s="18">
        <f t="shared" si="59"/>
        <v>-4.8211975976556402E-2</v>
      </c>
      <c r="AZ85" s="19">
        <f t="shared" si="48"/>
        <v>28413.699999999997</v>
      </c>
      <c r="BA85" s="18">
        <f t="shared" si="60"/>
        <v>65.555364717372697</v>
      </c>
      <c r="BB85" s="18">
        <f t="shared" si="71"/>
        <v>6218.310372007586</v>
      </c>
      <c r="BC85" s="18">
        <f t="shared" si="61"/>
        <v>6321.310372007586</v>
      </c>
      <c r="BD85" s="18"/>
      <c r="BE85" s="105">
        <f t="shared" si="69"/>
        <v>1.0479209086829052E-2</v>
      </c>
      <c r="BF85" s="105">
        <f t="shared" si="75"/>
        <v>1.1215681729131399E-2</v>
      </c>
    </row>
    <row r="86" spans="1:58" x14ac:dyDescent="0.25">
      <c r="A86" s="120">
        <v>0</v>
      </c>
      <c r="C86" s="14">
        <f t="shared" si="62"/>
        <v>44150</v>
      </c>
      <c r="D86" s="84">
        <v>85</v>
      </c>
      <c r="E86" s="84" t="str">
        <f t="shared" si="49"/>
        <v/>
      </c>
      <c r="AC86" s="70">
        <f t="shared" si="50"/>
        <v>8.7619158180387142</v>
      </c>
      <c r="AD86" s="15">
        <f t="shared" si="51"/>
        <v>2.8888888888888893</v>
      </c>
      <c r="AE86">
        <f t="shared" si="46"/>
        <v>0.13</v>
      </c>
      <c r="AF86">
        <v>22.22</v>
      </c>
      <c r="AG86">
        <f t="shared" si="47"/>
        <v>4.4999999999999998E-2</v>
      </c>
      <c r="AH86">
        <f t="shared" si="52"/>
        <v>8.5000000000000006E-2</v>
      </c>
      <c r="AI86" s="26">
        <f t="shared" si="70"/>
        <v>22027.36507895483</v>
      </c>
      <c r="AJ86" s="27">
        <f t="shared" si="53"/>
        <v>-46.335227010860208</v>
      </c>
      <c r="AK86" s="27">
        <f t="shared" si="54"/>
        <v>-18.689322026721882</v>
      </c>
      <c r="AL86" s="27">
        <f t="shared" si="63"/>
        <v>-58.522094133823884</v>
      </c>
      <c r="AM86" s="27">
        <f t="shared" si="64"/>
        <v>-6.5024549037582098</v>
      </c>
      <c r="AN86" s="27">
        <f t="shared" si="65"/>
        <v>-19.507364711274626</v>
      </c>
      <c r="AO86" s="27">
        <f t="shared" si="66"/>
        <v>-39.014729422549259</v>
      </c>
      <c r="AP86" s="18">
        <f t="shared" si="72"/>
        <v>453.42943198309638</v>
      </c>
      <c r="AQ86" s="18">
        <f t="shared" si="74"/>
        <v>-41.286200852018951</v>
      </c>
      <c r="AR86" s="18">
        <f t="shared" si="55"/>
        <v>41.701704309774186</v>
      </c>
      <c r="AS86" s="18">
        <f t="shared" si="56"/>
        <v>16.820389824049695</v>
      </c>
      <c r="AT86" s="18">
        <f t="shared" si="57"/>
        <v>-20.553622242469235</v>
      </c>
      <c r="AU86" s="18">
        <f t="shared" si="58"/>
        <v>-27.056077146227445</v>
      </c>
      <c r="AV86" s="18">
        <f t="shared" si="73"/>
        <v>5932.905489062071</v>
      </c>
      <c r="AW86" s="18">
        <f t="shared" si="67"/>
        <v>-3.3177289606643967</v>
      </c>
      <c r="AX86" s="18">
        <f t="shared" si="68"/>
        <v>68.342277998245663</v>
      </c>
      <c r="AY86" s="18">
        <f t="shared" si="59"/>
        <v>-4.8545776609166619E-2</v>
      </c>
      <c r="AZ86" s="19">
        <f t="shared" si="48"/>
        <v>28413.699999999997</v>
      </c>
      <c r="BA86" s="18">
        <f t="shared" si="60"/>
        <v>65.024549037582091</v>
      </c>
      <c r="BB86" s="18">
        <f t="shared" si="71"/>
        <v>6283.3349210451679</v>
      </c>
      <c r="BC86" s="18">
        <f t="shared" si="61"/>
        <v>6386.334921045167</v>
      </c>
      <c r="BD86" s="18"/>
      <c r="BE86" s="105">
        <f t="shared" si="69"/>
        <v>1.0286561679604702E-2</v>
      </c>
      <c r="BF86" s="105">
        <f t="shared" si="75"/>
        <v>1.1001897188443429E-2</v>
      </c>
    </row>
    <row r="87" spans="1:58" x14ac:dyDescent="0.25">
      <c r="A87" s="120">
        <v>0</v>
      </c>
      <c r="C87" s="14">
        <f t="shared" si="62"/>
        <v>44151</v>
      </c>
      <c r="D87" s="84">
        <v>86</v>
      </c>
      <c r="E87" s="84" t="str">
        <f t="shared" si="49"/>
        <v/>
      </c>
      <c r="AC87" s="70">
        <f t="shared" si="50"/>
        <v>8.7719644717204126</v>
      </c>
      <c r="AD87" s="15">
        <f t="shared" si="51"/>
        <v>2.8888888888888893</v>
      </c>
      <c r="AE87">
        <f t="shared" si="46"/>
        <v>0.13</v>
      </c>
      <c r="AF87">
        <v>22.22</v>
      </c>
      <c r="AG87">
        <f t="shared" si="47"/>
        <v>4.4999999999999998E-2</v>
      </c>
      <c r="AH87">
        <f t="shared" si="52"/>
        <v>8.5000000000000006E-2</v>
      </c>
      <c r="AI87" s="26">
        <f t="shared" si="70"/>
        <v>21962.86749682658</v>
      </c>
      <c r="AJ87" s="27">
        <f t="shared" si="53"/>
        <v>-45.86326839882171</v>
      </c>
      <c r="AK87" s="27">
        <f t="shared" si="54"/>
        <v>-18.634313729427237</v>
      </c>
      <c r="AL87" s="27">
        <f t="shared" si="63"/>
        <v>-58.047823915424054</v>
      </c>
      <c r="AM87" s="27">
        <f t="shared" si="64"/>
        <v>-6.4497582128248956</v>
      </c>
      <c r="AN87" s="27">
        <f t="shared" si="65"/>
        <v>-19.349274638474686</v>
      </c>
      <c r="AO87" s="27">
        <f t="shared" si="66"/>
        <v>-38.698549276949365</v>
      </c>
      <c r="AP87" s="18">
        <f t="shared" si="72"/>
        <v>450.11657339304088</v>
      </c>
      <c r="AQ87" s="18">
        <f t="shared" si="74"/>
        <v>-40.956358066240156</v>
      </c>
      <c r="AR87" s="18">
        <f t="shared" si="55"/>
        <v>41.276941558939541</v>
      </c>
      <c r="AS87" s="18">
        <f t="shared" si="56"/>
        <v>16.770882356484513</v>
      </c>
      <c r="AT87" s="18">
        <f t="shared" si="57"/>
        <v>-20.404324439239335</v>
      </c>
      <c r="AU87" s="18">
        <f t="shared" si="58"/>
        <v>-26.854082652064232</v>
      </c>
      <c r="AV87" s="18">
        <f t="shared" si="73"/>
        <v>6000.7159297803755</v>
      </c>
      <c r="AW87" s="18">
        <f t="shared" si="67"/>
        <v>-3.3128585900554981</v>
      </c>
      <c r="AX87" s="18">
        <f t="shared" si="68"/>
        <v>67.810440718304562</v>
      </c>
      <c r="AY87" s="18">
        <f t="shared" si="59"/>
        <v>-4.8854697815895985E-2</v>
      </c>
      <c r="AZ87" s="19">
        <f t="shared" si="48"/>
        <v>28413.699999999997</v>
      </c>
      <c r="BA87" s="18">
        <f t="shared" si="60"/>
        <v>64.497582128248951</v>
      </c>
      <c r="BB87" s="18">
        <f t="shared" si="71"/>
        <v>6347.8325031734166</v>
      </c>
      <c r="BC87" s="18">
        <f t="shared" si="61"/>
        <v>6450.8325031734166</v>
      </c>
      <c r="BD87" s="18"/>
      <c r="BE87" s="105">
        <f t="shared" si="69"/>
        <v>1.0099310939003207E-2</v>
      </c>
      <c r="BF87" s="105">
        <f t="shared" si="75"/>
        <v>1.0794277114835634E-2</v>
      </c>
    </row>
    <row r="88" spans="1:58" x14ac:dyDescent="0.25">
      <c r="A88" s="120">
        <v>0</v>
      </c>
      <c r="C88" s="14">
        <f t="shared" si="62"/>
        <v>44152</v>
      </c>
      <c r="D88" s="84">
        <v>87</v>
      </c>
      <c r="E88" s="84" t="str">
        <f t="shared" si="49"/>
        <v/>
      </c>
      <c r="AC88" s="70">
        <f t="shared" si="50"/>
        <v>8.7818328844851816</v>
      </c>
      <c r="AD88" s="15">
        <f t="shared" si="51"/>
        <v>2.8888888888888893</v>
      </c>
      <c r="AE88">
        <f t="shared" si="46"/>
        <v>0.13</v>
      </c>
      <c r="AF88">
        <v>22.22</v>
      </c>
      <c r="AG88">
        <f t="shared" si="47"/>
        <v>4.4999999999999998E-2</v>
      </c>
      <c r="AH88">
        <f t="shared" si="52"/>
        <v>8.5000000000000006E-2</v>
      </c>
      <c r="AI88" s="26">
        <f t="shared" si="70"/>
        <v>21898.892874200523</v>
      </c>
      <c r="AJ88" s="27">
        <f t="shared" si="53"/>
        <v>-45.394871399944428</v>
      </c>
      <c r="AK88" s="27">
        <f t="shared" si="54"/>
        <v>-18.579751226111053</v>
      </c>
      <c r="AL88" s="27">
        <f t="shared" si="63"/>
        <v>-57.577160363449934</v>
      </c>
      <c r="AM88" s="27">
        <f t="shared" si="64"/>
        <v>-6.397462262605548</v>
      </c>
      <c r="AN88" s="27">
        <f t="shared" si="65"/>
        <v>-19.192386787816645</v>
      </c>
      <c r="AO88" s="27">
        <f t="shared" si="66"/>
        <v>-38.38477357563329</v>
      </c>
      <c r="AP88" s="18">
        <f t="shared" si="72"/>
        <v>446.8104271470994</v>
      </c>
      <c r="AQ88" s="18">
        <f t="shared" si="74"/>
        <v>-40.62806080670461</v>
      </c>
      <c r="AR88" s="18">
        <f t="shared" si="55"/>
        <v>40.855384259949986</v>
      </c>
      <c r="AS88" s="18">
        <f t="shared" si="56"/>
        <v>16.721776103499948</v>
      </c>
      <c r="AT88" s="18">
        <f t="shared" si="57"/>
        <v>-20.25524580268684</v>
      </c>
      <c r="AU88" s="18">
        <f t="shared" si="58"/>
        <v>-26.652708065292387</v>
      </c>
      <c r="AV88" s="18">
        <f t="shared" si="73"/>
        <v>6067.9966986523723</v>
      </c>
      <c r="AW88" s="18">
        <f t="shared" si="67"/>
        <v>-3.306146245941477</v>
      </c>
      <c r="AX88" s="18">
        <f t="shared" si="68"/>
        <v>67.28076887199677</v>
      </c>
      <c r="AY88" s="18">
        <f t="shared" si="59"/>
        <v>-4.9139543161753951E-2</v>
      </c>
      <c r="AZ88" s="19">
        <f t="shared" si="48"/>
        <v>28413.699999999993</v>
      </c>
      <c r="BA88" s="18">
        <f t="shared" si="60"/>
        <v>63.974622626055478</v>
      </c>
      <c r="BB88" s="18">
        <f t="shared" si="71"/>
        <v>6411.8071257994725</v>
      </c>
      <c r="BC88" s="18">
        <f t="shared" si="61"/>
        <v>6514.8071257994716</v>
      </c>
      <c r="BD88" s="18"/>
      <c r="BE88" s="105">
        <f t="shared" si="69"/>
        <v>9.9172661194633933E-3</v>
      </c>
      <c r="BF88" s="105">
        <f t="shared" si="75"/>
        <v>1.0592596339310204E-2</v>
      </c>
    </row>
    <row r="89" spans="1:58" x14ac:dyDescent="0.25">
      <c r="A89" s="120">
        <v>0</v>
      </c>
      <c r="C89" s="14">
        <f t="shared" si="62"/>
        <v>44153</v>
      </c>
      <c r="D89" s="84">
        <v>88</v>
      </c>
      <c r="E89" s="84" t="str">
        <f t="shared" si="49"/>
        <v/>
      </c>
      <c r="AC89" s="70">
        <f t="shared" si="50"/>
        <v>8.7915259988242784</v>
      </c>
      <c r="AD89" s="15">
        <f t="shared" si="51"/>
        <v>2.8888888888888893</v>
      </c>
      <c r="AE89">
        <f t="shared" si="46"/>
        <v>0.13</v>
      </c>
      <c r="AF89">
        <v>22.22</v>
      </c>
      <c r="AG89">
        <f t="shared" si="47"/>
        <v>4.4999999999999998E-2</v>
      </c>
      <c r="AH89">
        <f t="shared" si="52"/>
        <v>8.5000000000000006E-2</v>
      </c>
      <c r="AI89" s="26">
        <f t="shared" si="70"/>
        <v>21835.437058433705</v>
      </c>
      <c r="AJ89" s="27">
        <f t="shared" si="53"/>
        <v>-44.930184640157748</v>
      </c>
      <c r="AK89" s="27">
        <f t="shared" si="54"/>
        <v>-18.525631126659182</v>
      </c>
      <c r="AL89" s="27">
        <f t="shared" si="63"/>
        <v>-57.110234190135237</v>
      </c>
      <c r="AM89" s="27">
        <f t="shared" si="64"/>
        <v>-6.3455815766816928</v>
      </c>
      <c r="AN89" s="27">
        <f t="shared" si="65"/>
        <v>-19.036744730045079</v>
      </c>
      <c r="AO89" s="27">
        <f t="shared" si="66"/>
        <v>-38.073489460090158</v>
      </c>
      <c r="AP89" s="18">
        <f t="shared" si="72"/>
        <v>443.51273057532518</v>
      </c>
      <c r="AQ89" s="18">
        <f t="shared" si="74"/>
        <v>-40.301461540289999</v>
      </c>
      <c r="AR89" s="18">
        <f t="shared" si="55"/>
        <v>40.437166176141972</v>
      </c>
      <c r="AS89" s="18">
        <f t="shared" si="56"/>
        <v>16.673068013993262</v>
      </c>
      <c r="AT89" s="18">
        <f t="shared" si="57"/>
        <v>-20.106469221619474</v>
      </c>
      <c r="AU89" s="18">
        <f t="shared" si="58"/>
        <v>-26.452050798301165</v>
      </c>
      <c r="AV89" s="18">
        <f t="shared" si="73"/>
        <v>6134.7502109909638</v>
      </c>
      <c r="AW89" s="18">
        <f t="shared" si="67"/>
        <v>-3.2976965717742246</v>
      </c>
      <c r="AX89" s="18">
        <f t="shared" si="68"/>
        <v>66.753512338591463</v>
      </c>
      <c r="AY89" s="18">
        <f t="shared" si="59"/>
        <v>-4.9401094507917964E-2</v>
      </c>
      <c r="AZ89" s="19">
        <f t="shared" si="48"/>
        <v>28413.699999999997</v>
      </c>
      <c r="BA89" s="18">
        <f t="shared" si="60"/>
        <v>63.455815766816926</v>
      </c>
      <c r="BB89" s="18">
        <f t="shared" si="71"/>
        <v>6475.2629415662896</v>
      </c>
      <c r="BC89" s="18">
        <f t="shared" si="61"/>
        <v>6578.2629415662886</v>
      </c>
      <c r="BD89" s="18"/>
      <c r="BE89" s="105">
        <f t="shared" si="69"/>
        <v>9.7402447288921119E-3</v>
      </c>
      <c r="BF89" s="105">
        <f t="shared" si="75"/>
        <v>1.0396639863013146E-2</v>
      </c>
    </row>
    <row r="90" spans="1:58" x14ac:dyDescent="0.25">
      <c r="A90" s="120">
        <v>0</v>
      </c>
      <c r="C90" s="14">
        <f t="shared" si="62"/>
        <v>44154</v>
      </c>
      <c r="D90" s="84">
        <v>89</v>
      </c>
      <c r="E90" s="84" t="str">
        <f t="shared" si="49"/>
        <v/>
      </c>
      <c r="AC90" s="70">
        <f t="shared" si="50"/>
        <v>8.8010485868110511</v>
      </c>
      <c r="AD90" s="15">
        <f t="shared" si="51"/>
        <v>2.8888888888888893</v>
      </c>
      <c r="AE90">
        <f t="shared" si="46"/>
        <v>0.13</v>
      </c>
      <c r="AF90">
        <v>22.22</v>
      </c>
      <c r="AG90">
        <f t="shared" si="47"/>
        <v>4.4999999999999998E-2</v>
      </c>
      <c r="AH90">
        <f t="shared" si="52"/>
        <v>8.5000000000000006E-2</v>
      </c>
      <c r="AI90" s="26">
        <f t="shared" si="70"/>
        <v>21772.495764391238</v>
      </c>
      <c r="AJ90" s="27">
        <f t="shared" si="53"/>
        <v>-44.469344124373663</v>
      </c>
      <c r="AK90" s="27">
        <f t="shared" si="54"/>
        <v>-18.471949918093507</v>
      </c>
      <c r="AL90" s="27">
        <f t="shared" si="63"/>
        <v>-56.647164638220453</v>
      </c>
      <c r="AM90" s="27">
        <f t="shared" si="64"/>
        <v>-6.2941294042467177</v>
      </c>
      <c r="AN90" s="27">
        <f t="shared" si="65"/>
        <v>-18.88238821274015</v>
      </c>
      <c r="AO90" s="27">
        <f t="shared" si="66"/>
        <v>-37.764776425480306</v>
      </c>
      <c r="AP90" s="18">
        <f t="shared" si="72"/>
        <v>440.2251202957778</v>
      </c>
      <c r="AQ90" s="18">
        <f t="shared" si="74"/>
        <v>-39.976702041878177</v>
      </c>
      <c r="AR90" s="18">
        <f t="shared" si="55"/>
        <v>40.022409711936298</v>
      </c>
      <c r="AS90" s="18">
        <f t="shared" si="56"/>
        <v>16.624754926284158</v>
      </c>
      <c r="AT90" s="18">
        <f t="shared" si="57"/>
        <v>-19.958072875889631</v>
      </c>
      <c r="AU90" s="18">
        <f t="shared" si="58"/>
        <v>-26.252202280136348</v>
      </c>
      <c r="AV90" s="18">
        <f t="shared" si="73"/>
        <v>6200.9791153129781</v>
      </c>
      <c r="AW90" s="18">
        <f t="shared" si="67"/>
        <v>-3.2876102795473798</v>
      </c>
      <c r="AX90" s="18">
        <f t="shared" si="68"/>
        <v>66.228904322014387</v>
      </c>
      <c r="AY90" s="18">
        <f t="shared" si="59"/>
        <v>-4.9640112775572266E-2</v>
      </c>
      <c r="AZ90" s="19">
        <f t="shared" si="48"/>
        <v>28413.699999999993</v>
      </c>
      <c r="BA90" s="18">
        <f t="shared" si="60"/>
        <v>62.941294042467177</v>
      </c>
      <c r="BB90" s="18">
        <f t="shared" si="71"/>
        <v>6538.2042356087568</v>
      </c>
      <c r="BC90" s="18">
        <f t="shared" si="61"/>
        <v>6641.2042356087559</v>
      </c>
      <c r="BD90" s="18"/>
      <c r="BE90" s="105">
        <f t="shared" si="69"/>
        <v>9.5680720885688506E-3</v>
      </c>
      <c r="BF90" s="105">
        <f t="shared" si="75"/>
        <v>1.0206202285814793E-2</v>
      </c>
    </row>
    <row r="91" spans="1:58" x14ac:dyDescent="0.25">
      <c r="A91" s="120">
        <v>2</v>
      </c>
      <c r="B91" t="s">
        <v>91</v>
      </c>
      <c r="C91" s="14">
        <f t="shared" si="62"/>
        <v>44155</v>
      </c>
      <c r="D91" s="84">
        <v>90</v>
      </c>
      <c r="E91" s="84" t="str">
        <f t="shared" si="49"/>
        <v/>
      </c>
      <c r="AC91" s="70">
        <f t="shared" si="50"/>
        <v>8.8054689962814123</v>
      </c>
      <c r="AD91" s="15">
        <f t="shared" si="51"/>
        <v>0.72222222222222232</v>
      </c>
      <c r="AE91">
        <f t="shared" si="46"/>
        <v>3.2500000000000001E-2</v>
      </c>
      <c r="AF91">
        <v>22.22</v>
      </c>
      <c r="AG91">
        <f t="shared" si="47"/>
        <v>4.4999999999999998E-2</v>
      </c>
      <c r="AH91">
        <f t="shared" si="52"/>
        <v>-1.2499999999999997E-2</v>
      </c>
      <c r="AI91" s="26">
        <f t="shared" si="70"/>
        <v>21743.07394195085</v>
      </c>
      <c r="AJ91" s="27">
        <f t="shared" si="53"/>
        <v>-11.00311846503617</v>
      </c>
      <c r="AK91" s="27">
        <f t="shared" si="54"/>
        <v>-18.418703975352766</v>
      </c>
      <c r="AL91" s="27">
        <f t="shared" si="63"/>
        <v>-26.479640196350044</v>
      </c>
      <c r="AM91" s="27">
        <f t="shared" si="64"/>
        <v>-2.9421822440388938</v>
      </c>
      <c r="AN91" s="27">
        <f t="shared" si="65"/>
        <v>-8.8265467321166806</v>
      </c>
      <c r="AO91" s="27">
        <f t="shared" si="66"/>
        <v>-17.653093464233365</v>
      </c>
      <c r="AP91" s="18">
        <f t="shared" si="72"/>
        <v>407.24071620857785</v>
      </c>
      <c r="AQ91" s="18">
        <f t="shared" si="74"/>
        <v>-39.653913870239961</v>
      </c>
      <c r="AR91" s="18">
        <f t="shared" si="55"/>
        <v>9.9028066185325532</v>
      </c>
      <c r="AS91" s="18">
        <f t="shared" si="56"/>
        <v>16.576833577817489</v>
      </c>
      <c r="AT91" s="18">
        <f t="shared" si="57"/>
        <v>-19.810130413309999</v>
      </c>
      <c r="AU91" s="18">
        <f t="shared" si="58"/>
        <v>-22.752312657348892</v>
      </c>
      <c r="AV91" s="18">
        <f t="shared" si="73"/>
        <v>6263.385341840567</v>
      </c>
      <c r="AW91" s="18">
        <f t="shared" si="67"/>
        <v>-32.984404087199948</v>
      </c>
      <c r="AX91" s="18">
        <f t="shared" si="68"/>
        <v>62.406226527588842</v>
      </c>
      <c r="AY91" s="18">
        <f t="shared" si="59"/>
        <v>-0.52854347911290622</v>
      </c>
      <c r="AZ91" s="19">
        <f t="shared" si="48"/>
        <v>28413.699999999993</v>
      </c>
      <c r="BA91" s="18">
        <f t="shared" si="60"/>
        <v>29.42182244038894</v>
      </c>
      <c r="BB91" s="18">
        <f t="shared" si="71"/>
        <v>6567.6260580491453</v>
      </c>
      <c r="BC91" s="18">
        <f t="shared" si="61"/>
        <v>6670.6260580491453</v>
      </c>
      <c r="BD91" s="18"/>
      <c r="BE91" s="105">
        <f t="shared" si="69"/>
        <v>4.4301938920408004E-3</v>
      </c>
      <c r="BF91" s="105">
        <f t="shared" si="75"/>
        <v>9.3997888956865103E-3</v>
      </c>
    </row>
    <row r="92" spans="1:58" x14ac:dyDescent="0.25">
      <c r="A92" s="120">
        <v>2</v>
      </c>
      <c r="C92" s="14">
        <f t="shared" si="62"/>
        <v>44156</v>
      </c>
      <c r="D92" s="84">
        <v>91</v>
      </c>
      <c r="E92" s="84" t="str">
        <f t="shared" si="49"/>
        <v/>
      </c>
      <c r="AC92" s="70">
        <f t="shared" si="50"/>
        <v>8.8097411284093177</v>
      </c>
      <c r="AD92" s="15">
        <f t="shared" si="51"/>
        <v>0.72222222222222232</v>
      </c>
      <c r="AE92">
        <f t="shared" si="46"/>
        <v>3.2500000000000001E-2</v>
      </c>
      <c r="AF92">
        <v>22.22</v>
      </c>
      <c r="AG92">
        <f t="shared" si="47"/>
        <v>4.4999999999999998E-2</v>
      </c>
      <c r="AH92">
        <f t="shared" si="52"/>
        <v>-1.2499999999999997E-2</v>
      </c>
      <c r="AI92" s="26">
        <f t="shared" si="70"/>
        <v>21714.515186101566</v>
      </c>
      <c r="AJ92" s="27">
        <f t="shared" si="53"/>
        <v>-10.164941617573012</v>
      </c>
      <c r="AK92" s="27">
        <f t="shared" si="54"/>
        <v>-18.39381423171432</v>
      </c>
      <c r="AL92" s="27">
        <f t="shared" si="63"/>
        <v>-25.702880264358598</v>
      </c>
      <c r="AM92" s="27">
        <f t="shared" si="64"/>
        <v>-2.8558755849287332</v>
      </c>
      <c r="AN92" s="27">
        <f t="shared" si="65"/>
        <v>-8.5676267547861986</v>
      </c>
      <c r="AO92" s="27">
        <f t="shared" si="66"/>
        <v>-17.135253509572401</v>
      </c>
      <c r="AP92" s="18">
        <f t="shared" si="72"/>
        <v>375.28454541312686</v>
      </c>
      <c r="AQ92" s="18">
        <f t="shared" si="74"/>
        <v>-39.333218830423618</v>
      </c>
      <c r="AR92" s="18">
        <f t="shared" si="55"/>
        <v>9.1484474558157114</v>
      </c>
      <c r="AS92" s="18">
        <f t="shared" si="56"/>
        <v>16.554432808542888</v>
      </c>
      <c r="AT92" s="18">
        <f t="shared" si="57"/>
        <v>-18.325832229386002</v>
      </c>
      <c r="AU92" s="18">
        <f t="shared" si="58"/>
        <v>-21.181707814314734</v>
      </c>
      <c r="AV92" s="18">
        <f t="shared" si="73"/>
        <v>6323.9002684853058</v>
      </c>
      <c r="AW92" s="18">
        <f t="shared" si="67"/>
        <v>-31.956170795450987</v>
      </c>
      <c r="AX92" s="18">
        <f t="shared" si="68"/>
        <v>60.514926644738807</v>
      </c>
      <c r="AY92" s="18">
        <f t="shared" si="59"/>
        <v>-0.52807088378465827</v>
      </c>
      <c r="AZ92" s="19">
        <f t="shared" si="48"/>
        <v>28413.699999999997</v>
      </c>
      <c r="BA92" s="18">
        <f t="shared" si="60"/>
        <v>28.558755849287333</v>
      </c>
      <c r="BB92" s="18">
        <f t="shared" si="71"/>
        <v>6596.1848138984324</v>
      </c>
      <c r="BC92" s="18">
        <f t="shared" si="61"/>
        <v>6699.1848138984324</v>
      </c>
      <c r="BD92" s="18"/>
      <c r="BE92" s="105">
        <f t="shared" si="69"/>
        <v>4.281270693449607E-3</v>
      </c>
      <c r="BF92" s="105">
        <f t="shared" si="75"/>
        <v>8.6002661534814642E-3</v>
      </c>
    </row>
    <row r="93" spans="1:58" x14ac:dyDescent="0.25">
      <c r="A93" s="120">
        <v>2</v>
      </c>
      <c r="C93" s="14">
        <f t="shared" si="62"/>
        <v>44157</v>
      </c>
      <c r="D93" s="84">
        <v>92</v>
      </c>
      <c r="E93" s="84" t="str">
        <f t="shared" si="49"/>
        <v/>
      </c>
      <c r="AC93" s="70">
        <f t="shared" si="50"/>
        <v>8.813871099297776</v>
      </c>
      <c r="AD93" s="15">
        <f t="shared" si="51"/>
        <v>0.72222222222222232</v>
      </c>
      <c r="AE93">
        <f t="shared" si="46"/>
        <v>3.2500000000000001E-2</v>
      </c>
      <c r="AF93">
        <v>22.22</v>
      </c>
      <c r="AG93">
        <f t="shared" si="47"/>
        <v>4.4999999999999998E-2</v>
      </c>
      <c r="AH93">
        <f t="shared" si="52"/>
        <v>-1.2499999999999997E-2</v>
      </c>
      <c r="AI93" s="26">
        <f t="shared" si="70"/>
        <v>21686.790536252851</v>
      </c>
      <c r="AJ93" s="27">
        <f t="shared" si="53"/>
        <v>-9.3549952391033582</v>
      </c>
      <c r="AK93" s="27">
        <f t="shared" si="54"/>
        <v>-18.369654609611985</v>
      </c>
      <c r="AL93" s="27">
        <f t="shared" si="63"/>
        <v>-24.952184863843812</v>
      </c>
      <c r="AM93" s="27">
        <f t="shared" si="64"/>
        <v>-2.7724649848715348</v>
      </c>
      <c r="AN93" s="27">
        <f t="shared" si="65"/>
        <v>-8.3173949546146027</v>
      </c>
      <c r="AO93" s="27">
        <f t="shared" si="66"/>
        <v>-16.634789909229209</v>
      </c>
      <c r="AP93" s="18">
        <f t="shared" si="72"/>
        <v>344.33419631083069</v>
      </c>
      <c r="AQ93" s="18">
        <f t="shared" si="74"/>
        <v>-39.014729422549259</v>
      </c>
      <c r="AR93" s="18">
        <f t="shared" si="55"/>
        <v>8.4194957151930225</v>
      </c>
      <c r="AS93" s="18">
        <f t="shared" si="56"/>
        <v>16.532689148650785</v>
      </c>
      <c r="AT93" s="18">
        <f t="shared" si="57"/>
        <v>-16.887804543590708</v>
      </c>
      <c r="AU93" s="18">
        <f t="shared" si="58"/>
        <v>-19.660269528462244</v>
      </c>
      <c r="AV93" s="18">
        <f t="shared" si="73"/>
        <v>6382.5752674363166</v>
      </c>
      <c r="AW93" s="18">
        <f t="shared" si="67"/>
        <v>-30.950349102296173</v>
      </c>
      <c r="AX93" s="18">
        <f t="shared" si="68"/>
        <v>58.674998951010821</v>
      </c>
      <c r="AY93" s="18">
        <f t="shared" si="59"/>
        <v>-0.52748785096932627</v>
      </c>
      <c r="AZ93" s="19">
        <f t="shared" si="48"/>
        <v>28413.7</v>
      </c>
      <c r="BA93" s="18">
        <f t="shared" si="60"/>
        <v>27.724649848715345</v>
      </c>
      <c r="BB93" s="18">
        <f t="shared" si="71"/>
        <v>6623.909463747148</v>
      </c>
      <c r="BC93" s="18">
        <f t="shared" si="61"/>
        <v>6726.9094637471471</v>
      </c>
      <c r="BD93" s="18"/>
      <c r="BE93" s="105">
        <f t="shared" si="69"/>
        <v>4.1385109709461887E-3</v>
      </c>
      <c r="BF93" s="105">
        <f t="shared" si="75"/>
        <v>7.8076788889961078E-3</v>
      </c>
    </row>
    <row r="94" spans="1:58" x14ac:dyDescent="0.25">
      <c r="A94" s="120">
        <v>2</v>
      </c>
      <c r="C94" s="14">
        <f t="shared" si="62"/>
        <v>44158</v>
      </c>
      <c r="D94" s="84">
        <v>93</v>
      </c>
      <c r="E94" s="84" t="str">
        <f t="shared" si="49"/>
        <v/>
      </c>
      <c r="AC94" s="70">
        <f t="shared" si="50"/>
        <v>8.8178647606107852</v>
      </c>
      <c r="AD94" s="15">
        <f t="shared" si="51"/>
        <v>0.72222222222222232</v>
      </c>
      <c r="AE94">
        <f t="shared" si="46"/>
        <v>3.2500000000000001E-2</v>
      </c>
      <c r="AF94">
        <v>22.22</v>
      </c>
      <c r="AG94">
        <f t="shared" si="47"/>
        <v>4.4999999999999998E-2</v>
      </c>
      <c r="AH94">
        <f t="shared" si="52"/>
        <v>-1.2499999999999997E-2</v>
      </c>
      <c r="AI94" s="26">
        <f t="shared" si="70"/>
        <v>21659.871821835142</v>
      </c>
      <c r="AJ94" s="27">
        <f t="shared" si="53"/>
        <v>-8.5725138082249313</v>
      </c>
      <c r="AK94" s="27">
        <f t="shared" si="54"/>
        <v>-18.34620060948679</v>
      </c>
      <c r="AL94" s="27">
        <f t="shared" si="63"/>
        <v>-24.226842975940549</v>
      </c>
      <c r="AM94" s="27">
        <f t="shared" si="64"/>
        <v>-2.691871441771172</v>
      </c>
      <c r="AN94" s="27">
        <f t="shared" si="65"/>
        <v>-8.0756143253135164</v>
      </c>
      <c r="AO94" s="27">
        <f t="shared" si="66"/>
        <v>-16.151228650627033</v>
      </c>
      <c r="AP94" s="18">
        <f t="shared" si="72"/>
        <v>314.3674511758345</v>
      </c>
      <c r="AQ94" s="18">
        <f t="shared" si="74"/>
        <v>-38.698549276949365</v>
      </c>
      <c r="AR94" s="18">
        <f t="shared" si="55"/>
        <v>7.715262427402438</v>
      </c>
      <c r="AS94" s="18">
        <f t="shared" si="56"/>
        <v>16.51158054853811</v>
      </c>
      <c r="AT94" s="18">
        <f t="shared" si="57"/>
        <v>-15.49503883398738</v>
      </c>
      <c r="AU94" s="18">
        <f t="shared" si="58"/>
        <v>-18.186910275758553</v>
      </c>
      <c r="AV94" s="18">
        <f t="shared" si="73"/>
        <v>6439.4607269890248</v>
      </c>
      <c r="AW94" s="18">
        <f t="shared" si="67"/>
        <v>-29.966745134996188</v>
      </c>
      <c r="AX94" s="18">
        <f t="shared" si="68"/>
        <v>56.885459552708198</v>
      </c>
      <c r="AY94" s="18">
        <f t="shared" si="59"/>
        <v>-0.52679094746927357</v>
      </c>
      <c r="AZ94" s="19">
        <f t="shared" si="48"/>
        <v>28413.700000000004</v>
      </c>
      <c r="BA94" s="18">
        <f t="shared" si="60"/>
        <v>26.918714417711719</v>
      </c>
      <c r="BB94" s="18">
        <f t="shared" si="71"/>
        <v>6650.8281781648593</v>
      </c>
      <c r="BC94" s="18">
        <f t="shared" si="61"/>
        <v>6753.8281781648593</v>
      </c>
      <c r="BD94" s="18"/>
      <c r="BE94" s="105">
        <f t="shared" si="69"/>
        <v>4.0016466049949519E-3</v>
      </c>
      <c r="BF94" s="105">
        <f t="shared" si="75"/>
        <v>7.0220645046698898E-3</v>
      </c>
    </row>
    <row r="95" spans="1:58" x14ac:dyDescent="0.25">
      <c r="A95" s="120">
        <v>2</v>
      </c>
      <c r="C95" s="14">
        <f t="shared" si="62"/>
        <v>44159</v>
      </c>
      <c r="D95" s="84">
        <v>94</v>
      </c>
      <c r="E95" s="84" t="str">
        <f t="shared" si="49"/>
        <v/>
      </c>
      <c r="AC95" s="70">
        <f t="shared" si="50"/>
        <v>8.8217277137160721</v>
      </c>
      <c r="AD95" s="15">
        <f t="shared" si="51"/>
        <v>0.72222222222222232</v>
      </c>
      <c r="AE95">
        <f t="shared" si="46"/>
        <v>3.2500000000000001E-2</v>
      </c>
      <c r="AF95">
        <v>22.22</v>
      </c>
      <c r="AG95">
        <f t="shared" si="47"/>
        <v>4.4999999999999998E-2</v>
      </c>
      <c r="AH95">
        <f t="shared" si="52"/>
        <v>-1.2499999999999997E-2</v>
      </c>
      <c r="AI95" s="26">
        <f t="shared" si="70"/>
        <v>21633.731643666702</v>
      </c>
      <c r="AJ95" s="27">
        <f t="shared" si="53"/>
        <v>-7.8167497683325315</v>
      </c>
      <c r="AK95" s="27">
        <f t="shared" si="54"/>
        <v>-18.323428400107481</v>
      </c>
      <c r="AL95" s="27">
        <f t="shared" si="63"/>
        <v>-23.526160351596012</v>
      </c>
      <c r="AM95" s="27">
        <f t="shared" si="64"/>
        <v>-2.6140178168440014</v>
      </c>
      <c r="AN95" s="27">
        <f t="shared" si="65"/>
        <v>-7.8420534505320036</v>
      </c>
      <c r="AO95" s="27">
        <f t="shared" si="66"/>
        <v>-15.684106901064009</v>
      </c>
      <c r="AP95" s="18">
        <f t="shared" si="72"/>
        <v>285.36230264888468</v>
      </c>
      <c r="AQ95" s="18">
        <f t="shared" si="74"/>
        <v>-38.38477357563329</v>
      </c>
      <c r="AR95" s="18">
        <f t="shared" si="55"/>
        <v>7.0350747914992784</v>
      </c>
      <c r="AS95" s="18">
        <f t="shared" si="56"/>
        <v>16.491085560096735</v>
      </c>
      <c r="AT95" s="18">
        <f t="shared" si="57"/>
        <v>-14.146535302912552</v>
      </c>
      <c r="AU95" s="18">
        <f t="shared" si="58"/>
        <v>-16.760553119756555</v>
      </c>
      <c r="AV95" s="18">
        <f t="shared" si="73"/>
        <v>6494.6060536844152</v>
      </c>
      <c r="AW95" s="18">
        <f t="shared" si="67"/>
        <v>-29.005148526949824</v>
      </c>
      <c r="AX95" s="18">
        <f t="shared" si="68"/>
        <v>55.145326695390395</v>
      </c>
      <c r="AY95" s="18">
        <f t="shared" si="59"/>
        <v>-0.52597654715452735</v>
      </c>
      <c r="AZ95" s="19">
        <f t="shared" si="48"/>
        <v>28413.700000000004</v>
      </c>
      <c r="BA95" s="18">
        <f t="shared" si="60"/>
        <v>26.140178168440016</v>
      </c>
      <c r="BB95" s="18">
        <f t="shared" si="71"/>
        <v>6676.9683563332992</v>
      </c>
      <c r="BC95" s="18">
        <f t="shared" si="61"/>
        <v>6779.9683563333001</v>
      </c>
      <c r="BD95" s="18"/>
      <c r="BE95" s="105">
        <f t="shared" si="69"/>
        <v>3.8704239253453394E-3</v>
      </c>
      <c r="BF95" s="105">
        <f t="shared" si="75"/>
        <v>6.2434536279626562E-3</v>
      </c>
    </row>
    <row r="96" spans="1:58" x14ac:dyDescent="0.25">
      <c r="A96" s="120">
        <v>2</v>
      </c>
      <c r="C96" s="14">
        <f t="shared" si="62"/>
        <v>44160</v>
      </c>
      <c r="D96" s="84">
        <v>95</v>
      </c>
      <c r="E96" s="84" t="str">
        <f t="shared" si="49"/>
        <v/>
      </c>
      <c r="AC96" s="70">
        <f t="shared" si="50"/>
        <v>8.8254653228768518</v>
      </c>
      <c r="AD96" s="15">
        <f t="shared" si="51"/>
        <v>0.72222222222222232</v>
      </c>
      <c r="AE96">
        <f t="shared" si="46"/>
        <v>3.2500000000000001E-2</v>
      </c>
      <c r="AF96">
        <v>22.22</v>
      </c>
      <c r="AG96">
        <f t="shared" si="47"/>
        <v>4.4999999999999998E-2</v>
      </c>
      <c r="AH96">
        <f t="shared" si="52"/>
        <v>-1.2499999999999997E-2</v>
      </c>
      <c r="AI96" s="26">
        <f t="shared" si="70"/>
        <v>21608.343355634919</v>
      </c>
      <c r="AJ96" s="27">
        <f t="shared" si="53"/>
        <v>-7.0869732289754435</v>
      </c>
      <c r="AK96" s="27">
        <f t="shared" si="54"/>
        <v>-18.301314802807585</v>
      </c>
      <c r="AL96" s="27">
        <f t="shared" si="63"/>
        <v>-22.849459228604726</v>
      </c>
      <c r="AM96" s="27">
        <f t="shared" si="64"/>
        <v>-2.5388288031783031</v>
      </c>
      <c r="AN96" s="27">
        <f t="shared" si="65"/>
        <v>-7.6164864095349074</v>
      </c>
      <c r="AO96" s="27">
        <f t="shared" si="66"/>
        <v>-15.232972819069818</v>
      </c>
      <c r="AP96" s="18">
        <f t="shared" si="72"/>
        <v>257.29696879819937</v>
      </c>
      <c r="AQ96" s="18">
        <f t="shared" si="74"/>
        <v>-38.073489460090158</v>
      </c>
      <c r="AR96" s="18">
        <f t="shared" si="55"/>
        <v>6.3782759060778993</v>
      </c>
      <c r="AS96" s="18">
        <f t="shared" si="56"/>
        <v>16.471183322526826</v>
      </c>
      <c r="AT96" s="18">
        <f t="shared" si="57"/>
        <v>-12.84130361919981</v>
      </c>
      <c r="AU96" s="18">
        <f t="shared" si="58"/>
        <v>-15.380132422378113</v>
      </c>
      <c r="AV96" s="18">
        <f t="shared" si="73"/>
        <v>6548.059675566883</v>
      </c>
      <c r="AW96" s="18">
        <f t="shared" si="67"/>
        <v>-28.065333850685306</v>
      </c>
      <c r="AX96" s="18">
        <f t="shared" si="68"/>
        <v>53.453621882467814</v>
      </c>
      <c r="AY96" s="18">
        <f t="shared" si="59"/>
        <v>-0.52504082721269107</v>
      </c>
      <c r="AZ96" s="19">
        <f t="shared" si="48"/>
        <v>28413.700000000004</v>
      </c>
      <c r="BA96" s="18">
        <f t="shared" si="60"/>
        <v>25.388288031783027</v>
      </c>
      <c r="BB96" s="18">
        <f t="shared" si="71"/>
        <v>6702.3566443650825</v>
      </c>
      <c r="BC96" s="18">
        <f t="shared" si="61"/>
        <v>6805.3566443650825</v>
      </c>
      <c r="BD96" s="18"/>
      <c r="BE96" s="105">
        <f t="shared" si="69"/>
        <v>3.7446027322630055E-3</v>
      </c>
      <c r="BF96" s="105">
        <f t="shared" si="75"/>
        <v>5.4718707045626072E-3</v>
      </c>
    </row>
    <row r="97" spans="1:58" x14ac:dyDescent="0.25">
      <c r="A97" s="120">
        <v>2</v>
      </c>
      <c r="C97" s="14">
        <f t="shared" si="62"/>
        <v>44161</v>
      </c>
      <c r="D97" s="84">
        <v>96</v>
      </c>
      <c r="E97" s="84" t="str">
        <f t="shared" si="49"/>
        <v/>
      </c>
      <c r="AC97" s="70">
        <f t="shared" si="50"/>
        <v>8.8290827275688528</v>
      </c>
      <c r="AD97" s="15">
        <f t="shared" si="51"/>
        <v>0.72222222222222232</v>
      </c>
      <c r="AE97">
        <f t="shared" si="46"/>
        <v>3.2500000000000001E-2</v>
      </c>
      <c r="AF97">
        <v>22.22</v>
      </c>
      <c r="AG97">
        <f t="shared" si="47"/>
        <v>4.4999999999999998E-2</v>
      </c>
      <c r="AH97">
        <f t="shared" si="52"/>
        <v>-1.2499999999999997E-2</v>
      </c>
      <c r="AI97" s="26">
        <f t="shared" si="70"/>
        <v>21583.681046696271</v>
      </c>
      <c r="AJ97" s="27">
        <f t="shared" si="53"/>
        <v>-6.3824716626595688</v>
      </c>
      <c r="AK97" s="27">
        <f t="shared" si="54"/>
        <v>-18.279837275988488</v>
      </c>
      <c r="AL97" s="27">
        <f t="shared" si="63"/>
        <v>-22.196078044783253</v>
      </c>
      <c r="AM97" s="27">
        <f t="shared" si="64"/>
        <v>-2.4662308938648057</v>
      </c>
      <c r="AN97" s="27">
        <f t="shared" si="65"/>
        <v>-7.3986926815944178</v>
      </c>
      <c r="AO97" s="27">
        <f t="shared" si="66"/>
        <v>-14.797385363188834</v>
      </c>
      <c r="AP97" s="18">
        <f t="shared" si="72"/>
        <v>230.14990682158333</v>
      </c>
      <c r="AQ97" s="18">
        <f t="shared" si="74"/>
        <v>-37.764776425480306</v>
      </c>
      <c r="AR97" s="18">
        <f t="shared" si="55"/>
        <v>5.7442244963936124</v>
      </c>
      <c r="AS97" s="18">
        <f t="shared" si="56"/>
        <v>16.451853548389639</v>
      </c>
      <c r="AT97" s="18">
        <f t="shared" si="57"/>
        <v>-11.578363595918971</v>
      </c>
      <c r="AU97" s="18">
        <f t="shared" si="58"/>
        <v>-14.044594489783776</v>
      </c>
      <c r="AV97" s="18">
        <f t="shared" si="73"/>
        <v>6599.8690464821475</v>
      </c>
      <c r="AW97" s="18">
        <f t="shared" si="67"/>
        <v>-27.147061976616044</v>
      </c>
      <c r="AX97" s="18">
        <f t="shared" si="68"/>
        <v>51.809370915264481</v>
      </c>
      <c r="AY97" s="18">
        <f t="shared" si="59"/>
        <v>-0.52397976460698092</v>
      </c>
      <c r="AZ97" s="19">
        <f t="shared" si="48"/>
        <v>28413.7</v>
      </c>
      <c r="BA97" s="18">
        <f t="shared" si="60"/>
        <v>24.662308938648057</v>
      </c>
      <c r="BB97" s="18">
        <f t="shared" si="71"/>
        <v>6727.018953303731</v>
      </c>
      <c r="BC97" s="18">
        <f t="shared" si="61"/>
        <v>6830.018953303731</v>
      </c>
      <c r="BD97" s="18"/>
      <c r="BE97" s="105">
        <f t="shared" si="69"/>
        <v>3.6239553968224697E-3</v>
      </c>
      <c r="BF97" s="105">
        <f t="shared" si="75"/>
        <v>4.7073345380539014E-3</v>
      </c>
    </row>
    <row r="98" spans="1:58" x14ac:dyDescent="0.25">
      <c r="A98" s="120">
        <v>2</v>
      </c>
      <c r="C98" s="14">
        <f t="shared" si="62"/>
        <v>44162</v>
      </c>
      <c r="D98" s="84">
        <v>97</v>
      </c>
      <c r="E98" s="84" t="str">
        <f t="shared" si="49"/>
        <v/>
      </c>
      <c r="AC98" s="70">
        <f t="shared" si="50"/>
        <v>8.8325848539918823</v>
      </c>
      <c r="AD98" s="15">
        <f t="shared" si="51"/>
        <v>0.72222222222222232</v>
      </c>
      <c r="AE98">
        <f t="shared" si="46"/>
        <v>3.2500000000000001E-2</v>
      </c>
      <c r="AF98">
        <v>22.22</v>
      </c>
      <c r="AG98">
        <f t="shared" si="47"/>
        <v>4.4999999999999998E-2</v>
      </c>
      <c r="AH98">
        <f t="shared" si="52"/>
        <v>-1.2499999999999997E-2</v>
      </c>
      <c r="AI98" s="26">
        <f t="shared" si="70"/>
        <v>21559.719523198266</v>
      </c>
      <c r="AJ98" s="27">
        <f t="shared" si="53"/>
        <v>-5.702549598114051</v>
      </c>
      <c r="AK98" s="27">
        <f t="shared" si="54"/>
        <v>-18.258973899892094</v>
      </c>
      <c r="AL98" s="27">
        <f t="shared" si="63"/>
        <v>-21.565371148205532</v>
      </c>
      <c r="AM98" s="27">
        <f t="shared" si="64"/>
        <v>-2.3961523498006145</v>
      </c>
      <c r="AN98" s="27">
        <f t="shared" si="65"/>
        <v>-7.188457049401844</v>
      </c>
      <c r="AO98" s="27">
        <f t="shared" si="66"/>
        <v>-14.376914098803688</v>
      </c>
      <c r="AP98" s="18">
        <f t="shared" si="72"/>
        <v>223.70543869858426</v>
      </c>
      <c r="AQ98" s="18">
        <f t="shared" si="74"/>
        <v>-17.653093464233365</v>
      </c>
      <c r="AR98" s="18">
        <f t="shared" si="55"/>
        <v>5.1322946383026462</v>
      </c>
      <c r="AS98" s="18">
        <f t="shared" si="56"/>
        <v>16.433076509902886</v>
      </c>
      <c r="AT98" s="18">
        <f t="shared" si="57"/>
        <v>-10.356745806971249</v>
      </c>
      <c r="AU98" s="18">
        <f t="shared" si="58"/>
        <v>-12.752898156771863</v>
      </c>
      <c r="AV98" s="18">
        <f t="shared" si="73"/>
        <v>6630.2750381031528</v>
      </c>
      <c r="AW98" s="18">
        <f t="shared" si="67"/>
        <v>-6.4444681229990692</v>
      </c>
      <c r="AX98" s="18">
        <f t="shared" si="68"/>
        <v>30.405991621005342</v>
      </c>
      <c r="AY98" s="18">
        <f t="shared" si="59"/>
        <v>-0.21194730970546752</v>
      </c>
      <c r="AZ98" s="19">
        <f t="shared" si="48"/>
        <v>28413.700000000004</v>
      </c>
      <c r="BA98" s="18">
        <f t="shared" si="60"/>
        <v>23.961523498006144</v>
      </c>
      <c r="BB98" s="18">
        <f t="shared" si="71"/>
        <v>6750.9804768017375</v>
      </c>
      <c r="BC98" s="18">
        <f t="shared" si="61"/>
        <v>6853.9804768017375</v>
      </c>
      <c r="BD98" s="18"/>
      <c r="BE98" s="105">
        <f t="shared" si="69"/>
        <v>3.5082660329099282E-3</v>
      </c>
      <c r="BF98" s="105">
        <f t="shared" si="75"/>
        <v>3.9498587810965369E-3</v>
      </c>
    </row>
    <row r="99" spans="1:58" x14ac:dyDescent="0.25">
      <c r="A99" s="120">
        <v>2</v>
      </c>
      <c r="C99" s="14">
        <f t="shared" si="62"/>
        <v>44163</v>
      </c>
      <c r="D99" s="84">
        <v>98</v>
      </c>
      <c r="E99" s="84" t="str">
        <f t="shared" si="49"/>
        <v/>
      </c>
      <c r="AC99" s="70">
        <f t="shared" si="50"/>
        <v>8.8360477001244355</v>
      </c>
      <c r="AD99" s="15">
        <f t="shared" si="51"/>
        <v>0.72222222222222232</v>
      </c>
      <c r="AE99">
        <f t="shared" si="46"/>
        <v>3.2500000000000001E-2</v>
      </c>
      <c r="AF99">
        <v>22.22</v>
      </c>
      <c r="AG99">
        <f t="shared" si="47"/>
        <v>4.4999999999999998E-2</v>
      </c>
      <c r="AH99">
        <f t="shared" si="52"/>
        <v>-1.2499999999999997E-2</v>
      </c>
      <c r="AI99" s="26">
        <f t="shared" si="70"/>
        <v>21535.944101856843</v>
      </c>
      <c r="AJ99" s="27">
        <f t="shared" si="53"/>
        <v>-5.5367179797763306</v>
      </c>
      <c r="AK99" s="27">
        <f t="shared" si="54"/>
        <v>-18.23870336164585</v>
      </c>
      <c r="AL99" s="27">
        <f t="shared" si="63"/>
        <v>-21.397879207279964</v>
      </c>
      <c r="AM99" s="27">
        <f t="shared" si="64"/>
        <v>-2.3775421341422183</v>
      </c>
      <c r="AN99" s="27">
        <f t="shared" si="65"/>
        <v>-7.1326264024266539</v>
      </c>
      <c r="AO99" s="27">
        <f t="shared" si="66"/>
        <v>-14.26525280485331</v>
      </c>
      <c r="AP99" s="18">
        <f t="shared" si="72"/>
        <v>217.90131965485554</v>
      </c>
      <c r="AQ99" s="18">
        <f t="shared" si="74"/>
        <v>-17.135253509572401</v>
      </c>
      <c r="AR99" s="18">
        <f t="shared" si="55"/>
        <v>4.9830461817986977</v>
      </c>
      <c r="AS99" s="18">
        <f t="shared" si="56"/>
        <v>16.414833025481265</v>
      </c>
      <c r="AT99" s="18">
        <f t="shared" si="57"/>
        <v>-10.066744741436292</v>
      </c>
      <c r="AU99" s="18">
        <f t="shared" si="58"/>
        <v>-12.444286875578509</v>
      </c>
      <c r="AV99" s="18">
        <f t="shared" si="73"/>
        <v>6659.8545784883036</v>
      </c>
      <c r="AW99" s="18">
        <f t="shared" si="67"/>
        <v>-5.8041190437287185</v>
      </c>
      <c r="AX99" s="18">
        <f t="shared" si="68"/>
        <v>29.579540385150722</v>
      </c>
      <c r="AY99" s="18">
        <f t="shared" si="59"/>
        <v>-0.19622073122686026</v>
      </c>
      <c r="AZ99" s="19">
        <f t="shared" si="48"/>
        <v>28413.7</v>
      </c>
      <c r="BA99" s="18">
        <f t="shared" si="60"/>
        <v>23.775421341422181</v>
      </c>
      <c r="BB99" s="18">
        <f t="shared" si="71"/>
        <v>6774.7558981431594</v>
      </c>
      <c r="BC99" s="18">
        <f t="shared" si="61"/>
        <v>6877.7558981431594</v>
      </c>
      <c r="BD99" s="18"/>
      <c r="BE99" s="105">
        <f t="shared" si="69"/>
        <v>3.4688487108904269E-3</v>
      </c>
      <c r="BF99" s="105">
        <f t="shared" si="75"/>
        <v>3.8296906334527397E-3</v>
      </c>
    </row>
    <row r="100" spans="1:58" x14ac:dyDescent="0.25">
      <c r="A100" s="120">
        <v>2</v>
      </c>
      <c r="C100" s="14">
        <f t="shared" si="62"/>
        <v>44164</v>
      </c>
      <c r="D100" s="84">
        <v>99</v>
      </c>
      <c r="E100" s="84" t="str">
        <f t="shared" si="49"/>
        <v/>
      </c>
      <c r="AC100" s="70">
        <f t="shared" si="50"/>
        <v>8.8394740054514909</v>
      </c>
      <c r="AD100" s="15">
        <f>AE100/AG100</f>
        <v>0.72222222222222232</v>
      </c>
      <c r="AE100">
        <f t="shared" si="46"/>
        <v>3.2500000000000001E-2</v>
      </c>
      <c r="AF100">
        <v>22.22</v>
      </c>
      <c r="AG100">
        <f t="shared" si="47"/>
        <v>4.4999999999999998E-2</v>
      </c>
      <c r="AH100">
        <f t="shared" si="52"/>
        <v>-1.2499999999999997E-2</v>
      </c>
      <c r="AI100" s="26">
        <f t="shared" si="70"/>
        <v>21512.338393095415</v>
      </c>
      <c r="AJ100" s="27">
        <f t="shared" si="53"/>
        <v>-5.3871185026775672</v>
      </c>
      <c r="AK100" s="27">
        <f t="shared" si="54"/>
        <v>-18.218590258751458</v>
      </c>
      <c r="AL100" s="27">
        <f t="shared" si="63"/>
        <v>-21.245137885286123</v>
      </c>
      <c r="AM100" s="27">
        <f t="shared" si="64"/>
        <v>-2.3605708761429027</v>
      </c>
      <c r="AN100" s="27">
        <f t="shared" si="65"/>
        <v>-7.0817126284287069</v>
      </c>
      <c r="AO100" s="27">
        <f t="shared" si="66"/>
        <v>-14.163425256857415</v>
      </c>
      <c r="AP100" s="18">
        <f t="shared" si="72"/>
        <v>212.70610824644396</v>
      </c>
      <c r="AQ100" s="18">
        <f t="shared" si="74"/>
        <v>-16.634789909229209</v>
      </c>
      <c r="AR100" s="18">
        <f t="shared" si="55"/>
        <v>4.8484066524098104</v>
      </c>
      <c r="AS100" s="18">
        <f t="shared" si="56"/>
        <v>16.396731232876313</v>
      </c>
      <c r="AT100" s="18">
        <f t="shared" si="57"/>
        <v>-9.8055593844684985</v>
      </c>
      <c r="AU100" s="18">
        <f t="shared" si="58"/>
        <v>-12.166130260611402</v>
      </c>
      <c r="AV100" s="18">
        <f t="shared" si="73"/>
        <v>6688.6554986581441</v>
      </c>
      <c r="AW100" s="18">
        <f t="shared" si="67"/>
        <v>-5.1952114084115806</v>
      </c>
      <c r="AX100" s="18">
        <f t="shared" si="68"/>
        <v>28.800920169840538</v>
      </c>
      <c r="AY100" s="18">
        <f t="shared" si="59"/>
        <v>-0.18038352169913829</v>
      </c>
      <c r="AZ100" s="19">
        <f t="shared" si="48"/>
        <v>28413.7</v>
      </c>
      <c r="BA100" s="18">
        <f t="shared" si="60"/>
        <v>23.605708761429025</v>
      </c>
      <c r="BB100" s="18">
        <f t="shared" si="71"/>
        <v>6798.3616069045884</v>
      </c>
      <c r="BC100" s="18">
        <f t="shared" si="61"/>
        <v>6901.3616069045884</v>
      </c>
      <c r="BD100" s="18"/>
      <c r="BE100" s="105">
        <f t="shared" si="69"/>
        <v>3.4321818207886717E-3</v>
      </c>
      <c r="BF100" s="105">
        <f t="shared" si="75"/>
        <v>3.7235545243701229E-3</v>
      </c>
    </row>
    <row r="101" spans="1:58" x14ac:dyDescent="0.25">
      <c r="A101" s="120">
        <v>2</v>
      </c>
      <c r="C101" s="14">
        <f t="shared" si="62"/>
        <v>44165</v>
      </c>
      <c r="D101" s="84">
        <v>100</v>
      </c>
      <c r="E101" s="84" t="str">
        <f t="shared" si="49"/>
        <v/>
      </c>
      <c r="AC101" s="70">
        <f t="shared" si="50"/>
        <v>8.84286634761221</v>
      </c>
      <c r="AD101" s="15">
        <f>AE101/AG101</f>
        <v>0.72222222222222232</v>
      </c>
      <c r="AE101">
        <f t="shared" si="46"/>
        <v>3.2500000000000001E-2</v>
      </c>
      <c r="AF101">
        <v>22.22</v>
      </c>
      <c r="AG101">
        <f t="shared" si="47"/>
        <v>4.4999999999999998E-2</v>
      </c>
      <c r="AH101">
        <f t="shared" si="52"/>
        <v>-1.2499999999999997E-2</v>
      </c>
      <c r="AI101" s="26">
        <f t="shared" si="70"/>
        <v>21488.886857824014</v>
      </c>
      <c r="AJ101" s="27">
        <f t="shared" si="53"/>
        <v>-5.2529145451531152</v>
      </c>
      <c r="AK101" s="27">
        <f t="shared" si="54"/>
        <v>-18.198620726249988</v>
      </c>
      <c r="AL101" s="27">
        <f t="shared" si="63"/>
        <v>-21.106381744262794</v>
      </c>
      <c r="AM101" s="27">
        <f t="shared" si="64"/>
        <v>-2.3451535271403103</v>
      </c>
      <c r="AN101" s="27">
        <f t="shared" si="65"/>
        <v>-7.0354605814209314</v>
      </c>
      <c r="AO101" s="27">
        <f t="shared" si="66"/>
        <v>-14.070921162841863</v>
      </c>
      <c r="AP101" s="18">
        <f t="shared" si="72"/>
        <v>208.08948646898972</v>
      </c>
      <c r="AQ101" s="18">
        <f t="shared" si="74"/>
        <v>-16.151228650627033</v>
      </c>
      <c r="AR101" s="18">
        <f t="shared" si="55"/>
        <v>4.7276230906378034</v>
      </c>
      <c r="AS101" s="18">
        <f t="shared" si="56"/>
        <v>16.378758653624988</v>
      </c>
      <c r="AT101" s="18">
        <f t="shared" si="57"/>
        <v>-9.5717748710899784</v>
      </c>
      <c r="AU101" s="18">
        <f t="shared" si="58"/>
        <v>-11.916928398230288</v>
      </c>
      <c r="AV101" s="18">
        <f t="shared" si="73"/>
        <v>6716.7236557070019</v>
      </c>
      <c r="AW101" s="18">
        <f t="shared" si="67"/>
        <v>-4.6166217774542417</v>
      </c>
      <c r="AX101" s="18">
        <f t="shared" si="68"/>
        <v>28.068157048857756</v>
      </c>
      <c r="AY101" s="18">
        <f t="shared" si="59"/>
        <v>-0.16447897770481218</v>
      </c>
      <c r="AZ101" s="19">
        <f t="shared" si="48"/>
        <v>28413.700000000008</v>
      </c>
      <c r="BA101" s="18">
        <f t="shared" si="60"/>
        <v>23.451535271403102</v>
      </c>
      <c r="BB101" s="18">
        <f t="shared" si="71"/>
        <v>6821.8131421759917</v>
      </c>
      <c r="BC101" s="18">
        <f t="shared" si="61"/>
        <v>6924.8131421759917</v>
      </c>
      <c r="BD101" s="18"/>
      <c r="BE101" s="105">
        <f t="shared" si="69"/>
        <v>3.3981026654132818E-3</v>
      </c>
      <c r="BF101" s="105">
        <f t="shared" si="75"/>
        <v>3.6310034861785096E-3</v>
      </c>
    </row>
    <row r="102" spans="1:58" x14ac:dyDescent="0.25">
      <c r="A102" s="120">
        <v>2</v>
      </c>
      <c r="C102" s="14">
        <f t="shared" si="62"/>
        <v>44166</v>
      </c>
      <c r="D102" s="84">
        <v>101</v>
      </c>
      <c r="E102" s="84" t="str">
        <f t="shared" si="49"/>
        <v/>
      </c>
      <c r="AC102" s="70">
        <f t="shared" si="50"/>
        <v>8.8462271504778531</v>
      </c>
      <c r="AD102" s="15">
        <f t="shared" si="51"/>
        <v>0.72222222222222232</v>
      </c>
      <c r="AE102">
        <f t="shared" si="46"/>
        <v>3.2500000000000001E-2</v>
      </c>
      <c r="AF102">
        <v>22.22</v>
      </c>
      <c r="AG102">
        <f t="shared" si="47"/>
        <v>4.4999999999999998E-2</v>
      </c>
      <c r="AH102">
        <f t="shared" si="52"/>
        <v>-1.2499999999999997E-2</v>
      </c>
      <c r="AI102" s="26">
        <f t="shared" si="70"/>
        <v>21465.574774255609</v>
      </c>
      <c r="AJ102" s="27">
        <f t="shared" si="53"/>
        <v>-5.1333019497445029</v>
      </c>
      <c r="AK102" s="27">
        <f t="shared" si="54"/>
        <v>-18.178781618661873</v>
      </c>
      <c r="AL102" s="27">
        <f t="shared" si="63"/>
        <v>-20.980875211565738</v>
      </c>
      <c r="AM102" s="27">
        <f t="shared" si="64"/>
        <v>-2.3312083568406377</v>
      </c>
      <c r="AN102" s="27">
        <f t="shared" si="65"/>
        <v>-6.9936250705219125</v>
      </c>
      <c r="AO102" s="27">
        <f t="shared" si="66"/>
        <v>-13.987250141043827</v>
      </c>
      <c r="AP102" s="18">
        <f t="shared" si="72"/>
        <v>204.02222788838691</v>
      </c>
      <c r="AQ102" s="18">
        <f t="shared" si="74"/>
        <v>-15.684106901064009</v>
      </c>
      <c r="AR102" s="18">
        <f t="shared" si="55"/>
        <v>4.6199717547700532</v>
      </c>
      <c r="AS102" s="18">
        <f t="shared" si="56"/>
        <v>16.360903456795686</v>
      </c>
      <c r="AT102" s="18">
        <f t="shared" si="57"/>
        <v>-9.3640268911045368</v>
      </c>
      <c r="AU102" s="18">
        <f t="shared" si="58"/>
        <v>-11.695235247945174</v>
      </c>
      <c r="AV102" s="18">
        <f t="shared" si="73"/>
        <v>6744.1029978560118</v>
      </c>
      <c r="AW102" s="18">
        <f t="shared" si="67"/>
        <v>-4.067258580602811</v>
      </c>
      <c r="AX102" s="18">
        <f t="shared" si="68"/>
        <v>27.379342149009972</v>
      </c>
      <c r="AY102" s="18">
        <f t="shared" si="59"/>
        <v>-0.14855209297824132</v>
      </c>
      <c r="AZ102" s="19">
        <f t="shared" si="48"/>
        <v>28413.700000000008</v>
      </c>
      <c r="BA102" s="18">
        <f t="shared" si="60"/>
        <v>23.312083568406379</v>
      </c>
      <c r="BB102" s="18">
        <f t="shared" si="71"/>
        <v>6845.1252257443984</v>
      </c>
      <c r="BC102" s="18">
        <f t="shared" si="61"/>
        <v>6948.1252257443984</v>
      </c>
      <c r="BD102" s="18"/>
      <c r="BE102" s="105">
        <f t="shared" si="69"/>
        <v>3.3664566956215836E-3</v>
      </c>
      <c r="BF102" s="105">
        <f t="shared" si="75"/>
        <v>3.5516047475068384E-3</v>
      </c>
    </row>
    <row r="103" spans="1:58" x14ac:dyDescent="0.25">
      <c r="A103" s="120">
        <v>2</v>
      </c>
      <c r="C103" s="14">
        <f t="shared" si="62"/>
        <v>44167</v>
      </c>
      <c r="D103" s="84">
        <v>102</v>
      </c>
      <c r="E103" s="84" t="str">
        <f t="shared" si="49"/>
        <v/>
      </c>
      <c r="AC103" s="70">
        <f t="shared" si="50"/>
        <v>8.849558691801656</v>
      </c>
      <c r="AD103" s="15">
        <f>AE103/AG103</f>
        <v>0.72222222222222232</v>
      </c>
      <c r="AE103">
        <f t="shared" si="46"/>
        <v>3.2500000000000001E-2</v>
      </c>
      <c r="AF103">
        <v>22.22</v>
      </c>
      <c r="AG103">
        <f t="shared" si="47"/>
        <v>4.4999999999999998E-2</v>
      </c>
      <c r="AH103">
        <f t="shared" si="52"/>
        <v>-1.2499999999999997E-2</v>
      </c>
      <c r="AI103" s="26">
        <f t="shared" si="70"/>
        <v>21442.388205883697</v>
      </c>
      <c r="AJ103" s="27">
        <f t="shared" si="53"/>
        <v>-5.0275078899964534</v>
      </c>
      <c r="AK103" s="27">
        <f t="shared" si="54"/>
        <v>-18.159060481914779</v>
      </c>
      <c r="AL103" s="27">
        <f t="shared" si="63"/>
        <v>-20.867911534720108</v>
      </c>
      <c r="AM103" s="27">
        <f t="shared" si="64"/>
        <v>-2.3186568371911234</v>
      </c>
      <c r="AN103" s="27">
        <f t="shared" si="65"/>
        <v>-6.9559705115733692</v>
      </c>
      <c r="AO103" s="27">
        <f t="shared" si="66"/>
        <v>-13.911941023146738</v>
      </c>
      <c r="AP103" s="18">
        <f t="shared" si="72"/>
        <v>200.47616634905978</v>
      </c>
      <c r="AQ103" s="18">
        <f t="shared" si="74"/>
        <v>-15.232972819069818</v>
      </c>
      <c r="AR103" s="18">
        <f t="shared" si="55"/>
        <v>4.5247571009968084</v>
      </c>
      <c r="AS103" s="18">
        <f t="shared" si="56"/>
        <v>16.343154433723303</v>
      </c>
      <c r="AT103" s="18">
        <f t="shared" si="57"/>
        <v>-9.1810002549774108</v>
      </c>
      <c r="AU103" s="18">
        <f t="shared" si="58"/>
        <v>-11.499657092168533</v>
      </c>
      <c r="AV103" s="18">
        <f t="shared" si="73"/>
        <v>6770.8356277672501</v>
      </c>
      <c r="AW103" s="18">
        <f t="shared" si="67"/>
        <v>-3.5460615393271269</v>
      </c>
      <c r="AX103" s="18">
        <f t="shared" si="68"/>
        <v>26.732629911238291</v>
      </c>
      <c r="AY103" s="18">
        <f t="shared" si="59"/>
        <v>-0.13264918382894969</v>
      </c>
      <c r="AZ103" s="19">
        <f t="shared" si="48"/>
        <v>28413.700000000008</v>
      </c>
      <c r="BA103" s="18">
        <f t="shared" si="60"/>
        <v>23.186568371911232</v>
      </c>
      <c r="BB103" s="18">
        <f t="shared" si="71"/>
        <v>6868.31179411631</v>
      </c>
      <c r="BC103" s="18">
        <f t="shared" si="61"/>
        <v>6971.31179411631</v>
      </c>
      <c r="BD103" s="18"/>
      <c r="BE103" s="105">
        <f t="shared" si="69"/>
        <v>3.3370970756255234E-3</v>
      </c>
      <c r="BF103" s="105">
        <f t="shared" si="75"/>
        <v>3.4849388912918614E-3</v>
      </c>
    </row>
    <row r="104" spans="1:58" x14ac:dyDescent="0.25">
      <c r="A104" s="120">
        <v>2</v>
      </c>
      <c r="C104" s="14">
        <f t="shared" si="62"/>
        <v>44168</v>
      </c>
      <c r="D104" s="84">
        <v>103</v>
      </c>
      <c r="E104" s="84" t="str">
        <f t="shared" si="49"/>
        <v/>
      </c>
      <c r="AC104" s="70">
        <f t="shared" si="50"/>
        <v>8.8528631104699134</v>
      </c>
      <c r="AD104" s="15">
        <f t="shared" si="51"/>
        <v>0.72222222222222232</v>
      </c>
      <c r="AE104">
        <f t="shared" si="46"/>
        <v>3.2500000000000001E-2</v>
      </c>
      <c r="AF104">
        <v>22.22</v>
      </c>
      <c r="AG104">
        <f t="shared" si="47"/>
        <v>4.4999999999999998E-2</v>
      </c>
      <c r="AH104">
        <f t="shared" si="52"/>
        <v>-1.2499999999999997E-2</v>
      </c>
      <c r="AI104" s="26">
        <f t="shared" si="70"/>
        <v>21419.313970578009</v>
      </c>
      <c r="AJ104" s="27">
        <f t="shared" si="53"/>
        <v>-4.9347897794376472</v>
      </c>
      <c r="AK104" s="27">
        <f t="shared" si="54"/>
        <v>-18.139445526253841</v>
      </c>
      <c r="AL104" s="27">
        <f t="shared" si="63"/>
        <v>-20.766811775122338</v>
      </c>
      <c r="AM104" s="27">
        <f t="shared" si="64"/>
        <v>-2.3074235305691491</v>
      </c>
      <c r="AN104" s="27">
        <f t="shared" si="65"/>
        <v>-6.9222705917074459</v>
      </c>
      <c r="AO104" s="27">
        <f t="shared" si="66"/>
        <v>-13.844541183414893</v>
      </c>
      <c r="AP104" s="18">
        <f t="shared" si="72"/>
        <v>197.42416527528559</v>
      </c>
      <c r="AQ104" s="18">
        <f t="shared" si="74"/>
        <v>-14.797385363188834</v>
      </c>
      <c r="AR104" s="18">
        <f t="shared" si="55"/>
        <v>4.4413108014938825</v>
      </c>
      <c r="AS104" s="18">
        <f t="shared" si="56"/>
        <v>16.325500973628458</v>
      </c>
      <c r="AT104" s="18">
        <f t="shared" si="57"/>
        <v>-9.0214274857076902</v>
      </c>
      <c r="AU104" s="18">
        <f t="shared" si="58"/>
        <v>-11.32885101627684</v>
      </c>
      <c r="AV104" s="18">
        <f t="shared" si="73"/>
        <v>6796.9618641467168</v>
      </c>
      <c r="AW104" s="18">
        <f t="shared" si="67"/>
        <v>-3.0520010737741927</v>
      </c>
      <c r="AX104" s="18">
        <f t="shared" si="68"/>
        <v>26.126236379466718</v>
      </c>
      <c r="AY104" s="18">
        <f t="shared" si="59"/>
        <v>-0.11681747915948731</v>
      </c>
      <c r="AZ104" s="19">
        <f t="shared" si="48"/>
        <v>28413.700000000012</v>
      </c>
      <c r="BA104" s="18">
        <f t="shared" si="60"/>
        <v>23.074235305691488</v>
      </c>
      <c r="BB104" s="18">
        <f t="shared" si="71"/>
        <v>6891.3860294220012</v>
      </c>
      <c r="BC104" s="18">
        <f t="shared" si="61"/>
        <v>6994.3860294220021</v>
      </c>
      <c r="BD104" s="18"/>
      <c r="BE104" s="105">
        <f t="shared" si="69"/>
        <v>3.309884278187996E-3</v>
      </c>
      <c r="BF104" s="105">
        <f t="shared" si="75"/>
        <v>3.4305990845324851E-3</v>
      </c>
    </row>
    <row r="105" spans="1:58" x14ac:dyDescent="0.25">
      <c r="A105" s="120">
        <v>2</v>
      </c>
      <c r="C105" s="14">
        <f t="shared" si="62"/>
        <v>44169</v>
      </c>
      <c r="D105" s="84">
        <v>104</v>
      </c>
      <c r="E105" s="84" t="str">
        <f t="shared" si="49"/>
        <v/>
      </c>
      <c r="AC105" s="70">
        <f t="shared" si="50"/>
        <v>8.8561424133809137</v>
      </c>
      <c r="AD105" s="15">
        <f t="shared" si="51"/>
        <v>0.72222222222222232</v>
      </c>
      <c r="AE105">
        <f t="shared" si="46"/>
        <v>3.2500000000000001E-2</v>
      </c>
      <c r="AF105">
        <v>22.22</v>
      </c>
      <c r="AG105">
        <f t="shared" si="47"/>
        <v>4.4999999999999998E-2</v>
      </c>
      <c r="AH105">
        <f t="shared" si="52"/>
        <v>-1.2499999999999997E-2</v>
      </c>
      <c r="AI105" s="26">
        <f t="shared" si="70"/>
        <v>21396.339610757073</v>
      </c>
      <c r="AJ105" s="27">
        <f t="shared" si="53"/>
        <v>-4.8544342208368354</v>
      </c>
      <c r="AK105" s="27">
        <f t="shared" si="54"/>
        <v>-18.119925600097822</v>
      </c>
      <c r="AL105" s="27">
        <f t="shared" si="63"/>
        <v>-20.676923838841194</v>
      </c>
      <c r="AM105" s="27">
        <f t="shared" si="64"/>
        <v>-2.2974359820934658</v>
      </c>
      <c r="AN105" s="27">
        <f t="shared" si="65"/>
        <v>-6.8923079462803978</v>
      </c>
      <c r="AO105" s="27">
        <f t="shared" si="66"/>
        <v>-13.784615892560797</v>
      </c>
      <c r="AP105" s="18">
        <f t="shared" si="72"/>
        <v>194.84008757793524</v>
      </c>
      <c r="AQ105" s="18">
        <f t="shared" si="74"/>
        <v>-14.376914098803688</v>
      </c>
      <c r="AR105" s="18">
        <f t="shared" si="55"/>
        <v>4.3689907987531518</v>
      </c>
      <c r="AS105" s="18">
        <f t="shared" si="56"/>
        <v>16.307933040088042</v>
      </c>
      <c r="AT105" s="18">
        <f t="shared" si="57"/>
        <v>-8.8840874373878513</v>
      </c>
      <c r="AU105" s="18">
        <f t="shared" si="58"/>
        <v>-11.181523419481318</v>
      </c>
      <c r="AV105" s="18">
        <f t="shared" si="73"/>
        <v>6822.5203016650021</v>
      </c>
      <c r="AW105" s="18">
        <f t="shared" si="67"/>
        <v>-2.5840776973503523</v>
      </c>
      <c r="AX105" s="18">
        <f t="shared" si="68"/>
        <v>25.558437518285245</v>
      </c>
      <c r="AY105" s="18">
        <f t="shared" si="59"/>
        <v>-0.10110468198619843</v>
      </c>
      <c r="AZ105" s="19">
        <f t="shared" si="48"/>
        <v>28413.700000000008</v>
      </c>
      <c r="BA105" s="18">
        <f t="shared" si="60"/>
        <v>22.974359820934659</v>
      </c>
      <c r="BB105" s="18">
        <f t="shared" si="71"/>
        <v>6914.3603892429355</v>
      </c>
      <c r="BC105" s="18">
        <f t="shared" si="61"/>
        <v>7017.3603892429373</v>
      </c>
      <c r="BD105" s="18"/>
      <c r="BE105" s="105">
        <f t="shared" si="69"/>
        <v>3.284685707121851E-3</v>
      </c>
      <c r="BF105" s="105">
        <f t="shared" si="75"/>
        <v>3.3881903733199077E-3</v>
      </c>
    </row>
    <row r="106" spans="1:58" x14ac:dyDescent="0.25">
      <c r="A106" s="120">
        <v>2</v>
      </c>
      <c r="C106" s="14">
        <f t="shared" si="62"/>
        <v>44170</v>
      </c>
      <c r="D106" s="84">
        <v>105</v>
      </c>
      <c r="E106" s="84" t="str">
        <f t="shared" si="49"/>
        <v/>
      </c>
      <c r="AC106" s="70">
        <f t="shared" si="50"/>
        <v>8.859398481976168</v>
      </c>
      <c r="AD106" s="15">
        <f t="shared" si="51"/>
        <v>0.72222222222222232</v>
      </c>
      <c r="AE106">
        <f t="shared" si="46"/>
        <v>3.2500000000000001E-2</v>
      </c>
      <c r="AF106">
        <v>22.22</v>
      </c>
      <c r="AG106">
        <f t="shared" si="47"/>
        <v>4.4999999999999998E-2</v>
      </c>
      <c r="AH106">
        <f t="shared" si="52"/>
        <v>-1.2499999999999997E-2</v>
      </c>
      <c r="AI106" s="26">
        <f t="shared" si="70"/>
        <v>21373.453364598343</v>
      </c>
      <c r="AJ106" s="27">
        <f t="shared" si="53"/>
        <v>-4.7857559939257062</v>
      </c>
      <c r="AK106" s="27">
        <f t="shared" si="54"/>
        <v>-18.100490164806242</v>
      </c>
      <c r="AL106" s="27">
        <f t="shared" si="63"/>
        <v>-20.597621542858757</v>
      </c>
      <c r="AM106" s="27">
        <f t="shared" si="64"/>
        <v>-2.2886246158731951</v>
      </c>
      <c r="AN106" s="27">
        <f t="shared" si="65"/>
        <v>-6.8658738476195857</v>
      </c>
      <c r="AO106" s="27">
        <f t="shared" si="66"/>
        <v>-13.731747695239171</v>
      </c>
      <c r="AP106" s="18">
        <f t="shared" si="72"/>
        <v>192.40465237493359</v>
      </c>
      <c r="AQ106" s="18">
        <f t="shared" si="74"/>
        <v>-14.26525280485331</v>
      </c>
      <c r="AR106" s="18">
        <f t="shared" si="55"/>
        <v>4.3071803945331357</v>
      </c>
      <c r="AS106" s="18">
        <f t="shared" si="56"/>
        <v>16.29044114832562</v>
      </c>
      <c r="AT106" s="18">
        <f t="shared" si="57"/>
        <v>-8.7678039410070845</v>
      </c>
      <c r="AU106" s="18">
        <f t="shared" si="58"/>
        <v>-11.056428556880279</v>
      </c>
      <c r="AV106" s="18">
        <f t="shared" si="73"/>
        <v>6847.8419830267358</v>
      </c>
      <c r="AW106" s="18">
        <f t="shared" si="67"/>
        <v>-2.4354352030016457</v>
      </c>
      <c r="AX106" s="18">
        <f t="shared" si="68"/>
        <v>25.321681361733681</v>
      </c>
      <c r="AY106" s="18">
        <f t="shared" si="59"/>
        <v>-9.6179837673895305E-2</v>
      </c>
      <c r="AZ106" s="19">
        <f t="shared" si="48"/>
        <v>28413.700000000012</v>
      </c>
      <c r="BA106" s="18">
        <f t="shared" si="60"/>
        <v>22.88624615873195</v>
      </c>
      <c r="BB106" s="18">
        <f t="shared" si="71"/>
        <v>6937.2466354016678</v>
      </c>
      <c r="BC106" s="18">
        <f t="shared" si="61"/>
        <v>7040.2466354016697</v>
      </c>
      <c r="BD106" s="18"/>
      <c r="BE106" s="105">
        <f t="shared" si="69"/>
        <v>3.2613753447542949E-3</v>
      </c>
      <c r="BF106" s="105">
        <f t="shared" si="75"/>
        <v>3.3573290373004536E-3</v>
      </c>
    </row>
    <row r="107" spans="1:58" x14ac:dyDescent="0.25">
      <c r="A107" s="120">
        <v>2</v>
      </c>
      <c r="C107" s="14">
        <f t="shared" si="62"/>
        <v>44171</v>
      </c>
      <c r="D107" s="84">
        <v>106</v>
      </c>
      <c r="E107" s="84" t="str">
        <f t="shared" si="49"/>
        <v/>
      </c>
      <c r="AC107" s="70">
        <f t="shared" si="50"/>
        <v>8.8626320567297263</v>
      </c>
      <c r="AD107" s="15">
        <f t="shared" si="51"/>
        <v>0.72222222222222232</v>
      </c>
      <c r="AE107">
        <f t="shared" si="46"/>
        <v>3.2500000000000001E-2</v>
      </c>
      <c r="AF107">
        <v>22.22</v>
      </c>
      <c r="AG107">
        <f t="shared" si="47"/>
        <v>4.4999999999999998E-2</v>
      </c>
      <c r="AH107">
        <f t="shared" si="52"/>
        <v>-1.2499999999999997E-2</v>
      </c>
      <c r="AI107" s="26">
        <f t="shared" si="70"/>
        <v>21350.651354685655</v>
      </c>
      <c r="AJ107" s="27">
        <f t="shared" si="53"/>
        <v>-4.7208806423610321</v>
      </c>
      <c r="AK107" s="27">
        <f t="shared" si="54"/>
        <v>-18.081129270324215</v>
      </c>
      <c r="AL107" s="27">
        <f t="shared" si="63"/>
        <v>-20.521808921416721</v>
      </c>
      <c r="AM107" s="27">
        <f t="shared" si="64"/>
        <v>-2.2802009912685248</v>
      </c>
      <c r="AN107" s="27">
        <f t="shared" si="65"/>
        <v>-6.8406029738055736</v>
      </c>
      <c r="AO107" s="27">
        <f t="shared" si="66"/>
        <v>-13.681205947611147</v>
      </c>
      <c r="AP107" s="18">
        <f t="shared" si="72"/>
        <v>190.10482668262088</v>
      </c>
      <c r="AQ107" s="18">
        <f t="shared" si="74"/>
        <v>-14.163425256857415</v>
      </c>
      <c r="AR107" s="18">
        <f t="shared" si="55"/>
        <v>4.2487925781249292</v>
      </c>
      <c r="AS107" s="18">
        <f t="shared" si="56"/>
        <v>16.273016343291793</v>
      </c>
      <c r="AT107" s="18">
        <f t="shared" si="57"/>
        <v>-8.6582093568720104</v>
      </c>
      <c r="AU107" s="18">
        <f t="shared" si="58"/>
        <v>-10.938410348140536</v>
      </c>
      <c r="AV107" s="18">
        <f t="shared" si="73"/>
        <v>6872.9438186317338</v>
      </c>
      <c r="AW107" s="18">
        <f t="shared" si="67"/>
        <v>-2.2998256923127087</v>
      </c>
      <c r="AX107" s="18">
        <f t="shared" si="68"/>
        <v>25.101835604998087</v>
      </c>
      <c r="AY107" s="18">
        <f t="shared" si="59"/>
        <v>-9.1619821295251605E-2</v>
      </c>
      <c r="AZ107" s="19">
        <f t="shared" si="48"/>
        <v>28413.700000000012</v>
      </c>
      <c r="BA107" s="18">
        <f t="shared" si="60"/>
        <v>22.802009912685246</v>
      </c>
      <c r="BB107" s="18">
        <f t="shared" si="71"/>
        <v>6960.0486453143531</v>
      </c>
      <c r="BC107" s="18">
        <f t="shared" si="61"/>
        <v>7063.0486453143549</v>
      </c>
      <c r="BD107" s="18"/>
      <c r="BE107" s="105">
        <f t="shared" si="69"/>
        <v>3.2388083960050466E-3</v>
      </c>
      <c r="BF107" s="105">
        <f t="shared" si="75"/>
        <v>3.3285739979397812E-3</v>
      </c>
    </row>
    <row r="108" spans="1:58" x14ac:dyDescent="0.25">
      <c r="A108" s="120">
        <v>2</v>
      </c>
      <c r="C108" s="14">
        <f t="shared" si="62"/>
        <v>44172</v>
      </c>
      <c r="D108" s="84">
        <v>107</v>
      </c>
      <c r="E108" s="84" t="str">
        <f t="shared" si="49"/>
        <v/>
      </c>
      <c r="AC108" s="70">
        <f t="shared" si="50"/>
        <v>8.8658438209381156</v>
      </c>
      <c r="AD108" s="15">
        <f t="shared" si="51"/>
        <v>0.72222222222222232</v>
      </c>
      <c r="AE108">
        <f t="shared" si="46"/>
        <v>3.2500000000000001E-2</v>
      </c>
      <c r="AF108">
        <v>22.22</v>
      </c>
      <c r="AG108">
        <f t="shared" si="47"/>
        <v>4.4999999999999998E-2</v>
      </c>
      <c r="AH108">
        <f t="shared" si="52"/>
        <v>-1.2499999999999997E-2</v>
      </c>
      <c r="AI108" s="26">
        <f t="shared" si="70"/>
        <v>21327.930039622945</v>
      </c>
      <c r="AJ108" s="27">
        <f t="shared" si="53"/>
        <v>-4.6594754262051596</v>
      </c>
      <c r="AK108" s="27">
        <f t="shared" si="54"/>
        <v>-18.061839636505031</v>
      </c>
      <c r="AL108" s="27">
        <f t="shared" si="63"/>
        <v>-20.44918355643917</v>
      </c>
      <c r="AM108" s="27">
        <f t="shared" si="64"/>
        <v>-2.2721315062710192</v>
      </c>
      <c r="AN108" s="27">
        <f t="shared" si="65"/>
        <v>-6.8163945188130564</v>
      </c>
      <c r="AO108" s="27">
        <f t="shared" si="66"/>
        <v>-13.632789037626114</v>
      </c>
      <c r="AP108" s="18">
        <f t="shared" si="72"/>
        <v>187.92837187550026</v>
      </c>
      <c r="AQ108" s="18">
        <f t="shared" si="74"/>
        <v>-14.070921162841863</v>
      </c>
      <c r="AR108" s="18">
        <f t="shared" si="55"/>
        <v>4.1935278835846441</v>
      </c>
      <c r="AS108" s="18">
        <f t="shared" si="56"/>
        <v>16.255655672854527</v>
      </c>
      <c r="AT108" s="18">
        <f t="shared" si="57"/>
        <v>-8.5547172007179402</v>
      </c>
      <c r="AU108" s="18">
        <f t="shared" si="58"/>
        <v>-10.82684870698896</v>
      </c>
      <c r="AV108" s="18">
        <f t="shared" si="73"/>
        <v>6897.8415885015647</v>
      </c>
      <c r="AW108" s="18">
        <f t="shared" si="67"/>
        <v>-2.1764548071206207</v>
      </c>
      <c r="AX108" s="18">
        <f t="shared" si="68"/>
        <v>24.897769869830881</v>
      </c>
      <c r="AY108" s="18">
        <f t="shared" si="59"/>
        <v>-8.7415652827519855E-2</v>
      </c>
      <c r="AZ108" s="19">
        <f t="shared" si="48"/>
        <v>28413.700000000008</v>
      </c>
      <c r="BA108" s="18">
        <f t="shared" si="60"/>
        <v>22.72131506271019</v>
      </c>
      <c r="BB108" s="18">
        <f t="shared" si="71"/>
        <v>6982.7699603770634</v>
      </c>
      <c r="BC108" s="18">
        <f t="shared" si="61"/>
        <v>7085.7699603770652</v>
      </c>
      <c r="BD108" s="18"/>
      <c r="BE108" s="105">
        <f t="shared" si="69"/>
        <v>3.2169274492798131E-3</v>
      </c>
      <c r="BF108" s="105">
        <f t="shared" si="75"/>
        <v>3.3016672015011737E-3</v>
      </c>
    </row>
    <row r="109" spans="1:58" x14ac:dyDescent="0.25">
      <c r="A109" s="120">
        <v>2</v>
      </c>
      <c r="C109" s="14">
        <f t="shared" si="62"/>
        <v>44173</v>
      </c>
      <c r="D109" s="84">
        <v>108</v>
      </c>
      <c r="E109" s="84" t="str">
        <f t="shared" si="49"/>
        <v/>
      </c>
      <c r="AC109" s="70">
        <f t="shared" si="50"/>
        <v>8.8690344046958671</v>
      </c>
      <c r="AD109" s="15">
        <f t="shared" si="51"/>
        <v>0.72222222222222232</v>
      </c>
      <c r="AE109">
        <f t="shared" si="46"/>
        <v>3.2500000000000001E-2</v>
      </c>
      <c r="AF109">
        <v>22.22</v>
      </c>
      <c r="AG109">
        <f t="shared" si="47"/>
        <v>4.4999999999999998E-2</v>
      </c>
      <c r="AH109">
        <f t="shared" si="52"/>
        <v>-1.2499999999999997E-2</v>
      </c>
      <c r="AI109" s="26">
        <f t="shared" si="70"/>
        <v>21305.286192740357</v>
      </c>
      <c r="AJ109" s="27">
        <f t="shared" si="53"/>
        <v>-4.6012286151235999</v>
      </c>
      <c r="AK109" s="27">
        <f t="shared" si="54"/>
        <v>-18.042618267462203</v>
      </c>
      <c r="AL109" s="27">
        <f t="shared" si="63"/>
        <v>-20.379462194327221</v>
      </c>
      <c r="AM109" s="27">
        <f t="shared" si="64"/>
        <v>-2.2643846882585801</v>
      </c>
      <c r="AN109" s="27">
        <f t="shared" si="65"/>
        <v>-6.7931540647757407</v>
      </c>
      <c r="AO109" s="27">
        <f t="shared" si="66"/>
        <v>-13.58630812955148</v>
      </c>
      <c r="AP109" s="18">
        <f t="shared" si="72"/>
        <v>185.86380719438614</v>
      </c>
      <c r="AQ109" s="18">
        <f t="shared" si="74"/>
        <v>-13.987250141043827</v>
      </c>
      <c r="AR109" s="18">
        <f t="shared" si="55"/>
        <v>4.1411057536112397</v>
      </c>
      <c r="AS109" s="18">
        <f t="shared" si="56"/>
        <v>16.238356440715982</v>
      </c>
      <c r="AT109" s="18">
        <f t="shared" si="57"/>
        <v>-8.4567767343975113</v>
      </c>
      <c r="AU109" s="18">
        <f t="shared" si="58"/>
        <v>-10.721161422656092</v>
      </c>
      <c r="AV109" s="18">
        <f t="shared" si="73"/>
        <v>6922.5500000652646</v>
      </c>
      <c r="AW109" s="18">
        <f t="shared" si="67"/>
        <v>-2.0645646811141205</v>
      </c>
      <c r="AX109" s="18">
        <f t="shared" si="68"/>
        <v>24.708411563699883</v>
      </c>
      <c r="AY109" s="18">
        <f t="shared" si="59"/>
        <v>-8.3557159301460529E-2</v>
      </c>
      <c r="AZ109" s="19">
        <f t="shared" si="48"/>
        <v>28413.700000000008</v>
      </c>
      <c r="BA109" s="18">
        <f t="shared" si="60"/>
        <v>22.643846882585798</v>
      </c>
      <c r="BB109" s="18">
        <f t="shared" si="71"/>
        <v>7005.4138072596488</v>
      </c>
      <c r="BC109" s="18">
        <f t="shared" si="61"/>
        <v>7108.4138072596506</v>
      </c>
      <c r="BD109" s="18"/>
      <c r="BE109" s="105">
        <f t="shared" si="69"/>
        <v>3.1956790876937306E-3</v>
      </c>
      <c r="BF109" s="105">
        <f t="shared" si="75"/>
        <v>3.27636425428623E-3</v>
      </c>
    </row>
    <row r="110" spans="1:58" x14ac:dyDescent="0.25">
      <c r="A110" s="121">
        <v>2</v>
      </c>
      <c r="B110" s="89"/>
      <c r="C110" s="90">
        <f t="shared" si="62"/>
        <v>44174</v>
      </c>
      <c r="D110" s="91">
        <v>109</v>
      </c>
      <c r="E110" s="116" t="str">
        <f t="shared" si="49"/>
        <v/>
      </c>
      <c r="F110" s="91"/>
      <c r="G110" s="91"/>
      <c r="H110" s="91"/>
      <c r="I110" s="91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>
        <f t="shared" si="50"/>
        <v>8.8722043886379307</v>
      </c>
      <c r="AD110" s="93">
        <f t="shared" si="51"/>
        <v>0.72222222222222232</v>
      </c>
      <c r="AE110" s="89">
        <f t="shared" si="46"/>
        <v>3.2500000000000001E-2</v>
      </c>
      <c r="AF110" s="89">
        <v>22.22</v>
      </c>
      <c r="AG110" s="89">
        <f t="shared" si="47"/>
        <v>4.4999999999999998E-2</v>
      </c>
      <c r="AH110" s="89">
        <f t="shared" si="52"/>
        <v>-1.2499999999999997E-2</v>
      </c>
      <c r="AI110" s="94">
        <f t="shared" si="70"/>
        <v>21282.716881840766</v>
      </c>
      <c r="AJ110" s="95">
        <f t="shared" si="53"/>
        <v>-4.5458484660334477</v>
      </c>
      <c r="AK110" s="95">
        <f t="shared" si="54"/>
        <v>-18.023462433555661</v>
      </c>
      <c r="AL110" s="95">
        <f t="shared" si="63"/>
        <v>-20.312379809630198</v>
      </c>
      <c r="AM110" s="95">
        <f t="shared" si="64"/>
        <v>-2.2569310899589108</v>
      </c>
      <c r="AN110" s="95">
        <f t="shared" si="65"/>
        <v>-6.7707932698767328</v>
      </c>
      <c r="AO110" s="95">
        <f t="shared" si="66"/>
        <v>-13.541586539753464</v>
      </c>
      <c r="AP110" s="95">
        <f t="shared" si="72"/>
        <v>183.90037465712223</v>
      </c>
      <c r="AQ110" s="95">
        <f t="shared" si="74"/>
        <v>-13.911941023146738</v>
      </c>
      <c r="AR110" s="95">
        <f t="shared" si="55"/>
        <v>4.0912636194301033</v>
      </c>
      <c r="AS110" s="95">
        <f t="shared" si="56"/>
        <v>16.221116190200096</v>
      </c>
      <c r="AT110" s="95">
        <f t="shared" si="57"/>
        <v>-8.3638713237473752</v>
      </c>
      <c r="AU110" s="95">
        <f t="shared" si="58"/>
        <v>-10.620802413706286</v>
      </c>
      <c r="AV110" s="95">
        <f t="shared" si="73"/>
        <v>6947.0827435021174</v>
      </c>
      <c r="AW110" s="95">
        <f t="shared" si="67"/>
        <v>-1.9634325372639125</v>
      </c>
      <c r="AX110" s="95">
        <f t="shared" si="68"/>
        <v>24.532743436852797</v>
      </c>
      <c r="AY110" s="95">
        <f t="shared" si="59"/>
        <v>-8.0033141923885581E-2</v>
      </c>
      <c r="AZ110" s="96">
        <f t="shared" si="48"/>
        <v>28413.700000000004</v>
      </c>
      <c r="BA110" s="95">
        <f t="shared" si="60"/>
        <v>22.569310899589105</v>
      </c>
      <c r="BB110" s="95">
        <f t="shared" si="71"/>
        <v>7027.9831181592381</v>
      </c>
      <c r="BC110" s="95">
        <f t="shared" si="61"/>
        <v>7130.9831181592399</v>
      </c>
      <c r="BD110" s="95"/>
      <c r="BE110" s="106">
        <f t="shared" si="69"/>
        <v>3.1750136544582935E-3</v>
      </c>
      <c r="BF110" s="106">
        <f t="shared" si="75"/>
        <v>3.2524338741408186E-3</v>
      </c>
    </row>
    <row r="111" spans="1:58" x14ac:dyDescent="0.25">
      <c r="C111" s="69"/>
      <c r="AI111" s="26"/>
      <c r="AJ111" s="27"/>
      <c r="AK111" s="27"/>
      <c r="AL111" s="27"/>
      <c r="AM111" s="27"/>
      <c r="AN111" s="27"/>
      <c r="AO111" s="27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BA111" s="18"/>
      <c r="BB111" s="18"/>
      <c r="BC111" s="18"/>
      <c r="BD111" s="18"/>
    </row>
    <row r="115" spans="52:52" x14ac:dyDescent="0.25">
      <c r="AZ115" s="18"/>
    </row>
  </sheetData>
  <conditionalFormatting sqref="J21:AB111 J3:Y18 J112:AC1048576 C1:I1048576 J19:Z20 J1:AC1">
    <cfRule type="timePeriod" dxfId="16" priority="3" timePeriod="today">
      <formula>FLOOR(C1,1)=TODAY()</formula>
    </cfRule>
  </conditionalFormatting>
  <conditionalFormatting sqref="AY3:AY111">
    <cfRule type="cellIs" dxfId="15" priority="2" stopIfTrue="1" operator="lessThan">
      <formula>1</formula>
    </cfRule>
  </conditionalFormatting>
  <hyperlinks>
    <hyperlink ref="BS10" r:id="rId1" xr:uid="{36D7E4A2-CFE9-499D-86B9-7705D9AD83EA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6C3C-45AF-4056-AB15-B8423F3ABFDE}">
  <sheetPr codeName="Sheet1">
    <tabColor rgb="FFFFFF00"/>
  </sheetPr>
  <dimension ref="A1:BR115"/>
  <sheetViews>
    <sheetView zoomScale="70" zoomScaleNormal="7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140625" style="120" bestFit="1" customWidth="1"/>
    <col min="2" max="2" width="20.5703125" bestFit="1" customWidth="1"/>
    <col min="3" max="3" width="13.42578125" style="61" customWidth="1"/>
    <col min="4" max="9" width="10.42578125" style="84" customWidth="1"/>
    <col min="10" max="14" width="10.42578125" style="70" customWidth="1"/>
    <col min="15" max="24" width="10.42578125" style="70" hidden="1" customWidth="1"/>
    <col min="25" max="29" width="10.42578125" style="70" customWidth="1"/>
    <col min="30" max="30" width="8.7109375" style="15" customWidth="1"/>
    <col min="31" max="31" width="9.140625" customWidth="1"/>
    <col min="32" max="32" width="8.7109375" customWidth="1"/>
    <col min="33" max="33" width="9.140625" customWidth="1"/>
    <col min="34" max="34" width="8.7109375" customWidth="1"/>
    <col min="35" max="35" width="16.28515625" style="16" customWidth="1"/>
    <col min="36" max="39" width="16.28515625" style="17" customWidth="1"/>
    <col min="40" max="40" width="17.140625" style="17" customWidth="1"/>
    <col min="41" max="41" width="16.28515625" style="17" customWidth="1"/>
    <col min="42" max="47" width="21.5703125" style="62" customWidth="1"/>
    <col min="48" max="48" width="13.42578125" style="62" customWidth="1"/>
    <col min="49" max="49" width="11.140625" style="62" customWidth="1"/>
    <col min="50" max="51" width="12.140625" style="62" customWidth="1"/>
    <col min="52" max="54" width="11.140625" style="19" customWidth="1"/>
    <col min="55" max="55" width="12.140625" style="19" customWidth="1"/>
    <col min="56" max="56" width="11.140625" style="19" customWidth="1"/>
    <col min="57" max="58" width="11" style="105" customWidth="1"/>
    <col min="59" max="59" width="2.7109375" customWidth="1"/>
    <col min="60" max="60" width="67.28515625" bestFit="1" customWidth="1"/>
    <col min="61" max="61" width="12.140625" bestFit="1" customWidth="1"/>
    <col min="62" max="62" width="2.7109375" customWidth="1"/>
    <col min="67" max="67" width="10.5703125" bestFit="1" customWidth="1"/>
    <col min="68" max="68" width="11.140625" bestFit="1" customWidth="1"/>
    <col min="69" max="69" width="30.5703125" bestFit="1" customWidth="1"/>
    <col min="70" max="70" width="96.28515625" customWidth="1"/>
  </cols>
  <sheetData>
    <row r="1" spans="1:70" ht="75" x14ac:dyDescent="0.25">
      <c r="A1" s="119" t="s">
        <v>155</v>
      </c>
      <c r="B1" s="1" t="s">
        <v>150</v>
      </c>
      <c r="C1" s="2" t="s">
        <v>1</v>
      </c>
      <c r="D1" s="83" t="s">
        <v>87</v>
      </c>
      <c r="E1" s="83" t="s">
        <v>88</v>
      </c>
      <c r="F1" s="83" t="s">
        <v>89</v>
      </c>
      <c r="G1" s="83" t="s">
        <v>147</v>
      </c>
      <c r="H1" s="83" t="s">
        <v>148</v>
      </c>
      <c r="I1" s="83" t="s">
        <v>149</v>
      </c>
      <c r="J1" s="72" t="s">
        <v>78</v>
      </c>
      <c r="K1" s="72" t="s">
        <v>63</v>
      </c>
      <c r="L1" s="72" t="s">
        <v>64</v>
      </c>
      <c r="M1" s="72" t="s">
        <v>76</v>
      </c>
      <c r="N1" s="72" t="s">
        <v>65</v>
      </c>
      <c r="O1" s="75" t="s">
        <v>66</v>
      </c>
      <c r="P1" s="75" t="s">
        <v>67</v>
      </c>
      <c r="Q1" s="75" t="s">
        <v>68</v>
      </c>
      <c r="R1" s="75" t="s">
        <v>69</v>
      </c>
      <c r="S1" s="75" t="s">
        <v>70</v>
      </c>
      <c r="T1" s="75" t="s">
        <v>71</v>
      </c>
      <c r="U1" s="75" t="s">
        <v>72</v>
      </c>
      <c r="V1" s="75" t="s">
        <v>73</v>
      </c>
      <c r="W1" s="75" t="s">
        <v>74</v>
      </c>
      <c r="X1" s="75" t="s">
        <v>75</v>
      </c>
      <c r="Y1" s="72" t="s">
        <v>55</v>
      </c>
      <c r="Z1" s="72" t="s">
        <v>80</v>
      </c>
      <c r="AA1" s="72" t="s">
        <v>151</v>
      </c>
      <c r="AB1" s="72" t="s">
        <v>152</v>
      </c>
      <c r="AC1" s="72" t="s">
        <v>81</v>
      </c>
      <c r="AD1" s="3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J1" s="66" t="s">
        <v>8</v>
      </c>
      <c r="AK1" s="67" t="s">
        <v>9</v>
      </c>
      <c r="AL1" s="63" t="s">
        <v>10</v>
      </c>
      <c r="AM1" s="64" t="s">
        <v>11</v>
      </c>
      <c r="AN1" s="64" t="s">
        <v>43</v>
      </c>
      <c r="AO1" s="65" t="s">
        <v>44</v>
      </c>
      <c r="AP1" s="7" t="s">
        <v>12</v>
      </c>
      <c r="AQ1" s="7" t="s">
        <v>117</v>
      </c>
      <c r="AR1" s="6" t="s">
        <v>13</v>
      </c>
      <c r="AS1" s="6" t="s">
        <v>14</v>
      </c>
      <c r="AT1" s="6" t="s">
        <v>15</v>
      </c>
      <c r="AU1" s="6" t="s">
        <v>16</v>
      </c>
      <c r="AV1" s="7" t="s">
        <v>45</v>
      </c>
      <c r="AW1" s="81" t="s">
        <v>153</v>
      </c>
      <c r="AX1" s="81" t="s">
        <v>154</v>
      </c>
      <c r="AY1" s="81" t="s">
        <v>82</v>
      </c>
      <c r="AZ1" s="8" t="s">
        <v>17</v>
      </c>
      <c r="BA1" s="8" t="s">
        <v>49</v>
      </c>
      <c r="BB1" s="8" t="s">
        <v>51</v>
      </c>
      <c r="BC1" s="8" t="s">
        <v>79</v>
      </c>
      <c r="BD1" s="77" t="s">
        <v>77</v>
      </c>
      <c r="BE1" s="104" t="s">
        <v>145</v>
      </c>
      <c r="BF1" s="104" t="s">
        <v>146</v>
      </c>
      <c r="BG1" s="9"/>
      <c r="BH1" s="10" t="s">
        <v>18</v>
      </c>
      <c r="BI1" s="10" t="s">
        <v>19</v>
      </c>
      <c r="BK1" s="11" t="s">
        <v>20</v>
      </c>
      <c r="BL1" s="11" t="s">
        <v>3</v>
      </c>
      <c r="BM1" s="12" t="s">
        <v>21</v>
      </c>
      <c r="BN1" s="13" t="s">
        <v>2</v>
      </c>
      <c r="BO1" s="13" t="s">
        <v>22</v>
      </c>
    </row>
    <row r="2" spans="1:70" x14ac:dyDescent="0.25">
      <c r="A2" s="120">
        <v>0</v>
      </c>
      <c r="B2" t="s">
        <v>23</v>
      </c>
      <c r="C2" s="14">
        <v>44066</v>
      </c>
      <c r="D2" s="84">
        <v>1</v>
      </c>
      <c r="E2" s="84">
        <f>IFERROR(LN(J2),"")</f>
        <v>4.6347289882296359</v>
      </c>
      <c r="J2" s="71">
        <v>103</v>
      </c>
      <c r="K2" s="71"/>
      <c r="L2" s="71">
        <v>50</v>
      </c>
      <c r="M2" s="71">
        <v>53</v>
      </c>
      <c r="N2" s="71">
        <v>53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71">
        <v>265</v>
      </c>
      <c r="Z2" s="71">
        <f>LN(J2)</f>
        <v>4.6347289882296359</v>
      </c>
      <c r="AC2" s="70">
        <f>LN(BC2)</f>
        <v>4.6347289882296359</v>
      </c>
      <c r="AD2" s="15">
        <f>AE2/AG2</f>
        <v>2.8888888888888893</v>
      </c>
      <c r="AE2">
        <f t="shared" ref="AE2:AE33" si="0">IF(A2=0,$BL$2,IF(A2=1,$BL$3,IF(A2=2,$BL$4,IF(A2=3,$BL$5,IF(A2=4,$BL$6,IF(A2=5,$BL$7,IF(A2=6,$BL$8,IF(A2=7,$BL$9,IF(A2=8,$BL$10,"")))))))))</f>
        <v>0.13</v>
      </c>
      <c r="AF2">
        <v>22.22</v>
      </c>
      <c r="AG2">
        <f t="shared" ref="AG2:AG65" si="1">$BI$7</f>
        <v>4.4999999999999998E-2</v>
      </c>
      <c r="AH2">
        <f>AE2-AG2</f>
        <v>8.5000000000000006E-2</v>
      </c>
      <c r="AI2" s="16">
        <f>BI2</f>
        <v>28310.699999999997</v>
      </c>
      <c r="AP2" s="18">
        <f>BI3*0.9</f>
        <v>47.7</v>
      </c>
      <c r="AQ2" s="18"/>
      <c r="AR2" s="18"/>
      <c r="AS2" s="18"/>
      <c r="AT2" s="18"/>
      <c r="AU2" s="18"/>
      <c r="AV2" s="18">
        <f>BI4+BI3*0.1</f>
        <v>55.3</v>
      </c>
      <c r="AW2" s="18"/>
      <c r="AX2" s="18"/>
      <c r="AY2" s="18"/>
      <c r="AZ2" s="118">
        <f t="shared" ref="AZ2:AZ65" si="2">AI2+AP2+AV2</f>
        <v>28413.699999999997</v>
      </c>
      <c r="BC2" s="18">
        <f>AP2+AV2</f>
        <v>103</v>
      </c>
      <c r="BD2" s="18">
        <f t="shared" ref="BD2:BD20" si="3">BC2-J2</f>
        <v>0</v>
      </c>
      <c r="BH2" s="20" t="s">
        <v>24</v>
      </c>
      <c r="BI2" s="21">
        <f>BI5-BI4-BI3</f>
        <v>28310.699999999997</v>
      </c>
      <c r="BK2" s="22">
        <v>0</v>
      </c>
      <c r="BL2" s="23">
        <f>'TTU w. Quar - no change'!BM2</f>
        <v>0.13</v>
      </c>
      <c r="BM2" s="24">
        <f t="shared" ref="BM2:BM10" si="4">BL2-$BI$7</f>
        <v>8.5000000000000006E-2</v>
      </c>
      <c r="BN2" s="25">
        <f t="shared" ref="BN2:BN10" si="5">BL2/$BI$7</f>
        <v>2.8888888888888893</v>
      </c>
      <c r="BO2" s="45" t="str">
        <f t="shared" ref="BO2:BO9" si="6">IFERROR((BL2-BL1)/BL1,"")</f>
        <v/>
      </c>
    </row>
    <row r="3" spans="1:70" x14ac:dyDescent="0.25">
      <c r="A3" s="120">
        <v>0</v>
      </c>
      <c r="C3" s="14">
        <f>C2+1</f>
        <v>44067</v>
      </c>
      <c r="D3" s="84">
        <v>2</v>
      </c>
      <c r="E3" s="84">
        <f t="shared" ref="E3:E66" si="7">IFERROR(LN(J3),"")</f>
        <v>4.836281906951478</v>
      </c>
      <c r="G3" s="107">
        <f>(J3-J2)/J2</f>
        <v>0.22330097087378642</v>
      </c>
      <c r="J3" s="108">
        <f>AVERAGE(J2,J4)</f>
        <v>126</v>
      </c>
      <c r="K3" s="108"/>
      <c r="L3" s="108">
        <f t="shared" ref="L3:N3" si="8">AVERAGE(L2,L4)</f>
        <v>56</v>
      </c>
      <c r="M3" s="108">
        <f t="shared" si="8"/>
        <v>38</v>
      </c>
      <c r="N3" s="108">
        <f t="shared" si="8"/>
        <v>70</v>
      </c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>
        <f>N3*5</f>
        <v>350</v>
      </c>
      <c r="Z3" s="71">
        <f t="shared" ref="Z3:Z20" si="9">LN(J3)</f>
        <v>4.836281906951478</v>
      </c>
      <c r="AC3" s="70">
        <f t="shared" ref="AC3:AC66" si="10">LN(BC3)</f>
        <v>4.8914821423664625</v>
      </c>
      <c r="AD3" s="15">
        <f t="shared" ref="AD3:AD66" si="11">AE3/AG3</f>
        <v>2.8888888888888893</v>
      </c>
      <c r="AE3">
        <f t="shared" si="0"/>
        <v>0.13</v>
      </c>
      <c r="AF3">
        <v>22.22</v>
      </c>
      <c r="AG3">
        <f t="shared" si="1"/>
        <v>4.4999999999999998E-2</v>
      </c>
      <c r="AH3">
        <f t="shared" ref="AH3:AH66" si="12">AE3-AG3</f>
        <v>8.5000000000000006E-2</v>
      </c>
      <c r="AI3" s="26">
        <f>AI2+AJ3+AK3</f>
        <v>28280.549223719048</v>
      </c>
      <c r="AJ3" s="27">
        <f t="shared" ref="AJ3:AJ66" si="13">-((AI2/$BI$2)*(AE3*AP2))</f>
        <v>-6.2010000000000005</v>
      </c>
      <c r="AK3" s="27">
        <f t="shared" ref="AK3:AK66" si="14">-(AI2/$BI$2)*($BI$26*$BI$25)</f>
        <v>-23.949776280946228</v>
      </c>
      <c r="AL3" s="27">
        <f>(AK3+AJ3)*0.9</f>
        <v>-27.135698652851605</v>
      </c>
      <c r="AM3" s="27">
        <f>(AK3+AJ3)*0.1</f>
        <v>-3.0150776280946232</v>
      </c>
      <c r="AN3" s="27">
        <f>SUM(AL3:AM3)*0.3</f>
        <v>-9.0452328842838678</v>
      </c>
      <c r="AO3" s="27">
        <f>AL3-AN3</f>
        <v>-18.090465768567739</v>
      </c>
      <c r="AP3" s="18">
        <f>AP2-AL3-(AP2*AG3)</f>
        <v>72.689198652851601</v>
      </c>
      <c r="AQ3" s="18"/>
      <c r="AR3" s="18">
        <f t="shared" ref="AR3:AR66" si="15">0.9*((AI2/$BI$2)*(AE3*AP2))</f>
        <v>5.5809000000000006</v>
      </c>
      <c r="AS3" s="18">
        <f t="shared" ref="AS3:AS66" si="16">0.9*(-AK3)</f>
        <v>21.554798652851606</v>
      </c>
      <c r="AT3" s="18">
        <f t="shared" ref="AT3:AT66" si="17">-(AP2*AG3)</f>
        <v>-2.1465000000000001</v>
      </c>
      <c r="AU3" s="18">
        <f t="shared" ref="AU3:AU66" si="18">-(AP2*AG3)+AM3</f>
        <v>-5.1615776280946228</v>
      </c>
      <c r="AV3" s="18">
        <f>AV2+(AP2*AG3)-AM3</f>
        <v>60.461577628094624</v>
      </c>
      <c r="AW3" s="18">
        <f>(AP3-AP2)</f>
        <v>24.989198652851599</v>
      </c>
      <c r="AX3" s="18">
        <f>(AV3-AV2)</f>
        <v>5.1615776280946264</v>
      </c>
      <c r="AY3" s="18">
        <f t="shared" ref="AY3:AY34" si="19">(AP3-AP2)/(AV3-AV2)</f>
        <v>4.8413877409950432</v>
      </c>
      <c r="AZ3" s="19">
        <f t="shared" si="2"/>
        <v>28413.699999999993</v>
      </c>
      <c r="BA3" s="18">
        <f>-SUM(AM3:AO3)</f>
        <v>30.150776280946232</v>
      </c>
      <c r="BB3" s="18"/>
      <c r="BC3" s="18">
        <f>AP3+AV3</f>
        <v>133.15077628094622</v>
      </c>
      <c r="BD3" s="18">
        <f t="shared" si="3"/>
        <v>7.1507762809462179</v>
      </c>
      <c r="BE3" s="105">
        <f>(BC3-BC2)/BC2</f>
        <v>0.29272598331015748</v>
      </c>
      <c r="BG3" s="80"/>
      <c r="BH3" s="28" t="s">
        <v>25</v>
      </c>
      <c r="BI3" s="29">
        <v>53</v>
      </c>
      <c r="BK3" s="22">
        <v>1</v>
      </c>
      <c r="BL3" s="30">
        <f>BL2*1.15</f>
        <v>0.14949999999999999</v>
      </c>
      <c r="BM3" s="24">
        <f t="shared" si="4"/>
        <v>0.1045</v>
      </c>
      <c r="BN3" s="25">
        <f t="shared" si="5"/>
        <v>3.3222222222222224</v>
      </c>
      <c r="BO3" s="45">
        <f>IFERROR((BL3-BL2)/BL2,"")</f>
        <v>0.14999999999999991</v>
      </c>
    </row>
    <row r="4" spans="1:70" x14ac:dyDescent="0.25">
      <c r="A4" s="120">
        <v>0</v>
      </c>
      <c r="C4" s="14">
        <f t="shared" ref="C4:C67" si="20">C3+1</f>
        <v>44068</v>
      </c>
      <c r="D4" s="84">
        <v>3</v>
      </c>
      <c r="E4" s="84">
        <f t="shared" si="7"/>
        <v>5.0039463059454592</v>
      </c>
      <c r="G4" s="107">
        <f t="shared" ref="G4:G20" si="21">(J4-J3)/J3</f>
        <v>0.18253968253968253</v>
      </c>
      <c r="J4" s="71">
        <v>149</v>
      </c>
      <c r="K4" s="71"/>
      <c r="L4" s="71">
        <f>J4-N4</f>
        <v>62</v>
      </c>
      <c r="M4" s="108">
        <f>J4-J3</f>
        <v>23</v>
      </c>
      <c r="N4" s="71">
        <v>87</v>
      </c>
      <c r="O4" s="109">
        <v>101</v>
      </c>
      <c r="P4" s="109">
        <v>7</v>
      </c>
      <c r="Q4" s="109">
        <v>33</v>
      </c>
      <c r="R4" s="109">
        <v>9</v>
      </c>
      <c r="S4" s="109">
        <v>68</v>
      </c>
      <c r="T4" s="109">
        <v>48</v>
      </c>
      <c r="U4" s="109">
        <v>2</v>
      </c>
      <c r="V4" s="109">
        <v>29</v>
      </c>
      <c r="W4" s="109">
        <v>5</v>
      </c>
      <c r="X4" s="109">
        <v>19</v>
      </c>
      <c r="Y4" s="71">
        <f>N4*5</f>
        <v>435</v>
      </c>
      <c r="Z4" s="71">
        <f t="shared" si="9"/>
        <v>5.0039463059454592</v>
      </c>
      <c r="AA4" s="70">
        <f>AVERAGE(Z2:Z4)</f>
        <v>4.8249857337088571</v>
      </c>
      <c r="AC4" s="70">
        <f t="shared" si="10"/>
        <v>5.1150828623210751</v>
      </c>
      <c r="AD4" s="15">
        <f t="shared" si="11"/>
        <v>2.8888888888888893</v>
      </c>
      <c r="AE4">
        <f t="shared" si="0"/>
        <v>0.13</v>
      </c>
      <c r="AF4">
        <v>22.22</v>
      </c>
      <c r="AG4">
        <f t="shared" si="1"/>
        <v>4.4999999999999998E-2</v>
      </c>
      <c r="AH4">
        <f t="shared" si="12"/>
        <v>8.5000000000000006E-2</v>
      </c>
      <c r="AI4" s="26">
        <f>AI3+AJ4+AK4</f>
        <v>28247.185421803875</v>
      </c>
      <c r="AJ4" s="27">
        <f t="shared" si="13"/>
        <v>-9.4395320451103686</v>
      </c>
      <c r="AK4" s="27">
        <f t="shared" si="14"/>
        <v>-23.924269870061806</v>
      </c>
      <c r="AL4" s="27">
        <f t="shared" ref="AL4:AL67" si="22">(AK4+AJ4)*0.9</f>
        <v>-30.027421723654957</v>
      </c>
      <c r="AM4" s="27">
        <f t="shared" ref="AM4:AM67" si="23">(AK4+AJ4)*0.1</f>
        <v>-3.3363801915172178</v>
      </c>
      <c r="AN4" s="27">
        <f t="shared" ref="AN4:AN67" si="24">SUM(AL4:AM4)*0.3</f>
        <v>-10.009140574551653</v>
      </c>
      <c r="AO4" s="27">
        <f t="shared" ref="AO4:AO67" si="25">AL4-AN4</f>
        <v>-20.018281149103302</v>
      </c>
      <c r="AP4" s="18">
        <f>AP3-AL4-(AP3*AG4)</f>
        <v>99.445606437128234</v>
      </c>
      <c r="AQ4" s="18"/>
      <c r="AR4" s="18">
        <f t="shared" si="15"/>
        <v>8.4955788405993324</v>
      </c>
      <c r="AS4" s="18">
        <f t="shared" si="16"/>
        <v>21.531842883055628</v>
      </c>
      <c r="AT4" s="18">
        <f t="shared" si="17"/>
        <v>-3.2710139393783217</v>
      </c>
      <c r="AU4" s="18">
        <f t="shared" si="18"/>
        <v>-6.6073941308955391</v>
      </c>
      <c r="AV4" s="18">
        <f>AV3+(AP3*AG4)-AM4</f>
        <v>67.068971758990159</v>
      </c>
      <c r="AW4" s="18">
        <f t="shared" ref="AW4:AW67" si="26">(AP4-AP3)</f>
        <v>26.756407784276632</v>
      </c>
      <c r="AX4" s="18">
        <f t="shared" ref="AX4:AX67" si="27">(AV4-AV3)</f>
        <v>6.6073941308955355</v>
      </c>
      <c r="AY4" s="18">
        <f t="shared" si="19"/>
        <v>4.0494644718053463</v>
      </c>
      <c r="AZ4" s="19">
        <f t="shared" si="2"/>
        <v>28413.699999999993</v>
      </c>
      <c r="BA4" s="18">
        <f t="shared" ref="BA4:BA66" si="28">-SUM(AM4:AO4)</f>
        <v>33.363801915172175</v>
      </c>
      <c r="BB4" s="18">
        <f>BA4+BA3</f>
        <v>63.514578196118407</v>
      </c>
      <c r="BC4" s="18">
        <f t="shared" ref="BC4:BC66" si="29">AP4+AV4</f>
        <v>166.51457819611841</v>
      </c>
      <c r="BD4" s="18">
        <f t="shared" si="3"/>
        <v>17.514578196118407</v>
      </c>
      <c r="BE4" s="105">
        <f t="shared" ref="BE4:BE67" si="30">(BC4-BC3)/BC3</f>
        <v>0.25057159144739077</v>
      </c>
      <c r="BG4" s="80"/>
      <c r="BH4" s="31" t="s">
        <v>26</v>
      </c>
      <c r="BI4" s="32">
        <v>50</v>
      </c>
      <c r="BK4" s="22">
        <v>2</v>
      </c>
      <c r="BL4" s="30">
        <f>BL2*0.25</f>
        <v>3.2500000000000001E-2</v>
      </c>
      <c r="BM4" s="24">
        <f t="shared" si="4"/>
        <v>-1.2499999999999997E-2</v>
      </c>
      <c r="BN4" s="25">
        <f t="shared" si="5"/>
        <v>0.72222222222222232</v>
      </c>
      <c r="BO4" s="45">
        <f t="shared" si="6"/>
        <v>-0.78260869565217395</v>
      </c>
    </row>
    <row r="5" spans="1:70" x14ac:dyDescent="0.25">
      <c r="A5" s="120">
        <v>0</v>
      </c>
      <c r="C5" s="14">
        <f t="shared" si="20"/>
        <v>44069</v>
      </c>
      <c r="D5" s="84">
        <v>4</v>
      </c>
      <c r="E5" s="84">
        <f t="shared" si="7"/>
        <v>5.3278761687895813</v>
      </c>
      <c r="G5" s="107">
        <f t="shared" si="21"/>
        <v>0.3825503355704698</v>
      </c>
      <c r="J5" s="71">
        <v>206</v>
      </c>
      <c r="K5" s="71"/>
      <c r="L5" s="71">
        <v>70</v>
      </c>
      <c r="M5" s="108">
        <f t="shared" ref="M5" si="31">J5-J4</f>
        <v>57</v>
      </c>
      <c r="N5" s="71">
        <v>136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71">
        <f>N5*5</f>
        <v>680</v>
      </c>
      <c r="Z5" s="71">
        <f t="shared" si="9"/>
        <v>5.3278761687895813</v>
      </c>
      <c r="AA5" s="70">
        <f t="shared" ref="AA5:AA20" si="32">AVERAGE(Z3:Z5)</f>
        <v>5.0560347938955061</v>
      </c>
      <c r="AB5" s="70">
        <f>AA5-AA4</f>
        <v>0.23104906018664906</v>
      </c>
      <c r="AC5" s="70">
        <f t="shared" si="10"/>
        <v>5.3147296885629363</v>
      </c>
      <c r="AD5" s="15">
        <f t="shared" si="11"/>
        <v>2.8888888888888893</v>
      </c>
      <c r="AE5">
        <f t="shared" si="0"/>
        <v>0.13</v>
      </c>
      <c r="AF5">
        <v>22.22</v>
      </c>
      <c r="AG5">
        <f t="shared" si="1"/>
        <v>4.4999999999999998E-2</v>
      </c>
      <c r="AH5">
        <f t="shared" si="12"/>
        <v>8.5000000000000006E-2</v>
      </c>
      <c r="AI5" s="26">
        <f t="shared" ref="AI5:AI68" si="33">AI4+AJ5+AK5</f>
        <v>28210.390451195861</v>
      </c>
      <c r="AJ5" s="27">
        <f t="shared" si="13"/>
        <v>-12.898925246416667</v>
      </c>
      <c r="AK5" s="27">
        <f t="shared" si="14"/>
        <v>-23.896045361598567</v>
      </c>
      <c r="AL5" s="27">
        <f t="shared" si="22"/>
        <v>-33.115473547213711</v>
      </c>
      <c r="AM5" s="27">
        <f t="shared" si="23"/>
        <v>-3.6794970608015234</v>
      </c>
      <c r="AN5" s="27">
        <f t="shared" si="24"/>
        <v>-11.03849118240457</v>
      </c>
      <c r="AO5" s="27">
        <f t="shared" si="25"/>
        <v>-22.07698236480914</v>
      </c>
      <c r="AP5" s="18">
        <f>AP4-AL5-(AP4*AG5)</f>
        <v>128.08602769467117</v>
      </c>
      <c r="AQ5" s="18"/>
      <c r="AR5" s="18">
        <f t="shared" si="15"/>
        <v>11.609032721775</v>
      </c>
      <c r="AS5" s="18">
        <f t="shared" si="16"/>
        <v>21.506440825438712</v>
      </c>
      <c r="AT5" s="18">
        <f t="shared" si="17"/>
        <v>-4.4750522896707707</v>
      </c>
      <c r="AU5" s="18">
        <f t="shared" si="18"/>
        <v>-8.1545493504722941</v>
      </c>
      <c r="AV5" s="18">
        <f>AV4+(AP4*AG5)-AM5</f>
        <v>75.223521109462453</v>
      </c>
      <c r="AW5" s="18">
        <f t="shared" si="26"/>
        <v>28.64042125754294</v>
      </c>
      <c r="AX5" s="18">
        <f t="shared" si="27"/>
        <v>8.1545493504722941</v>
      </c>
      <c r="AY5" s="18">
        <f t="shared" si="19"/>
        <v>3.5122015977356429</v>
      </c>
      <c r="AZ5" s="19">
        <f t="shared" si="2"/>
        <v>28413.699999999993</v>
      </c>
      <c r="BA5" s="18">
        <f t="shared" si="28"/>
        <v>36.794970608015234</v>
      </c>
      <c r="BB5" s="18">
        <f>BA5+BB4</f>
        <v>100.30954880413364</v>
      </c>
      <c r="BC5" s="18">
        <f t="shared" si="29"/>
        <v>203.30954880413361</v>
      </c>
      <c r="BD5" s="18">
        <f t="shared" si="3"/>
        <v>-2.6904511958663875</v>
      </c>
      <c r="BE5" s="105">
        <f t="shared" si="30"/>
        <v>0.22097146692272573</v>
      </c>
      <c r="BG5" s="80"/>
      <c r="BH5" s="33" t="s">
        <v>17</v>
      </c>
      <c r="BI5">
        <f>0.7*BI27</f>
        <v>28413.699999999997</v>
      </c>
      <c r="BK5" s="22"/>
      <c r="BL5" s="30"/>
      <c r="BM5" s="24">
        <f t="shared" si="4"/>
        <v>-4.4999999999999998E-2</v>
      </c>
      <c r="BN5" s="25">
        <f t="shared" si="5"/>
        <v>0</v>
      </c>
      <c r="BO5" s="45">
        <f t="shared" si="6"/>
        <v>-1</v>
      </c>
    </row>
    <row r="6" spans="1:70" x14ac:dyDescent="0.25">
      <c r="A6" s="120">
        <v>0</v>
      </c>
      <c r="B6" t="s">
        <v>62</v>
      </c>
      <c r="C6" s="14">
        <f t="shared" si="20"/>
        <v>44070</v>
      </c>
      <c r="D6" s="84">
        <v>5</v>
      </c>
      <c r="E6" s="84">
        <f t="shared" si="7"/>
        <v>5.4510384535657002</v>
      </c>
      <c r="G6" s="107">
        <f t="shared" si="21"/>
        <v>0.13106796116504854</v>
      </c>
      <c r="J6" s="108">
        <f>AVERAGE(J5,J7)</f>
        <v>233</v>
      </c>
      <c r="K6" s="108"/>
      <c r="L6" s="108">
        <f t="shared" ref="L6:N6" si="34">AVERAGE(L5,L7)</f>
        <v>77</v>
      </c>
      <c r="M6" s="108">
        <f t="shared" si="34"/>
        <v>56.5</v>
      </c>
      <c r="N6" s="108">
        <f t="shared" si="34"/>
        <v>156</v>
      </c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>
        <f>N6*5</f>
        <v>780</v>
      </c>
      <c r="Z6" s="71">
        <f t="shared" si="9"/>
        <v>5.4510384535657002</v>
      </c>
      <c r="AA6" s="70">
        <f t="shared" si="32"/>
        <v>5.2609536427669141</v>
      </c>
      <c r="AB6" s="70">
        <f t="shared" ref="AB6:AB20" si="35">AA6-AA5</f>
        <v>0.20491884887140799</v>
      </c>
      <c r="AC6" s="70">
        <f t="shared" si="10"/>
        <v>5.4962114262670232</v>
      </c>
      <c r="AD6" s="15">
        <f t="shared" si="11"/>
        <v>2.8888888888888893</v>
      </c>
      <c r="AE6">
        <f t="shared" si="0"/>
        <v>0.13</v>
      </c>
      <c r="AF6">
        <v>22.22</v>
      </c>
      <c r="AG6">
        <f t="shared" si="1"/>
        <v>4.4999999999999998E-2</v>
      </c>
      <c r="AH6">
        <f t="shared" si="12"/>
        <v>8.5000000000000006E-2</v>
      </c>
      <c r="AI6" s="26">
        <f t="shared" si="33"/>
        <v>28169.93334731134</v>
      </c>
      <c r="AJ6" s="27">
        <f t="shared" si="13"/>
        <v>-16.59218566970145</v>
      </c>
      <c r="AK6" s="27">
        <f t="shared" si="14"/>
        <v>-23.864918214819227</v>
      </c>
      <c r="AL6" s="27">
        <f t="shared" si="22"/>
        <v>-36.411393496068612</v>
      </c>
      <c r="AM6" s="27">
        <f t="shared" si="23"/>
        <v>-4.0457103884520675</v>
      </c>
      <c r="AN6" s="27">
        <f t="shared" si="24"/>
        <v>-12.137131165356204</v>
      </c>
      <c r="AO6" s="27">
        <f t="shared" si="25"/>
        <v>-24.274262330712411</v>
      </c>
      <c r="AP6" s="18">
        <f>AP5-AL6-(AP5*AG6)</f>
        <v>158.73354994447956</v>
      </c>
      <c r="AQ6" s="18"/>
      <c r="AR6" s="18">
        <f t="shared" si="15"/>
        <v>14.932967102731306</v>
      </c>
      <c r="AS6" s="18">
        <f t="shared" si="16"/>
        <v>21.478426393337305</v>
      </c>
      <c r="AT6" s="18">
        <f t="shared" si="17"/>
        <v>-5.7638712462602024</v>
      </c>
      <c r="AU6" s="18">
        <f t="shared" si="18"/>
        <v>-9.80958163471227</v>
      </c>
      <c r="AV6" s="18">
        <f>AV5+(AP5*AG6)-AM6</f>
        <v>85.033102744174727</v>
      </c>
      <c r="AW6" s="18">
        <f t="shared" si="26"/>
        <v>30.647522249808389</v>
      </c>
      <c r="AX6" s="18">
        <f t="shared" si="27"/>
        <v>9.8095816347122735</v>
      </c>
      <c r="AY6" s="18">
        <f t="shared" si="19"/>
        <v>3.124243560128884</v>
      </c>
      <c r="AZ6" s="19">
        <f t="shared" si="2"/>
        <v>28413.699999999993</v>
      </c>
      <c r="BA6" s="18">
        <f t="shared" si="28"/>
        <v>40.457103884520677</v>
      </c>
      <c r="BB6" s="18">
        <f t="shared" ref="BB6:BB69" si="36">BA6+BB5</f>
        <v>140.76665268865432</v>
      </c>
      <c r="BC6" s="18">
        <f t="shared" si="29"/>
        <v>243.76665268865429</v>
      </c>
      <c r="BD6" s="18">
        <f t="shared" si="3"/>
        <v>10.76665268865429</v>
      </c>
      <c r="BE6" s="105">
        <f t="shared" si="30"/>
        <v>0.19899264015138141</v>
      </c>
      <c r="BG6" s="80"/>
      <c r="BH6" s="20" t="s">
        <v>27</v>
      </c>
      <c r="BI6" s="34">
        <v>0.13</v>
      </c>
      <c r="BK6" s="22"/>
      <c r="BL6" s="30"/>
      <c r="BM6" s="24">
        <f t="shared" si="4"/>
        <v>-4.4999999999999998E-2</v>
      </c>
      <c r="BN6" s="25">
        <f t="shared" si="5"/>
        <v>0</v>
      </c>
      <c r="BO6" s="45" t="str">
        <f t="shared" si="6"/>
        <v/>
      </c>
    </row>
    <row r="7" spans="1:70" x14ac:dyDescent="0.25">
      <c r="A7" s="120">
        <v>0</v>
      </c>
      <c r="C7" s="14">
        <f t="shared" si="20"/>
        <v>44071</v>
      </c>
      <c r="D7" s="84">
        <v>6</v>
      </c>
      <c r="E7" s="84">
        <f t="shared" si="7"/>
        <v>5.5606816310155276</v>
      </c>
      <c r="G7" s="107">
        <f t="shared" si="21"/>
        <v>0.11587982832618025</v>
      </c>
      <c r="J7" s="71">
        <v>260</v>
      </c>
      <c r="K7" s="71"/>
      <c r="L7" s="71">
        <v>84</v>
      </c>
      <c r="M7" s="71">
        <v>56</v>
      </c>
      <c r="N7" s="71">
        <v>176</v>
      </c>
      <c r="O7" s="71"/>
      <c r="P7" s="71"/>
      <c r="Q7" s="71"/>
      <c r="R7" s="71"/>
      <c r="S7" s="71"/>
      <c r="T7" s="71"/>
      <c r="U7" s="71"/>
      <c r="V7" s="71"/>
      <c r="W7" s="71"/>
      <c r="X7" s="71"/>
      <c r="Y7" s="71">
        <f>N7*5</f>
        <v>880</v>
      </c>
      <c r="Z7" s="71">
        <f t="shared" si="9"/>
        <v>5.5606816310155276</v>
      </c>
      <c r="AA7" s="70">
        <f t="shared" si="32"/>
        <v>5.446532084456936</v>
      </c>
      <c r="AB7" s="70">
        <f t="shared" si="35"/>
        <v>0.18557844169002191</v>
      </c>
      <c r="AC7" s="70">
        <f t="shared" si="10"/>
        <v>5.6634121279224798</v>
      </c>
      <c r="AD7" s="15">
        <f t="shared" si="11"/>
        <v>2.8888888888888893</v>
      </c>
      <c r="AE7">
        <f t="shared" si="0"/>
        <v>0.13</v>
      </c>
      <c r="AF7">
        <v>22.22</v>
      </c>
      <c r="AG7">
        <f t="shared" si="1"/>
        <v>4.4999999999999998E-2</v>
      </c>
      <c r="AH7">
        <f t="shared" si="12"/>
        <v>8.5000000000000006E-2</v>
      </c>
      <c r="AI7" s="26">
        <f t="shared" si="33"/>
        <v>28125.569896059107</v>
      </c>
      <c r="AJ7" s="27">
        <f t="shared" si="13"/>
        <v>-20.532758209770645</v>
      </c>
      <c r="AK7" s="27">
        <f t="shared" si="14"/>
        <v>-23.830693042463569</v>
      </c>
      <c r="AL7" s="27">
        <f t="shared" si="22"/>
        <v>-39.927106127010795</v>
      </c>
      <c r="AM7" s="27">
        <f t="shared" si="23"/>
        <v>-4.4363451252234212</v>
      </c>
      <c r="AN7" s="27">
        <f t="shared" si="24"/>
        <v>-13.309035375670264</v>
      </c>
      <c r="AO7" s="27">
        <f t="shared" si="25"/>
        <v>-26.618070751340532</v>
      </c>
      <c r="AP7" s="18">
        <f t="shared" ref="AP7:AP70" si="37">AP6-AL7-(AP6*AG7)+AQ7</f>
        <v>191.5176463239888</v>
      </c>
      <c r="AQ7" s="18"/>
      <c r="AR7" s="18">
        <f t="shared" si="15"/>
        <v>18.479482388793581</v>
      </c>
      <c r="AS7" s="18">
        <f t="shared" si="16"/>
        <v>21.447623738217214</v>
      </c>
      <c r="AT7" s="18">
        <f t="shared" si="17"/>
        <v>-7.1430097475015799</v>
      </c>
      <c r="AU7" s="18">
        <f t="shared" si="18"/>
        <v>-11.579354872725002</v>
      </c>
      <c r="AV7" s="18">
        <f t="shared" ref="AV7:AV70" si="38">AV6+(AP6*AG7)-AM7-AQ7</f>
        <v>96.612457616899732</v>
      </c>
      <c r="AW7" s="18">
        <f t="shared" si="26"/>
        <v>32.784096379509236</v>
      </c>
      <c r="AX7" s="18">
        <f t="shared" si="27"/>
        <v>11.579354872725006</v>
      </c>
      <c r="AY7" s="18">
        <f t="shared" si="19"/>
        <v>2.8312541363363581</v>
      </c>
      <c r="AZ7" s="19">
        <f t="shared" si="2"/>
        <v>28413.699999999993</v>
      </c>
      <c r="BA7" s="18">
        <f t="shared" si="28"/>
        <v>44.363451252234213</v>
      </c>
      <c r="BB7" s="18">
        <f t="shared" si="36"/>
        <v>185.13010394088855</v>
      </c>
      <c r="BC7" s="18">
        <f t="shared" si="29"/>
        <v>288.13010394088855</v>
      </c>
      <c r="BD7" s="18">
        <f t="shared" si="3"/>
        <v>28.130103940888546</v>
      </c>
      <c r="BE7" s="105">
        <f t="shared" si="30"/>
        <v>0.18199146914855707</v>
      </c>
      <c r="BG7" s="80"/>
      <c r="BH7" s="28" t="s">
        <v>28</v>
      </c>
      <c r="BI7" s="35">
        <v>4.4999999999999998E-2</v>
      </c>
      <c r="BK7" s="22"/>
      <c r="BL7" s="30"/>
      <c r="BM7" s="24">
        <f t="shared" si="4"/>
        <v>-4.4999999999999998E-2</v>
      </c>
      <c r="BN7" s="25">
        <f t="shared" si="5"/>
        <v>0</v>
      </c>
      <c r="BO7" s="45" t="str">
        <f t="shared" si="6"/>
        <v/>
      </c>
    </row>
    <row r="8" spans="1:70" x14ac:dyDescent="0.25">
      <c r="A8" s="120">
        <v>0</v>
      </c>
      <c r="C8" s="14">
        <f t="shared" si="20"/>
        <v>44072</v>
      </c>
      <c r="D8" s="84">
        <v>7</v>
      </c>
      <c r="E8" s="84">
        <f t="shared" si="7"/>
        <v>5.7651911027848444</v>
      </c>
      <c r="F8" s="84">
        <f>LN(2)/SLOPE(E2:E8,'TTU w. Quar - Mit'!D2:D8)</f>
        <v>3.6707207901821852</v>
      </c>
      <c r="G8" s="107">
        <f t="shared" si="21"/>
        <v>0.22692307692307692</v>
      </c>
      <c r="J8" s="108">
        <f>AVERAGE(J7,J10)</f>
        <v>319</v>
      </c>
      <c r="K8" s="108"/>
      <c r="L8" s="108">
        <f t="shared" ref="L8:N8" si="39">AVERAGE(L7,L10)</f>
        <v>97</v>
      </c>
      <c r="M8" s="108">
        <f t="shared" si="39"/>
        <v>86</v>
      </c>
      <c r="N8" s="108">
        <f t="shared" si="39"/>
        <v>222</v>
      </c>
      <c r="O8" s="71"/>
      <c r="P8" s="71"/>
      <c r="Q8" s="71"/>
      <c r="R8" s="71"/>
      <c r="S8" s="71"/>
      <c r="T8" s="71"/>
      <c r="U8" s="71"/>
      <c r="V8" s="71"/>
      <c r="W8" s="71"/>
      <c r="X8" s="71"/>
      <c r="Y8" s="108">
        <f t="shared" ref="Y8:Y12" si="40">N8*5</f>
        <v>1110</v>
      </c>
      <c r="Z8" s="71">
        <f t="shared" si="9"/>
        <v>5.7651911027848444</v>
      </c>
      <c r="AA8" s="70">
        <f t="shared" si="32"/>
        <v>5.5923037291220234</v>
      </c>
      <c r="AB8" s="70">
        <f t="shared" si="35"/>
        <v>0.14577164466508741</v>
      </c>
      <c r="AC8" s="70">
        <f t="shared" si="10"/>
        <v>5.819066842040912</v>
      </c>
      <c r="AD8" s="15">
        <f t="shared" si="11"/>
        <v>2.8888888888888893</v>
      </c>
      <c r="AE8">
        <f t="shared" si="0"/>
        <v>0.13</v>
      </c>
      <c r="AF8">
        <v>22.22</v>
      </c>
      <c r="AG8">
        <f t="shared" si="1"/>
        <v>4.4999999999999998E-2</v>
      </c>
      <c r="AH8">
        <f t="shared" si="12"/>
        <v>8.5000000000000006E-2</v>
      </c>
      <c r="AI8" s="26">
        <f t="shared" si="33"/>
        <v>28077.042247854486</v>
      </c>
      <c r="AJ8" s="27">
        <f t="shared" si="13"/>
        <v>-24.734484955929375</v>
      </c>
      <c r="AK8" s="27">
        <f t="shared" si="14"/>
        <v>-23.793163248691545</v>
      </c>
      <c r="AL8" s="27">
        <f t="shared" si="22"/>
        <v>-43.674883384158825</v>
      </c>
      <c r="AM8" s="27">
        <f t="shared" si="23"/>
        <v>-4.8527648204620917</v>
      </c>
      <c r="AN8" s="27">
        <f t="shared" si="24"/>
        <v>-14.558294461386275</v>
      </c>
      <c r="AO8" s="27">
        <f t="shared" si="25"/>
        <v>-29.11658892277255</v>
      </c>
      <c r="AP8" s="18">
        <f t="shared" si="37"/>
        <v>226.57423562356811</v>
      </c>
      <c r="AQ8" s="18"/>
      <c r="AR8" s="18">
        <f t="shared" si="15"/>
        <v>22.261036460336438</v>
      </c>
      <c r="AS8" s="18">
        <f t="shared" si="16"/>
        <v>21.413846923822391</v>
      </c>
      <c r="AT8" s="18">
        <f t="shared" si="17"/>
        <v>-8.618294084579496</v>
      </c>
      <c r="AU8" s="18">
        <f t="shared" si="18"/>
        <v>-13.471058905041588</v>
      </c>
      <c r="AV8" s="18">
        <f t="shared" si="38"/>
        <v>110.08351652194131</v>
      </c>
      <c r="AW8" s="18">
        <f t="shared" si="26"/>
        <v>35.056589299579315</v>
      </c>
      <c r="AX8" s="18">
        <f t="shared" si="27"/>
        <v>13.471058905041573</v>
      </c>
      <c r="AY8" s="18">
        <f t="shared" si="19"/>
        <v>2.6023632994774677</v>
      </c>
      <c r="AZ8" s="19">
        <f t="shared" si="2"/>
        <v>28413.699999999993</v>
      </c>
      <c r="BA8" s="18">
        <f t="shared" si="28"/>
        <v>48.527648204620917</v>
      </c>
      <c r="BB8" s="18">
        <f t="shared" si="36"/>
        <v>233.65775214550945</v>
      </c>
      <c r="BC8" s="18">
        <f t="shared" si="29"/>
        <v>336.65775214550945</v>
      </c>
      <c r="BD8" s="18">
        <f t="shared" si="3"/>
        <v>17.657752145509448</v>
      </c>
      <c r="BE8" s="105">
        <f t="shared" si="30"/>
        <v>0.16842269357101475</v>
      </c>
      <c r="BG8" s="80"/>
      <c r="BH8" s="31" t="s">
        <v>2</v>
      </c>
      <c r="BI8" s="36">
        <f>BN2</f>
        <v>2.8888888888888893</v>
      </c>
      <c r="BK8" s="22"/>
      <c r="BL8" s="30"/>
      <c r="BM8" s="24">
        <f t="shared" si="4"/>
        <v>-4.4999999999999998E-2</v>
      </c>
      <c r="BN8" s="25">
        <f t="shared" si="5"/>
        <v>0</v>
      </c>
      <c r="BO8" s="45" t="str">
        <f t="shared" si="6"/>
        <v/>
      </c>
      <c r="BQ8" s="37"/>
      <c r="BR8" s="38" t="s">
        <v>29</v>
      </c>
    </row>
    <row r="9" spans="1:70" x14ac:dyDescent="0.25">
      <c r="A9" s="120">
        <v>0</v>
      </c>
      <c r="C9" s="69">
        <f t="shared" si="20"/>
        <v>44073</v>
      </c>
      <c r="D9" s="84">
        <v>8</v>
      </c>
      <c r="E9" s="84">
        <f t="shared" si="7"/>
        <v>5.7651911027848444</v>
      </c>
      <c r="F9" s="84">
        <f t="shared" ref="F9:F20" si="41">LN(2)/SLOPE(E3:E9,D3:D9)</f>
        <v>4.2730128357813832</v>
      </c>
      <c r="G9" s="107">
        <f>(J9-J8)/J8</f>
        <v>0</v>
      </c>
      <c r="H9" s="107">
        <f>AVERAGE(G3:G9)</f>
        <v>0.18032312219974922</v>
      </c>
      <c r="I9" s="107"/>
      <c r="J9" s="108">
        <v>319</v>
      </c>
      <c r="K9" s="108"/>
      <c r="L9" s="108">
        <v>97</v>
      </c>
      <c r="M9" s="108">
        <v>86</v>
      </c>
      <c r="N9" s="108">
        <v>222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108">
        <f t="shared" si="40"/>
        <v>1110</v>
      </c>
      <c r="Z9" s="71">
        <f t="shared" si="9"/>
        <v>5.7651911027848444</v>
      </c>
      <c r="AA9" s="70">
        <f t="shared" si="32"/>
        <v>5.6970212788617394</v>
      </c>
      <c r="AB9" s="70">
        <f t="shared" si="35"/>
        <v>0.10471754973971592</v>
      </c>
      <c r="AC9" s="70">
        <f t="shared" si="10"/>
        <v>5.9651755351365541</v>
      </c>
      <c r="AD9" s="15">
        <f t="shared" si="11"/>
        <v>2.8888888888888893</v>
      </c>
      <c r="AE9">
        <f t="shared" si="0"/>
        <v>0.13</v>
      </c>
      <c r="AF9">
        <v>22.22</v>
      </c>
      <c r="AG9">
        <f t="shared" si="1"/>
        <v>4.4999999999999998E-2</v>
      </c>
      <c r="AH9">
        <f t="shared" si="12"/>
        <v>8.5000000000000006E-2</v>
      </c>
      <c r="AI9" s="26">
        <f t="shared" si="33"/>
        <v>28024.078585683259</v>
      </c>
      <c r="AJ9" s="27">
        <f t="shared" si="13"/>
        <v>-29.211551468673459</v>
      </c>
      <c r="AK9" s="27">
        <f t="shared" si="14"/>
        <v>-23.752110702553825</v>
      </c>
      <c r="AL9" s="27">
        <f t="shared" si="22"/>
        <v>-47.66729595410456</v>
      </c>
      <c r="AM9" s="27">
        <f t="shared" si="23"/>
        <v>-5.2963662171227286</v>
      </c>
      <c r="AN9" s="27">
        <f t="shared" si="24"/>
        <v>-15.889098651368187</v>
      </c>
      <c r="AO9" s="27">
        <f t="shared" si="25"/>
        <v>-31.778197302736373</v>
      </c>
      <c r="AP9" s="18">
        <f t="shared" si="37"/>
        <v>264.04569097461211</v>
      </c>
      <c r="AQ9" s="18"/>
      <c r="AR9" s="18">
        <f t="shared" si="15"/>
        <v>26.290396321806114</v>
      </c>
      <c r="AS9" s="18">
        <f t="shared" si="16"/>
        <v>21.376899632298443</v>
      </c>
      <c r="AT9" s="18">
        <f t="shared" si="17"/>
        <v>-10.195840603060565</v>
      </c>
      <c r="AU9" s="18">
        <f t="shared" si="18"/>
        <v>-15.492206820183295</v>
      </c>
      <c r="AV9" s="18">
        <f t="shared" si="38"/>
        <v>125.57572334212459</v>
      </c>
      <c r="AW9" s="18">
        <f t="shared" si="26"/>
        <v>37.471455351044</v>
      </c>
      <c r="AX9" s="18">
        <f t="shared" si="27"/>
        <v>15.492206820183284</v>
      </c>
      <c r="AY9" s="18">
        <f t="shared" si="19"/>
        <v>2.4187293512132886</v>
      </c>
      <c r="AZ9" s="19">
        <f t="shared" si="2"/>
        <v>28413.699999999997</v>
      </c>
      <c r="BA9" s="18">
        <f t="shared" si="28"/>
        <v>52.963662171227284</v>
      </c>
      <c r="BB9" s="18">
        <f t="shared" si="36"/>
        <v>286.62141431673672</v>
      </c>
      <c r="BC9" s="18">
        <f t="shared" si="29"/>
        <v>389.62141431673672</v>
      </c>
      <c r="BD9" s="18">
        <f t="shared" si="3"/>
        <v>70.621414316736718</v>
      </c>
      <c r="BE9" s="105">
        <f t="shared" si="30"/>
        <v>0.15732197412265569</v>
      </c>
      <c r="BG9" s="80"/>
      <c r="BH9" s="20" t="s">
        <v>140</v>
      </c>
      <c r="BI9" s="39">
        <v>0.125</v>
      </c>
      <c r="BK9" s="40"/>
      <c r="BL9" s="30"/>
      <c r="BM9" s="41">
        <f t="shared" si="4"/>
        <v>-4.4999999999999998E-2</v>
      </c>
      <c r="BN9" s="42">
        <f t="shared" si="5"/>
        <v>0</v>
      </c>
      <c r="BO9" s="45" t="str">
        <f t="shared" si="6"/>
        <v/>
      </c>
    </row>
    <row r="10" spans="1:70" x14ac:dyDescent="0.25">
      <c r="A10" s="120">
        <v>0</v>
      </c>
      <c r="C10" s="14">
        <f t="shared" si="20"/>
        <v>44074</v>
      </c>
      <c r="D10" s="84">
        <v>9</v>
      </c>
      <c r="E10" s="84">
        <f t="shared" si="7"/>
        <v>5.934894195619588</v>
      </c>
      <c r="F10" s="84">
        <f t="shared" si="41"/>
        <v>4.874420688408474</v>
      </c>
      <c r="G10" s="107">
        <f t="shared" si="21"/>
        <v>0.18495297805642633</v>
      </c>
      <c r="H10" s="107">
        <f t="shared" ref="H10:H20" si="42">AVERAGE(G4:G10)</f>
        <v>0.17484483751155491</v>
      </c>
      <c r="I10" s="107"/>
      <c r="J10" s="71">
        <v>378</v>
      </c>
      <c r="K10" s="71">
        <v>24</v>
      </c>
      <c r="L10" s="71">
        <v>110</v>
      </c>
      <c r="M10" s="71">
        <v>116</v>
      </c>
      <c r="N10" s="71">
        <v>268</v>
      </c>
      <c r="O10" s="71">
        <v>312</v>
      </c>
      <c r="P10" s="71">
        <v>20</v>
      </c>
      <c r="Q10" s="71">
        <v>73</v>
      </c>
      <c r="R10" s="71">
        <v>110</v>
      </c>
      <c r="S10" s="71">
        <v>239</v>
      </c>
      <c r="T10" s="71">
        <v>66</v>
      </c>
      <c r="U10" s="71">
        <v>4</v>
      </c>
      <c r="V10" s="71">
        <v>37</v>
      </c>
      <c r="W10" s="71">
        <v>6</v>
      </c>
      <c r="X10" s="71">
        <v>29</v>
      </c>
      <c r="Y10" s="71">
        <f t="shared" si="40"/>
        <v>1340</v>
      </c>
      <c r="Z10" s="71">
        <f t="shared" si="9"/>
        <v>5.934894195619588</v>
      </c>
      <c r="AA10" s="70">
        <f t="shared" si="32"/>
        <v>5.8217588003964265</v>
      </c>
      <c r="AB10" s="70">
        <f t="shared" si="35"/>
        <v>0.12473752153468709</v>
      </c>
      <c r="AC10" s="70">
        <f t="shared" si="10"/>
        <v>6.1032454706787762</v>
      </c>
      <c r="AD10" s="15">
        <f t="shared" si="11"/>
        <v>2.8888888888888893</v>
      </c>
      <c r="AE10">
        <f t="shared" si="0"/>
        <v>0.13</v>
      </c>
      <c r="AF10">
        <v>22.22</v>
      </c>
      <c r="AG10">
        <f t="shared" si="1"/>
        <v>4.4999999999999998E-2</v>
      </c>
      <c r="AH10">
        <f t="shared" si="12"/>
        <v>8.5000000000000006E-2</v>
      </c>
      <c r="AI10" s="26">
        <f t="shared" si="33"/>
        <v>27966.392860927688</v>
      </c>
      <c r="AJ10" s="27">
        <f t="shared" si="13"/>
        <v>-33.978419298387671</v>
      </c>
      <c r="AK10" s="27">
        <f t="shared" si="14"/>
        <v>-23.707305457186511</v>
      </c>
      <c r="AL10" s="27">
        <f t="shared" si="22"/>
        <v>-51.917152280016765</v>
      </c>
      <c r="AM10" s="27">
        <f t="shared" si="23"/>
        <v>-5.768572475557419</v>
      </c>
      <c r="AN10" s="27">
        <f t="shared" si="24"/>
        <v>-17.305717426672256</v>
      </c>
      <c r="AO10" s="27">
        <f t="shared" si="25"/>
        <v>-34.611434853344505</v>
      </c>
      <c r="AP10" s="18">
        <f t="shared" si="37"/>
        <v>285.99032139220355</v>
      </c>
      <c r="AQ10" s="18">
        <f>AO3</f>
        <v>-18.090465768567739</v>
      </c>
      <c r="AR10" s="18">
        <f t="shared" si="15"/>
        <v>30.580577368548905</v>
      </c>
      <c r="AS10" s="18">
        <f t="shared" si="16"/>
        <v>21.33657491146786</v>
      </c>
      <c r="AT10" s="18">
        <f t="shared" si="17"/>
        <v>-11.882056093857544</v>
      </c>
      <c r="AU10" s="18">
        <f t="shared" si="18"/>
        <v>-17.650628569414962</v>
      </c>
      <c r="AV10" s="18">
        <f t="shared" si="38"/>
        <v>161.31681768010731</v>
      </c>
      <c r="AW10" s="18">
        <f t="shared" si="26"/>
        <v>21.944630417591441</v>
      </c>
      <c r="AX10" s="18">
        <f t="shared" si="27"/>
        <v>35.741094337982716</v>
      </c>
      <c r="AY10" s="18">
        <f t="shared" si="19"/>
        <v>0.6139887662664677</v>
      </c>
      <c r="AZ10" s="19">
        <f t="shared" si="2"/>
        <v>28413.7</v>
      </c>
      <c r="BA10" s="18">
        <f t="shared" si="28"/>
        <v>57.685724755574185</v>
      </c>
      <c r="BB10" s="18">
        <f>BA10+BB9</f>
        <v>344.30713907231092</v>
      </c>
      <c r="BC10" s="18">
        <f t="shared" si="29"/>
        <v>447.30713907231086</v>
      </c>
      <c r="BD10" s="18">
        <f t="shared" si="3"/>
        <v>69.307139072310861</v>
      </c>
      <c r="BE10" s="105">
        <f t="shared" si="30"/>
        <v>0.14805583737417324</v>
      </c>
      <c r="BF10" s="105">
        <f>AVERAGE(BE3:BE10)</f>
        <v>0.20238170700600699</v>
      </c>
      <c r="BG10" s="80"/>
      <c r="BH10" s="31" t="s">
        <v>48</v>
      </c>
      <c r="BI10" s="32">
        <v>0.125</v>
      </c>
      <c r="BK10" s="43"/>
      <c r="BL10" s="44"/>
      <c r="BM10" s="45">
        <f t="shared" si="4"/>
        <v>-4.4999999999999998E-2</v>
      </c>
      <c r="BN10" s="46">
        <f t="shared" si="5"/>
        <v>0</v>
      </c>
      <c r="BO10" s="45" t="str">
        <f>IFERROR((BL10-BL9)/BL9,"")</f>
        <v/>
      </c>
      <c r="BR10" s="47" t="s">
        <v>30</v>
      </c>
    </row>
    <row r="11" spans="1:70" x14ac:dyDescent="0.25">
      <c r="A11" s="120">
        <v>0</v>
      </c>
      <c r="C11" s="14">
        <f t="shared" si="20"/>
        <v>44075</v>
      </c>
      <c r="D11" s="84">
        <v>10</v>
      </c>
      <c r="E11" s="84">
        <f t="shared" si="7"/>
        <v>6.3117348091529148</v>
      </c>
      <c r="F11" s="84">
        <f t="shared" si="41"/>
        <v>4.706371733312058</v>
      </c>
      <c r="G11" s="107">
        <f t="shared" si="21"/>
        <v>0.45767195767195767</v>
      </c>
      <c r="H11" s="107">
        <f t="shared" si="42"/>
        <v>0.21414944824473706</v>
      </c>
      <c r="I11" s="107"/>
      <c r="J11" s="109">
        <v>551</v>
      </c>
      <c r="K11" s="109"/>
      <c r="L11" s="109">
        <f>J11-N11</f>
        <v>133</v>
      </c>
      <c r="M11" s="109"/>
      <c r="N11" s="109">
        <v>418</v>
      </c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>
        <f t="shared" si="40"/>
        <v>2090</v>
      </c>
      <c r="Z11" s="71">
        <f t="shared" si="9"/>
        <v>6.3117348091529148</v>
      </c>
      <c r="AA11" s="70">
        <f t="shared" si="32"/>
        <v>6.0039400358524491</v>
      </c>
      <c r="AB11" s="70">
        <f t="shared" si="35"/>
        <v>0.18218123545602261</v>
      </c>
      <c r="AC11" s="70">
        <f t="shared" si="10"/>
        <v>6.2298754145587854</v>
      </c>
      <c r="AD11" s="15">
        <f t="shared" si="11"/>
        <v>2.8888888888888893</v>
      </c>
      <c r="AE11">
        <f t="shared" si="0"/>
        <v>0.13</v>
      </c>
      <c r="AF11">
        <v>22.22</v>
      </c>
      <c r="AG11">
        <f t="shared" si="1"/>
        <v>4.4999999999999998E-2</v>
      </c>
      <c r="AH11">
        <f t="shared" si="12"/>
        <v>8.5000000000000006E-2</v>
      </c>
      <c r="AI11" s="26">
        <f t="shared" si="33"/>
        <v>27906.007771504737</v>
      </c>
      <c r="AJ11" s="27">
        <f t="shared" si="13"/>
        <v>-36.726583896620497</v>
      </c>
      <c r="AK11" s="27">
        <f t="shared" si="14"/>
        <v>-23.658505526329972</v>
      </c>
      <c r="AL11" s="27">
        <f t="shared" si="22"/>
        <v>-54.346580480655426</v>
      </c>
      <c r="AM11" s="27">
        <f t="shared" si="23"/>
        <v>-6.0385089422950475</v>
      </c>
      <c r="AN11" s="27">
        <f t="shared" si="24"/>
        <v>-18.115526826885141</v>
      </c>
      <c r="AO11" s="27">
        <f t="shared" si="25"/>
        <v>-36.231053653770289</v>
      </c>
      <c r="AP11" s="18">
        <f t="shared" si="37"/>
        <v>307.44905626110648</v>
      </c>
      <c r="AQ11" s="18">
        <f t="shared" ref="AQ11:AQ74" si="43">AO4</f>
        <v>-20.018281149103302</v>
      </c>
      <c r="AR11" s="18">
        <f t="shared" si="15"/>
        <v>33.05392550695845</v>
      </c>
      <c r="AS11" s="18">
        <f t="shared" si="16"/>
        <v>21.292654973696976</v>
      </c>
      <c r="AT11" s="18">
        <f t="shared" si="17"/>
        <v>-12.86956446264916</v>
      </c>
      <c r="AU11" s="18">
        <f t="shared" si="18"/>
        <v>-18.908073404944208</v>
      </c>
      <c r="AV11" s="18">
        <f t="shared" si="38"/>
        <v>200.2431722341548</v>
      </c>
      <c r="AW11" s="18">
        <f t="shared" si="26"/>
        <v>21.458734868902923</v>
      </c>
      <c r="AX11" s="18">
        <f t="shared" si="27"/>
        <v>38.926354554047492</v>
      </c>
      <c r="AY11" s="18">
        <f t="shared" si="19"/>
        <v>0.55126494928027325</v>
      </c>
      <c r="AZ11" s="19">
        <f t="shared" si="2"/>
        <v>28413.699999999997</v>
      </c>
      <c r="BA11" s="18">
        <f t="shared" si="28"/>
        <v>60.385089422950479</v>
      </c>
      <c r="BB11" s="18">
        <f t="shared" si="36"/>
        <v>404.69222849526142</v>
      </c>
      <c r="BC11" s="18">
        <f t="shared" si="29"/>
        <v>507.69222849526125</v>
      </c>
      <c r="BD11" s="18">
        <f t="shared" si="3"/>
        <v>-43.307771504738753</v>
      </c>
      <c r="BE11" s="105">
        <f t="shared" si="30"/>
        <v>0.13499692749859876</v>
      </c>
      <c r="BF11" s="105">
        <f t="shared" ref="BF11:BF74" si="44">AVERAGE(BE4:BE11)</f>
        <v>0.18266557502956215</v>
      </c>
      <c r="BG11" s="80"/>
      <c r="BH11" t="s">
        <v>53</v>
      </c>
      <c r="BI11" s="48">
        <f>BI10+BI9</f>
        <v>0.25</v>
      </c>
      <c r="BQ11" t="s">
        <v>31</v>
      </c>
      <c r="BR11" s="49">
        <v>0.4</v>
      </c>
    </row>
    <row r="12" spans="1:70" x14ac:dyDescent="0.25">
      <c r="A12" s="120">
        <v>0</v>
      </c>
      <c r="C12" s="14">
        <f t="shared" si="20"/>
        <v>44076</v>
      </c>
      <c r="D12" s="84">
        <v>11</v>
      </c>
      <c r="E12" s="84">
        <f t="shared" si="7"/>
        <v>6.4361503683694279</v>
      </c>
      <c r="F12" s="84">
        <f t="shared" si="41"/>
        <v>4.1944050259877885</v>
      </c>
      <c r="G12" s="107">
        <f t="shared" si="21"/>
        <v>0.13248638838475499</v>
      </c>
      <c r="H12" s="107">
        <f t="shared" si="42"/>
        <v>0.17842602721820636</v>
      </c>
      <c r="I12" s="107"/>
      <c r="J12" s="109">
        <v>624</v>
      </c>
      <c r="K12" s="109"/>
      <c r="L12" s="109">
        <f>J12-N12</f>
        <v>171</v>
      </c>
      <c r="M12" s="109"/>
      <c r="N12" s="109">
        <v>453</v>
      </c>
      <c r="O12" s="109">
        <v>547</v>
      </c>
      <c r="P12" s="109">
        <v>36</v>
      </c>
      <c r="Q12" s="109">
        <v>124</v>
      </c>
      <c r="R12" s="109">
        <v>52</v>
      </c>
      <c r="S12" s="109">
        <v>423</v>
      </c>
      <c r="T12" s="109">
        <v>77</v>
      </c>
      <c r="U12" s="109">
        <v>3</v>
      </c>
      <c r="V12" s="109">
        <v>47</v>
      </c>
      <c r="W12" s="109">
        <v>2</v>
      </c>
      <c r="X12" s="109">
        <v>30</v>
      </c>
      <c r="Y12" s="109">
        <f t="shared" si="40"/>
        <v>2265</v>
      </c>
      <c r="Z12" s="71">
        <f t="shared" si="9"/>
        <v>6.4361503683694279</v>
      </c>
      <c r="AA12" s="70">
        <f t="shared" si="32"/>
        <v>6.2275931243806433</v>
      </c>
      <c r="AB12" s="70">
        <f t="shared" si="35"/>
        <v>0.22365308852819421</v>
      </c>
      <c r="AC12" s="70">
        <f t="shared" si="10"/>
        <v>6.3468578827456605</v>
      </c>
      <c r="AD12" s="15">
        <f t="shared" si="11"/>
        <v>2.8888888888888893</v>
      </c>
      <c r="AE12">
        <f t="shared" si="0"/>
        <v>0.13</v>
      </c>
      <c r="AF12">
        <v>22.22</v>
      </c>
      <c r="AG12">
        <f t="shared" si="1"/>
        <v>4.4999999999999998E-2</v>
      </c>
      <c r="AH12">
        <f t="shared" si="12"/>
        <v>8.5000000000000006E-2</v>
      </c>
      <c r="AI12" s="26">
        <f t="shared" si="33"/>
        <v>27843.003307081068</v>
      </c>
      <c r="AJ12" s="27">
        <f t="shared" si="13"/>
        <v>-39.397042388120056</v>
      </c>
      <c r="AK12" s="27">
        <f t="shared" si="14"/>
        <v>-23.607422035551412</v>
      </c>
      <c r="AL12" s="27">
        <f t="shared" si="22"/>
        <v>-56.704017981304318</v>
      </c>
      <c r="AM12" s="27">
        <f t="shared" si="23"/>
        <v>-6.3004464423671465</v>
      </c>
      <c r="AN12" s="27">
        <f t="shared" si="24"/>
        <v>-18.901339327101439</v>
      </c>
      <c r="AO12" s="27">
        <f t="shared" si="25"/>
        <v>-37.802678654202879</v>
      </c>
      <c r="AP12" s="18">
        <f t="shared" si="37"/>
        <v>328.2408843458519</v>
      </c>
      <c r="AQ12" s="18">
        <f t="shared" si="43"/>
        <v>-22.07698236480914</v>
      </c>
      <c r="AR12" s="18">
        <f t="shared" si="15"/>
        <v>35.45733814930805</v>
      </c>
      <c r="AS12" s="18">
        <f t="shared" si="16"/>
        <v>21.246679831996271</v>
      </c>
      <c r="AT12" s="18">
        <f t="shared" si="17"/>
        <v>-13.835207531749791</v>
      </c>
      <c r="AU12" s="18">
        <f t="shared" si="18"/>
        <v>-20.135653974116938</v>
      </c>
      <c r="AV12" s="18">
        <f t="shared" si="38"/>
        <v>242.45580857308087</v>
      </c>
      <c r="AW12" s="18">
        <f t="shared" si="26"/>
        <v>20.791828084745418</v>
      </c>
      <c r="AX12" s="18">
        <f t="shared" si="27"/>
        <v>42.212636338926075</v>
      </c>
      <c r="AY12" s="18">
        <f t="shared" si="19"/>
        <v>0.49254985918925859</v>
      </c>
      <c r="AZ12" s="19">
        <f t="shared" si="2"/>
        <v>28413.7</v>
      </c>
      <c r="BA12" s="18">
        <f t="shared" si="28"/>
        <v>63.004464423671465</v>
      </c>
      <c r="BB12" s="18">
        <f t="shared" si="36"/>
        <v>467.69669291893285</v>
      </c>
      <c r="BC12" s="18">
        <f t="shared" si="29"/>
        <v>570.69669291893274</v>
      </c>
      <c r="BD12" s="18">
        <f t="shared" si="3"/>
        <v>-53.30330708106726</v>
      </c>
      <c r="BE12" s="105">
        <f t="shared" si="30"/>
        <v>0.12409972201152095</v>
      </c>
      <c r="BF12" s="105">
        <f t="shared" si="44"/>
        <v>0.16685659135007844</v>
      </c>
      <c r="BG12" s="80"/>
      <c r="BH12" t="s">
        <v>52</v>
      </c>
      <c r="BI12" s="50">
        <f>BI11*BI2</f>
        <v>7077.6749999999993</v>
      </c>
      <c r="BQ12" t="s">
        <v>32</v>
      </c>
      <c r="BR12" s="49">
        <v>0.6</v>
      </c>
    </row>
    <row r="13" spans="1:70" x14ac:dyDescent="0.25">
      <c r="A13" s="120">
        <v>0</v>
      </c>
      <c r="C13" s="14">
        <f t="shared" si="20"/>
        <v>44077</v>
      </c>
      <c r="D13" s="84">
        <v>12</v>
      </c>
      <c r="E13" s="84">
        <f t="shared" si="7"/>
        <v>6.508769136971682</v>
      </c>
      <c r="F13" s="84">
        <f t="shared" si="41"/>
        <v>4.1008345210675063</v>
      </c>
      <c r="G13" s="107">
        <f t="shared" si="21"/>
        <v>7.5320512820512817E-2</v>
      </c>
      <c r="H13" s="107">
        <f t="shared" si="42"/>
        <v>0.17046210602612982</v>
      </c>
      <c r="I13" s="107"/>
      <c r="J13" s="71">
        <v>671</v>
      </c>
      <c r="K13" s="71">
        <v>23</v>
      </c>
      <c r="L13" s="71">
        <v>194</v>
      </c>
      <c r="M13" s="71">
        <v>47</v>
      </c>
      <c r="N13" s="71">
        <v>477</v>
      </c>
      <c r="O13" s="71">
        <v>591</v>
      </c>
      <c r="P13" s="71">
        <v>22</v>
      </c>
      <c r="Q13" s="71">
        <v>146</v>
      </c>
      <c r="R13" s="71">
        <v>44</v>
      </c>
      <c r="S13" s="71">
        <v>445</v>
      </c>
      <c r="T13" s="71">
        <v>80</v>
      </c>
      <c r="U13" s="71">
        <v>1</v>
      </c>
      <c r="V13" s="71">
        <v>48</v>
      </c>
      <c r="W13" s="71">
        <v>3</v>
      </c>
      <c r="X13" s="71">
        <v>32</v>
      </c>
      <c r="Y13" s="71">
        <f>N13*5</f>
        <v>2385</v>
      </c>
      <c r="Z13" s="71">
        <f t="shared" si="9"/>
        <v>6.508769136971682</v>
      </c>
      <c r="AA13" s="70">
        <f t="shared" si="32"/>
        <v>6.418884771498008</v>
      </c>
      <c r="AB13" s="70">
        <f t="shared" si="35"/>
        <v>0.19129164711736468</v>
      </c>
      <c r="AC13" s="70">
        <f t="shared" si="10"/>
        <v>6.4555400058153962</v>
      </c>
      <c r="AD13" s="15">
        <f t="shared" si="11"/>
        <v>2.8888888888888893</v>
      </c>
      <c r="AE13">
        <f t="shared" si="0"/>
        <v>0.13</v>
      </c>
      <c r="AF13">
        <v>22.22</v>
      </c>
      <c r="AG13">
        <f t="shared" si="1"/>
        <v>4.4999999999999998E-2</v>
      </c>
      <c r="AH13">
        <f t="shared" si="12"/>
        <v>8.5000000000000006E-2</v>
      </c>
      <c r="AI13" s="26">
        <f t="shared" si="33"/>
        <v>27777.482805508123</v>
      </c>
      <c r="AJ13" s="27">
        <f t="shared" si="13"/>
        <v>-41.96637891987482</v>
      </c>
      <c r="AK13" s="27">
        <f t="shared" si="14"/>
        <v>-23.554122653068898</v>
      </c>
      <c r="AL13" s="27">
        <f t="shared" si="22"/>
        <v>-58.968451415649348</v>
      </c>
      <c r="AM13" s="27">
        <f t="shared" si="23"/>
        <v>-6.5520501572943717</v>
      </c>
      <c r="AN13" s="27">
        <f t="shared" si="24"/>
        <v>-19.656150471883112</v>
      </c>
      <c r="AO13" s="27">
        <f t="shared" si="25"/>
        <v>-39.312300943766232</v>
      </c>
      <c r="AP13" s="18">
        <f t="shared" si="37"/>
        <v>348.16423363522546</v>
      </c>
      <c r="AQ13" s="18">
        <f t="shared" si="43"/>
        <v>-24.274262330712411</v>
      </c>
      <c r="AR13" s="18">
        <f t="shared" si="15"/>
        <v>37.769741027887342</v>
      </c>
      <c r="AS13" s="18">
        <f t="shared" si="16"/>
        <v>21.198710387762009</v>
      </c>
      <c r="AT13" s="18">
        <f t="shared" si="17"/>
        <v>-14.770839795563335</v>
      </c>
      <c r="AU13" s="18">
        <f t="shared" si="18"/>
        <v>-21.322889952857707</v>
      </c>
      <c r="AV13" s="18">
        <f t="shared" si="38"/>
        <v>288.052960856651</v>
      </c>
      <c r="AW13" s="18">
        <f t="shared" si="26"/>
        <v>19.923349289373562</v>
      </c>
      <c r="AX13" s="18">
        <f t="shared" si="27"/>
        <v>45.597152283570125</v>
      </c>
      <c r="AY13" s="18">
        <f t="shared" si="19"/>
        <v>0.43694284163777652</v>
      </c>
      <c r="AZ13" s="19">
        <f t="shared" si="2"/>
        <v>28413.7</v>
      </c>
      <c r="BA13" s="18">
        <f t="shared" si="28"/>
        <v>65.520501572943715</v>
      </c>
      <c r="BB13" s="18">
        <f t="shared" si="36"/>
        <v>533.21719449187663</v>
      </c>
      <c r="BC13" s="18">
        <f t="shared" si="29"/>
        <v>636.2171944918764</v>
      </c>
      <c r="BD13" s="18">
        <f t="shared" si="3"/>
        <v>-34.782805508123602</v>
      </c>
      <c r="BE13" s="105">
        <f t="shared" si="30"/>
        <v>0.11480792229200953</v>
      </c>
      <c r="BF13" s="105">
        <f t="shared" si="44"/>
        <v>0.15358614827123893</v>
      </c>
      <c r="BG13" s="80"/>
      <c r="BI13" s="51"/>
      <c r="BQ13" t="s">
        <v>46</v>
      </c>
      <c r="BR13" s="49">
        <v>0.75</v>
      </c>
    </row>
    <row r="14" spans="1:70" x14ac:dyDescent="0.25">
      <c r="A14" s="120">
        <v>0</v>
      </c>
      <c r="C14" s="14">
        <f t="shared" si="20"/>
        <v>44078</v>
      </c>
      <c r="D14" s="84">
        <v>13</v>
      </c>
      <c r="E14" s="84">
        <f t="shared" si="7"/>
        <v>6.5750758405996201</v>
      </c>
      <c r="F14" s="84">
        <f t="shared" si="41"/>
        <v>4.3928993045390694</v>
      </c>
      <c r="G14" s="107">
        <f t="shared" si="21"/>
        <v>6.8554396423248884E-2</v>
      </c>
      <c r="H14" s="107">
        <f t="shared" si="42"/>
        <v>0.16370133003999679</v>
      </c>
      <c r="I14" s="107"/>
      <c r="J14" s="71">
        <v>717</v>
      </c>
      <c r="K14" s="71"/>
      <c r="L14" s="71">
        <f>J14-N14</f>
        <v>227</v>
      </c>
      <c r="M14" s="71"/>
      <c r="N14" s="71">
        <v>490</v>
      </c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>
        <f>N14*5</f>
        <v>2450</v>
      </c>
      <c r="Z14" s="71">
        <f t="shared" si="9"/>
        <v>6.5750758405996201</v>
      </c>
      <c r="AA14" s="70">
        <f t="shared" si="32"/>
        <v>6.5066651153135764</v>
      </c>
      <c r="AB14" s="70">
        <f t="shared" si="35"/>
        <v>8.7780343815568429E-2</v>
      </c>
      <c r="AC14" s="70">
        <f>LN(BC14)</f>
        <v>6.5569555646804414</v>
      </c>
      <c r="AD14" s="15">
        <f t="shared" si="11"/>
        <v>2.8888888888888893</v>
      </c>
      <c r="AE14">
        <f t="shared" si="0"/>
        <v>0.13</v>
      </c>
      <c r="AF14">
        <v>22.22</v>
      </c>
      <c r="AG14">
        <f t="shared" si="1"/>
        <v>4.4999999999999998E-2</v>
      </c>
      <c r="AH14">
        <f t="shared" si="12"/>
        <v>8.5000000000000006E-2</v>
      </c>
      <c r="AI14" s="26">
        <f t="shared" si="33"/>
        <v>27709.57523414577</v>
      </c>
      <c r="AJ14" s="27">
        <f t="shared" si="13"/>
        <v>-44.408876563574921</v>
      </c>
      <c r="AK14" s="27">
        <f t="shared" si="14"/>
        <v>-23.4986947987775</v>
      </c>
      <c r="AL14" s="27">
        <f t="shared" si="22"/>
        <v>-61.116814226117185</v>
      </c>
      <c r="AM14" s="27">
        <f t="shared" si="23"/>
        <v>-6.7907571362352428</v>
      </c>
      <c r="AN14" s="27">
        <f t="shared" si="24"/>
        <v>-20.372271408705728</v>
      </c>
      <c r="AO14" s="27">
        <f t="shared" si="25"/>
        <v>-40.744542817411457</v>
      </c>
      <c r="AP14" s="18">
        <f t="shared" si="37"/>
        <v>366.99558659641696</v>
      </c>
      <c r="AQ14" s="18">
        <f t="shared" si="43"/>
        <v>-26.618070751340532</v>
      </c>
      <c r="AR14" s="18">
        <f t="shared" si="15"/>
        <v>39.967988907217432</v>
      </c>
      <c r="AS14" s="18">
        <f t="shared" si="16"/>
        <v>21.14882531889975</v>
      </c>
      <c r="AT14" s="18">
        <f t="shared" si="17"/>
        <v>-15.667390513585145</v>
      </c>
      <c r="AU14" s="18">
        <f t="shared" si="18"/>
        <v>-22.45814764982039</v>
      </c>
      <c r="AV14" s="18">
        <f t="shared" si="38"/>
        <v>337.12917925781193</v>
      </c>
      <c r="AW14" s="18">
        <f t="shared" si="26"/>
        <v>18.831352961191499</v>
      </c>
      <c r="AX14" s="18">
        <f t="shared" si="27"/>
        <v>49.076218401160929</v>
      </c>
      <c r="AY14" s="18">
        <f t="shared" si="19"/>
        <v>0.3837164633847589</v>
      </c>
      <c r="AZ14" s="19">
        <f t="shared" si="2"/>
        <v>28413.7</v>
      </c>
      <c r="BA14" s="18">
        <f t="shared" si="28"/>
        <v>67.907571362352428</v>
      </c>
      <c r="BB14" s="18">
        <f t="shared" si="36"/>
        <v>601.12476585422905</v>
      </c>
      <c r="BC14" s="18">
        <f t="shared" si="29"/>
        <v>704.12476585422883</v>
      </c>
      <c r="BD14" s="18">
        <f t="shared" si="3"/>
        <v>-12.875234145771174</v>
      </c>
      <c r="BE14" s="105">
        <f t="shared" si="30"/>
        <v>0.10673646036333197</v>
      </c>
      <c r="BF14" s="105">
        <f t="shared" si="44"/>
        <v>0.14205412579773277</v>
      </c>
      <c r="BG14" s="80"/>
      <c r="BH14" t="s">
        <v>57</v>
      </c>
      <c r="BI14" s="53">
        <v>1475</v>
      </c>
      <c r="BJ14" s="52"/>
      <c r="BQ14" t="s">
        <v>33</v>
      </c>
      <c r="BR14" s="49">
        <v>0.5</v>
      </c>
    </row>
    <row r="15" spans="1:70" x14ac:dyDescent="0.25">
      <c r="A15" s="120">
        <v>0</v>
      </c>
      <c r="B15" t="s">
        <v>86</v>
      </c>
      <c r="C15" s="14">
        <f t="shared" si="20"/>
        <v>44079</v>
      </c>
      <c r="D15" s="84">
        <v>14</v>
      </c>
      <c r="E15" s="84">
        <f t="shared" si="7"/>
        <v>6.7226297948554485</v>
      </c>
      <c r="F15" s="84">
        <f t="shared" si="41"/>
        <v>4.4619306972989499</v>
      </c>
      <c r="G15" s="107">
        <f t="shared" si="21"/>
        <v>0.15899581589958159</v>
      </c>
      <c r="H15" s="107">
        <f t="shared" si="42"/>
        <v>0.15399743560806889</v>
      </c>
      <c r="I15" s="107">
        <f>H15-H9</f>
        <v>-2.6325686591680331E-2</v>
      </c>
      <c r="J15" s="108">
        <f>AVERAGE(J14,J17)</f>
        <v>831</v>
      </c>
      <c r="K15" s="71"/>
      <c r="L15" s="108">
        <f>J15-N15</f>
        <v>273</v>
      </c>
      <c r="M15" s="71"/>
      <c r="N15" s="108">
        <v>558</v>
      </c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108">
        <f t="shared" ref="Y15:Y16" si="45">N15*5</f>
        <v>2790</v>
      </c>
      <c r="Z15" s="71">
        <f t="shared" si="9"/>
        <v>6.7226297948554485</v>
      </c>
      <c r="AA15" s="70">
        <f t="shared" si="32"/>
        <v>6.6021582574755842</v>
      </c>
      <c r="AB15" s="70">
        <f t="shared" si="35"/>
        <v>9.5493142162007771E-2</v>
      </c>
      <c r="AC15" s="70">
        <f t="shared" si="10"/>
        <v>6.6519108590848131</v>
      </c>
      <c r="AD15" s="15">
        <f t="shared" si="11"/>
        <v>2.8888888888888893</v>
      </c>
      <c r="AE15">
        <f t="shared" si="0"/>
        <v>0.13</v>
      </c>
      <c r="AF15">
        <v>22.22</v>
      </c>
      <c r="AG15">
        <f t="shared" si="1"/>
        <v>4.4999999999999998E-2</v>
      </c>
      <c r="AH15">
        <f t="shared" si="12"/>
        <v>8.5000000000000006E-2</v>
      </c>
      <c r="AI15" s="26">
        <f t="shared" si="33"/>
        <v>27639.437580751157</v>
      </c>
      <c r="AJ15" s="27">
        <f t="shared" si="13"/>
        <v>-46.696405820452121</v>
      </c>
      <c r="AK15" s="27">
        <f t="shared" si="14"/>
        <v>-23.4412475741624</v>
      </c>
      <c r="AL15" s="27">
        <f t="shared" si="22"/>
        <v>-63.123888055153067</v>
      </c>
      <c r="AM15" s="27">
        <f t="shared" si="23"/>
        <v>-7.0137653394614521</v>
      </c>
      <c r="AN15" s="27">
        <f t="shared" si="24"/>
        <v>-21.041296018384354</v>
      </c>
      <c r="AO15" s="27">
        <f t="shared" si="25"/>
        <v>-42.082592036768716</v>
      </c>
      <c r="AP15" s="18">
        <f t="shared" si="37"/>
        <v>384.4880843319587</v>
      </c>
      <c r="AQ15" s="18">
        <f t="shared" si="43"/>
        <v>-29.11658892277255</v>
      </c>
      <c r="AR15" s="18">
        <f t="shared" si="15"/>
        <v>42.026765238406909</v>
      </c>
      <c r="AS15" s="18">
        <f t="shared" si="16"/>
        <v>21.097122816746161</v>
      </c>
      <c r="AT15" s="18">
        <f t="shared" si="17"/>
        <v>-16.514801396838763</v>
      </c>
      <c r="AU15" s="18">
        <f t="shared" si="18"/>
        <v>-23.528566736300213</v>
      </c>
      <c r="AV15" s="18">
        <f t="shared" si="38"/>
        <v>389.7743349168847</v>
      </c>
      <c r="AW15" s="18">
        <f t="shared" si="26"/>
        <v>17.492497735541747</v>
      </c>
      <c r="AX15" s="18">
        <f t="shared" si="27"/>
        <v>52.645155659072771</v>
      </c>
      <c r="AY15" s="18">
        <f t="shared" si="19"/>
        <v>0.33227174497920059</v>
      </c>
      <c r="AZ15" s="19">
        <f t="shared" si="2"/>
        <v>28413.7</v>
      </c>
      <c r="BA15" s="18">
        <f t="shared" si="28"/>
        <v>70.137653394614517</v>
      </c>
      <c r="BB15" s="18">
        <f t="shared" si="36"/>
        <v>671.26241924884357</v>
      </c>
      <c r="BC15" s="18">
        <f t="shared" si="29"/>
        <v>774.26241924884334</v>
      </c>
      <c r="BD15" s="78">
        <f t="shared" si="3"/>
        <v>-56.737580751156656</v>
      </c>
      <c r="BE15" s="105">
        <f t="shared" si="30"/>
        <v>9.9609695320864111E-2</v>
      </c>
      <c r="BF15" s="105">
        <f t="shared" si="44"/>
        <v>0.13175640406927114</v>
      </c>
      <c r="BH15" t="s">
        <v>141</v>
      </c>
      <c r="BI15" s="60">
        <v>1475</v>
      </c>
      <c r="BQ15" t="s">
        <v>34</v>
      </c>
      <c r="BR15" s="54">
        <v>2.5</v>
      </c>
    </row>
    <row r="16" spans="1:70" x14ac:dyDescent="0.25">
      <c r="A16" s="120">
        <v>0</v>
      </c>
      <c r="B16" t="s">
        <v>86</v>
      </c>
      <c r="C16" s="14">
        <f t="shared" si="20"/>
        <v>44080</v>
      </c>
      <c r="D16" s="84">
        <v>15</v>
      </c>
      <c r="E16" s="84">
        <f t="shared" si="7"/>
        <v>6.7226297948554485</v>
      </c>
      <c r="F16" s="84">
        <f t="shared" si="41"/>
        <v>5.8389215049259766</v>
      </c>
      <c r="G16" s="107">
        <f t="shared" si="21"/>
        <v>0</v>
      </c>
      <c r="H16" s="107">
        <f t="shared" si="42"/>
        <v>0.15399743560806889</v>
      </c>
      <c r="I16" s="107"/>
      <c r="J16" s="108">
        <v>831</v>
      </c>
      <c r="K16" s="71"/>
      <c r="L16" s="108">
        <f>J16-N16</f>
        <v>273</v>
      </c>
      <c r="M16" s="71"/>
      <c r="N16" s="108">
        <f>AVERAGE(N14,N17)</f>
        <v>558</v>
      </c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108">
        <f t="shared" si="45"/>
        <v>2790</v>
      </c>
      <c r="Z16" s="71">
        <f t="shared" si="9"/>
        <v>6.7226297948554485</v>
      </c>
      <c r="AA16" s="70">
        <f t="shared" si="32"/>
        <v>6.6734451434368394</v>
      </c>
      <c r="AB16" s="70">
        <f t="shared" si="35"/>
        <v>7.1286885961255209E-2</v>
      </c>
      <c r="AC16" s="70">
        <f t="shared" si="10"/>
        <v>6.7410424480865103</v>
      </c>
      <c r="AD16" s="15">
        <f t="shared" si="11"/>
        <v>2.8888888888888893</v>
      </c>
      <c r="AE16">
        <f t="shared" si="0"/>
        <v>0.13</v>
      </c>
      <c r="AF16">
        <v>22.22</v>
      </c>
      <c r="AG16">
        <f t="shared" si="1"/>
        <v>4.4999999999999998E-2</v>
      </c>
      <c r="AH16">
        <f t="shared" si="12"/>
        <v>8.5000000000000006E-2</v>
      </c>
      <c r="AI16" s="26">
        <f t="shared" si="33"/>
        <v>27567.257351383574</v>
      </c>
      <c r="AJ16" s="27">
        <f t="shared" si="13"/>
        <v>-48.798315582682477</v>
      </c>
      <c r="AK16" s="27">
        <f t="shared" si="14"/>
        <v>-23.381913784899982</v>
      </c>
      <c r="AL16" s="27">
        <f t="shared" si="22"/>
        <v>-64.96220643082421</v>
      </c>
      <c r="AM16" s="27">
        <f t="shared" si="23"/>
        <v>-7.2180229367582456</v>
      </c>
      <c r="AN16" s="27">
        <f t="shared" si="24"/>
        <v>-21.654068810274737</v>
      </c>
      <c r="AO16" s="27">
        <f t="shared" si="25"/>
        <v>-43.308137620549473</v>
      </c>
      <c r="AP16" s="18">
        <f t="shared" si="37"/>
        <v>400.37012966510838</v>
      </c>
      <c r="AQ16" s="18">
        <f t="shared" si="43"/>
        <v>-31.778197302736373</v>
      </c>
      <c r="AR16" s="18">
        <f t="shared" si="15"/>
        <v>43.918484024414234</v>
      </c>
      <c r="AS16" s="18">
        <f t="shared" si="16"/>
        <v>21.043722406409984</v>
      </c>
      <c r="AT16" s="18">
        <f t="shared" si="17"/>
        <v>-17.301963794938143</v>
      </c>
      <c r="AU16" s="18">
        <f t="shared" si="18"/>
        <v>-24.519986731696388</v>
      </c>
      <c r="AV16" s="18">
        <f t="shared" si="38"/>
        <v>446.07251895131748</v>
      </c>
      <c r="AW16" s="18">
        <f t="shared" si="26"/>
        <v>15.882045333149676</v>
      </c>
      <c r="AX16" s="18">
        <f t="shared" si="27"/>
        <v>56.298184034432779</v>
      </c>
      <c r="AY16" s="18">
        <f t="shared" si="19"/>
        <v>0.28210581931800838</v>
      </c>
      <c r="AZ16" s="19">
        <f t="shared" si="2"/>
        <v>28413.7</v>
      </c>
      <c r="BA16" s="18">
        <f t="shared" si="28"/>
        <v>72.180229367582456</v>
      </c>
      <c r="BB16" s="18">
        <f t="shared" si="36"/>
        <v>743.44264861642603</v>
      </c>
      <c r="BC16" s="18">
        <f t="shared" si="29"/>
        <v>846.44264861642591</v>
      </c>
      <c r="BD16" s="78">
        <f t="shared" si="3"/>
        <v>15.442648616425913</v>
      </c>
      <c r="BE16" s="105">
        <f t="shared" si="30"/>
        <v>9.3224503182795279E-2</v>
      </c>
      <c r="BF16" s="105">
        <f t="shared" si="44"/>
        <v>0.12235663027074369</v>
      </c>
      <c r="BH16" t="s">
        <v>58</v>
      </c>
      <c r="BI16">
        <f>BI14*5</f>
        <v>7375</v>
      </c>
      <c r="BJ16" s="52"/>
      <c r="BR16" s="54"/>
    </row>
    <row r="17" spans="1:64" x14ac:dyDescent="0.25">
      <c r="A17" s="120">
        <v>0</v>
      </c>
      <c r="B17" t="s">
        <v>86</v>
      </c>
      <c r="C17" s="14">
        <f t="shared" si="20"/>
        <v>44081</v>
      </c>
      <c r="D17" s="84">
        <v>16</v>
      </c>
      <c r="E17" s="84">
        <f t="shared" si="7"/>
        <v>6.8511849274937431</v>
      </c>
      <c r="F17" s="84">
        <f t="shared" si="41"/>
        <v>8.0693348652907861</v>
      </c>
      <c r="G17" s="107">
        <f t="shared" si="21"/>
        <v>0.13718411552346571</v>
      </c>
      <c r="H17" s="107">
        <f t="shared" si="42"/>
        <v>0.14717331238907452</v>
      </c>
      <c r="I17" s="107"/>
      <c r="J17" s="71">
        <v>945</v>
      </c>
      <c r="K17" s="71">
        <v>92</v>
      </c>
      <c r="L17" s="71">
        <v>319</v>
      </c>
      <c r="M17" s="71">
        <v>228</v>
      </c>
      <c r="N17" s="71">
        <v>626</v>
      </c>
      <c r="O17" s="71">
        <v>851</v>
      </c>
      <c r="P17" s="71">
        <v>89</v>
      </c>
      <c r="Q17" s="71">
        <v>262</v>
      </c>
      <c r="R17" s="71">
        <v>215</v>
      </c>
      <c r="S17" s="71">
        <v>589</v>
      </c>
      <c r="T17" s="71">
        <v>94</v>
      </c>
      <c r="U17" s="71">
        <v>3</v>
      </c>
      <c r="V17" s="71">
        <v>57</v>
      </c>
      <c r="W17" s="71">
        <v>13</v>
      </c>
      <c r="X17" s="71">
        <v>37</v>
      </c>
      <c r="Y17" s="71">
        <f t="shared" ref="Y17:Y20" si="46">N17*5</f>
        <v>3130</v>
      </c>
      <c r="Z17" s="71">
        <f t="shared" si="9"/>
        <v>6.8511849274937431</v>
      </c>
      <c r="AA17" s="70">
        <f t="shared" si="32"/>
        <v>6.7654815057348801</v>
      </c>
      <c r="AB17" s="70">
        <f t="shared" si="35"/>
        <v>9.2036362298040686E-2</v>
      </c>
      <c r="AC17" s="70">
        <f t="shared" si="10"/>
        <v>6.8248570610574504</v>
      </c>
      <c r="AD17" s="15">
        <f t="shared" si="11"/>
        <v>2.8888888888888893</v>
      </c>
      <c r="AE17">
        <f t="shared" si="0"/>
        <v>0.13</v>
      </c>
      <c r="AF17">
        <v>22.22</v>
      </c>
      <c r="AG17">
        <f t="shared" si="1"/>
        <v>4.4999999999999998E-2</v>
      </c>
      <c r="AH17">
        <f t="shared" si="12"/>
        <v>8.5000000000000006E-2</v>
      </c>
      <c r="AI17" s="26">
        <f t="shared" si="33"/>
        <v>27493.2551727627</v>
      </c>
      <c r="AJ17" s="27">
        <f t="shared" si="13"/>
        <v>-50.681326566882177</v>
      </c>
      <c r="AK17" s="27">
        <f t="shared" si="14"/>
        <v>-23.320852053990432</v>
      </c>
      <c r="AL17" s="27">
        <f t="shared" si="22"/>
        <v>-66.601960758785353</v>
      </c>
      <c r="AM17" s="27">
        <f t="shared" si="23"/>
        <v>-7.4002178620872616</v>
      </c>
      <c r="AN17" s="27">
        <f t="shared" si="24"/>
        <v>-22.200653586261783</v>
      </c>
      <c r="AO17" s="27">
        <f t="shared" si="25"/>
        <v>-44.401307172523573</v>
      </c>
      <c r="AP17" s="18">
        <f t="shared" si="37"/>
        <v>414.34399973561938</v>
      </c>
      <c r="AQ17" s="18">
        <f t="shared" si="43"/>
        <v>-34.611434853344505</v>
      </c>
      <c r="AR17" s="18">
        <f t="shared" si="15"/>
        <v>45.613193910193964</v>
      </c>
      <c r="AS17" s="18">
        <f t="shared" si="16"/>
        <v>20.988766848591389</v>
      </c>
      <c r="AT17" s="18">
        <f t="shared" si="17"/>
        <v>-18.016655834929875</v>
      </c>
      <c r="AU17" s="18">
        <f t="shared" si="18"/>
        <v>-25.416873697017138</v>
      </c>
      <c r="AV17" s="18">
        <f t="shared" si="38"/>
        <v>506.10082750167913</v>
      </c>
      <c r="AW17" s="18">
        <f t="shared" si="26"/>
        <v>13.973870070510998</v>
      </c>
      <c r="AX17" s="18">
        <f t="shared" si="27"/>
        <v>60.028308550361658</v>
      </c>
      <c r="AY17" s="18">
        <f t="shared" si="19"/>
        <v>0.23278800299341115</v>
      </c>
      <c r="AZ17" s="19">
        <f t="shared" si="2"/>
        <v>28413.699999999997</v>
      </c>
      <c r="BA17" s="18">
        <f t="shared" si="28"/>
        <v>74.002178620872627</v>
      </c>
      <c r="BB17" s="18">
        <f t="shared" si="36"/>
        <v>817.44482723729868</v>
      </c>
      <c r="BC17" s="18">
        <f t="shared" si="29"/>
        <v>920.44482723729857</v>
      </c>
      <c r="BD17" s="18">
        <f t="shared" si="3"/>
        <v>-24.555172762701432</v>
      </c>
      <c r="BE17" s="105">
        <f t="shared" si="30"/>
        <v>8.7427280208333985E-2</v>
      </c>
      <c r="BF17" s="105">
        <f t="shared" si="44"/>
        <v>0.11361979353145348</v>
      </c>
      <c r="BH17" t="s">
        <v>59</v>
      </c>
      <c r="BI17">
        <f>BI14*10</f>
        <v>14750</v>
      </c>
      <c r="BJ17" s="52"/>
    </row>
    <row r="18" spans="1:64" x14ac:dyDescent="0.25">
      <c r="A18" s="120">
        <v>0</v>
      </c>
      <c r="C18" s="14">
        <f t="shared" si="20"/>
        <v>44082</v>
      </c>
      <c r="D18" s="84">
        <v>17</v>
      </c>
      <c r="E18" s="84">
        <f t="shared" si="7"/>
        <v>6.9275579062783166</v>
      </c>
      <c r="F18" s="84">
        <f t="shared" si="41"/>
        <v>8.4141387707611504</v>
      </c>
      <c r="G18" s="107">
        <f t="shared" si="21"/>
        <v>7.9365079365079361E-2</v>
      </c>
      <c r="H18" s="107">
        <f t="shared" si="42"/>
        <v>9.3129472630949034E-2</v>
      </c>
      <c r="I18" s="107"/>
      <c r="J18" s="71">
        <v>1020</v>
      </c>
      <c r="K18" s="71">
        <v>51</v>
      </c>
      <c r="L18" s="71">
        <v>370</v>
      </c>
      <c r="M18" s="71">
        <v>75</v>
      </c>
      <c r="N18" s="71">
        <v>650</v>
      </c>
      <c r="O18" s="71">
        <v>918</v>
      </c>
      <c r="P18" s="71">
        <v>49</v>
      </c>
      <c r="Q18" s="71">
        <v>311</v>
      </c>
      <c r="R18" s="71">
        <v>67</v>
      </c>
      <c r="S18" s="71">
        <v>607</v>
      </c>
      <c r="T18" s="71">
        <v>102</v>
      </c>
      <c r="U18" s="71">
        <v>2</v>
      </c>
      <c r="V18" s="71">
        <v>59</v>
      </c>
      <c r="W18" s="71">
        <v>8</v>
      </c>
      <c r="X18" s="71">
        <v>43</v>
      </c>
      <c r="Y18" s="71">
        <f t="shared" si="46"/>
        <v>3250</v>
      </c>
      <c r="Z18" s="71">
        <f t="shared" si="9"/>
        <v>6.9275579062783166</v>
      </c>
      <c r="AA18" s="70">
        <f t="shared" si="32"/>
        <v>6.8337908762091688</v>
      </c>
      <c r="AB18" s="70">
        <f t="shared" si="35"/>
        <v>6.8309370474288755E-2</v>
      </c>
      <c r="AC18" s="70">
        <f t="shared" si="10"/>
        <v>6.9037598108332778</v>
      </c>
      <c r="AD18" s="15">
        <f t="shared" si="11"/>
        <v>2.8888888888888893</v>
      </c>
      <c r="AE18">
        <f t="shared" si="0"/>
        <v>0.13</v>
      </c>
      <c r="AF18">
        <v>22.22</v>
      </c>
      <c r="AG18">
        <f t="shared" si="1"/>
        <v>4.4999999999999998E-2</v>
      </c>
      <c r="AH18">
        <f t="shared" si="12"/>
        <v>8.5000000000000006E-2</v>
      </c>
      <c r="AI18" s="26">
        <f t="shared" si="33"/>
        <v>27417.687496885839</v>
      </c>
      <c r="AJ18" s="27">
        <f t="shared" si="13"/>
        <v>-52.309426853609615</v>
      </c>
      <c r="AK18" s="27">
        <f t="shared" si="14"/>
        <v>-23.258249023253907</v>
      </c>
      <c r="AL18" s="27">
        <f t="shared" si="22"/>
        <v>-68.010908289177166</v>
      </c>
      <c r="AM18" s="27">
        <f t="shared" si="23"/>
        <v>-7.5567675876863518</v>
      </c>
      <c r="AN18" s="27">
        <f t="shared" si="24"/>
        <v>-22.670302763059055</v>
      </c>
      <c r="AO18" s="27">
        <f t="shared" si="25"/>
        <v>-45.340605526118111</v>
      </c>
      <c r="AP18" s="18">
        <f t="shared" si="37"/>
        <v>427.47837438292339</v>
      </c>
      <c r="AQ18" s="18">
        <f t="shared" si="43"/>
        <v>-36.231053653770289</v>
      </c>
      <c r="AR18" s="18">
        <f t="shared" si="15"/>
        <v>47.078484168248657</v>
      </c>
      <c r="AS18" s="18">
        <f t="shared" si="16"/>
        <v>20.932424120928516</v>
      </c>
      <c r="AT18" s="18">
        <f t="shared" si="17"/>
        <v>-18.645479988102871</v>
      </c>
      <c r="AU18" s="18">
        <f t="shared" si="18"/>
        <v>-26.202247575789222</v>
      </c>
      <c r="AV18" s="18">
        <f t="shared" si="38"/>
        <v>568.53412873123852</v>
      </c>
      <c r="AW18" s="18">
        <f t="shared" si="26"/>
        <v>13.134374647304014</v>
      </c>
      <c r="AX18" s="18">
        <f t="shared" si="27"/>
        <v>62.43330122955939</v>
      </c>
      <c r="AY18" s="18">
        <f t="shared" si="19"/>
        <v>0.21037450188659049</v>
      </c>
      <c r="AZ18" s="19">
        <f t="shared" si="2"/>
        <v>28413.700000000004</v>
      </c>
      <c r="BA18" s="18">
        <f t="shared" si="28"/>
        <v>75.567675876863518</v>
      </c>
      <c r="BB18" s="18">
        <f t="shared" si="36"/>
        <v>893.0125031141622</v>
      </c>
      <c r="BC18" s="18">
        <f t="shared" si="29"/>
        <v>996.01250311416197</v>
      </c>
      <c r="BD18" s="18">
        <f t="shared" si="3"/>
        <v>-23.987496885838027</v>
      </c>
      <c r="BE18" s="105">
        <f t="shared" si="30"/>
        <v>8.2099082574757537E-2</v>
      </c>
      <c r="BF18" s="105">
        <f t="shared" si="44"/>
        <v>0.10537519918152652</v>
      </c>
      <c r="BH18" t="s">
        <v>60</v>
      </c>
      <c r="BI18">
        <v>6918</v>
      </c>
    </row>
    <row r="19" spans="1:64" x14ac:dyDescent="0.25">
      <c r="A19" s="120">
        <v>0</v>
      </c>
      <c r="C19" s="14">
        <f t="shared" si="20"/>
        <v>44083</v>
      </c>
      <c r="D19" s="84">
        <v>18</v>
      </c>
      <c r="E19" s="84">
        <f t="shared" si="7"/>
        <v>6.9612960459101672</v>
      </c>
      <c r="F19" s="84">
        <f t="shared" si="41"/>
        <v>8.8577066939302949</v>
      </c>
      <c r="G19" s="107">
        <f t="shared" si="21"/>
        <v>3.4313725490196081E-2</v>
      </c>
      <c r="H19" s="107">
        <f t="shared" si="42"/>
        <v>7.9104806503154906E-2</v>
      </c>
      <c r="I19" s="107"/>
      <c r="J19" s="70">
        <v>1055</v>
      </c>
      <c r="K19" s="70">
        <v>73</v>
      </c>
      <c r="L19" s="70">
        <v>443</v>
      </c>
      <c r="M19" s="70">
        <v>35</v>
      </c>
      <c r="N19" s="70">
        <v>612</v>
      </c>
      <c r="O19" s="70">
        <v>951</v>
      </c>
      <c r="P19" s="70">
        <v>69</v>
      </c>
      <c r="Q19" s="70">
        <v>380</v>
      </c>
      <c r="R19" s="70">
        <v>33</v>
      </c>
      <c r="S19" s="70">
        <v>571</v>
      </c>
      <c r="T19" s="70">
        <v>104</v>
      </c>
      <c r="U19" s="70">
        <v>4</v>
      </c>
      <c r="V19" s="70">
        <v>63</v>
      </c>
      <c r="W19" s="70">
        <v>2</v>
      </c>
      <c r="X19" s="70">
        <v>41</v>
      </c>
      <c r="Y19" s="70">
        <f t="shared" si="46"/>
        <v>3060</v>
      </c>
      <c r="Z19" s="70">
        <f t="shared" si="9"/>
        <v>6.9612960459101672</v>
      </c>
      <c r="AA19" s="70">
        <f t="shared" si="32"/>
        <v>6.9133462932274092</v>
      </c>
      <c r="AB19" s="70">
        <f t="shared" si="35"/>
        <v>7.9555417018240426E-2</v>
      </c>
      <c r="AC19" s="70">
        <f t="shared" si="10"/>
        <v>6.9782380517406057</v>
      </c>
      <c r="AD19" s="15">
        <f t="shared" si="11"/>
        <v>2.8888888888888893</v>
      </c>
      <c r="AE19">
        <f t="shared" si="0"/>
        <v>0.13</v>
      </c>
      <c r="AF19">
        <v>22.22</v>
      </c>
      <c r="AG19">
        <f t="shared" si="1"/>
        <v>4.4999999999999998E-2</v>
      </c>
      <c r="AH19">
        <f t="shared" si="12"/>
        <v>8.5000000000000006E-2</v>
      </c>
      <c r="AI19" s="26">
        <f t="shared" si="33"/>
        <v>27340.673916008032</v>
      </c>
      <c r="AJ19" s="27">
        <f t="shared" si="13"/>
        <v>-53.81925923647276</v>
      </c>
      <c r="AK19" s="27">
        <f t="shared" si="14"/>
        <v>-23.194321641333932</v>
      </c>
      <c r="AL19" s="27">
        <f t="shared" si="22"/>
        <v>-69.312222790026027</v>
      </c>
      <c r="AM19" s="27">
        <f t="shared" si="23"/>
        <v>-7.7013580877806689</v>
      </c>
      <c r="AN19" s="27">
        <f t="shared" si="24"/>
        <v>-23.10407426334201</v>
      </c>
      <c r="AO19" s="27">
        <f t="shared" si="25"/>
        <v>-46.208148526684013</v>
      </c>
      <c r="AP19" s="18">
        <f t="shared" si="37"/>
        <v>439.75139167151497</v>
      </c>
      <c r="AQ19" s="18">
        <f t="shared" si="43"/>
        <v>-37.802678654202879</v>
      </c>
      <c r="AR19" s="18">
        <f t="shared" si="15"/>
        <v>48.437333312825487</v>
      </c>
      <c r="AS19" s="18">
        <f t="shared" si="16"/>
        <v>20.87488947720054</v>
      </c>
      <c r="AT19" s="18">
        <f t="shared" si="17"/>
        <v>-19.236526847231552</v>
      </c>
      <c r="AU19" s="18">
        <f t="shared" si="18"/>
        <v>-26.937884935012221</v>
      </c>
      <c r="AV19" s="18">
        <f t="shared" si="38"/>
        <v>633.2746923204536</v>
      </c>
      <c r="AW19" s="18">
        <f t="shared" si="26"/>
        <v>12.273017288591575</v>
      </c>
      <c r="AX19" s="18">
        <f t="shared" si="27"/>
        <v>64.740563589215071</v>
      </c>
      <c r="AY19" s="18">
        <f t="shared" si="19"/>
        <v>0.18957229607182627</v>
      </c>
      <c r="AZ19" s="19">
        <f t="shared" si="2"/>
        <v>28413.7</v>
      </c>
      <c r="BA19" s="18">
        <f t="shared" si="28"/>
        <v>77.013580877806689</v>
      </c>
      <c r="BB19" s="18">
        <f t="shared" si="36"/>
        <v>970.0260839919689</v>
      </c>
      <c r="BC19" s="18">
        <f t="shared" si="29"/>
        <v>1073.0260839919686</v>
      </c>
      <c r="BD19" s="18">
        <f t="shared" si="3"/>
        <v>18.026083991968562</v>
      </c>
      <c r="BE19" s="105">
        <f t="shared" si="30"/>
        <v>7.7321901720122654E-2</v>
      </c>
      <c r="BF19" s="105">
        <f t="shared" si="44"/>
        <v>9.8165820959216998E-2</v>
      </c>
      <c r="BH19" t="s">
        <v>35</v>
      </c>
      <c r="BI19" s="53">
        <f>BI18-BI14-BI20</f>
        <v>5349</v>
      </c>
    </row>
    <row r="20" spans="1:64" x14ac:dyDescent="0.25">
      <c r="A20" s="120">
        <v>0</v>
      </c>
      <c r="C20" s="14">
        <f t="shared" si="20"/>
        <v>44084</v>
      </c>
      <c r="D20" s="84">
        <v>19</v>
      </c>
      <c r="E20" s="84">
        <f t="shared" si="7"/>
        <v>6.9697906699015899</v>
      </c>
      <c r="F20" s="84">
        <f t="shared" si="41"/>
        <v>10.398664813294261</v>
      </c>
      <c r="G20" s="107">
        <f t="shared" si="21"/>
        <v>8.5308056872037911E-3</v>
      </c>
      <c r="H20" s="107">
        <f t="shared" si="42"/>
        <v>6.9563419769825052E-2</v>
      </c>
      <c r="I20" s="107"/>
      <c r="J20" s="70">
        <v>1064</v>
      </c>
      <c r="K20" s="70">
        <v>78</v>
      </c>
      <c r="L20" s="70">
        <v>521</v>
      </c>
      <c r="M20" s="70">
        <v>9</v>
      </c>
      <c r="N20" s="70">
        <v>543</v>
      </c>
      <c r="O20" s="70">
        <v>959</v>
      </c>
      <c r="P20" s="70">
        <v>78</v>
      </c>
      <c r="Q20" s="70">
        <v>458</v>
      </c>
      <c r="R20" s="70">
        <v>8</v>
      </c>
      <c r="S20" s="70">
        <v>501</v>
      </c>
      <c r="T20" s="70">
        <v>105</v>
      </c>
      <c r="U20" s="70">
        <v>0</v>
      </c>
      <c r="V20" s="70">
        <v>63</v>
      </c>
      <c r="W20" s="70">
        <v>1</v>
      </c>
      <c r="X20" s="70">
        <v>42</v>
      </c>
      <c r="Y20" s="70">
        <f t="shared" si="46"/>
        <v>2715</v>
      </c>
      <c r="Z20" s="70">
        <f t="shared" si="9"/>
        <v>6.9697906699015899</v>
      </c>
      <c r="AA20" s="70">
        <f t="shared" si="32"/>
        <v>6.9528815406966915</v>
      </c>
      <c r="AB20" s="70">
        <f t="shared" si="35"/>
        <v>3.9535247469282275E-2</v>
      </c>
      <c r="AC20" s="70">
        <f t="shared" si="10"/>
        <v>7.0487027498859653</v>
      </c>
      <c r="AD20" s="15">
        <f t="shared" si="11"/>
        <v>2.8888888888888893</v>
      </c>
      <c r="AE20">
        <f t="shared" si="0"/>
        <v>0.13</v>
      </c>
      <c r="AF20">
        <v>22.22</v>
      </c>
      <c r="AG20">
        <f t="shared" si="1"/>
        <v>4.4999999999999998E-2</v>
      </c>
      <c r="AH20">
        <f t="shared" si="12"/>
        <v>8.5000000000000006E-2</v>
      </c>
      <c r="AI20" s="26">
        <f t="shared" si="33"/>
        <v>27262.335833722787</v>
      </c>
      <c r="AJ20" s="27">
        <f t="shared" si="13"/>
        <v>-55.208911206512418</v>
      </c>
      <c r="AK20" s="27">
        <f t="shared" si="14"/>
        <v>-23.12917107873329</v>
      </c>
      <c r="AL20" s="27">
        <f t="shared" si="22"/>
        <v>-70.50427405672113</v>
      </c>
      <c r="AM20" s="27">
        <f t="shared" si="23"/>
        <v>-7.8338082285245711</v>
      </c>
      <c r="AN20" s="27">
        <f t="shared" si="24"/>
        <v>-23.50142468557371</v>
      </c>
      <c r="AO20" s="27">
        <f t="shared" si="25"/>
        <v>-47.00284937114742</v>
      </c>
      <c r="AP20" s="18">
        <f t="shared" si="37"/>
        <v>451.15455215925169</v>
      </c>
      <c r="AQ20" s="18">
        <f t="shared" si="43"/>
        <v>-39.312300943766232</v>
      </c>
      <c r="AR20" s="18">
        <f t="shared" si="15"/>
        <v>49.688020085861176</v>
      </c>
      <c r="AS20" s="18">
        <f t="shared" si="16"/>
        <v>20.816253970859961</v>
      </c>
      <c r="AT20" s="18">
        <f t="shared" si="17"/>
        <v>-19.788812625218174</v>
      </c>
      <c r="AU20" s="18">
        <f t="shared" si="18"/>
        <v>-27.622620853742745</v>
      </c>
      <c r="AV20" s="18">
        <f t="shared" si="38"/>
        <v>700.20961411796259</v>
      </c>
      <c r="AW20" s="18">
        <f t="shared" si="26"/>
        <v>11.403160487736727</v>
      </c>
      <c r="AX20" s="18">
        <f t="shared" si="27"/>
        <v>66.934921797508991</v>
      </c>
      <c r="AY20" s="18">
        <f t="shared" si="19"/>
        <v>0.17036190050738359</v>
      </c>
      <c r="AZ20" s="19">
        <f t="shared" si="2"/>
        <v>28413.7</v>
      </c>
      <c r="BA20" s="18">
        <f t="shared" si="28"/>
        <v>78.338082285245704</v>
      </c>
      <c r="BB20" s="18">
        <f t="shared" si="36"/>
        <v>1048.3641662772145</v>
      </c>
      <c r="BC20" s="18">
        <f t="shared" si="29"/>
        <v>1151.3641662772143</v>
      </c>
      <c r="BD20" s="18">
        <f t="shared" si="3"/>
        <v>87.364166277214281</v>
      </c>
      <c r="BE20" s="105">
        <f t="shared" si="30"/>
        <v>7.3006689635917624E-2</v>
      </c>
      <c r="BF20" s="105">
        <f t="shared" si="44"/>
        <v>9.1779191912266578E-2</v>
      </c>
      <c r="BH20" t="s">
        <v>61</v>
      </c>
      <c r="BI20">
        <v>94</v>
      </c>
    </row>
    <row r="21" spans="1:64" x14ac:dyDescent="0.25">
      <c r="A21" s="120">
        <v>1</v>
      </c>
      <c r="C21" s="14">
        <f t="shared" si="20"/>
        <v>44085</v>
      </c>
      <c r="D21" s="84">
        <v>20</v>
      </c>
      <c r="AC21" s="70">
        <f t="shared" si="10"/>
        <v>7.1223641467922247</v>
      </c>
      <c r="AD21" s="15">
        <f t="shared" si="11"/>
        <v>3.3222222222222224</v>
      </c>
      <c r="AE21">
        <f t="shared" si="0"/>
        <v>0.14949999999999999</v>
      </c>
      <c r="AF21">
        <v>22.22</v>
      </c>
      <c r="AG21">
        <f t="shared" si="1"/>
        <v>4.4999999999999998E-2</v>
      </c>
      <c r="AH21">
        <f t="shared" si="12"/>
        <v>0.1045</v>
      </c>
      <c r="AI21" s="26">
        <f t="shared" si="33"/>
        <v>27174.322958105495</v>
      </c>
      <c r="AJ21" s="27">
        <f t="shared" si="13"/>
        <v>-64.949975579014634</v>
      </c>
      <c r="AK21" s="27">
        <f t="shared" si="14"/>
        <v>-23.062900038278265</v>
      </c>
      <c r="AL21" s="27">
        <f t="shared" si="22"/>
        <v>-79.211588055563624</v>
      </c>
      <c r="AM21" s="27">
        <f t="shared" si="23"/>
        <v>-8.8012875617292909</v>
      </c>
      <c r="AN21" s="27">
        <f t="shared" si="24"/>
        <v>-26.403862685187875</v>
      </c>
      <c r="AO21" s="27">
        <f t="shared" si="25"/>
        <v>-52.807725370375749</v>
      </c>
      <c r="AP21" s="18">
        <f t="shared" si="37"/>
        <v>469.31964255023757</v>
      </c>
      <c r="AQ21" s="18">
        <f t="shared" si="43"/>
        <v>-40.744542817411457</v>
      </c>
      <c r="AR21" s="18">
        <f t="shared" si="15"/>
        <v>58.45497802111317</v>
      </c>
      <c r="AS21" s="18">
        <f t="shared" si="16"/>
        <v>20.756610034450439</v>
      </c>
      <c r="AT21" s="18">
        <f t="shared" si="17"/>
        <v>-20.301954847166325</v>
      </c>
      <c r="AU21" s="18">
        <f t="shared" si="18"/>
        <v>-29.103242408895618</v>
      </c>
      <c r="AV21" s="18">
        <f t="shared" si="38"/>
        <v>770.0573993442697</v>
      </c>
      <c r="AW21" s="18">
        <f t="shared" si="26"/>
        <v>18.165090390985881</v>
      </c>
      <c r="AX21" s="18">
        <f t="shared" si="27"/>
        <v>69.84778522630711</v>
      </c>
      <c r="AY21" s="18">
        <f t="shared" si="19"/>
        <v>0.26006680572806873</v>
      </c>
      <c r="AZ21" s="19">
        <f t="shared" si="2"/>
        <v>28413.700000000004</v>
      </c>
      <c r="BA21" s="18">
        <f t="shared" si="28"/>
        <v>88.012875617292906</v>
      </c>
      <c r="BB21" s="18">
        <f t="shared" si="36"/>
        <v>1136.3770418945073</v>
      </c>
      <c r="BC21" s="18">
        <f t="shared" si="29"/>
        <v>1239.3770418945073</v>
      </c>
      <c r="BD21" s="18">
        <f>BC21-J21</f>
        <v>1239.3770418945073</v>
      </c>
      <c r="BE21" s="105">
        <f t="shared" si="30"/>
        <v>7.6442257102608283E-2</v>
      </c>
      <c r="BF21" s="105">
        <f t="shared" si="44"/>
        <v>8.6983483763591427E-2</v>
      </c>
      <c r="BH21" t="s">
        <v>36</v>
      </c>
      <c r="BI21" s="53">
        <f>BI33-BI18</f>
        <v>303651</v>
      </c>
    </row>
    <row r="22" spans="1:64" x14ac:dyDescent="0.25">
      <c r="A22" s="120">
        <v>1</v>
      </c>
      <c r="B22" t="s">
        <v>85</v>
      </c>
      <c r="C22" s="14">
        <f t="shared" si="20"/>
        <v>44086</v>
      </c>
      <c r="D22" s="84">
        <v>21</v>
      </c>
      <c r="AC22" s="70">
        <f t="shared" si="10"/>
        <v>7.1927179981800498</v>
      </c>
      <c r="AD22" s="15">
        <f t="shared" si="11"/>
        <v>3.3222222222222224</v>
      </c>
      <c r="AE22">
        <f t="shared" si="0"/>
        <v>0.14949999999999999</v>
      </c>
      <c r="AF22">
        <v>22.22</v>
      </c>
      <c r="AG22">
        <f t="shared" si="1"/>
        <v>4.4999999999999998E-2</v>
      </c>
      <c r="AH22">
        <f t="shared" si="12"/>
        <v>0.1045</v>
      </c>
      <c r="AI22" s="26">
        <f t="shared" si="33"/>
        <v>27083.987545549444</v>
      </c>
      <c r="AJ22" s="27">
        <f t="shared" si="13"/>
        <v>-67.346968065706491</v>
      </c>
      <c r="AK22" s="27">
        <f t="shared" si="14"/>
        <v>-22.988444490344911</v>
      </c>
      <c r="AL22" s="27">
        <f t="shared" si="22"/>
        <v>-81.301871300446265</v>
      </c>
      <c r="AM22" s="27">
        <f t="shared" si="23"/>
        <v>-9.033541255605142</v>
      </c>
      <c r="AN22" s="27">
        <f t="shared" si="24"/>
        <v>-27.100623766815421</v>
      </c>
      <c r="AO22" s="27">
        <f t="shared" si="25"/>
        <v>-54.201247533630848</v>
      </c>
      <c r="AP22" s="18">
        <f t="shared" si="37"/>
        <v>487.41953789915453</v>
      </c>
      <c r="AQ22" s="18">
        <f t="shared" si="43"/>
        <v>-42.082592036768716</v>
      </c>
      <c r="AR22" s="18">
        <f t="shared" si="15"/>
        <v>60.612271259135845</v>
      </c>
      <c r="AS22" s="18">
        <f t="shared" si="16"/>
        <v>20.68960004131042</v>
      </c>
      <c r="AT22" s="18">
        <f t="shared" si="17"/>
        <v>-21.119383914760689</v>
      </c>
      <c r="AU22" s="18">
        <f t="shared" si="18"/>
        <v>-30.152925170365833</v>
      </c>
      <c r="AV22" s="18">
        <f t="shared" si="38"/>
        <v>842.29291655140412</v>
      </c>
      <c r="AW22" s="18">
        <f t="shared" si="26"/>
        <v>18.099895348916959</v>
      </c>
      <c r="AX22" s="18">
        <f t="shared" si="27"/>
        <v>72.235517207134421</v>
      </c>
      <c r="AY22" s="18">
        <f t="shared" si="19"/>
        <v>0.25056780997380751</v>
      </c>
      <c r="AZ22" s="19">
        <f t="shared" si="2"/>
        <v>28413.7</v>
      </c>
      <c r="BA22" s="18">
        <f t="shared" si="28"/>
        <v>90.335412556051409</v>
      </c>
      <c r="BB22" s="18">
        <f t="shared" si="36"/>
        <v>1226.7124544505587</v>
      </c>
      <c r="BC22" s="18">
        <f t="shared" si="29"/>
        <v>1329.7124544505587</v>
      </c>
      <c r="BD22" s="18"/>
      <c r="BE22" s="105">
        <f t="shared" si="30"/>
        <v>7.2887756915332988E-2</v>
      </c>
      <c r="BF22" s="105">
        <f t="shared" si="44"/>
        <v>8.2752395832591558E-2</v>
      </c>
      <c r="BH22" t="s">
        <v>37</v>
      </c>
      <c r="BI22" s="52">
        <f>BI15/(BI21+BI15)</f>
        <v>4.834068548730688E-3</v>
      </c>
      <c r="BL22" s="52"/>
    </row>
    <row r="23" spans="1:64" x14ac:dyDescent="0.25">
      <c r="A23" s="120">
        <v>1</v>
      </c>
      <c r="C23" s="14">
        <f t="shared" si="20"/>
        <v>44087</v>
      </c>
      <c r="D23" s="84">
        <v>22</v>
      </c>
      <c r="AC23" s="70">
        <f t="shared" si="10"/>
        <v>7.2600560457743617</v>
      </c>
      <c r="AD23" s="15">
        <f t="shared" si="11"/>
        <v>3.3222222222222224</v>
      </c>
      <c r="AE23">
        <f t="shared" si="0"/>
        <v>0.14949999999999999</v>
      </c>
      <c r="AF23">
        <v>22.22</v>
      </c>
      <c r="AG23">
        <f t="shared" si="1"/>
        <v>4.4999999999999998E-2</v>
      </c>
      <c r="AH23">
        <f t="shared" si="12"/>
        <v>0.1045</v>
      </c>
      <c r="AI23" s="26">
        <f t="shared" si="33"/>
        <v>26991.363749096068</v>
      </c>
      <c r="AJ23" s="27">
        <f t="shared" si="13"/>
        <v>-69.711772288949632</v>
      </c>
      <c r="AK23" s="27">
        <f t="shared" si="14"/>
        <v>-22.912024164426992</v>
      </c>
      <c r="AL23" s="27">
        <f t="shared" si="22"/>
        <v>-83.361416808038967</v>
      </c>
      <c r="AM23" s="27">
        <f t="shared" si="23"/>
        <v>-9.2623796453376634</v>
      </c>
      <c r="AN23" s="27">
        <f t="shared" si="24"/>
        <v>-27.787138936012987</v>
      </c>
      <c r="AO23" s="27">
        <f t="shared" si="25"/>
        <v>-55.574277872025981</v>
      </c>
      <c r="AP23" s="18">
        <f t="shared" si="37"/>
        <v>505.53893788118205</v>
      </c>
      <c r="AQ23" s="18">
        <f t="shared" si="43"/>
        <v>-43.308137620549473</v>
      </c>
      <c r="AR23" s="18">
        <f t="shared" si="15"/>
        <v>62.740595060054673</v>
      </c>
      <c r="AS23" s="18">
        <f t="shared" si="16"/>
        <v>20.620821747984294</v>
      </c>
      <c r="AT23" s="18">
        <f t="shared" si="17"/>
        <v>-21.933879205461952</v>
      </c>
      <c r="AU23" s="18">
        <f t="shared" si="18"/>
        <v>-31.196258850799616</v>
      </c>
      <c r="AV23" s="18">
        <f t="shared" si="38"/>
        <v>916.7973130227532</v>
      </c>
      <c r="AW23" s="18">
        <f t="shared" si="26"/>
        <v>18.119399982027517</v>
      </c>
      <c r="AX23" s="18">
        <f t="shared" si="27"/>
        <v>74.504396471349082</v>
      </c>
      <c r="AY23" s="18">
        <f t="shared" si="19"/>
        <v>0.24319907066149302</v>
      </c>
      <c r="AZ23" s="19">
        <f t="shared" si="2"/>
        <v>28413.700000000004</v>
      </c>
      <c r="BA23" s="18">
        <f t="shared" si="28"/>
        <v>92.623796453376627</v>
      </c>
      <c r="BB23" s="18">
        <f t="shared" si="36"/>
        <v>1319.3362509039353</v>
      </c>
      <c r="BC23" s="18">
        <f t="shared" si="29"/>
        <v>1422.3362509039353</v>
      </c>
      <c r="BD23" s="18"/>
      <c r="BE23" s="105">
        <f t="shared" si="30"/>
        <v>6.9657012042990185E-2</v>
      </c>
      <c r="BF23" s="105">
        <f t="shared" si="44"/>
        <v>7.9008310422857303E-2</v>
      </c>
    </row>
    <row r="24" spans="1:64" x14ac:dyDescent="0.25">
      <c r="A24" s="120">
        <v>1</v>
      </c>
      <c r="C24" s="14">
        <f t="shared" si="20"/>
        <v>44088</v>
      </c>
      <c r="D24" s="84">
        <v>23</v>
      </c>
      <c r="AC24" s="70">
        <f t="shared" si="10"/>
        <v>7.3246388793370176</v>
      </c>
      <c r="AD24" s="15">
        <f t="shared" si="11"/>
        <v>3.3222222222222224</v>
      </c>
      <c r="AE24">
        <f t="shared" si="0"/>
        <v>0.14949999999999999</v>
      </c>
      <c r="AF24">
        <v>22.22</v>
      </c>
      <c r="AG24">
        <f t="shared" si="1"/>
        <v>4.4999999999999998E-2</v>
      </c>
      <c r="AH24">
        <f t="shared" si="12"/>
        <v>0.1045</v>
      </c>
      <c r="AI24" s="26">
        <f t="shared" si="33"/>
        <v>26896.474101899777</v>
      </c>
      <c r="AJ24" s="27">
        <f t="shared" si="13"/>
        <v>-72.055979243591949</v>
      </c>
      <c r="AK24" s="27">
        <f t="shared" si="14"/>
        <v>-22.833667952699614</v>
      </c>
      <c r="AL24" s="27">
        <f t="shared" si="22"/>
        <v>-85.400682476662411</v>
      </c>
      <c r="AM24" s="27">
        <f t="shared" si="23"/>
        <v>-9.4889647196291573</v>
      </c>
      <c r="AN24" s="27">
        <f t="shared" si="24"/>
        <v>-28.466894158887467</v>
      </c>
      <c r="AO24" s="27">
        <f t="shared" si="25"/>
        <v>-56.93378831777494</v>
      </c>
      <c r="AP24" s="18">
        <f t="shared" si="37"/>
        <v>523.78906098066761</v>
      </c>
      <c r="AQ24" s="18">
        <f t="shared" si="43"/>
        <v>-44.401307172523573</v>
      </c>
      <c r="AR24" s="18">
        <f t="shared" si="15"/>
        <v>64.850381319232753</v>
      </c>
      <c r="AS24" s="18">
        <f t="shared" si="16"/>
        <v>20.550301157429654</v>
      </c>
      <c r="AT24" s="18">
        <f t="shared" si="17"/>
        <v>-22.749252204653192</v>
      </c>
      <c r="AU24" s="18">
        <f t="shared" si="18"/>
        <v>-32.238216924282348</v>
      </c>
      <c r="AV24" s="18">
        <f t="shared" si="38"/>
        <v>993.43683711955919</v>
      </c>
      <c r="AW24" s="18">
        <f t="shared" si="26"/>
        <v>18.250123099485563</v>
      </c>
      <c r="AX24" s="18">
        <f t="shared" si="27"/>
        <v>76.639524096805985</v>
      </c>
      <c r="AY24" s="18">
        <f t="shared" si="19"/>
        <v>0.23812938969236308</v>
      </c>
      <c r="AZ24" s="19">
        <f t="shared" si="2"/>
        <v>28413.700000000004</v>
      </c>
      <c r="BA24" s="18">
        <f t="shared" si="28"/>
        <v>94.889647196291563</v>
      </c>
      <c r="BB24" s="18">
        <f t="shared" si="36"/>
        <v>1414.2258981002269</v>
      </c>
      <c r="BC24" s="18">
        <f t="shared" si="29"/>
        <v>1517.2258981002269</v>
      </c>
      <c r="BD24" s="18"/>
      <c r="BE24" s="105">
        <f t="shared" si="30"/>
        <v>6.6713934300687755E-2</v>
      </c>
      <c r="BF24" s="105">
        <f t="shared" si="44"/>
        <v>7.5694489312593871E-2</v>
      </c>
      <c r="BH24" t="s">
        <v>47</v>
      </c>
      <c r="BI24" s="50">
        <f>BI21-BI2</f>
        <v>275340.3</v>
      </c>
    </row>
    <row r="25" spans="1:64" x14ac:dyDescent="0.25">
      <c r="A25" s="120">
        <v>1</v>
      </c>
      <c r="C25" s="14">
        <f t="shared" si="20"/>
        <v>44089</v>
      </c>
      <c r="D25" s="84">
        <v>24</v>
      </c>
      <c r="AC25" s="70">
        <f t="shared" si="10"/>
        <v>7.3867025786922964</v>
      </c>
      <c r="AD25" s="15">
        <f t="shared" si="11"/>
        <v>3.3222222222222224</v>
      </c>
      <c r="AE25">
        <f t="shared" si="0"/>
        <v>0.14949999999999999</v>
      </c>
      <c r="AF25">
        <v>22.22</v>
      </c>
      <c r="AG25">
        <f t="shared" si="1"/>
        <v>4.4999999999999998E-2</v>
      </c>
      <c r="AH25">
        <f t="shared" si="12"/>
        <v>0.1045</v>
      </c>
      <c r="AI25" s="26">
        <f t="shared" si="33"/>
        <v>26799.325944663866</v>
      </c>
      <c r="AJ25" s="27">
        <f t="shared" si="13"/>
        <v>-74.394762318557198</v>
      </c>
      <c r="AK25" s="27">
        <f t="shared" si="14"/>
        <v>-22.75339491735506</v>
      </c>
      <c r="AL25" s="27">
        <f t="shared" si="22"/>
        <v>-87.433341512321036</v>
      </c>
      <c r="AM25" s="27">
        <f t="shared" si="23"/>
        <v>-9.7148157235912276</v>
      </c>
      <c r="AN25" s="27">
        <f t="shared" si="24"/>
        <v>-29.144447170773677</v>
      </c>
      <c r="AO25" s="27">
        <f t="shared" si="25"/>
        <v>-58.288894341547362</v>
      </c>
      <c r="AP25" s="18">
        <f t="shared" si="37"/>
        <v>542.31128922274047</v>
      </c>
      <c r="AQ25" s="18">
        <f t="shared" si="43"/>
        <v>-45.340605526118111</v>
      </c>
      <c r="AR25" s="18">
        <f t="shared" si="15"/>
        <v>66.955286086701477</v>
      </c>
      <c r="AS25" s="18">
        <f t="shared" si="16"/>
        <v>20.478055425619555</v>
      </c>
      <c r="AT25" s="18">
        <f t="shared" si="17"/>
        <v>-23.57050774413004</v>
      </c>
      <c r="AU25" s="18">
        <f t="shared" si="18"/>
        <v>-33.28532346772127</v>
      </c>
      <c r="AV25" s="18">
        <f t="shared" si="38"/>
        <v>1072.0627661133985</v>
      </c>
      <c r="AW25" s="18">
        <f t="shared" si="26"/>
        <v>18.522228242072856</v>
      </c>
      <c r="AX25" s="18">
        <f t="shared" si="27"/>
        <v>78.625928993839352</v>
      </c>
      <c r="AY25" s="18">
        <f t="shared" si="19"/>
        <v>0.23557404636229029</v>
      </c>
      <c r="AZ25" s="19">
        <f t="shared" si="2"/>
        <v>28413.700000000004</v>
      </c>
      <c r="BA25" s="18">
        <f t="shared" si="28"/>
        <v>97.148157235912265</v>
      </c>
      <c r="BB25" s="18">
        <f t="shared" si="36"/>
        <v>1511.3740553361392</v>
      </c>
      <c r="BC25" s="18">
        <f t="shared" si="29"/>
        <v>1614.374055336139</v>
      </c>
      <c r="BD25" s="18"/>
      <c r="BE25" s="105">
        <f t="shared" si="30"/>
        <v>6.4030120602050614E-2</v>
      </c>
      <c r="BF25" s="105">
        <f t="shared" si="44"/>
        <v>7.2769844361808458E-2</v>
      </c>
      <c r="BH25" t="s">
        <v>38</v>
      </c>
      <c r="BI25" s="55">
        <f>BI22*BI12</f>
        <v>34.213966115637469</v>
      </c>
    </row>
    <row r="26" spans="1:64" x14ac:dyDescent="0.25">
      <c r="A26" s="120">
        <v>1</v>
      </c>
      <c r="C26" s="14">
        <f t="shared" si="20"/>
        <v>44090</v>
      </c>
      <c r="D26" s="84">
        <v>25</v>
      </c>
      <c r="AC26" s="70">
        <f t="shared" si="10"/>
        <v>7.4464640683524053</v>
      </c>
      <c r="AD26" s="15">
        <f t="shared" si="11"/>
        <v>3.3222222222222224</v>
      </c>
      <c r="AE26">
        <f t="shared" si="0"/>
        <v>0.14949999999999999</v>
      </c>
      <c r="AF26">
        <v>22.22</v>
      </c>
      <c r="AG26">
        <f t="shared" si="1"/>
        <v>4.4999999999999998E-2</v>
      </c>
      <c r="AH26">
        <f t="shared" si="12"/>
        <v>0.1045</v>
      </c>
      <c r="AI26" s="26">
        <f t="shared" si="33"/>
        <v>26699.907434247103</v>
      </c>
      <c r="AJ26" s="27">
        <f t="shared" si="13"/>
        <v>-76.747299148413475</v>
      </c>
      <c r="AK26" s="27">
        <f t="shared" si="14"/>
        <v>-22.671211268349335</v>
      </c>
      <c r="AL26" s="27">
        <f t="shared" si="22"/>
        <v>-89.476659375086541</v>
      </c>
      <c r="AM26" s="27">
        <f t="shared" si="23"/>
        <v>-9.9418510416762818</v>
      </c>
      <c r="AN26" s="27">
        <f t="shared" si="24"/>
        <v>-29.825553125028847</v>
      </c>
      <c r="AO26" s="27">
        <f t="shared" si="25"/>
        <v>-59.651106250057694</v>
      </c>
      <c r="AP26" s="18">
        <f t="shared" si="37"/>
        <v>561.17579205611969</v>
      </c>
      <c r="AQ26" s="18">
        <f t="shared" si="43"/>
        <v>-46.208148526684013</v>
      </c>
      <c r="AR26" s="18">
        <f t="shared" si="15"/>
        <v>69.072569233572125</v>
      </c>
      <c r="AS26" s="18">
        <f t="shared" si="16"/>
        <v>20.404090141514402</v>
      </c>
      <c r="AT26" s="18">
        <f t="shared" si="17"/>
        <v>-24.404008015023319</v>
      </c>
      <c r="AU26" s="18">
        <f t="shared" si="18"/>
        <v>-34.345859056699602</v>
      </c>
      <c r="AV26" s="18">
        <f t="shared" si="38"/>
        <v>1152.616773696782</v>
      </c>
      <c r="AW26" s="18">
        <f t="shared" si="26"/>
        <v>18.86450283337922</v>
      </c>
      <c r="AX26" s="18">
        <f t="shared" si="27"/>
        <v>80.554007583383509</v>
      </c>
      <c r="AY26" s="18">
        <f t="shared" si="19"/>
        <v>0.23418453531132005</v>
      </c>
      <c r="AZ26" s="19">
        <f t="shared" si="2"/>
        <v>28413.700000000008</v>
      </c>
      <c r="BA26" s="18">
        <f t="shared" si="28"/>
        <v>99.418510416762814</v>
      </c>
      <c r="BB26" s="18">
        <f t="shared" si="36"/>
        <v>1610.792565752902</v>
      </c>
      <c r="BC26" s="18">
        <f t="shared" si="29"/>
        <v>1713.7925657529017</v>
      </c>
      <c r="BD26" s="18"/>
      <c r="BE26" s="105">
        <f t="shared" si="30"/>
        <v>6.1583317749777745E-2</v>
      </c>
      <c r="BF26" s="105">
        <f t="shared" si="44"/>
        <v>7.0205373758685977E-2</v>
      </c>
      <c r="BH26" t="s">
        <v>50</v>
      </c>
      <c r="BI26">
        <f>'Model Fit'!B29</f>
        <v>0.7</v>
      </c>
    </row>
    <row r="27" spans="1:64" x14ac:dyDescent="0.25">
      <c r="A27" s="120">
        <v>1</v>
      </c>
      <c r="C27" s="14">
        <f t="shared" si="20"/>
        <v>44091</v>
      </c>
      <c r="D27" s="84">
        <v>26</v>
      </c>
      <c r="AC27" s="70">
        <f t="shared" si="10"/>
        <v>7.5041173141549065</v>
      </c>
      <c r="AD27" s="15">
        <f t="shared" si="11"/>
        <v>3.3222222222222224</v>
      </c>
      <c r="AE27">
        <f t="shared" si="0"/>
        <v>0.14949999999999999</v>
      </c>
      <c r="AF27">
        <v>22.22</v>
      </c>
      <c r="AG27">
        <f t="shared" si="1"/>
        <v>4.4999999999999998E-2</v>
      </c>
      <c r="AH27">
        <f t="shared" si="12"/>
        <v>0.1045</v>
      </c>
      <c r="AI27" s="26">
        <f t="shared" si="33"/>
        <v>26598.197960646776</v>
      </c>
      <c r="AJ27" s="27">
        <f t="shared" si="13"/>
        <v>-79.122366613495444</v>
      </c>
      <c r="AK27" s="27">
        <f t="shared" si="14"/>
        <v>-22.587106986835057</v>
      </c>
      <c r="AL27" s="27">
        <f t="shared" si="22"/>
        <v>-91.538526240297443</v>
      </c>
      <c r="AM27" s="27">
        <f t="shared" si="23"/>
        <v>-10.17094736003305</v>
      </c>
      <c r="AN27" s="27">
        <f t="shared" si="24"/>
        <v>-30.512842080099148</v>
      </c>
      <c r="AO27" s="27">
        <f t="shared" si="25"/>
        <v>-61.025684160198296</v>
      </c>
      <c r="AP27" s="18">
        <f t="shared" si="37"/>
        <v>580.45855828274421</v>
      </c>
      <c r="AQ27" s="18">
        <f t="shared" si="43"/>
        <v>-47.00284937114742</v>
      </c>
      <c r="AR27" s="18">
        <f t="shared" si="15"/>
        <v>71.210129952145905</v>
      </c>
      <c r="AS27" s="18">
        <f t="shared" si="16"/>
        <v>20.328396288151552</v>
      </c>
      <c r="AT27" s="18">
        <f t="shared" si="17"/>
        <v>-25.252910642525386</v>
      </c>
      <c r="AU27" s="18">
        <f t="shared" si="18"/>
        <v>-35.423858002558433</v>
      </c>
      <c r="AV27" s="18">
        <f t="shared" si="38"/>
        <v>1235.043481070488</v>
      </c>
      <c r="AW27" s="18">
        <f t="shared" si="26"/>
        <v>19.282766226624517</v>
      </c>
      <c r="AX27" s="18">
        <f t="shared" si="27"/>
        <v>82.426707373705995</v>
      </c>
      <c r="AY27" s="18">
        <f t="shared" si="19"/>
        <v>0.23393832946887422</v>
      </c>
      <c r="AZ27" s="19">
        <f t="shared" si="2"/>
        <v>28413.700000000008</v>
      </c>
      <c r="BA27" s="18">
        <f t="shared" si="28"/>
        <v>101.7094736003305</v>
      </c>
      <c r="BB27" s="18">
        <f t="shared" si="36"/>
        <v>1712.5020393532325</v>
      </c>
      <c r="BC27" s="18">
        <f t="shared" si="29"/>
        <v>1815.5020393532322</v>
      </c>
      <c r="BD27" s="18"/>
      <c r="BE27" s="105">
        <f t="shared" si="30"/>
        <v>5.9347598789266306E-2</v>
      </c>
      <c r="BF27" s="105">
        <f t="shared" si="44"/>
        <v>6.7958585892328935E-2</v>
      </c>
      <c r="BH27" t="s">
        <v>56</v>
      </c>
      <c r="BI27">
        <f>38803+1788</f>
        <v>40591</v>
      </c>
      <c r="BK27" s="52"/>
    </row>
    <row r="28" spans="1:64" x14ac:dyDescent="0.25">
      <c r="A28" s="120">
        <v>1</v>
      </c>
      <c r="C28" s="14">
        <f t="shared" si="20"/>
        <v>44092</v>
      </c>
      <c r="D28" s="84">
        <v>27</v>
      </c>
      <c r="AC28" s="70">
        <f t="shared" si="10"/>
        <v>7.5598369255254854</v>
      </c>
      <c r="AD28" s="15">
        <f t="shared" si="11"/>
        <v>3.3222222222222224</v>
      </c>
      <c r="AE28">
        <f t="shared" si="0"/>
        <v>0.14949999999999999</v>
      </c>
      <c r="AF28">
        <v>22.22</v>
      </c>
      <c r="AG28">
        <f t="shared" si="1"/>
        <v>4.4999999999999998E-2</v>
      </c>
      <c r="AH28">
        <f t="shared" si="12"/>
        <v>0.1045</v>
      </c>
      <c r="AI28" s="26">
        <f t="shared" si="33"/>
        <v>26494.167538898579</v>
      </c>
      <c r="AJ28" s="27">
        <f t="shared" si="13"/>
        <v>-81.529357110662417</v>
      </c>
      <c r="AK28" s="27">
        <f t="shared" si="14"/>
        <v>-22.50106463753318</v>
      </c>
      <c r="AL28" s="27">
        <f t="shared" si="22"/>
        <v>-93.627379573376032</v>
      </c>
      <c r="AM28" s="27">
        <f t="shared" si="23"/>
        <v>-10.403042174819561</v>
      </c>
      <c r="AN28" s="27">
        <f t="shared" si="24"/>
        <v>-31.209126524458675</v>
      </c>
      <c r="AO28" s="27">
        <f t="shared" si="25"/>
        <v>-62.418253048917357</v>
      </c>
      <c r="AP28" s="18">
        <f t="shared" si="37"/>
        <v>595.15757736302112</v>
      </c>
      <c r="AQ28" s="18">
        <f t="shared" si="43"/>
        <v>-52.807725370375749</v>
      </c>
      <c r="AR28" s="18">
        <f t="shared" si="15"/>
        <v>73.376421399596182</v>
      </c>
      <c r="AS28" s="18">
        <f t="shared" si="16"/>
        <v>20.250958173779861</v>
      </c>
      <c r="AT28" s="18">
        <f t="shared" si="17"/>
        <v>-26.120635122723488</v>
      </c>
      <c r="AU28" s="18">
        <f t="shared" si="18"/>
        <v>-36.523677297543045</v>
      </c>
      <c r="AV28" s="18">
        <f t="shared" si="38"/>
        <v>1324.3748837384069</v>
      </c>
      <c r="AW28" s="18">
        <f t="shared" si="26"/>
        <v>14.699019080276912</v>
      </c>
      <c r="AX28" s="18">
        <f t="shared" si="27"/>
        <v>89.331402667918837</v>
      </c>
      <c r="AY28" s="18">
        <f t="shared" si="19"/>
        <v>0.16454481449170955</v>
      </c>
      <c r="AZ28" s="19">
        <f t="shared" si="2"/>
        <v>28413.700000000008</v>
      </c>
      <c r="BA28" s="18">
        <f t="shared" si="28"/>
        <v>104.03042174819559</v>
      </c>
      <c r="BB28" s="18">
        <f t="shared" si="36"/>
        <v>1816.532461101428</v>
      </c>
      <c r="BC28" s="18">
        <f t="shared" si="29"/>
        <v>1919.532461101428</v>
      </c>
      <c r="BD28" s="18"/>
      <c r="BE28" s="105">
        <f t="shared" si="30"/>
        <v>5.7301186940696754E-2</v>
      </c>
      <c r="BF28" s="105">
        <f t="shared" si="44"/>
        <v>6.5995398055426327E-2</v>
      </c>
      <c r="BH28" t="s">
        <v>39</v>
      </c>
      <c r="BI28" s="56">
        <f>BI2/BI27</f>
        <v>0.69746249168534891</v>
      </c>
    </row>
    <row r="29" spans="1:64" x14ac:dyDescent="0.25">
      <c r="A29" s="120">
        <v>1</v>
      </c>
      <c r="C29" s="14">
        <f t="shared" si="20"/>
        <v>44093</v>
      </c>
      <c r="D29" s="84">
        <v>28</v>
      </c>
      <c r="AC29" s="70">
        <f t="shared" si="10"/>
        <v>7.6134299138899735</v>
      </c>
      <c r="AD29" s="15">
        <f t="shared" si="11"/>
        <v>3.3222222222222224</v>
      </c>
      <c r="AE29">
        <f t="shared" si="0"/>
        <v>0.14949999999999999</v>
      </c>
      <c r="AF29">
        <v>22.22</v>
      </c>
      <c r="AG29">
        <f t="shared" si="1"/>
        <v>4.4999999999999998E-2</v>
      </c>
      <c r="AH29">
        <f t="shared" si="12"/>
        <v>0.1045</v>
      </c>
      <c r="AI29" s="26">
        <f t="shared" si="33"/>
        <v>26388.487496793354</v>
      </c>
      <c r="AJ29" s="27">
        <f t="shared" si="13"/>
        <v>-83.266983250918585</v>
      </c>
      <c r="AK29" s="27">
        <f t="shared" si="14"/>
        <v>-22.413058854303454</v>
      </c>
      <c r="AL29" s="27">
        <f t="shared" si="22"/>
        <v>-95.112037894699839</v>
      </c>
      <c r="AM29" s="27">
        <f t="shared" si="23"/>
        <v>-10.568004210522204</v>
      </c>
      <c r="AN29" s="27">
        <f t="shared" si="24"/>
        <v>-31.704012631566613</v>
      </c>
      <c r="AO29" s="27">
        <f t="shared" si="25"/>
        <v>-63.408025263133226</v>
      </c>
      <c r="AP29" s="18">
        <f t="shared" si="37"/>
        <v>609.28627674275413</v>
      </c>
      <c r="AQ29" s="18">
        <f t="shared" si="43"/>
        <v>-54.201247533630848</v>
      </c>
      <c r="AR29" s="18">
        <f t="shared" si="15"/>
        <v>74.940284925826731</v>
      </c>
      <c r="AS29" s="18">
        <f t="shared" si="16"/>
        <v>20.171752968873108</v>
      </c>
      <c r="AT29" s="18">
        <f t="shared" si="17"/>
        <v>-26.782090981335948</v>
      </c>
      <c r="AU29" s="18">
        <f t="shared" si="18"/>
        <v>-37.350095191858152</v>
      </c>
      <c r="AV29" s="18">
        <f t="shared" si="38"/>
        <v>1415.9262264638958</v>
      </c>
      <c r="AW29" s="18">
        <f t="shared" si="26"/>
        <v>14.128699379733007</v>
      </c>
      <c r="AX29" s="18">
        <f t="shared" si="27"/>
        <v>91.551342725488894</v>
      </c>
      <c r="AY29" s="18">
        <f t="shared" si="19"/>
        <v>0.15432541958556575</v>
      </c>
      <c r="AZ29" s="19">
        <f t="shared" si="2"/>
        <v>28413.700000000004</v>
      </c>
      <c r="BA29" s="18">
        <f t="shared" si="28"/>
        <v>105.68004210522204</v>
      </c>
      <c r="BB29" s="18">
        <f t="shared" si="36"/>
        <v>1922.2125032066501</v>
      </c>
      <c r="BC29" s="18">
        <f t="shared" si="29"/>
        <v>2025.2125032066499</v>
      </c>
      <c r="BD29" s="18"/>
      <c r="BE29" s="105">
        <f t="shared" si="30"/>
        <v>5.5055095054023041E-2</v>
      </c>
      <c r="BF29" s="105">
        <f t="shared" si="44"/>
        <v>6.3322002799353183E-2</v>
      </c>
      <c r="BH29" s="57" t="s">
        <v>40</v>
      </c>
      <c r="BI29" s="58">
        <f>MAX(AP:AP)</f>
        <v>626.67686693993517</v>
      </c>
    </row>
    <row r="30" spans="1:64" x14ac:dyDescent="0.25">
      <c r="A30" s="120">
        <v>1</v>
      </c>
      <c r="C30" s="14">
        <f t="shared" si="20"/>
        <v>44094</v>
      </c>
      <c r="D30" s="84">
        <v>29</v>
      </c>
      <c r="AC30" s="70">
        <f t="shared" si="10"/>
        <v>7.6650220651470526</v>
      </c>
      <c r="AD30" s="15">
        <f t="shared" si="11"/>
        <v>3.3222222222222224</v>
      </c>
      <c r="AE30">
        <f t="shared" si="0"/>
        <v>0.14949999999999999</v>
      </c>
      <c r="AF30">
        <v>22.22</v>
      </c>
      <c r="AG30">
        <f t="shared" si="1"/>
        <v>4.4999999999999998E-2</v>
      </c>
      <c r="AH30">
        <f t="shared" si="12"/>
        <v>0.1045</v>
      </c>
      <c r="AI30" s="26">
        <f t="shared" si="33"/>
        <v>26281.260165972781</v>
      </c>
      <c r="AJ30" s="27">
        <f t="shared" si="13"/>
        <v>-84.90367326562729</v>
      </c>
      <c r="AK30" s="27">
        <f t="shared" si="14"/>
        <v>-22.323657554943807</v>
      </c>
      <c r="AL30" s="27">
        <f t="shared" si="22"/>
        <v>-96.504597738513993</v>
      </c>
      <c r="AM30" s="27">
        <f t="shared" si="23"/>
        <v>-10.722733082057111</v>
      </c>
      <c r="AN30" s="27">
        <f t="shared" si="24"/>
        <v>-32.168199246171326</v>
      </c>
      <c r="AO30" s="27">
        <f t="shared" si="25"/>
        <v>-64.336398492342667</v>
      </c>
      <c r="AP30" s="18">
        <f t="shared" si="37"/>
        <v>622.79871415581829</v>
      </c>
      <c r="AQ30" s="18">
        <f t="shared" si="43"/>
        <v>-55.574277872025981</v>
      </c>
      <c r="AR30" s="18">
        <f t="shared" si="15"/>
        <v>76.413305939064557</v>
      </c>
      <c r="AS30" s="18">
        <f t="shared" si="16"/>
        <v>20.091291799449426</v>
      </c>
      <c r="AT30" s="18">
        <f t="shared" si="17"/>
        <v>-27.417882453423935</v>
      </c>
      <c r="AU30" s="18">
        <f t="shared" si="18"/>
        <v>-38.140615535481047</v>
      </c>
      <c r="AV30" s="18">
        <f t="shared" si="38"/>
        <v>1509.6411198714029</v>
      </c>
      <c r="AW30" s="18">
        <f t="shared" si="26"/>
        <v>13.512437413064163</v>
      </c>
      <c r="AX30" s="18">
        <f t="shared" si="27"/>
        <v>93.714893407507134</v>
      </c>
      <c r="AY30" s="18">
        <f t="shared" si="19"/>
        <v>0.14418665936381178</v>
      </c>
      <c r="AZ30" s="19">
        <f t="shared" si="2"/>
        <v>28413.7</v>
      </c>
      <c r="BA30" s="18">
        <f t="shared" si="28"/>
        <v>107.2273308205711</v>
      </c>
      <c r="BB30" s="18">
        <f t="shared" si="36"/>
        <v>2029.4398340272212</v>
      </c>
      <c r="BC30" s="18">
        <f t="shared" si="29"/>
        <v>2132.439834027221</v>
      </c>
      <c r="BD30" s="18"/>
      <c r="BE30" s="105">
        <f t="shared" si="30"/>
        <v>5.2946212138623036E-2</v>
      </c>
      <c r="BF30" s="105">
        <f t="shared" si="44"/>
        <v>6.0829309702264439E-2</v>
      </c>
      <c r="BH30" s="57" t="s">
        <v>41</v>
      </c>
      <c r="BI30" s="59">
        <f>INDEX(C:C,MATCH(BI29,AP:AP,0))</f>
        <v>44096</v>
      </c>
    </row>
    <row r="31" spans="1:64" x14ac:dyDescent="0.25">
      <c r="A31" s="120">
        <v>0</v>
      </c>
      <c r="C31" s="14">
        <f t="shared" si="20"/>
        <v>44095</v>
      </c>
      <c r="D31" s="84">
        <v>30</v>
      </c>
      <c r="AC31" s="70">
        <f t="shared" si="10"/>
        <v>7.7096818652854617</v>
      </c>
      <c r="AD31" s="15">
        <f t="shared" si="11"/>
        <v>2.8888888888888893</v>
      </c>
      <c r="AE31">
        <f t="shared" si="0"/>
        <v>0.13</v>
      </c>
      <c r="AF31">
        <v>22.22</v>
      </c>
      <c r="AG31">
        <f t="shared" si="1"/>
        <v>4.4999999999999998E-2</v>
      </c>
      <c r="AH31">
        <f t="shared" si="12"/>
        <v>8.5000000000000006E-2</v>
      </c>
      <c r="AI31" s="26">
        <f t="shared" si="33"/>
        <v>26183.867241874632</v>
      </c>
      <c r="AJ31" s="27">
        <f t="shared" si="13"/>
        <v>-75.159976790016117</v>
      </c>
      <c r="AK31" s="27">
        <f t="shared" si="14"/>
        <v>-22.232947308134094</v>
      </c>
      <c r="AL31" s="27">
        <f t="shared" si="22"/>
        <v>-87.653631688335196</v>
      </c>
      <c r="AM31" s="27">
        <f t="shared" si="23"/>
        <v>-9.7392924098150218</v>
      </c>
      <c r="AN31" s="27">
        <f t="shared" si="24"/>
        <v>-29.217877229445065</v>
      </c>
      <c r="AO31" s="27">
        <f t="shared" si="25"/>
        <v>-58.435754458890131</v>
      </c>
      <c r="AP31" s="18">
        <f t="shared" si="37"/>
        <v>625.49261538936662</v>
      </c>
      <c r="AQ31" s="18">
        <f t="shared" si="43"/>
        <v>-56.93378831777494</v>
      </c>
      <c r="AR31" s="18">
        <f t="shared" si="15"/>
        <v>67.643979111014502</v>
      </c>
      <c r="AS31" s="18">
        <f t="shared" si="16"/>
        <v>20.009652577320686</v>
      </c>
      <c r="AT31" s="18">
        <f t="shared" si="17"/>
        <v>-28.025942137011821</v>
      </c>
      <c r="AU31" s="18">
        <f t="shared" si="18"/>
        <v>-37.765234546826846</v>
      </c>
      <c r="AV31" s="18">
        <f t="shared" si="38"/>
        <v>1604.3401427360047</v>
      </c>
      <c r="AW31" s="18">
        <f t="shared" si="26"/>
        <v>2.6939012335483312</v>
      </c>
      <c r="AX31" s="18">
        <f t="shared" si="27"/>
        <v>94.699022864601829</v>
      </c>
      <c r="AY31" s="18">
        <f t="shared" si="19"/>
        <v>2.8446980254484784E-2</v>
      </c>
      <c r="AZ31" s="19">
        <f t="shared" si="2"/>
        <v>28413.7</v>
      </c>
      <c r="BA31" s="18">
        <f t="shared" si="28"/>
        <v>97.392924098150218</v>
      </c>
      <c r="BB31" s="18">
        <f t="shared" si="36"/>
        <v>2126.8327581253716</v>
      </c>
      <c r="BC31" s="18">
        <f t="shared" si="29"/>
        <v>2229.8327581253716</v>
      </c>
      <c r="BD31" s="18"/>
      <c r="BE31" s="105">
        <f t="shared" si="30"/>
        <v>4.5672061900203363E-2</v>
      </c>
      <c r="BF31" s="105">
        <f t="shared" si="44"/>
        <v>5.7831190934416077E-2</v>
      </c>
      <c r="BH31" t="s">
        <v>116</v>
      </c>
      <c r="BI31" s="80">
        <f>BC110</f>
        <v>7711.3749992170151</v>
      </c>
    </row>
    <row r="32" spans="1:64" x14ac:dyDescent="0.25">
      <c r="A32" s="120">
        <v>0</v>
      </c>
      <c r="C32" s="14">
        <f t="shared" si="20"/>
        <v>44096</v>
      </c>
      <c r="D32" s="84">
        <v>31</v>
      </c>
      <c r="E32" s="84" t="str">
        <f t="shared" si="7"/>
        <v/>
      </c>
      <c r="AC32" s="70">
        <f t="shared" si="10"/>
        <v>7.752416235266538</v>
      </c>
      <c r="AD32" s="15">
        <f t="shared" si="11"/>
        <v>2.8888888888888893</v>
      </c>
      <c r="AE32">
        <f t="shared" si="0"/>
        <v>0.13</v>
      </c>
      <c r="AF32">
        <v>22.22</v>
      </c>
      <c r="AG32">
        <f t="shared" si="1"/>
        <v>4.4999999999999998E-2</v>
      </c>
      <c r="AH32">
        <f t="shared" si="12"/>
        <v>8.5000000000000006E-2</v>
      </c>
      <c r="AI32" s="26">
        <f t="shared" si="33"/>
        <v>26086.511337891701</v>
      </c>
      <c r="AJ32" s="27">
        <f t="shared" si="13"/>
        <v>-75.205347387265476</v>
      </c>
      <c r="AK32" s="27">
        <f t="shared" si="14"/>
        <v>-22.150556595665034</v>
      </c>
      <c r="AL32" s="27">
        <f t="shared" si="22"/>
        <v>-87.620313584637458</v>
      </c>
      <c r="AM32" s="27">
        <f t="shared" si="23"/>
        <v>-9.7355903982930521</v>
      </c>
      <c r="AN32" s="27">
        <f t="shared" si="24"/>
        <v>-29.206771194879153</v>
      </c>
      <c r="AO32" s="27">
        <f t="shared" si="25"/>
        <v>-58.413542389758305</v>
      </c>
      <c r="AP32" s="18">
        <f t="shared" si="37"/>
        <v>626.67686693993517</v>
      </c>
      <c r="AQ32" s="18">
        <f t="shared" si="43"/>
        <v>-58.288894341547362</v>
      </c>
      <c r="AR32" s="18">
        <f t="shared" si="15"/>
        <v>67.684812648538937</v>
      </c>
      <c r="AS32" s="18">
        <f t="shared" si="16"/>
        <v>19.935500936098531</v>
      </c>
      <c r="AT32" s="18">
        <f t="shared" si="17"/>
        <v>-28.147167692521496</v>
      </c>
      <c r="AU32" s="18">
        <f t="shared" si="18"/>
        <v>-37.882758090814548</v>
      </c>
      <c r="AV32" s="18">
        <f t="shared" si="38"/>
        <v>1700.5117951683665</v>
      </c>
      <c r="AW32" s="18">
        <f t="shared" si="26"/>
        <v>1.1842515505685469</v>
      </c>
      <c r="AX32" s="18">
        <f t="shared" si="27"/>
        <v>96.171652432361725</v>
      </c>
      <c r="AY32" s="18">
        <f t="shared" si="19"/>
        <v>1.2313935766066205E-2</v>
      </c>
      <c r="AZ32" s="19">
        <f t="shared" si="2"/>
        <v>28413.700000000004</v>
      </c>
      <c r="BA32" s="18">
        <f t="shared" si="28"/>
        <v>97.355903982930514</v>
      </c>
      <c r="BB32" s="18">
        <f t="shared" si="36"/>
        <v>2224.1886621083022</v>
      </c>
      <c r="BC32" s="18">
        <f t="shared" si="29"/>
        <v>2327.1886621083017</v>
      </c>
      <c r="BD32" s="18"/>
      <c r="BE32" s="105">
        <f t="shared" si="30"/>
        <v>4.3660630434354912E-2</v>
      </c>
      <c r="BF32" s="105">
        <f t="shared" si="44"/>
        <v>5.4949527951124476E-2</v>
      </c>
    </row>
    <row r="33" spans="1:61" x14ac:dyDescent="0.25">
      <c r="A33" s="120">
        <v>0</v>
      </c>
      <c r="C33" s="14">
        <f t="shared" si="20"/>
        <v>44097</v>
      </c>
      <c r="D33" s="84">
        <v>32</v>
      </c>
      <c r="E33" s="84" t="str">
        <f t="shared" si="7"/>
        <v/>
      </c>
      <c r="AC33" s="70">
        <f t="shared" si="10"/>
        <v>7.7933081825145845</v>
      </c>
      <c r="AD33" s="15">
        <f t="shared" si="11"/>
        <v>2.8888888888888893</v>
      </c>
      <c r="AE33">
        <f t="shared" si="0"/>
        <v>0.13</v>
      </c>
      <c r="AF33">
        <v>22.22</v>
      </c>
      <c r="AG33">
        <f t="shared" si="1"/>
        <v>4.4999999999999998E-2</v>
      </c>
      <c r="AH33">
        <f t="shared" si="12"/>
        <v>8.5000000000000006E-2</v>
      </c>
      <c r="AI33" s="26">
        <f t="shared" si="33"/>
        <v>25989.3755614611</v>
      </c>
      <c r="AJ33" s="27">
        <f t="shared" si="13"/>
        <v>-75.067579229796479</v>
      </c>
      <c r="AK33" s="27">
        <f t="shared" si="14"/>
        <v>-22.068197200806537</v>
      </c>
      <c r="AL33" s="27">
        <f t="shared" si="22"/>
        <v>-87.422198787542712</v>
      </c>
      <c r="AM33" s="27">
        <f t="shared" si="23"/>
        <v>-9.7135776430603027</v>
      </c>
      <c r="AN33" s="27">
        <f t="shared" si="24"/>
        <v>-29.140732929180903</v>
      </c>
      <c r="AO33" s="27">
        <f t="shared" si="25"/>
        <v>-58.281465858361813</v>
      </c>
      <c r="AP33" s="18">
        <f t="shared" si="37"/>
        <v>626.24750046512304</v>
      </c>
      <c r="AQ33" s="18">
        <f t="shared" si="43"/>
        <v>-59.651106250057694</v>
      </c>
      <c r="AR33" s="18">
        <f t="shared" si="15"/>
        <v>67.560821306816834</v>
      </c>
      <c r="AS33" s="18">
        <f t="shared" si="16"/>
        <v>19.861377480725885</v>
      </c>
      <c r="AT33" s="18">
        <f t="shared" si="17"/>
        <v>-28.200459012297081</v>
      </c>
      <c r="AU33" s="18">
        <f t="shared" si="18"/>
        <v>-37.914036655357386</v>
      </c>
      <c r="AV33" s="18">
        <f t="shared" si="38"/>
        <v>1798.0769380737815</v>
      </c>
      <c r="AW33" s="18">
        <f t="shared" si="26"/>
        <v>-0.42936647481212731</v>
      </c>
      <c r="AX33" s="18">
        <f t="shared" si="27"/>
        <v>97.565142905415087</v>
      </c>
      <c r="AY33" s="18">
        <f t="shared" si="19"/>
        <v>-4.4008183868328703E-3</v>
      </c>
      <c r="AZ33" s="19">
        <f t="shared" si="2"/>
        <v>28413.700000000004</v>
      </c>
      <c r="BA33" s="18">
        <f t="shared" si="28"/>
        <v>97.135776430603016</v>
      </c>
      <c r="BB33" s="18">
        <f t="shared" si="36"/>
        <v>2321.3244385389053</v>
      </c>
      <c r="BC33" s="18">
        <f t="shared" si="29"/>
        <v>2424.3244385389044</v>
      </c>
      <c r="BD33" s="18"/>
      <c r="BE33" s="105">
        <f t="shared" si="30"/>
        <v>4.1739536640146346E-2</v>
      </c>
      <c r="BF33" s="105">
        <f t="shared" si="44"/>
        <v>5.2163204955886437E-2</v>
      </c>
      <c r="BH33" t="s">
        <v>42</v>
      </c>
      <c r="BI33" s="48">
        <v>310569</v>
      </c>
    </row>
    <row r="34" spans="1:61" x14ac:dyDescent="0.25">
      <c r="A34" s="120">
        <v>0</v>
      </c>
      <c r="C34" s="14">
        <f t="shared" si="20"/>
        <v>44098</v>
      </c>
      <c r="D34" s="84">
        <v>33</v>
      </c>
      <c r="E34" s="84" t="str">
        <f t="shared" si="7"/>
        <v/>
      </c>
      <c r="AC34" s="70">
        <f t="shared" si="10"/>
        <v>7.8324296811319716</v>
      </c>
      <c r="AD34" s="15">
        <f t="shared" si="11"/>
        <v>2.8888888888888893</v>
      </c>
      <c r="AE34">
        <f t="shared" ref="AE34:AE65" si="47">IF(A34=0,$BL$2,IF(A34=1,$BL$3,IF(A34=2,$BL$4,IF(A34=3,$BL$5,IF(A34=4,$BL$6,IF(A34=5,$BL$7,IF(A34=6,$BL$8,IF(A34=7,$BL$9,IF(A34=8,$BL$10,"")))))))))</f>
        <v>0.13</v>
      </c>
      <c r="AF34">
        <v>22.22</v>
      </c>
      <c r="AG34">
        <f t="shared" si="1"/>
        <v>4.4999999999999998E-2</v>
      </c>
      <c r="AH34">
        <f t="shared" si="12"/>
        <v>8.5000000000000006E-2</v>
      </c>
      <c r="AI34" s="26">
        <f t="shared" si="33"/>
        <v>25892.652720863716</v>
      </c>
      <c r="AJ34" s="27">
        <f t="shared" si="13"/>
        <v>-74.736816571892192</v>
      </c>
      <c r="AK34" s="27">
        <f t="shared" si="14"/>
        <v>-21.986024025491588</v>
      </c>
      <c r="AL34" s="27">
        <f t="shared" si="22"/>
        <v>-87.050556537645406</v>
      </c>
      <c r="AM34" s="27">
        <f t="shared" si="23"/>
        <v>-9.672284059738379</v>
      </c>
      <c r="AN34" s="27">
        <f t="shared" si="24"/>
        <v>-29.016852179215132</v>
      </c>
      <c r="AO34" s="27">
        <f t="shared" si="25"/>
        <v>-58.033704358430271</v>
      </c>
      <c r="AP34" s="18">
        <f t="shared" si="37"/>
        <v>624.09123532163972</v>
      </c>
      <c r="AQ34" s="18">
        <f t="shared" si="43"/>
        <v>-61.025684160198296</v>
      </c>
      <c r="AR34" s="18">
        <f t="shared" si="15"/>
        <v>67.263134914702974</v>
      </c>
      <c r="AS34" s="18">
        <f t="shared" si="16"/>
        <v>19.787421622942428</v>
      </c>
      <c r="AT34" s="18">
        <f t="shared" si="17"/>
        <v>-28.181137520930537</v>
      </c>
      <c r="AU34" s="18">
        <f t="shared" si="18"/>
        <v>-37.853421580668915</v>
      </c>
      <c r="AV34" s="18">
        <f t="shared" si="38"/>
        <v>1896.9560438146489</v>
      </c>
      <c r="AW34" s="18">
        <f t="shared" si="26"/>
        <v>-2.1562651434833242</v>
      </c>
      <c r="AX34" s="18">
        <f t="shared" si="27"/>
        <v>98.879105740867317</v>
      </c>
      <c r="AY34" s="18">
        <f t="shared" si="19"/>
        <v>-2.1807085807736295E-2</v>
      </c>
      <c r="AZ34" s="19">
        <f t="shared" si="2"/>
        <v>28413.700000000004</v>
      </c>
      <c r="BA34" s="18">
        <f t="shared" si="28"/>
        <v>96.722840597383779</v>
      </c>
      <c r="BB34" s="18">
        <f t="shared" si="36"/>
        <v>2418.047279136289</v>
      </c>
      <c r="BC34" s="18">
        <f t="shared" si="29"/>
        <v>2521.0472791362886</v>
      </c>
      <c r="BD34" s="18"/>
      <c r="BE34" s="105">
        <f t="shared" si="30"/>
        <v>3.9896822001133349E-2</v>
      </c>
      <c r="BF34" s="105">
        <f t="shared" si="44"/>
        <v>4.9452392987305888E-2</v>
      </c>
      <c r="BI34" s="51"/>
    </row>
    <row r="35" spans="1:61" x14ac:dyDescent="0.25">
      <c r="A35" s="120">
        <v>0</v>
      </c>
      <c r="C35" s="14">
        <f t="shared" si="20"/>
        <v>44099</v>
      </c>
      <c r="D35" s="84">
        <v>34</v>
      </c>
      <c r="E35" s="84" t="str">
        <f t="shared" si="7"/>
        <v/>
      </c>
      <c r="AC35" s="70">
        <f t="shared" si="10"/>
        <v>7.8698426629727587</v>
      </c>
      <c r="AD35" s="15">
        <f t="shared" si="11"/>
        <v>2.8888888888888893</v>
      </c>
      <c r="AE35">
        <f t="shared" si="47"/>
        <v>0.13</v>
      </c>
      <c r="AF35">
        <v>22.22</v>
      </c>
      <c r="AG35">
        <f t="shared" si="1"/>
        <v>4.4999999999999998E-2</v>
      </c>
      <c r="AH35">
        <f t="shared" si="12"/>
        <v>8.5000000000000006E-2</v>
      </c>
      <c r="AI35" s="26">
        <f t="shared" si="33"/>
        <v>25796.546219403623</v>
      </c>
      <c r="AJ35" s="27">
        <f t="shared" si="13"/>
        <v>-74.202301281895075</v>
      </c>
      <c r="AK35" s="27">
        <f t="shared" si="14"/>
        <v>-21.904200178198337</v>
      </c>
      <c r="AL35" s="27">
        <f t="shared" si="22"/>
        <v>-86.495851314084078</v>
      </c>
      <c r="AM35" s="27">
        <f t="shared" si="23"/>
        <v>-9.6106501460093412</v>
      </c>
      <c r="AN35" s="27">
        <f t="shared" si="24"/>
        <v>-28.831950438028027</v>
      </c>
      <c r="AO35" s="27">
        <f t="shared" si="25"/>
        <v>-57.663900876056047</v>
      </c>
      <c r="AP35" s="18">
        <f t="shared" si="37"/>
        <v>620.08472799733272</v>
      </c>
      <c r="AQ35" s="18">
        <f t="shared" si="43"/>
        <v>-62.418253048917357</v>
      </c>
      <c r="AR35" s="18">
        <f t="shared" si="15"/>
        <v>66.782071153705573</v>
      </c>
      <c r="AS35" s="18">
        <f t="shared" si="16"/>
        <v>19.713780160378505</v>
      </c>
      <c r="AT35" s="18">
        <f t="shared" si="17"/>
        <v>-28.084105589473786</v>
      </c>
      <c r="AU35" s="18">
        <f t="shared" si="18"/>
        <v>-37.694755735483128</v>
      </c>
      <c r="AV35" s="18">
        <f t="shared" si="38"/>
        <v>1997.0690525990497</v>
      </c>
      <c r="AW35" s="18">
        <f t="shared" si="26"/>
        <v>-4.0065073243069946</v>
      </c>
      <c r="AX35" s="18">
        <f t="shared" si="27"/>
        <v>100.11300878440079</v>
      </c>
      <c r="AY35" s="18">
        <f t="shared" ref="AY35:AY66" si="48">(AP35-AP34)/(AV35-AV34)</f>
        <v>-4.0019847300117033E-2</v>
      </c>
      <c r="AZ35" s="19">
        <f t="shared" si="2"/>
        <v>28413.700000000004</v>
      </c>
      <c r="BA35" s="18">
        <f t="shared" si="28"/>
        <v>96.106501460093412</v>
      </c>
      <c r="BB35" s="18">
        <f t="shared" si="36"/>
        <v>2514.1537805963826</v>
      </c>
      <c r="BC35" s="18">
        <f t="shared" si="29"/>
        <v>2617.1537805963826</v>
      </c>
      <c r="BD35" s="18"/>
      <c r="BE35" s="105">
        <f t="shared" si="30"/>
        <v>3.8121657715606244E-2</v>
      </c>
      <c r="BF35" s="105">
        <f t="shared" si="44"/>
        <v>4.6799150353098382E-2</v>
      </c>
      <c r="BI35" s="51"/>
    </row>
    <row r="36" spans="1:61" x14ac:dyDescent="0.25">
      <c r="A36" s="120">
        <v>0</v>
      </c>
      <c r="C36" s="14">
        <f t="shared" si="20"/>
        <v>44100</v>
      </c>
      <c r="D36" s="84">
        <v>35</v>
      </c>
      <c r="E36" s="84" t="str">
        <f t="shared" si="7"/>
        <v/>
      </c>
      <c r="AC36" s="70">
        <f t="shared" si="10"/>
        <v>7.9055998109540191</v>
      </c>
      <c r="AD36" s="15">
        <f t="shared" si="11"/>
        <v>2.8888888888888893</v>
      </c>
      <c r="AE36">
        <f t="shared" si="47"/>
        <v>0.13</v>
      </c>
      <c r="AF36">
        <v>22.22</v>
      </c>
      <c r="AG36">
        <f t="shared" si="1"/>
        <v>4.4999999999999998E-2</v>
      </c>
      <c r="AH36">
        <f t="shared" si="12"/>
        <v>8.5000000000000006E-2</v>
      </c>
      <c r="AI36" s="26">
        <f t="shared" si="33"/>
        <v>25701.271031021821</v>
      </c>
      <c r="AJ36" s="27">
        <f t="shared" si="13"/>
        <v>-73.452290651408745</v>
      </c>
      <c r="AK36" s="27">
        <f t="shared" si="14"/>
        <v>-21.822897730391905</v>
      </c>
      <c r="AL36" s="27">
        <f t="shared" si="22"/>
        <v>-85.747669543620589</v>
      </c>
      <c r="AM36" s="27">
        <f t="shared" si="23"/>
        <v>-9.5275188381800646</v>
      </c>
      <c r="AN36" s="27">
        <f t="shared" si="24"/>
        <v>-28.582556514540197</v>
      </c>
      <c r="AO36" s="27">
        <f t="shared" si="25"/>
        <v>-57.165113029080388</v>
      </c>
      <c r="AP36" s="18">
        <f t="shared" si="37"/>
        <v>614.52055951794</v>
      </c>
      <c r="AQ36" s="18">
        <f t="shared" si="43"/>
        <v>-63.408025263133226</v>
      </c>
      <c r="AR36" s="18">
        <f t="shared" si="15"/>
        <v>66.107061586267875</v>
      </c>
      <c r="AS36" s="18">
        <f t="shared" si="16"/>
        <v>19.640607957352714</v>
      </c>
      <c r="AT36" s="18">
        <f t="shared" si="17"/>
        <v>-27.903812759879973</v>
      </c>
      <c r="AU36" s="18">
        <f t="shared" si="18"/>
        <v>-37.431331598060041</v>
      </c>
      <c r="AV36" s="18">
        <f t="shared" si="38"/>
        <v>2097.9084094602426</v>
      </c>
      <c r="AW36" s="18">
        <f t="shared" si="26"/>
        <v>-5.5641684793927197</v>
      </c>
      <c r="AX36" s="18">
        <f t="shared" si="27"/>
        <v>100.83935686119298</v>
      </c>
      <c r="AY36" s="18">
        <f t="shared" si="48"/>
        <v>-5.5178539933092671E-2</v>
      </c>
      <c r="AZ36" s="19">
        <f t="shared" si="2"/>
        <v>28413.700000000004</v>
      </c>
      <c r="BA36" s="18">
        <f t="shared" si="28"/>
        <v>95.275188381800646</v>
      </c>
      <c r="BB36" s="18">
        <f t="shared" si="36"/>
        <v>2609.4289689781831</v>
      </c>
      <c r="BC36" s="18">
        <f t="shared" si="29"/>
        <v>2712.4289689781826</v>
      </c>
      <c r="BD36" s="18"/>
      <c r="BE36" s="105">
        <f t="shared" si="30"/>
        <v>3.6404123092869708E-2</v>
      </c>
      <c r="BF36" s="105">
        <f t="shared" si="44"/>
        <v>4.4187017372120004E-2</v>
      </c>
    </row>
    <row r="37" spans="1:61" x14ac:dyDescent="0.25">
      <c r="A37" s="120">
        <v>0</v>
      </c>
      <c r="C37" s="14">
        <f t="shared" si="20"/>
        <v>44101</v>
      </c>
      <c r="D37" s="84">
        <v>36</v>
      </c>
      <c r="E37" s="84" t="str">
        <f t="shared" si="7"/>
        <v/>
      </c>
      <c r="AC37" s="70">
        <f t="shared" si="10"/>
        <v>7.9397631286820296</v>
      </c>
      <c r="AD37" s="15">
        <f t="shared" si="11"/>
        <v>2.8888888888888893</v>
      </c>
      <c r="AE37">
        <f t="shared" si="47"/>
        <v>0.13</v>
      </c>
      <c r="AF37">
        <v>22.22</v>
      </c>
      <c r="AG37">
        <f t="shared" si="1"/>
        <v>4.4999999999999998E-2</v>
      </c>
      <c r="AH37">
        <f t="shared" si="12"/>
        <v>8.5000000000000006E-2</v>
      </c>
      <c r="AI37" s="26">
        <f t="shared" si="33"/>
        <v>25607.004396131524</v>
      </c>
      <c r="AJ37" s="27">
        <f t="shared" si="13"/>
        <v>-72.524336348438865</v>
      </c>
      <c r="AK37" s="27">
        <f t="shared" si="14"/>
        <v>-21.742298541856503</v>
      </c>
      <c r="AL37" s="27">
        <f t="shared" si="22"/>
        <v>-84.839971401265828</v>
      </c>
      <c r="AM37" s="27">
        <f t="shared" si="23"/>
        <v>-9.4266634890295364</v>
      </c>
      <c r="AN37" s="27">
        <f t="shared" si="24"/>
        <v>-28.279990467088609</v>
      </c>
      <c r="AO37" s="27">
        <f t="shared" si="25"/>
        <v>-56.559980934177219</v>
      </c>
      <c r="AP37" s="18">
        <f t="shared" si="37"/>
        <v>607.37070724855585</v>
      </c>
      <c r="AQ37" s="18">
        <f t="shared" si="43"/>
        <v>-64.336398492342667</v>
      </c>
      <c r="AR37" s="18">
        <f t="shared" si="15"/>
        <v>65.271902713594983</v>
      </c>
      <c r="AS37" s="18">
        <f t="shared" si="16"/>
        <v>19.568068687670852</v>
      </c>
      <c r="AT37" s="18">
        <f t="shared" si="17"/>
        <v>-27.653425178307298</v>
      </c>
      <c r="AU37" s="18">
        <f t="shared" si="18"/>
        <v>-37.080088667336838</v>
      </c>
      <c r="AV37" s="18">
        <f t="shared" si="38"/>
        <v>2199.3248966199221</v>
      </c>
      <c r="AW37" s="18">
        <f t="shared" si="26"/>
        <v>-7.1498522693841551</v>
      </c>
      <c r="AX37" s="18">
        <f t="shared" si="27"/>
        <v>101.41648715967949</v>
      </c>
      <c r="AY37" s="18">
        <f t="shared" si="48"/>
        <v>-7.0499900653497954E-2</v>
      </c>
      <c r="AZ37" s="19">
        <f t="shared" si="2"/>
        <v>28413.7</v>
      </c>
      <c r="BA37" s="18">
        <f t="shared" si="28"/>
        <v>94.266634890295364</v>
      </c>
      <c r="BB37" s="18">
        <f t="shared" si="36"/>
        <v>2703.6956038684784</v>
      </c>
      <c r="BC37" s="18">
        <f t="shared" si="29"/>
        <v>2806.695603868478</v>
      </c>
      <c r="BD37" s="18"/>
      <c r="BE37" s="105">
        <f t="shared" si="30"/>
        <v>3.4753586533846505E-2</v>
      </c>
      <c r="BF37" s="105">
        <f t="shared" si="44"/>
        <v>4.1649328807097936E-2</v>
      </c>
    </row>
    <row r="38" spans="1:61" x14ac:dyDescent="0.25">
      <c r="A38" s="120">
        <v>0</v>
      </c>
      <c r="C38" s="14">
        <f t="shared" si="20"/>
        <v>44102</v>
      </c>
      <c r="D38" s="84">
        <v>37</v>
      </c>
      <c r="E38" s="84" t="str">
        <f t="shared" si="7"/>
        <v/>
      </c>
      <c r="AC38" s="70">
        <f t="shared" si="10"/>
        <v>7.9723886939447084</v>
      </c>
      <c r="AD38" s="15">
        <f t="shared" si="11"/>
        <v>2.8888888888888893</v>
      </c>
      <c r="AE38">
        <f t="shared" si="47"/>
        <v>0.13</v>
      </c>
      <c r="AF38">
        <v>22.22</v>
      </c>
      <c r="AG38">
        <f t="shared" si="1"/>
        <v>4.4999999999999998E-2</v>
      </c>
      <c r="AH38">
        <f t="shared" si="12"/>
        <v>8.5000000000000006E-2</v>
      </c>
      <c r="AI38" s="26">
        <f t="shared" si="33"/>
        <v>25513.924225217703</v>
      </c>
      <c r="AJ38" s="27">
        <f t="shared" si="13"/>
        <v>-71.417618362576235</v>
      </c>
      <c r="AK38" s="27">
        <f t="shared" si="14"/>
        <v>-21.662552551245874</v>
      </c>
      <c r="AL38" s="27">
        <f t="shared" si="22"/>
        <v>-83.772153822439904</v>
      </c>
      <c r="AM38" s="27">
        <f t="shared" si="23"/>
        <v>-9.3080170913822116</v>
      </c>
      <c r="AN38" s="27">
        <f t="shared" si="24"/>
        <v>-27.924051274146635</v>
      </c>
      <c r="AO38" s="27">
        <f t="shared" si="25"/>
        <v>-55.848102548293269</v>
      </c>
      <c r="AP38" s="18">
        <f t="shared" si="37"/>
        <v>605.37542478592059</v>
      </c>
      <c r="AQ38" s="18">
        <f t="shared" si="43"/>
        <v>-58.435754458890131</v>
      </c>
      <c r="AR38" s="18">
        <f t="shared" si="15"/>
        <v>64.27585652631862</v>
      </c>
      <c r="AS38" s="18">
        <f t="shared" si="16"/>
        <v>19.496297296121288</v>
      </c>
      <c r="AT38" s="18">
        <f t="shared" si="17"/>
        <v>-27.331681826185012</v>
      </c>
      <c r="AU38" s="18">
        <f t="shared" si="18"/>
        <v>-36.639698917567223</v>
      </c>
      <c r="AV38" s="18">
        <f t="shared" si="38"/>
        <v>2294.4003499963796</v>
      </c>
      <c r="AW38" s="18">
        <f t="shared" si="26"/>
        <v>-1.9952824626352594</v>
      </c>
      <c r="AX38" s="18">
        <f t="shared" si="27"/>
        <v>95.075453376457517</v>
      </c>
      <c r="AY38" s="18">
        <f t="shared" si="48"/>
        <v>-2.0986305000669385E-2</v>
      </c>
      <c r="AZ38" s="19">
        <f t="shared" si="2"/>
        <v>28413.700000000004</v>
      </c>
      <c r="BA38" s="18">
        <f t="shared" si="28"/>
        <v>93.080170913822116</v>
      </c>
      <c r="BB38" s="18">
        <f t="shared" si="36"/>
        <v>2796.7757747823007</v>
      </c>
      <c r="BC38" s="18">
        <f t="shared" si="29"/>
        <v>2899.7757747823002</v>
      </c>
      <c r="BD38" s="18"/>
      <c r="BE38" s="105">
        <f t="shared" si="30"/>
        <v>3.3163614460196375E-2</v>
      </c>
      <c r="BF38" s="105">
        <f t="shared" si="44"/>
        <v>3.9176504097294604E-2</v>
      </c>
      <c r="BI38" s="53"/>
    </row>
    <row r="39" spans="1:61" x14ac:dyDescent="0.25">
      <c r="A39" s="120">
        <v>0</v>
      </c>
      <c r="C39" s="14">
        <f t="shared" si="20"/>
        <v>44103</v>
      </c>
      <c r="D39" s="84">
        <v>38</v>
      </c>
      <c r="E39" s="84" t="str">
        <f t="shared" si="7"/>
        <v/>
      </c>
      <c r="AC39" s="70">
        <f t="shared" si="10"/>
        <v>8.0037922014756067</v>
      </c>
      <c r="AD39" s="15">
        <f t="shared" si="11"/>
        <v>2.8888888888888893</v>
      </c>
      <c r="AE39">
        <f t="shared" si="47"/>
        <v>0.13</v>
      </c>
      <c r="AF39">
        <v>22.22</v>
      </c>
      <c r="AG39">
        <f t="shared" si="1"/>
        <v>4.4999999999999998E-2</v>
      </c>
      <c r="AH39">
        <f t="shared" si="12"/>
        <v>8.5000000000000006E-2</v>
      </c>
      <c r="AI39" s="26">
        <f t="shared" si="33"/>
        <v>25421.416158292595</v>
      </c>
      <c r="AJ39" s="27">
        <f t="shared" si="13"/>
        <v>-70.924256661036452</v>
      </c>
      <c r="AK39" s="27">
        <f t="shared" si="14"/>
        <v>-21.583810264069005</v>
      </c>
      <c r="AL39" s="27">
        <f t="shared" si="22"/>
        <v>-83.257260232594916</v>
      </c>
      <c r="AM39" s="27">
        <f t="shared" si="23"/>
        <v>-9.2508066925105457</v>
      </c>
      <c r="AN39" s="27">
        <f t="shared" si="24"/>
        <v>-27.752420077531639</v>
      </c>
      <c r="AO39" s="27">
        <f t="shared" si="25"/>
        <v>-55.504840155063278</v>
      </c>
      <c r="AP39" s="18">
        <f t="shared" si="37"/>
        <v>602.9772485133908</v>
      </c>
      <c r="AQ39" s="18">
        <f t="shared" si="43"/>
        <v>-58.413542389758305</v>
      </c>
      <c r="AR39" s="18">
        <f t="shared" si="15"/>
        <v>63.831830994932808</v>
      </c>
      <c r="AS39" s="18">
        <f t="shared" si="16"/>
        <v>19.425429237662104</v>
      </c>
      <c r="AT39" s="18">
        <f t="shared" si="17"/>
        <v>-27.241894115366424</v>
      </c>
      <c r="AU39" s="18">
        <f t="shared" si="18"/>
        <v>-36.492700807876972</v>
      </c>
      <c r="AV39" s="18">
        <f t="shared" si="38"/>
        <v>2389.306593194015</v>
      </c>
      <c r="AW39" s="18">
        <f t="shared" si="26"/>
        <v>-2.3981762725297813</v>
      </c>
      <c r="AX39" s="18">
        <f t="shared" si="27"/>
        <v>94.906243197635376</v>
      </c>
      <c r="AY39" s="18">
        <f t="shared" si="48"/>
        <v>-2.5268898986294853E-2</v>
      </c>
      <c r="AZ39" s="19">
        <f t="shared" si="2"/>
        <v>28413.7</v>
      </c>
      <c r="BA39" s="18">
        <f t="shared" si="28"/>
        <v>92.508066925105453</v>
      </c>
      <c r="BB39" s="18">
        <f t="shared" si="36"/>
        <v>2889.2838417074063</v>
      </c>
      <c r="BC39" s="18">
        <f t="shared" si="29"/>
        <v>2992.2838417074058</v>
      </c>
      <c r="BD39" s="18"/>
      <c r="BE39" s="105">
        <f t="shared" si="30"/>
        <v>3.1901800039022196E-2</v>
      </c>
      <c r="BF39" s="105">
        <f t="shared" si="44"/>
        <v>3.7455221364646955E-2</v>
      </c>
      <c r="BI39" s="51"/>
    </row>
    <row r="40" spans="1:61" x14ac:dyDescent="0.25">
      <c r="A40" s="120">
        <v>0</v>
      </c>
      <c r="C40" s="14">
        <f t="shared" si="20"/>
        <v>44104</v>
      </c>
      <c r="D40" s="84">
        <v>39</v>
      </c>
      <c r="E40" s="84" t="str">
        <f t="shared" si="7"/>
        <v/>
      </c>
      <c r="AC40" s="70">
        <f t="shared" si="10"/>
        <v>8.034039979633615</v>
      </c>
      <c r="AD40" s="15">
        <f t="shared" si="11"/>
        <v>2.8888888888888893</v>
      </c>
      <c r="AE40">
        <f t="shared" si="47"/>
        <v>0.13</v>
      </c>
      <c r="AF40">
        <v>22.22</v>
      </c>
      <c r="AG40">
        <f t="shared" si="1"/>
        <v>4.4999999999999998E-2</v>
      </c>
      <c r="AH40">
        <f t="shared" si="12"/>
        <v>8.5000000000000006E-2</v>
      </c>
      <c r="AI40" s="26">
        <f t="shared" si="33"/>
        <v>25329.523451519774</v>
      </c>
      <c r="AJ40" s="27">
        <f t="shared" si="13"/>
        <v>-70.387154817696</v>
      </c>
      <c r="AK40" s="27">
        <f t="shared" si="14"/>
        <v>-21.505551955124361</v>
      </c>
      <c r="AL40" s="27">
        <f t="shared" si="22"/>
        <v>-82.703436095538322</v>
      </c>
      <c r="AM40" s="27">
        <f t="shared" si="23"/>
        <v>-9.1892706772820372</v>
      </c>
      <c r="AN40" s="27">
        <f t="shared" si="24"/>
        <v>-27.567812031846106</v>
      </c>
      <c r="AO40" s="27">
        <f t="shared" si="25"/>
        <v>-55.135624063692219</v>
      </c>
      <c r="AP40" s="18">
        <f t="shared" si="37"/>
        <v>600.26524256746472</v>
      </c>
      <c r="AQ40" s="18">
        <f t="shared" si="43"/>
        <v>-58.281465858361813</v>
      </c>
      <c r="AR40" s="18">
        <f t="shared" si="15"/>
        <v>63.3484393359264</v>
      </c>
      <c r="AS40" s="18">
        <f t="shared" si="16"/>
        <v>19.354996759611925</v>
      </c>
      <c r="AT40" s="18">
        <f t="shared" si="17"/>
        <v>-27.133976183102586</v>
      </c>
      <c r="AU40" s="18">
        <f t="shared" si="18"/>
        <v>-36.323246860384621</v>
      </c>
      <c r="AV40" s="18">
        <f t="shared" si="38"/>
        <v>2483.9113059127617</v>
      </c>
      <c r="AW40" s="18">
        <f t="shared" si="26"/>
        <v>-2.7120059459260801</v>
      </c>
      <c r="AX40" s="18">
        <f t="shared" si="27"/>
        <v>94.604712718746669</v>
      </c>
      <c r="AY40" s="18">
        <f t="shared" si="48"/>
        <v>-2.8666710864486085E-2</v>
      </c>
      <c r="AZ40" s="19">
        <f t="shared" si="2"/>
        <v>28413.7</v>
      </c>
      <c r="BA40" s="18">
        <f t="shared" si="28"/>
        <v>91.892706772820361</v>
      </c>
      <c r="BB40" s="18">
        <f t="shared" si="36"/>
        <v>2981.1765484802268</v>
      </c>
      <c r="BC40" s="18">
        <f t="shared" si="29"/>
        <v>3084.1765484802263</v>
      </c>
      <c r="BD40" s="18"/>
      <c r="BE40" s="105">
        <f t="shared" si="30"/>
        <v>3.0709889714334797E-2</v>
      </c>
      <c r="BF40" s="105">
        <f t="shared" si="44"/>
        <v>3.5836378774644441E-2</v>
      </c>
      <c r="BI40" s="53"/>
    </row>
    <row r="41" spans="1:61" x14ac:dyDescent="0.25">
      <c r="A41" s="120">
        <v>0</v>
      </c>
      <c r="C41" s="14">
        <f t="shared" si="20"/>
        <v>44105</v>
      </c>
      <c r="D41" s="84">
        <v>40</v>
      </c>
      <c r="E41" s="84" t="str">
        <f t="shared" si="7"/>
        <v/>
      </c>
      <c r="AC41" s="70">
        <f t="shared" si="10"/>
        <v>8.0631957051516885</v>
      </c>
      <c r="AD41" s="15">
        <f t="shared" si="11"/>
        <v>2.8888888888888893</v>
      </c>
      <c r="AE41">
        <f t="shared" si="47"/>
        <v>0.13</v>
      </c>
      <c r="AF41">
        <v>22.22</v>
      </c>
      <c r="AG41">
        <f t="shared" si="1"/>
        <v>4.4999999999999998E-2</v>
      </c>
      <c r="AH41">
        <f t="shared" si="12"/>
        <v>8.5000000000000006E-2</v>
      </c>
      <c r="AI41" s="26">
        <f t="shared" si="33"/>
        <v>25238.278351610421</v>
      </c>
      <c r="AJ41" s="27">
        <f t="shared" si="13"/>
        <v>-69.817285691870026</v>
      </c>
      <c r="AK41" s="27">
        <f t="shared" si="14"/>
        <v>-21.427814217482421</v>
      </c>
      <c r="AL41" s="27">
        <f t="shared" si="22"/>
        <v>-82.12058991841721</v>
      </c>
      <c r="AM41" s="27">
        <f t="shared" si="23"/>
        <v>-9.1245099909352447</v>
      </c>
      <c r="AN41" s="27">
        <f t="shared" si="24"/>
        <v>-27.373529972805738</v>
      </c>
      <c r="AO41" s="27">
        <f t="shared" si="25"/>
        <v>-54.747059945611468</v>
      </c>
      <c r="AP41" s="18">
        <f t="shared" si="37"/>
        <v>597.34019221191579</v>
      </c>
      <c r="AQ41" s="18">
        <f t="shared" si="43"/>
        <v>-58.033704358430271</v>
      </c>
      <c r="AR41" s="18">
        <f t="shared" si="15"/>
        <v>62.835557122683028</v>
      </c>
      <c r="AS41" s="18">
        <f t="shared" si="16"/>
        <v>19.285032795734178</v>
      </c>
      <c r="AT41" s="18">
        <f t="shared" si="17"/>
        <v>-27.011935915535911</v>
      </c>
      <c r="AU41" s="18">
        <f t="shared" si="18"/>
        <v>-36.136445906471153</v>
      </c>
      <c r="AV41" s="18">
        <f t="shared" si="38"/>
        <v>2578.0814561776633</v>
      </c>
      <c r="AW41" s="18">
        <f>(AP41-AP40)</f>
        <v>-2.9250503555489331</v>
      </c>
      <c r="AX41" s="18">
        <f t="shared" si="27"/>
        <v>94.170150264901622</v>
      </c>
      <c r="AY41" s="18">
        <f t="shared" si="48"/>
        <v>-3.1061332570041948E-2</v>
      </c>
      <c r="AZ41" s="19">
        <f t="shared" si="2"/>
        <v>28413.7</v>
      </c>
      <c r="BA41" s="18">
        <f t="shared" si="28"/>
        <v>91.245099909352447</v>
      </c>
      <c r="BB41" s="18">
        <f t="shared" si="36"/>
        <v>3072.4216483895793</v>
      </c>
      <c r="BC41" s="18">
        <f t="shared" si="29"/>
        <v>3175.4216483895789</v>
      </c>
      <c r="BD41" s="18"/>
      <c r="BE41" s="105">
        <f t="shared" si="30"/>
        <v>2.9584914636068726E-2</v>
      </c>
      <c r="BF41" s="105">
        <f t="shared" si="44"/>
        <v>3.4317051024134737E-2</v>
      </c>
    </row>
    <row r="42" spans="1:61" x14ac:dyDescent="0.25">
      <c r="A42" s="120">
        <v>0</v>
      </c>
      <c r="C42" s="14">
        <f t="shared" si="20"/>
        <v>44106</v>
      </c>
      <c r="D42" s="84">
        <v>41</v>
      </c>
      <c r="E42" s="84" t="str">
        <f t="shared" si="7"/>
        <v/>
      </c>
      <c r="AC42" s="70">
        <f t="shared" si="10"/>
        <v>8.0913209872173777</v>
      </c>
      <c r="AD42" s="15">
        <f t="shared" si="11"/>
        <v>2.8888888888888893</v>
      </c>
      <c r="AE42">
        <f t="shared" si="47"/>
        <v>0.13</v>
      </c>
      <c r="AF42">
        <v>22.22</v>
      </c>
      <c r="AG42">
        <f t="shared" si="1"/>
        <v>4.4999999999999998E-2</v>
      </c>
      <c r="AH42">
        <f t="shared" si="12"/>
        <v>8.5000000000000006E-2</v>
      </c>
      <c r="AI42" s="26">
        <f t="shared" si="33"/>
        <v>25147.70093509823</v>
      </c>
      <c r="AJ42" s="27">
        <f t="shared" si="13"/>
        <v>-69.226792181554842</v>
      </c>
      <c r="AK42" s="27">
        <f t="shared" si="14"/>
        <v>-21.350624330635341</v>
      </c>
      <c r="AL42" s="27">
        <f t="shared" si="22"/>
        <v>-81.519674860971165</v>
      </c>
      <c r="AM42" s="27">
        <f t="shared" si="23"/>
        <v>-9.0577416512190183</v>
      </c>
      <c r="AN42" s="27">
        <f t="shared" si="24"/>
        <v>-27.173224953657055</v>
      </c>
      <c r="AO42" s="27">
        <f t="shared" si="25"/>
        <v>-54.34644990731411</v>
      </c>
      <c r="AP42" s="18">
        <f t="shared" si="37"/>
        <v>594.31565754729468</v>
      </c>
      <c r="AQ42" s="18">
        <f t="shared" si="43"/>
        <v>-57.663900876056047</v>
      </c>
      <c r="AR42" s="18">
        <f t="shared" si="15"/>
        <v>62.304112963399362</v>
      </c>
      <c r="AS42" s="18">
        <f t="shared" si="16"/>
        <v>19.215561897571806</v>
      </c>
      <c r="AT42" s="18">
        <f t="shared" si="17"/>
        <v>-26.880308649536211</v>
      </c>
      <c r="AU42" s="18">
        <f t="shared" si="18"/>
        <v>-35.938050300755229</v>
      </c>
      <c r="AV42" s="18">
        <f t="shared" si="38"/>
        <v>2671.6834073544751</v>
      </c>
      <c r="AW42" s="18">
        <f t="shared" si="26"/>
        <v>-3.0245346646211146</v>
      </c>
      <c r="AX42" s="18">
        <f t="shared" si="27"/>
        <v>93.601951176811781</v>
      </c>
      <c r="AY42" s="18">
        <f t="shared" si="48"/>
        <v>-3.2312730948394902E-2</v>
      </c>
      <c r="AZ42" s="19">
        <f t="shared" si="2"/>
        <v>28413.699999999997</v>
      </c>
      <c r="BA42" s="18">
        <f t="shared" si="28"/>
        <v>90.577416512190183</v>
      </c>
      <c r="BB42" s="18">
        <f t="shared" si="36"/>
        <v>3162.9990649017695</v>
      </c>
      <c r="BC42" s="18">
        <f t="shared" si="29"/>
        <v>3265.99906490177</v>
      </c>
      <c r="BD42" s="18"/>
      <c r="BE42" s="105">
        <f t="shared" si="30"/>
        <v>2.8524532028093852E-2</v>
      </c>
      <c r="BF42" s="105">
        <f t="shared" si="44"/>
        <v>3.2895514777504804E-2</v>
      </c>
    </row>
    <row r="43" spans="1:61" x14ac:dyDescent="0.25">
      <c r="A43" s="120">
        <v>0</v>
      </c>
      <c r="C43" s="14">
        <f t="shared" si="20"/>
        <v>44107</v>
      </c>
      <c r="D43" s="84">
        <v>42</v>
      </c>
      <c r="E43" s="84" t="str">
        <f t="shared" si="7"/>
        <v/>
      </c>
      <c r="AC43" s="70">
        <f t="shared" si="10"/>
        <v>8.1184759099468238</v>
      </c>
      <c r="AD43" s="15">
        <f t="shared" si="11"/>
        <v>2.8888888888888893</v>
      </c>
      <c r="AE43">
        <f t="shared" si="47"/>
        <v>0.13</v>
      </c>
      <c r="AF43">
        <v>22.22</v>
      </c>
      <c r="AG43">
        <f t="shared" si="1"/>
        <v>4.4999999999999998E-2</v>
      </c>
      <c r="AH43">
        <f t="shared" si="12"/>
        <v>8.5000000000000006E-2</v>
      </c>
      <c r="AI43" s="26">
        <f t="shared" si="33"/>
        <v>25057.797851614188</v>
      </c>
      <c r="AJ43" s="27">
        <f t="shared" si="13"/>
        <v>-68.629084205474655</v>
      </c>
      <c r="AK43" s="27">
        <f t="shared" si="14"/>
        <v>-21.273999278567644</v>
      </c>
      <c r="AL43" s="27">
        <f t="shared" si="22"/>
        <v>-80.912775135638071</v>
      </c>
      <c r="AM43" s="27">
        <f t="shared" si="23"/>
        <v>-8.9903083484042305</v>
      </c>
      <c r="AN43" s="27">
        <f t="shared" si="24"/>
        <v>-26.970925045212688</v>
      </c>
      <c r="AO43" s="27">
        <f t="shared" si="25"/>
        <v>-53.941850090425383</v>
      </c>
      <c r="AP43" s="18">
        <f t="shared" si="37"/>
        <v>591.31911506422409</v>
      </c>
      <c r="AQ43" s="18">
        <f t="shared" si="43"/>
        <v>-57.165113029080388</v>
      </c>
      <c r="AR43" s="18">
        <f t="shared" si="15"/>
        <v>61.766175784927192</v>
      </c>
      <c r="AS43" s="18">
        <f t="shared" si="16"/>
        <v>19.146599350710879</v>
      </c>
      <c r="AT43" s="18">
        <f t="shared" si="17"/>
        <v>-26.744204589628261</v>
      </c>
      <c r="AU43" s="18">
        <f t="shared" si="18"/>
        <v>-35.734512938032495</v>
      </c>
      <c r="AV43" s="18">
        <f t="shared" si="38"/>
        <v>2764.5830333215877</v>
      </c>
      <c r="AW43" s="18">
        <f t="shared" si="26"/>
        <v>-2.9965424830705842</v>
      </c>
      <c r="AX43" s="18">
        <f t="shared" si="27"/>
        <v>92.89962596711257</v>
      </c>
      <c r="AY43" s="18">
        <f t="shared" si="48"/>
        <v>-3.2255700191208429E-2</v>
      </c>
      <c r="AZ43" s="19">
        <f t="shared" si="2"/>
        <v>28413.7</v>
      </c>
      <c r="BA43" s="18">
        <f t="shared" si="28"/>
        <v>89.903083484042298</v>
      </c>
      <c r="BB43" s="18">
        <f t="shared" si="36"/>
        <v>3252.9021483858119</v>
      </c>
      <c r="BC43" s="18">
        <f t="shared" si="29"/>
        <v>3355.9021483858119</v>
      </c>
      <c r="BD43" s="18"/>
      <c r="BE43" s="105">
        <f t="shared" si="30"/>
        <v>2.7526977717229031E-2</v>
      </c>
      <c r="BF43" s="105">
        <f t="shared" si="44"/>
        <v>3.1571179777707646E-2</v>
      </c>
    </row>
    <row r="44" spans="1:61" x14ac:dyDescent="0.25">
      <c r="A44" s="120">
        <v>0</v>
      </c>
      <c r="C44" s="14">
        <f t="shared" si="20"/>
        <v>44108</v>
      </c>
      <c r="D44" s="84">
        <v>43</v>
      </c>
      <c r="E44" s="84" t="str">
        <f t="shared" si="7"/>
        <v/>
      </c>
      <c r="AC44" s="70">
        <f t="shared" si="10"/>
        <v>8.1447195417125648</v>
      </c>
      <c r="AD44" s="15">
        <f t="shared" si="11"/>
        <v>2.8888888888888893</v>
      </c>
      <c r="AE44">
        <f t="shared" si="47"/>
        <v>0.13</v>
      </c>
      <c r="AF44">
        <v>22.22</v>
      </c>
      <c r="AG44">
        <f t="shared" si="1"/>
        <v>4.4999999999999998E-2</v>
      </c>
      <c r="AH44">
        <f t="shared" si="12"/>
        <v>8.5000000000000006E-2</v>
      </c>
      <c r="AI44" s="26">
        <f t="shared" si="33"/>
        <v>24968.560962972118</v>
      </c>
      <c r="AJ44" s="27">
        <f t="shared" si="13"/>
        <v>-68.03894395545548</v>
      </c>
      <c r="AK44" s="27">
        <f t="shared" si="14"/>
        <v>-21.19794468661442</v>
      </c>
      <c r="AL44" s="27">
        <f t="shared" si="22"/>
        <v>-80.313199777862906</v>
      </c>
      <c r="AM44" s="27">
        <f t="shared" si="23"/>
        <v>-8.9236888642069907</v>
      </c>
      <c r="AN44" s="27">
        <f t="shared" si="24"/>
        <v>-26.771066592620969</v>
      </c>
      <c r="AO44" s="27">
        <f t="shared" si="25"/>
        <v>-53.542133185241937</v>
      </c>
      <c r="AP44" s="18">
        <f t="shared" si="37"/>
        <v>588.46297373001971</v>
      </c>
      <c r="AQ44" s="18">
        <f t="shared" si="43"/>
        <v>-56.559980934177219</v>
      </c>
      <c r="AR44" s="18">
        <f t="shared" si="15"/>
        <v>61.235049559909932</v>
      </c>
      <c r="AS44" s="18">
        <f t="shared" si="16"/>
        <v>19.078150217952977</v>
      </c>
      <c r="AT44" s="18">
        <f t="shared" si="17"/>
        <v>-26.609360177890082</v>
      </c>
      <c r="AU44" s="18">
        <f t="shared" si="18"/>
        <v>-35.533049042097076</v>
      </c>
      <c r="AV44" s="18">
        <f t="shared" si="38"/>
        <v>2856.6760632978621</v>
      </c>
      <c r="AW44" s="18">
        <f t="shared" si="26"/>
        <v>-2.8561413342043807</v>
      </c>
      <c r="AX44" s="18">
        <f t="shared" si="27"/>
        <v>92.093029976274465</v>
      </c>
      <c r="AY44" s="18">
        <f t="shared" si="48"/>
        <v>-3.1013653638502243E-2</v>
      </c>
      <c r="AZ44" s="19">
        <f t="shared" si="2"/>
        <v>28413.7</v>
      </c>
      <c r="BA44" s="18">
        <f t="shared" si="28"/>
        <v>89.2368886420699</v>
      </c>
      <c r="BB44" s="18">
        <f t="shared" si="36"/>
        <v>3342.1390370278818</v>
      </c>
      <c r="BC44" s="18">
        <f t="shared" si="29"/>
        <v>3445.1390370278818</v>
      </c>
      <c r="BD44" s="18"/>
      <c r="BE44" s="105">
        <f t="shared" si="30"/>
        <v>2.6591028193415262E-2</v>
      </c>
      <c r="BF44" s="105">
        <f t="shared" si="44"/>
        <v>3.0344542915275843E-2</v>
      </c>
    </row>
    <row r="45" spans="1:61" x14ac:dyDescent="0.25">
      <c r="A45" s="120">
        <v>0</v>
      </c>
      <c r="C45" s="14">
        <f t="shared" si="20"/>
        <v>44109</v>
      </c>
      <c r="D45" s="84">
        <v>44</v>
      </c>
      <c r="E45" s="84" t="str">
        <f t="shared" si="7"/>
        <v/>
      </c>
      <c r="AC45" s="70">
        <f t="shared" si="10"/>
        <v>8.1701094376633048</v>
      </c>
      <c r="AD45" s="15">
        <f t="shared" si="11"/>
        <v>2.8888888888888893</v>
      </c>
      <c r="AE45">
        <f t="shared" si="47"/>
        <v>0.13</v>
      </c>
      <c r="AF45">
        <v>22.22</v>
      </c>
      <c r="AG45">
        <f t="shared" si="1"/>
        <v>4.4999999999999998E-2</v>
      </c>
      <c r="AH45">
        <f t="shared" si="12"/>
        <v>8.5000000000000006E-2</v>
      </c>
      <c r="AI45" s="26">
        <f t="shared" si="33"/>
        <v>24879.969334310717</v>
      </c>
      <c r="AJ45" s="27">
        <f t="shared" si="13"/>
        <v>-67.469174991218225</v>
      </c>
      <c r="AK45" s="27">
        <f t="shared" si="14"/>
        <v>-21.122453670179461</v>
      </c>
      <c r="AL45" s="27">
        <f t="shared" si="22"/>
        <v>-79.732465795257923</v>
      </c>
      <c r="AM45" s="27">
        <f t="shared" si="23"/>
        <v>-8.8591628661397692</v>
      </c>
      <c r="AN45" s="27">
        <f t="shared" si="24"/>
        <v>-26.577488598419308</v>
      </c>
      <c r="AO45" s="27">
        <f t="shared" si="25"/>
        <v>-53.154977196838615</v>
      </c>
      <c r="AP45" s="18">
        <f t="shared" si="37"/>
        <v>585.86650315913346</v>
      </c>
      <c r="AQ45" s="18">
        <f t="shared" si="43"/>
        <v>-55.848102548293269</v>
      </c>
      <c r="AR45" s="18">
        <f t="shared" si="15"/>
        <v>60.722257492096404</v>
      </c>
      <c r="AS45" s="18">
        <f t="shared" si="16"/>
        <v>19.010208303161516</v>
      </c>
      <c r="AT45" s="18">
        <f t="shared" si="17"/>
        <v>-26.480833817850886</v>
      </c>
      <c r="AU45" s="18">
        <f t="shared" si="18"/>
        <v>-35.339996683990655</v>
      </c>
      <c r="AV45" s="18">
        <f t="shared" si="38"/>
        <v>2947.8641625301461</v>
      </c>
      <c r="AW45" s="18">
        <f t="shared" si="26"/>
        <v>-2.5964705708862539</v>
      </c>
      <c r="AX45" s="18">
        <f t="shared" si="27"/>
        <v>91.188099232284003</v>
      </c>
      <c r="AY45" s="18">
        <f t="shared" si="48"/>
        <v>-2.8473787618626071E-2</v>
      </c>
      <c r="AZ45" s="19">
        <f t="shared" si="2"/>
        <v>28413.699999999997</v>
      </c>
      <c r="BA45" s="18">
        <f t="shared" si="28"/>
        <v>88.591628661397692</v>
      </c>
      <c r="BB45" s="18">
        <f t="shared" si="36"/>
        <v>3430.7306656892797</v>
      </c>
      <c r="BC45" s="18">
        <f t="shared" si="29"/>
        <v>3533.7306656892797</v>
      </c>
      <c r="BD45" s="18"/>
      <c r="BE45" s="105">
        <f t="shared" si="30"/>
        <v>2.5714964681897361E-2</v>
      </c>
      <c r="BF45" s="105">
        <f t="shared" si="44"/>
        <v>2.92147151837822E-2</v>
      </c>
    </row>
    <row r="46" spans="1:61" x14ac:dyDescent="0.25">
      <c r="A46" s="120">
        <v>0</v>
      </c>
      <c r="C46" s="14">
        <f t="shared" si="20"/>
        <v>44110</v>
      </c>
      <c r="D46" s="84">
        <v>45</v>
      </c>
      <c r="E46" s="84" t="str">
        <f t="shared" si="7"/>
        <v/>
      </c>
      <c r="AC46" s="70">
        <f t="shared" si="10"/>
        <v>8.1947019341438629</v>
      </c>
      <c r="AD46" s="15">
        <f t="shared" si="11"/>
        <v>2.8888888888888893</v>
      </c>
      <c r="AE46">
        <f t="shared" si="47"/>
        <v>0.13</v>
      </c>
      <c r="AF46">
        <v>22.22</v>
      </c>
      <c r="AG46">
        <f t="shared" si="1"/>
        <v>4.4999999999999998E-2</v>
      </c>
      <c r="AH46">
        <f t="shared" si="12"/>
        <v>8.5000000000000006E-2</v>
      </c>
      <c r="AI46" s="26">
        <f t="shared" si="33"/>
        <v>24791.988677468202</v>
      </c>
      <c r="AJ46" s="27">
        <f t="shared" si="13"/>
        <v>-66.933148323350608</v>
      </c>
      <c r="AK46" s="27">
        <f t="shared" si="14"/>
        <v>-21.047508519165699</v>
      </c>
      <c r="AL46" s="27">
        <f t="shared" si="22"/>
        <v>-79.182591158264685</v>
      </c>
      <c r="AM46" s="27">
        <f t="shared" si="23"/>
        <v>-8.7980656842516307</v>
      </c>
      <c r="AN46" s="27">
        <f t="shared" si="24"/>
        <v>-26.394197052754894</v>
      </c>
      <c r="AO46" s="27">
        <f t="shared" si="25"/>
        <v>-52.788394105509795</v>
      </c>
      <c r="AP46" s="18">
        <f t="shared" si="37"/>
        <v>583.18026152017387</v>
      </c>
      <c r="AQ46" s="18">
        <f t="shared" si="43"/>
        <v>-55.504840155063278</v>
      </c>
      <c r="AR46" s="18">
        <f t="shared" si="15"/>
        <v>60.239833491015546</v>
      </c>
      <c r="AS46" s="18">
        <f t="shared" si="16"/>
        <v>18.942757667249129</v>
      </c>
      <c r="AT46" s="18">
        <f t="shared" si="17"/>
        <v>-26.363992642161005</v>
      </c>
      <c r="AU46" s="18">
        <f t="shared" si="18"/>
        <v>-35.162058326412634</v>
      </c>
      <c r="AV46" s="18">
        <f t="shared" si="38"/>
        <v>3038.5310610116221</v>
      </c>
      <c r="AW46" s="18">
        <f t="shared" si="26"/>
        <v>-2.6862416389595865</v>
      </c>
      <c r="AX46" s="18">
        <f t="shared" si="27"/>
        <v>90.666898481475982</v>
      </c>
      <c r="AY46" s="18">
        <f t="shared" si="48"/>
        <v>-2.96275893843265E-2</v>
      </c>
      <c r="AZ46" s="19">
        <f t="shared" si="2"/>
        <v>28413.699999999997</v>
      </c>
      <c r="BA46" s="18">
        <f t="shared" si="28"/>
        <v>87.980656842516311</v>
      </c>
      <c r="BB46" s="18">
        <f t="shared" si="36"/>
        <v>3518.7113225317962</v>
      </c>
      <c r="BC46" s="18">
        <f t="shared" si="29"/>
        <v>3621.7113225317962</v>
      </c>
      <c r="BD46" s="18"/>
      <c r="BE46" s="105">
        <f t="shared" si="30"/>
        <v>2.4897386124178553E-2</v>
      </c>
      <c r="BF46" s="105">
        <f t="shared" si="44"/>
        <v>2.818143664177997E-2</v>
      </c>
    </row>
    <row r="47" spans="1:61" x14ac:dyDescent="0.25">
      <c r="A47" s="120">
        <v>0</v>
      </c>
      <c r="C47" s="14">
        <f t="shared" si="20"/>
        <v>44111</v>
      </c>
      <c r="D47" s="84">
        <v>46</v>
      </c>
      <c r="E47" s="84" t="str">
        <f t="shared" si="7"/>
        <v/>
      </c>
      <c r="AC47" s="70">
        <f t="shared" si="10"/>
        <v>8.2185378128057707</v>
      </c>
      <c r="AD47" s="15">
        <f t="shared" si="11"/>
        <v>2.8888888888888893</v>
      </c>
      <c r="AE47">
        <f t="shared" si="47"/>
        <v>0.13</v>
      </c>
      <c r="AF47">
        <v>22.22</v>
      </c>
      <c r="AG47">
        <f t="shared" si="1"/>
        <v>4.4999999999999998E-2</v>
      </c>
      <c r="AH47">
        <f t="shared" si="12"/>
        <v>8.5000000000000006E-2</v>
      </c>
      <c r="AI47" s="26">
        <f t="shared" si="33"/>
        <v>24704.624946452928</v>
      </c>
      <c r="AJ47" s="27">
        <f t="shared" si="13"/>
        <v>-66.390650788184075</v>
      </c>
      <c r="AK47" s="27">
        <f t="shared" si="14"/>
        <v>-20.973080227091366</v>
      </c>
      <c r="AL47" s="27">
        <f t="shared" si="22"/>
        <v>-78.6273579137479</v>
      </c>
      <c r="AM47" s="27">
        <f t="shared" si="23"/>
        <v>-8.7363731015275459</v>
      </c>
      <c r="AN47" s="27">
        <f t="shared" si="24"/>
        <v>-26.209119304582632</v>
      </c>
      <c r="AO47" s="27">
        <f t="shared" si="25"/>
        <v>-52.418238609165272</v>
      </c>
      <c r="AP47" s="18">
        <f t="shared" si="37"/>
        <v>580.42888360182167</v>
      </c>
      <c r="AQ47" s="18">
        <f t="shared" si="43"/>
        <v>-55.135624063692219</v>
      </c>
      <c r="AR47" s="18">
        <f t="shared" si="15"/>
        <v>59.751585709365671</v>
      </c>
      <c r="AS47" s="18">
        <f t="shared" si="16"/>
        <v>18.87577220438223</v>
      </c>
      <c r="AT47" s="18">
        <f t="shared" si="17"/>
        <v>-26.243111768407822</v>
      </c>
      <c r="AU47" s="18">
        <f t="shared" si="18"/>
        <v>-34.979484869935369</v>
      </c>
      <c r="AV47" s="18">
        <f t="shared" si="38"/>
        <v>3128.6461699452498</v>
      </c>
      <c r="AW47" s="18">
        <f t="shared" si="26"/>
        <v>-2.7513779183522047</v>
      </c>
      <c r="AX47" s="18">
        <f t="shared" si="27"/>
        <v>90.115108933627653</v>
      </c>
      <c r="AY47" s="18">
        <f t="shared" si="48"/>
        <v>-3.0531815928654903E-2</v>
      </c>
      <c r="AZ47" s="19">
        <f t="shared" si="2"/>
        <v>28413.699999999997</v>
      </c>
      <c r="BA47" s="18">
        <f t="shared" si="28"/>
        <v>87.363731015275448</v>
      </c>
      <c r="BB47" s="18">
        <f t="shared" si="36"/>
        <v>3606.0750535470715</v>
      </c>
      <c r="BC47" s="18">
        <f t="shared" si="29"/>
        <v>3709.0750535470715</v>
      </c>
      <c r="BD47" s="18"/>
      <c r="BE47" s="105">
        <f t="shared" si="30"/>
        <v>2.4122223787345586E-2</v>
      </c>
      <c r="BF47" s="105">
        <f t="shared" si="44"/>
        <v>2.7208989610320394E-2</v>
      </c>
    </row>
    <row r="48" spans="1:61" x14ac:dyDescent="0.25">
      <c r="A48" s="120">
        <v>0</v>
      </c>
      <c r="C48" s="14">
        <f t="shared" si="20"/>
        <v>44112</v>
      </c>
      <c r="D48" s="84">
        <v>47</v>
      </c>
      <c r="E48" s="84" t="str">
        <f t="shared" si="7"/>
        <v/>
      </c>
      <c r="AC48" s="70">
        <f t="shared" si="10"/>
        <v>8.2416554258262149</v>
      </c>
      <c r="AD48" s="15">
        <f t="shared" si="11"/>
        <v>2.8888888888888893</v>
      </c>
      <c r="AE48">
        <f t="shared" si="47"/>
        <v>0.13</v>
      </c>
      <c r="AF48">
        <v>22.22</v>
      </c>
      <c r="AG48">
        <f t="shared" si="1"/>
        <v>4.4999999999999998E-2</v>
      </c>
      <c r="AH48">
        <f t="shared" si="12"/>
        <v>8.5000000000000006E-2</v>
      </c>
      <c r="AI48" s="26">
        <f t="shared" si="33"/>
        <v>24617.881193573503</v>
      </c>
      <c r="AJ48" s="27">
        <f t="shared" si="13"/>
        <v>-65.844579048602853</v>
      </c>
      <c r="AK48" s="27">
        <f t="shared" si="14"/>
        <v>-20.89917383082124</v>
      </c>
      <c r="AL48" s="27">
        <f t="shared" si="22"/>
        <v>-78.069377591481683</v>
      </c>
      <c r="AM48" s="27">
        <f t="shared" si="23"/>
        <v>-8.674375287942409</v>
      </c>
      <c r="AN48" s="27">
        <f t="shared" si="24"/>
        <v>-26.023125863827229</v>
      </c>
      <c r="AO48" s="27">
        <f t="shared" si="25"/>
        <v>-52.04625172765445</v>
      </c>
      <c r="AP48" s="18">
        <f t="shared" si="37"/>
        <v>577.63190148561</v>
      </c>
      <c r="AQ48" s="18">
        <f t="shared" si="43"/>
        <v>-54.747059945611468</v>
      </c>
      <c r="AR48" s="18">
        <f t="shared" si="15"/>
        <v>59.260121143742566</v>
      </c>
      <c r="AS48" s="18">
        <f t="shared" si="16"/>
        <v>18.809256447739116</v>
      </c>
      <c r="AT48" s="18">
        <f t="shared" si="17"/>
        <v>-26.119299762081972</v>
      </c>
      <c r="AU48" s="18">
        <f t="shared" si="18"/>
        <v>-34.793675050024383</v>
      </c>
      <c r="AV48" s="18">
        <f t="shared" si="38"/>
        <v>3218.1869049408856</v>
      </c>
      <c r="AW48" s="18">
        <f t="shared" si="26"/>
        <v>-2.7969821162116659</v>
      </c>
      <c r="AX48" s="18">
        <f t="shared" si="27"/>
        <v>89.54073499563583</v>
      </c>
      <c r="AY48" s="18">
        <f t="shared" si="48"/>
        <v>-3.123697964225991E-2</v>
      </c>
      <c r="AZ48" s="19">
        <f t="shared" si="2"/>
        <v>28413.699999999997</v>
      </c>
      <c r="BA48" s="18">
        <f t="shared" si="28"/>
        <v>86.743752879424079</v>
      </c>
      <c r="BB48" s="18">
        <f t="shared" si="36"/>
        <v>3692.8188064264955</v>
      </c>
      <c r="BC48" s="18">
        <f t="shared" si="29"/>
        <v>3795.8188064264955</v>
      </c>
      <c r="BD48" s="18"/>
      <c r="BE48" s="105">
        <f t="shared" si="30"/>
        <v>2.3386896093264262E-2</v>
      </c>
      <c r="BF48" s="105">
        <f t="shared" si="44"/>
        <v>2.6293615407686578E-2</v>
      </c>
    </row>
    <row r="49" spans="1:58" x14ac:dyDescent="0.25">
      <c r="A49" s="120">
        <v>0</v>
      </c>
      <c r="C49" s="14">
        <f t="shared" si="20"/>
        <v>44113</v>
      </c>
      <c r="D49" s="84">
        <v>48</v>
      </c>
      <c r="E49" s="84" t="str">
        <f t="shared" si="7"/>
        <v/>
      </c>
      <c r="AC49" s="70">
        <f t="shared" si="10"/>
        <v>8.2640907719915528</v>
      </c>
      <c r="AD49" s="15">
        <f t="shared" si="11"/>
        <v>2.8888888888888893</v>
      </c>
      <c r="AE49">
        <f t="shared" si="47"/>
        <v>0.13</v>
      </c>
      <c r="AF49">
        <v>22.22</v>
      </c>
      <c r="AG49">
        <f t="shared" si="1"/>
        <v>4.4999999999999998E-2</v>
      </c>
      <c r="AH49">
        <f t="shared" si="12"/>
        <v>8.5000000000000006E-2</v>
      </c>
      <c r="AI49" s="26">
        <f t="shared" si="33"/>
        <v>24531.758197488354</v>
      </c>
      <c r="AJ49" s="27">
        <f t="shared" si="13"/>
        <v>-65.29720417265527</v>
      </c>
      <c r="AK49" s="27">
        <f t="shared" si="14"/>
        <v>-20.825791912492413</v>
      </c>
      <c r="AL49" s="27">
        <f t="shared" si="22"/>
        <v>-77.51069647663293</v>
      </c>
      <c r="AM49" s="27">
        <f t="shared" si="23"/>
        <v>-8.6122996085147694</v>
      </c>
      <c r="AN49" s="27">
        <f t="shared" si="24"/>
        <v>-25.83689882554431</v>
      </c>
      <c r="AO49" s="27">
        <f t="shared" si="25"/>
        <v>-51.67379765108862</v>
      </c>
      <c r="AP49" s="18">
        <f t="shared" si="37"/>
        <v>574.80271248807639</v>
      </c>
      <c r="AQ49" s="18">
        <f t="shared" si="43"/>
        <v>-54.34644990731411</v>
      </c>
      <c r="AR49" s="18">
        <f t="shared" si="15"/>
        <v>58.767483755389748</v>
      </c>
      <c r="AS49" s="18">
        <f t="shared" si="16"/>
        <v>18.743212721243172</v>
      </c>
      <c r="AT49" s="18">
        <f t="shared" si="17"/>
        <v>-25.993435566852447</v>
      </c>
      <c r="AU49" s="18">
        <f t="shared" si="18"/>
        <v>-34.605735175367215</v>
      </c>
      <c r="AV49" s="18">
        <f t="shared" si="38"/>
        <v>3307.139090023567</v>
      </c>
      <c r="AW49" s="18">
        <f t="shared" si="26"/>
        <v>-2.8291889975336062</v>
      </c>
      <c r="AX49" s="18">
        <f t="shared" si="27"/>
        <v>88.952185082681353</v>
      </c>
      <c r="AY49" s="18">
        <f t="shared" si="48"/>
        <v>-3.1805727930166817E-2</v>
      </c>
      <c r="AZ49" s="19">
        <f t="shared" si="2"/>
        <v>28413.699999999997</v>
      </c>
      <c r="BA49" s="18">
        <f t="shared" si="28"/>
        <v>86.12299608514769</v>
      </c>
      <c r="BB49" s="18">
        <f t="shared" si="36"/>
        <v>3778.9418025116433</v>
      </c>
      <c r="BC49" s="18">
        <f t="shared" si="29"/>
        <v>3881.9418025116433</v>
      </c>
      <c r="BD49" s="18"/>
      <c r="BE49" s="105">
        <f t="shared" si="30"/>
        <v>2.2688911267138904E-2</v>
      </c>
      <c r="BF49" s="105">
        <f t="shared" si="44"/>
        <v>2.5431614986570351E-2</v>
      </c>
    </row>
    <row r="50" spans="1:58" x14ac:dyDescent="0.25">
      <c r="A50" s="120">
        <v>0</v>
      </c>
      <c r="C50" s="14">
        <f t="shared" si="20"/>
        <v>44114</v>
      </c>
      <c r="D50" s="84">
        <v>49</v>
      </c>
      <c r="E50" s="84" t="str">
        <f t="shared" si="7"/>
        <v/>
      </c>
      <c r="AC50" s="70">
        <f t="shared" si="10"/>
        <v>8.2858775406815521</v>
      </c>
      <c r="AD50" s="15">
        <f t="shared" si="11"/>
        <v>2.8888888888888893</v>
      </c>
      <c r="AE50">
        <f t="shared" si="47"/>
        <v>0.13</v>
      </c>
      <c r="AF50">
        <v>22.22</v>
      </c>
      <c r="AG50">
        <f t="shared" si="1"/>
        <v>4.4999999999999998E-2</v>
      </c>
      <c r="AH50">
        <f t="shared" si="12"/>
        <v>8.5000000000000006E-2</v>
      </c>
      <c r="AI50" s="26">
        <f t="shared" si="33"/>
        <v>24446.255194361253</v>
      </c>
      <c r="AJ50" s="27">
        <f t="shared" si="13"/>
        <v>-64.750067996281558</v>
      </c>
      <c r="AK50" s="27">
        <f t="shared" si="14"/>
        <v>-20.752935130820319</v>
      </c>
      <c r="AL50" s="27">
        <f t="shared" si="22"/>
        <v>-76.952702814391685</v>
      </c>
      <c r="AM50" s="27">
        <f t="shared" si="23"/>
        <v>-8.5503003127101884</v>
      </c>
      <c r="AN50" s="27">
        <f t="shared" si="24"/>
        <v>-25.650900938130562</v>
      </c>
      <c r="AO50" s="27">
        <f t="shared" si="25"/>
        <v>-51.301801876261123</v>
      </c>
      <c r="AP50" s="18">
        <f t="shared" si="37"/>
        <v>571.94744315007927</v>
      </c>
      <c r="AQ50" s="18">
        <f t="shared" si="43"/>
        <v>-53.941850090425383</v>
      </c>
      <c r="AR50" s="18">
        <f t="shared" si="15"/>
        <v>58.275061196653404</v>
      </c>
      <c r="AS50" s="18">
        <f t="shared" si="16"/>
        <v>18.677641617738288</v>
      </c>
      <c r="AT50" s="18">
        <f t="shared" si="17"/>
        <v>-25.866122061963438</v>
      </c>
      <c r="AU50" s="18">
        <f t="shared" si="18"/>
        <v>-34.41642237467363</v>
      </c>
      <c r="AV50" s="18">
        <f t="shared" si="38"/>
        <v>3395.4973624886657</v>
      </c>
      <c r="AW50" s="18">
        <f t="shared" si="26"/>
        <v>-2.8552693379971288</v>
      </c>
      <c r="AX50" s="18">
        <f t="shared" si="27"/>
        <v>88.358272465098707</v>
      </c>
      <c r="AY50" s="18">
        <f t="shared" si="48"/>
        <v>-3.231468042932769E-2</v>
      </c>
      <c r="AZ50" s="19">
        <f t="shared" si="2"/>
        <v>28413.699999999997</v>
      </c>
      <c r="BA50" s="18">
        <f t="shared" si="28"/>
        <v>85.503003127101877</v>
      </c>
      <c r="BB50" s="18">
        <f t="shared" si="36"/>
        <v>3864.444805638745</v>
      </c>
      <c r="BC50" s="18">
        <f t="shared" si="29"/>
        <v>3967.444805638745</v>
      </c>
      <c r="BD50" s="18"/>
      <c r="BE50" s="105">
        <f t="shared" si="30"/>
        <v>2.2025833326965553E-2</v>
      </c>
      <c r="BF50" s="105">
        <f t="shared" si="44"/>
        <v>2.4619277648929315E-2</v>
      </c>
    </row>
    <row r="51" spans="1:58" x14ac:dyDescent="0.25">
      <c r="A51" s="120">
        <v>0</v>
      </c>
      <c r="C51" s="14">
        <f t="shared" si="20"/>
        <v>44115</v>
      </c>
      <c r="D51" s="84">
        <v>50</v>
      </c>
      <c r="E51" s="84" t="str">
        <f t="shared" si="7"/>
        <v/>
      </c>
      <c r="AC51" s="70">
        <f t="shared" si="10"/>
        <v>8.3070471253301381</v>
      </c>
      <c r="AD51" s="15">
        <f t="shared" si="11"/>
        <v>2.8888888888888893</v>
      </c>
      <c r="AE51">
        <f t="shared" si="47"/>
        <v>0.13</v>
      </c>
      <c r="AF51">
        <v>22.22</v>
      </c>
      <c r="AG51">
        <f t="shared" si="1"/>
        <v>4.4999999999999998E-2</v>
      </c>
      <c r="AH51">
        <f t="shared" si="12"/>
        <v>8.5000000000000006E-2</v>
      </c>
      <c r="AI51" s="26">
        <f t="shared" si="33"/>
        <v>24361.370721257335</v>
      </c>
      <c r="AJ51" s="27">
        <f t="shared" si="13"/>
        <v>-64.203870264288923</v>
      </c>
      <c r="AK51" s="27">
        <f t="shared" si="14"/>
        <v>-20.680602839628538</v>
      </c>
      <c r="AL51" s="27">
        <f t="shared" si="22"/>
        <v>-76.396025793525709</v>
      </c>
      <c r="AM51" s="27">
        <f t="shared" si="23"/>
        <v>-8.4884473103917468</v>
      </c>
      <c r="AN51" s="27">
        <f t="shared" si="24"/>
        <v>-25.465341931175235</v>
      </c>
      <c r="AO51" s="27">
        <f t="shared" si="25"/>
        <v>-50.930683862350477</v>
      </c>
      <c r="AP51" s="18">
        <f t="shared" si="37"/>
        <v>569.06370081660953</v>
      </c>
      <c r="AQ51" s="18">
        <f t="shared" si="43"/>
        <v>-53.542133185241937</v>
      </c>
      <c r="AR51" s="18">
        <f t="shared" si="15"/>
        <v>57.783483237860032</v>
      </c>
      <c r="AS51" s="18">
        <f t="shared" si="16"/>
        <v>18.612542555665684</v>
      </c>
      <c r="AT51" s="18">
        <f t="shared" si="17"/>
        <v>-25.737634941753566</v>
      </c>
      <c r="AU51" s="18">
        <f t="shared" si="18"/>
        <v>-34.226082252145311</v>
      </c>
      <c r="AV51" s="18">
        <f t="shared" si="38"/>
        <v>3483.2655779260531</v>
      </c>
      <c r="AW51" s="18">
        <f t="shared" si="26"/>
        <v>-2.8837423334697405</v>
      </c>
      <c r="AX51" s="18">
        <f t="shared" si="27"/>
        <v>87.768215437387425</v>
      </c>
      <c r="AY51" s="18">
        <f t="shared" si="48"/>
        <v>-3.2856340066831601E-2</v>
      </c>
      <c r="AZ51" s="19">
        <f t="shared" si="2"/>
        <v>28413.699999999997</v>
      </c>
      <c r="BA51" s="18">
        <f t="shared" si="28"/>
        <v>84.884473103917458</v>
      </c>
      <c r="BB51" s="18">
        <f t="shared" si="36"/>
        <v>3949.3292787426626</v>
      </c>
      <c r="BC51" s="18">
        <f t="shared" si="29"/>
        <v>4052.3292787426626</v>
      </c>
      <c r="BD51" s="18"/>
      <c r="BE51" s="105">
        <f t="shared" si="30"/>
        <v>2.1395249905751736E-2</v>
      </c>
      <c r="BF51" s="105">
        <f t="shared" si="44"/>
        <v>2.3852811672494652E-2</v>
      </c>
    </row>
    <row r="52" spans="1:58" x14ac:dyDescent="0.25">
      <c r="A52" s="120">
        <v>0</v>
      </c>
      <c r="C52" s="14">
        <f t="shared" si="20"/>
        <v>44116</v>
      </c>
      <c r="D52" s="84">
        <v>51</v>
      </c>
      <c r="E52" s="84" t="str">
        <f t="shared" si="7"/>
        <v/>
      </c>
      <c r="AC52" s="70">
        <f t="shared" si="10"/>
        <v>8.3276286075272239</v>
      </c>
      <c r="AD52" s="15">
        <f t="shared" si="11"/>
        <v>2.8888888888888893</v>
      </c>
      <c r="AE52">
        <f t="shared" si="47"/>
        <v>0.13</v>
      </c>
      <c r="AF52">
        <v>22.22</v>
      </c>
      <c r="AG52">
        <f t="shared" si="1"/>
        <v>4.4999999999999998E-2</v>
      </c>
      <c r="AH52">
        <f t="shared" si="12"/>
        <v>8.5000000000000006E-2</v>
      </c>
      <c r="AI52" s="26">
        <f t="shared" si="33"/>
        <v>24277.103581623916</v>
      </c>
      <c r="AJ52" s="27">
        <f t="shared" si="13"/>
        <v>-63.658345832089381</v>
      </c>
      <c r="AK52" s="27">
        <f t="shared" si="14"/>
        <v>-20.608793801329778</v>
      </c>
      <c r="AL52" s="27">
        <f t="shared" si="22"/>
        <v>-75.840425670077252</v>
      </c>
      <c r="AM52" s="27">
        <f t="shared" si="23"/>
        <v>-8.4267139633419159</v>
      </c>
      <c r="AN52" s="27">
        <f t="shared" si="24"/>
        <v>-25.28014189002575</v>
      </c>
      <c r="AO52" s="27">
        <f t="shared" si="25"/>
        <v>-50.560283780051506</v>
      </c>
      <c r="AP52" s="18">
        <f t="shared" si="37"/>
        <v>566.14128275310077</v>
      </c>
      <c r="AQ52" s="18">
        <f t="shared" si="43"/>
        <v>-53.154977196838615</v>
      </c>
      <c r="AR52" s="18">
        <f t="shared" si="15"/>
        <v>57.292511248880444</v>
      </c>
      <c r="AS52" s="18">
        <f t="shared" si="16"/>
        <v>18.547914421196801</v>
      </c>
      <c r="AT52" s="18">
        <f t="shared" si="17"/>
        <v>-25.607866536747427</v>
      </c>
      <c r="AU52" s="18">
        <f t="shared" si="18"/>
        <v>-34.034580500089341</v>
      </c>
      <c r="AV52" s="18">
        <f t="shared" si="38"/>
        <v>3570.4551356229808</v>
      </c>
      <c r="AW52" s="18">
        <f t="shared" si="26"/>
        <v>-2.9224180635087578</v>
      </c>
      <c r="AX52" s="18">
        <f t="shared" si="27"/>
        <v>87.18955769692775</v>
      </c>
      <c r="AY52" s="18">
        <f t="shared" si="48"/>
        <v>-3.3517982436235404E-2</v>
      </c>
      <c r="AZ52" s="19">
        <f t="shared" si="2"/>
        <v>28413.7</v>
      </c>
      <c r="BA52" s="18">
        <f t="shared" si="28"/>
        <v>84.267139633419163</v>
      </c>
      <c r="BB52" s="18">
        <f t="shared" si="36"/>
        <v>4033.5964183760816</v>
      </c>
      <c r="BC52" s="18">
        <f t="shared" si="29"/>
        <v>4136.5964183760816</v>
      </c>
      <c r="BD52" s="18"/>
      <c r="BE52" s="105">
        <f t="shared" si="30"/>
        <v>2.0794741452887313E-2</v>
      </c>
      <c r="BF52" s="105">
        <f t="shared" si="44"/>
        <v>2.3128275829928657E-2</v>
      </c>
    </row>
    <row r="53" spans="1:58" x14ac:dyDescent="0.25">
      <c r="A53" s="120">
        <v>0</v>
      </c>
      <c r="C53" s="14">
        <f t="shared" si="20"/>
        <v>44117</v>
      </c>
      <c r="D53" s="84">
        <v>52</v>
      </c>
      <c r="E53" s="84" t="str">
        <f t="shared" si="7"/>
        <v/>
      </c>
      <c r="AC53" s="70">
        <f t="shared" si="10"/>
        <v>8.3476487674859126</v>
      </c>
      <c r="AD53" s="15">
        <f t="shared" si="11"/>
        <v>2.8888888888888893</v>
      </c>
      <c r="AE53">
        <f t="shared" si="47"/>
        <v>0.13</v>
      </c>
      <c r="AF53">
        <v>22.22</v>
      </c>
      <c r="AG53">
        <f t="shared" si="1"/>
        <v>4.4999999999999998E-2</v>
      </c>
      <c r="AH53">
        <f t="shared" si="12"/>
        <v>8.5000000000000006E-2</v>
      </c>
      <c r="AI53" s="26">
        <f t="shared" si="33"/>
        <v>24193.45371168961</v>
      </c>
      <c r="AJ53" s="27">
        <f t="shared" si="13"/>
        <v>-63.112362930622005</v>
      </c>
      <c r="AK53" s="27">
        <f t="shared" si="14"/>
        <v>-20.537507003685931</v>
      </c>
      <c r="AL53" s="27">
        <f t="shared" si="22"/>
        <v>-75.284882940877139</v>
      </c>
      <c r="AM53" s="27">
        <f t="shared" si="23"/>
        <v>-8.3649869934307937</v>
      </c>
      <c r="AN53" s="27">
        <f t="shared" si="24"/>
        <v>-25.094960980292377</v>
      </c>
      <c r="AO53" s="27">
        <f t="shared" si="25"/>
        <v>-50.189921960584762</v>
      </c>
      <c r="AP53" s="18">
        <f t="shared" si="37"/>
        <v>563.16141386457855</v>
      </c>
      <c r="AQ53" s="18">
        <f t="shared" si="43"/>
        <v>-52.788394105509795</v>
      </c>
      <c r="AR53" s="18">
        <f t="shared" si="15"/>
        <v>56.801126637559804</v>
      </c>
      <c r="AS53" s="18">
        <f t="shared" si="16"/>
        <v>18.483756303317339</v>
      </c>
      <c r="AT53" s="18">
        <f t="shared" si="17"/>
        <v>-25.476357723889535</v>
      </c>
      <c r="AU53" s="18">
        <f t="shared" si="18"/>
        <v>-33.841344717320325</v>
      </c>
      <c r="AV53" s="18">
        <f t="shared" si="38"/>
        <v>3657.0848744458108</v>
      </c>
      <c r="AW53" s="18">
        <f t="shared" si="26"/>
        <v>-2.9798688885222191</v>
      </c>
      <c r="AX53" s="18">
        <f t="shared" si="27"/>
        <v>86.62973882282995</v>
      </c>
      <c r="AY53" s="18">
        <f t="shared" si="48"/>
        <v>-3.4397759118453212E-2</v>
      </c>
      <c r="AZ53" s="19">
        <f t="shared" si="2"/>
        <v>28413.699999999997</v>
      </c>
      <c r="BA53" s="18">
        <f t="shared" si="28"/>
        <v>83.649869934307929</v>
      </c>
      <c r="BB53" s="18">
        <f t="shared" si="36"/>
        <v>4117.2462883103899</v>
      </c>
      <c r="BC53" s="18">
        <f t="shared" si="29"/>
        <v>4220.246288310389</v>
      </c>
      <c r="BD53" s="18"/>
      <c r="BE53" s="105">
        <f t="shared" si="30"/>
        <v>2.022190745094396E-2</v>
      </c>
      <c r="BF53" s="105">
        <f t="shared" si="44"/>
        <v>2.2441643676059483E-2</v>
      </c>
    </row>
    <row r="54" spans="1:58" x14ac:dyDescent="0.25">
      <c r="A54" s="120">
        <v>0</v>
      </c>
      <c r="C54" s="14">
        <f t="shared" si="20"/>
        <v>44118</v>
      </c>
      <c r="D54" s="84">
        <v>53</v>
      </c>
      <c r="E54" s="84" t="str">
        <f t="shared" si="7"/>
        <v/>
      </c>
      <c r="AC54" s="70">
        <f t="shared" si="10"/>
        <v>8.3671320780473071</v>
      </c>
      <c r="AD54" s="15">
        <f t="shared" si="11"/>
        <v>2.8888888888888893</v>
      </c>
      <c r="AE54">
        <f t="shared" si="47"/>
        <v>0.13</v>
      </c>
      <c r="AF54">
        <v>22.22</v>
      </c>
      <c r="AG54">
        <f t="shared" si="1"/>
        <v>4.4999999999999998E-2</v>
      </c>
      <c r="AH54">
        <f t="shared" si="12"/>
        <v>8.5000000000000006E-2</v>
      </c>
      <c r="AI54" s="26">
        <f t="shared" si="33"/>
        <v>24110.423113658868</v>
      </c>
      <c r="AJ54" s="27">
        <f t="shared" si="13"/>
        <v>-62.563855637992233</v>
      </c>
      <c r="AK54" s="27">
        <f t="shared" si="14"/>
        <v>-20.466742392748834</v>
      </c>
      <c r="AL54" s="27">
        <f t="shared" si="22"/>
        <v>-74.727538227666955</v>
      </c>
      <c r="AM54" s="27">
        <f t="shared" si="23"/>
        <v>-8.3030598030741061</v>
      </c>
      <c r="AN54" s="27">
        <f t="shared" si="24"/>
        <v>-24.909179409222318</v>
      </c>
      <c r="AO54" s="27">
        <f t="shared" si="25"/>
        <v>-49.818358818444636</v>
      </c>
      <c r="AP54" s="18">
        <f t="shared" si="37"/>
        <v>560.12844985917411</v>
      </c>
      <c r="AQ54" s="18">
        <f t="shared" si="43"/>
        <v>-52.418238609165272</v>
      </c>
      <c r="AR54" s="18">
        <f t="shared" si="15"/>
        <v>56.307470074193013</v>
      </c>
      <c r="AS54" s="18">
        <f t="shared" si="16"/>
        <v>18.420068153473952</v>
      </c>
      <c r="AT54" s="18">
        <f t="shared" si="17"/>
        <v>-25.342263623906035</v>
      </c>
      <c r="AU54" s="18">
        <f t="shared" si="18"/>
        <v>-33.645323426980141</v>
      </c>
      <c r="AV54" s="18">
        <f t="shared" si="38"/>
        <v>3743.1484364819562</v>
      </c>
      <c r="AW54" s="18">
        <f t="shared" si="26"/>
        <v>-3.0329640054044376</v>
      </c>
      <c r="AX54" s="18">
        <f t="shared" si="27"/>
        <v>86.063562036145413</v>
      </c>
      <c r="AY54" s="18">
        <f t="shared" si="48"/>
        <v>-3.5240976943652851E-2</v>
      </c>
      <c r="AZ54" s="19">
        <f t="shared" si="2"/>
        <v>28413.699999999997</v>
      </c>
      <c r="BA54" s="18">
        <f t="shared" si="28"/>
        <v>83.030598030741061</v>
      </c>
      <c r="BB54" s="18">
        <f t="shared" si="36"/>
        <v>4200.2768863411311</v>
      </c>
      <c r="BC54" s="18">
        <f t="shared" si="29"/>
        <v>4303.2768863411302</v>
      </c>
      <c r="BD54" s="18"/>
      <c r="BE54" s="105">
        <f t="shared" si="30"/>
        <v>1.9674348926205253E-2</v>
      </c>
      <c r="BF54" s="105">
        <f t="shared" si="44"/>
        <v>2.1788764026312822E-2</v>
      </c>
    </row>
    <row r="55" spans="1:58" x14ac:dyDescent="0.25">
      <c r="A55" s="120">
        <v>0</v>
      </c>
      <c r="C55" s="14">
        <f t="shared" si="20"/>
        <v>44119</v>
      </c>
      <c r="D55" s="84">
        <v>54</v>
      </c>
      <c r="E55" s="84" t="str">
        <f t="shared" si="7"/>
        <v/>
      </c>
      <c r="AC55" s="70">
        <f t="shared" si="10"/>
        <v>8.3861015037649178</v>
      </c>
      <c r="AD55" s="15">
        <f t="shared" si="11"/>
        <v>2.8888888888888893</v>
      </c>
      <c r="AE55">
        <f t="shared" si="47"/>
        <v>0.13</v>
      </c>
      <c r="AF55">
        <v>22.22</v>
      </c>
      <c r="AG55">
        <f t="shared" si="1"/>
        <v>4.4999999999999998E-2</v>
      </c>
      <c r="AH55">
        <f t="shared" si="12"/>
        <v>8.5000000000000006E-2</v>
      </c>
      <c r="AI55" s="26">
        <f t="shared" si="33"/>
        <v>24028.013259796389</v>
      </c>
      <c r="AJ55" s="27">
        <f t="shared" si="13"/>
        <v>-62.01335220016923</v>
      </c>
      <c r="AK55" s="27">
        <f t="shared" si="14"/>
        <v>-20.396501662307358</v>
      </c>
      <c r="AL55" s="27">
        <f t="shared" si="22"/>
        <v>-74.168868476228923</v>
      </c>
      <c r="AM55" s="27">
        <f t="shared" si="23"/>
        <v>-8.2409853862476581</v>
      </c>
      <c r="AN55" s="27">
        <f t="shared" si="24"/>
        <v>-24.722956158742974</v>
      </c>
      <c r="AO55" s="27">
        <f t="shared" si="25"/>
        <v>-49.445912317485949</v>
      </c>
      <c r="AP55" s="18">
        <f t="shared" si="37"/>
        <v>557.04528636408577</v>
      </c>
      <c r="AQ55" s="18">
        <f t="shared" si="43"/>
        <v>-52.04625172765445</v>
      </c>
      <c r="AR55" s="18">
        <f t="shared" si="15"/>
        <v>55.812016980152308</v>
      </c>
      <c r="AS55" s="18">
        <f t="shared" si="16"/>
        <v>18.356851496076622</v>
      </c>
      <c r="AT55" s="18">
        <f t="shared" si="17"/>
        <v>-25.205780243662833</v>
      </c>
      <c r="AU55" s="18">
        <f t="shared" si="18"/>
        <v>-33.446765629910487</v>
      </c>
      <c r="AV55" s="18">
        <f t="shared" si="38"/>
        <v>3828.6414538395215</v>
      </c>
      <c r="AW55" s="18">
        <f t="shared" si="26"/>
        <v>-3.0831634950883426</v>
      </c>
      <c r="AX55" s="18">
        <f t="shared" si="27"/>
        <v>85.49301735756535</v>
      </c>
      <c r="AY55" s="18">
        <f t="shared" si="48"/>
        <v>-3.6063336988017898E-2</v>
      </c>
      <c r="AZ55" s="19">
        <f t="shared" si="2"/>
        <v>28413.699999999997</v>
      </c>
      <c r="BA55" s="18">
        <f t="shared" si="28"/>
        <v>82.409853862476581</v>
      </c>
      <c r="BB55" s="18">
        <f t="shared" si="36"/>
        <v>4282.6867402036078</v>
      </c>
      <c r="BC55" s="18">
        <f t="shared" si="29"/>
        <v>4385.6867402036078</v>
      </c>
      <c r="BD55" s="18"/>
      <c r="BE55" s="105">
        <f t="shared" si="30"/>
        <v>1.9150488346230194E-2</v>
      </c>
      <c r="BF55" s="105">
        <f t="shared" si="44"/>
        <v>2.1167297096173397E-2</v>
      </c>
    </row>
    <row r="56" spans="1:58" x14ac:dyDescent="0.25">
      <c r="A56" s="120">
        <v>0</v>
      </c>
      <c r="C56" s="14">
        <f t="shared" si="20"/>
        <v>44120</v>
      </c>
      <c r="D56" s="84">
        <v>55</v>
      </c>
      <c r="E56" s="84" t="str">
        <f t="shared" si="7"/>
        <v/>
      </c>
      <c r="AC56" s="70">
        <f t="shared" si="10"/>
        <v>8.4045785921744098</v>
      </c>
      <c r="AD56" s="15">
        <f t="shared" si="11"/>
        <v>2.8888888888888893</v>
      </c>
      <c r="AE56">
        <f t="shared" si="47"/>
        <v>0.13</v>
      </c>
      <c r="AF56">
        <v>22.22</v>
      </c>
      <c r="AG56">
        <f t="shared" si="1"/>
        <v>4.4999999999999998E-2</v>
      </c>
      <c r="AH56">
        <f t="shared" si="12"/>
        <v>8.5000000000000006E-2</v>
      </c>
      <c r="AI56" s="26">
        <f t="shared" si="33"/>
        <v>23946.225263011922</v>
      </c>
      <c r="AJ56" s="27">
        <f t="shared" si="13"/>
        <v>-61.461210726623968</v>
      </c>
      <c r="AK56" s="27">
        <f t="shared" si="14"/>
        <v>-20.326786057841488</v>
      </c>
      <c r="AL56" s="27">
        <f t="shared" si="22"/>
        <v>-73.609197106018925</v>
      </c>
      <c r="AM56" s="27">
        <f t="shared" si="23"/>
        <v>-8.1787996784465467</v>
      </c>
      <c r="AN56" s="27">
        <f t="shared" si="24"/>
        <v>-24.536399035339642</v>
      </c>
      <c r="AO56" s="27">
        <f t="shared" si="25"/>
        <v>-49.072798070679283</v>
      </c>
      <c r="AP56" s="18">
        <f t="shared" si="37"/>
        <v>553.9136479326321</v>
      </c>
      <c r="AQ56" s="18">
        <f t="shared" si="43"/>
        <v>-51.67379765108862</v>
      </c>
      <c r="AR56" s="18">
        <f t="shared" si="15"/>
        <v>55.315089653961572</v>
      </c>
      <c r="AS56" s="18">
        <f t="shared" si="16"/>
        <v>18.294107452057339</v>
      </c>
      <c r="AT56" s="18">
        <f t="shared" si="17"/>
        <v>-25.067037886383858</v>
      </c>
      <c r="AU56" s="18">
        <f t="shared" si="18"/>
        <v>-33.245837564830403</v>
      </c>
      <c r="AV56" s="18">
        <f t="shared" si="38"/>
        <v>3913.5610890554403</v>
      </c>
      <c r="AW56" s="18">
        <f t="shared" si="26"/>
        <v>-3.1316384314536663</v>
      </c>
      <c r="AX56" s="18">
        <f t="shared" si="27"/>
        <v>84.919635215918788</v>
      </c>
      <c r="AY56" s="18">
        <f t="shared" si="48"/>
        <v>-3.6877671736237259E-2</v>
      </c>
      <c r="AZ56" s="19">
        <f t="shared" si="2"/>
        <v>28413.699999999997</v>
      </c>
      <c r="BA56" s="18">
        <f t="shared" si="28"/>
        <v>81.787996784465463</v>
      </c>
      <c r="BB56" s="18">
        <f t="shared" si="36"/>
        <v>4364.4747369880733</v>
      </c>
      <c r="BC56" s="18">
        <f t="shared" si="29"/>
        <v>4467.4747369880724</v>
      </c>
      <c r="BD56" s="18"/>
      <c r="BE56" s="105">
        <f t="shared" si="30"/>
        <v>1.8648846036976096E-2</v>
      </c>
      <c r="BF56" s="105">
        <f t="shared" si="44"/>
        <v>2.0575040839137377E-2</v>
      </c>
    </row>
    <row r="57" spans="1:58" x14ac:dyDescent="0.25">
      <c r="A57" s="120">
        <v>0</v>
      </c>
      <c r="C57" s="14">
        <f t="shared" si="20"/>
        <v>44121</v>
      </c>
      <c r="D57" s="84">
        <v>56</v>
      </c>
      <c r="E57" s="84" t="str">
        <f t="shared" si="7"/>
        <v/>
      </c>
      <c r="AC57" s="70">
        <f t="shared" si="10"/>
        <v>8.4225835634865902</v>
      </c>
      <c r="AD57" s="15">
        <f t="shared" si="11"/>
        <v>2.8888888888888893</v>
      </c>
      <c r="AE57">
        <f t="shared" si="47"/>
        <v>0.13</v>
      </c>
      <c r="AF57">
        <v>22.22</v>
      </c>
      <c r="AG57">
        <f t="shared" si="1"/>
        <v>4.4999999999999998E-2</v>
      </c>
      <c r="AH57">
        <f t="shared" si="12"/>
        <v>8.5000000000000006E-2</v>
      </c>
      <c r="AI57" s="26">
        <f t="shared" si="33"/>
        <v>23865.060012188842</v>
      </c>
      <c r="AJ57" s="27">
        <f t="shared" si="13"/>
        <v>-60.907654302249448</v>
      </c>
      <c r="AK57" s="27">
        <f t="shared" si="14"/>
        <v>-20.257596520830582</v>
      </c>
      <c r="AL57" s="27">
        <f t="shared" si="22"/>
        <v>-73.048725740772028</v>
      </c>
      <c r="AM57" s="27">
        <f t="shared" si="23"/>
        <v>-8.1165250823080033</v>
      </c>
      <c r="AN57" s="27">
        <f t="shared" si="24"/>
        <v>-24.349575246924008</v>
      </c>
      <c r="AO57" s="27">
        <f t="shared" si="25"/>
        <v>-48.699150493848023</v>
      </c>
      <c r="AP57" s="18">
        <f t="shared" si="37"/>
        <v>550.73445764017458</v>
      </c>
      <c r="AQ57" s="18">
        <f t="shared" si="43"/>
        <v>-51.301801876261123</v>
      </c>
      <c r="AR57" s="18">
        <f t="shared" si="15"/>
        <v>54.816888872024506</v>
      </c>
      <c r="AS57" s="18">
        <f t="shared" si="16"/>
        <v>18.231836868747525</v>
      </c>
      <c r="AT57" s="18">
        <f t="shared" si="17"/>
        <v>-24.926114156968445</v>
      </c>
      <c r="AU57" s="18">
        <f t="shared" si="18"/>
        <v>-33.042639239276447</v>
      </c>
      <c r="AV57" s="18">
        <f t="shared" si="38"/>
        <v>3997.9055301709777</v>
      </c>
      <c r="AW57" s="18">
        <f t="shared" si="26"/>
        <v>-3.1791902924575197</v>
      </c>
      <c r="AX57" s="18">
        <f t="shared" si="27"/>
        <v>84.344441115537393</v>
      </c>
      <c r="AY57" s="18">
        <f t="shared" si="48"/>
        <v>-3.7692943961802713E-2</v>
      </c>
      <c r="AZ57" s="19">
        <f t="shared" si="2"/>
        <v>28413.699999999993</v>
      </c>
      <c r="BA57" s="18">
        <f t="shared" si="28"/>
        <v>81.165250823080044</v>
      </c>
      <c r="BB57" s="18">
        <f t="shared" si="36"/>
        <v>4445.6399878111533</v>
      </c>
      <c r="BC57" s="18">
        <f t="shared" si="29"/>
        <v>4548.6399878111524</v>
      </c>
      <c r="BD57" s="18"/>
      <c r="BE57" s="105">
        <f t="shared" si="30"/>
        <v>1.8168038008380728E-2</v>
      </c>
      <c r="BF57" s="105">
        <f t="shared" si="44"/>
        <v>2.0009931681792607E-2</v>
      </c>
    </row>
    <row r="58" spans="1:58" x14ac:dyDescent="0.25">
      <c r="A58" s="120">
        <v>0</v>
      </c>
      <c r="C58" s="14">
        <f t="shared" si="20"/>
        <v>44122</v>
      </c>
      <c r="D58" s="84">
        <v>57</v>
      </c>
      <c r="E58" s="84" t="str">
        <f t="shared" si="7"/>
        <v/>
      </c>
      <c r="AC58" s="70">
        <f t="shared" si="10"/>
        <v>8.4401354005186313</v>
      </c>
      <c r="AD58" s="15">
        <f t="shared" si="11"/>
        <v>2.8888888888888893</v>
      </c>
      <c r="AE58">
        <f t="shared" si="47"/>
        <v>0.13</v>
      </c>
      <c r="AF58">
        <v>22.22</v>
      </c>
      <c r="AG58">
        <f t="shared" si="1"/>
        <v>4.4999999999999998E-2</v>
      </c>
      <c r="AH58">
        <f t="shared" si="12"/>
        <v>8.5000000000000006E-2</v>
      </c>
      <c r="AI58" s="26">
        <f t="shared" si="33"/>
        <v>23784.5182642656</v>
      </c>
      <c r="AJ58" s="27">
        <f t="shared" si="13"/>
        <v>-60.352814120003941</v>
      </c>
      <c r="AK58" s="27">
        <f t="shared" si="14"/>
        <v>-20.188933803236186</v>
      </c>
      <c r="AL58" s="27">
        <f t="shared" si="22"/>
        <v>-72.487573130916118</v>
      </c>
      <c r="AM58" s="27">
        <f t="shared" si="23"/>
        <v>-8.0541747923240123</v>
      </c>
      <c r="AN58" s="27">
        <f t="shared" si="24"/>
        <v>-24.162524376972041</v>
      </c>
      <c r="AO58" s="27">
        <f t="shared" si="25"/>
        <v>-48.325048753944074</v>
      </c>
      <c r="AP58" s="18">
        <f t="shared" si="37"/>
        <v>547.50829631493229</v>
      </c>
      <c r="AQ58" s="18">
        <f t="shared" si="43"/>
        <v>-50.930683862350477</v>
      </c>
      <c r="AR58" s="18">
        <f t="shared" si="15"/>
        <v>54.317532708003547</v>
      </c>
      <c r="AS58" s="18">
        <f t="shared" si="16"/>
        <v>18.170040422912567</v>
      </c>
      <c r="AT58" s="18">
        <f t="shared" si="17"/>
        <v>-24.783050593807854</v>
      </c>
      <c r="AU58" s="18">
        <f t="shared" si="18"/>
        <v>-32.837225386131863</v>
      </c>
      <c r="AV58" s="18">
        <f t="shared" si="38"/>
        <v>4081.67343941946</v>
      </c>
      <c r="AW58" s="18">
        <f t="shared" si="26"/>
        <v>-3.2261613252422876</v>
      </c>
      <c r="AX58" s="18">
        <f t="shared" si="27"/>
        <v>83.767909248482283</v>
      </c>
      <c r="AY58" s="18">
        <f t="shared" si="48"/>
        <v>-3.8513093548419197E-2</v>
      </c>
      <c r="AZ58" s="19">
        <f t="shared" si="2"/>
        <v>28413.699999999993</v>
      </c>
      <c r="BA58" s="18">
        <f t="shared" si="28"/>
        <v>80.541747923240123</v>
      </c>
      <c r="BB58" s="18">
        <f t="shared" si="36"/>
        <v>4526.1817357343934</v>
      </c>
      <c r="BC58" s="18">
        <f t="shared" si="29"/>
        <v>4629.1817357343925</v>
      </c>
      <c r="BD58" s="18"/>
      <c r="BE58" s="105">
        <f t="shared" si="30"/>
        <v>1.7706775682196283E-2</v>
      </c>
      <c r="BF58" s="105">
        <f t="shared" si="44"/>
        <v>1.9470049476196447E-2</v>
      </c>
    </row>
    <row r="59" spans="1:58" x14ac:dyDescent="0.25">
      <c r="A59" s="120">
        <v>0</v>
      </c>
      <c r="C59" s="14">
        <f t="shared" si="20"/>
        <v>44123</v>
      </c>
      <c r="D59" s="84">
        <v>58</v>
      </c>
      <c r="E59" s="84" t="str">
        <f t="shared" si="7"/>
        <v/>
      </c>
      <c r="AC59" s="70">
        <f t="shared" si="10"/>
        <v>8.4572519406334212</v>
      </c>
      <c r="AD59" s="15">
        <f t="shared" si="11"/>
        <v>2.8888888888888893</v>
      </c>
      <c r="AE59">
        <f t="shared" si="47"/>
        <v>0.13</v>
      </c>
      <c r="AF59">
        <v>22.22</v>
      </c>
      <c r="AG59">
        <f t="shared" si="1"/>
        <v>4.4999999999999998E-2</v>
      </c>
      <c r="AH59">
        <f t="shared" si="12"/>
        <v>8.5000000000000006E-2</v>
      </c>
      <c r="AI59" s="26">
        <f t="shared" si="33"/>
        <v>23704.60068430681</v>
      </c>
      <c r="AJ59" s="27">
        <f t="shared" si="13"/>
        <v>-59.796781413392416</v>
      </c>
      <c r="AK59" s="27">
        <f t="shared" si="14"/>
        <v>-20.120798545399467</v>
      </c>
      <c r="AL59" s="27">
        <f t="shared" si="22"/>
        <v>-71.925821962912707</v>
      </c>
      <c r="AM59" s="27">
        <f t="shared" si="23"/>
        <v>-7.9917579958791896</v>
      </c>
      <c r="AN59" s="27">
        <f t="shared" si="24"/>
        <v>-23.975273987637568</v>
      </c>
      <c r="AO59" s="27">
        <f t="shared" si="25"/>
        <v>-47.950547975275143</v>
      </c>
      <c r="AP59" s="18">
        <f t="shared" si="37"/>
        <v>544.2359611636216</v>
      </c>
      <c r="AQ59" s="18">
        <f t="shared" si="43"/>
        <v>-50.560283780051506</v>
      </c>
      <c r="AR59" s="18">
        <f t="shared" si="15"/>
        <v>53.817103272053174</v>
      </c>
      <c r="AS59" s="18">
        <f t="shared" si="16"/>
        <v>18.108718690859522</v>
      </c>
      <c r="AT59" s="18">
        <f t="shared" si="17"/>
        <v>-24.637873334171953</v>
      </c>
      <c r="AU59" s="18">
        <f t="shared" si="18"/>
        <v>-32.62963133005114</v>
      </c>
      <c r="AV59" s="18">
        <f t="shared" si="38"/>
        <v>4164.8633545295625</v>
      </c>
      <c r="AW59" s="18">
        <f t="shared" si="26"/>
        <v>-3.2723351513106991</v>
      </c>
      <c r="AX59" s="18">
        <f t="shared" si="27"/>
        <v>83.189915110102447</v>
      </c>
      <c r="AY59" s="18">
        <f t="shared" si="48"/>
        <v>-3.9335719323426888E-2</v>
      </c>
      <c r="AZ59" s="19">
        <f t="shared" si="2"/>
        <v>28413.699999999993</v>
      </c>
      <c r="BA59" s="18">
        <f t="shared" si="28"/>
        <v>79.917579958791904</v>
      </c>
      <c r="BB59" s="18">
        <f t="shared" si="36"/>
        <v>4606.0993156931854</v>
      </c>
      <c r="BC59" s="18">
        <f t="shared" si="29"/>
        <v>4709.0993156931836</v>
      </c>
      <c r="BD59" s="18"/>
      <c r="BE59" s="105">
        <f t="shared" si="30"/>
        <v>1.7263867465361588E-2</v>
      </c>
      <c r="BF59" s="105">
        <f t="shared" si="44"/>
        <v>1.895362667114768E-2</v>
      </c>
    </row>
    <row r="60" spans="1:58" x14ac:dyDescent="0.25">
      <c r="A60" s="120">
        <v>0</v>
      </c>
      <c r="C60" s="14">
        <f t="shared" si="20"/>
        <v>44124</v>
      </c>
      <c r="D60" s="84">
        <v>59</v>
      </c>
      <c r="E60" s="84" t="str">
        <f t="shared" si="7"/>
        <v/>
      </c>
      <c r="AC60" s="70">
        <f t="shared" si="10"/>
        <v>8.4739499714330364</v>
      </c>
      <c r="AD60" s="15">
        <f t="shared" si="11"/>
        <v>2.8888888888888893</v>
      </c>
      <c r="AE60">
        <f t="shared" si="47"/>
        <v>0.13</v>
      </c>
      <c r="AF60">
        <v>22.22</v>
      </c>
      <c r="AG60">
        <f t="shared" si="1"/>
        <v>4.4999999999999998E-2</v>
      </c>
      <c r="AH60">
        <f t="shared" si="12"/>
        <v>8.5000000000000006E-2</v>
      </c>
      <c r="AI60" s="26">
        <f t="shared" si="33"/>
        <v>23625.307823971903</v>
      </c>
      <c r="AJ60" s="27">
        <f t="shared" si="13"/>
        <v>-59.239669024964513</v>
      </c>
      <c r="AK60" s="27">
        <f t="shared" si="14"/>
        <v>-20.053191309939809</v>
      </c>
      <c r="AL60" s="27">
        <f t="shared" si="22"/>
        <v>-71.363574301413891</v>
      </c>
      <c r="AM60" s="27">
        <f t="shared" si="23"/>
        <v>-7.929286033490432</v>
      </c>
      <c r="AN60" s="27">
        <f t="shared" si="24"/>
        <v>-23.787858100471293</v>
      </c>
      <c r="AO60" s="27">
        <f t="shared" si="25"/>
        <v>-47.575716200942594</v>
      </c>
      <c r="AP60" s="18">
        <f t="shared" si="37"/>
        <v>540.91899525208771</v>
      </c>
      <c r="AQ60" s="18">
        <f t="shared" si="43"/>
        <v>-50.189921960584762</v>
      </c>
      <c r="AR60" s="18">
        <f t="shared" si="15"/>
        <v>53.315702122468061</v>
      </c>
      <c r="AS60" s="18">
        <f t="shared" si="16"/>
        <v>18.047872178945827</v>
      </c>
      <c r="AT60" s="18">
        <f t="shared" si="17"/>
        <v>-24.490618252362971</v>
      </c>
      <c r="AU60" s="18">
        <f t="shared" si="18"/>
        <v>-32.419904285853406</v>
      </c>
      <c r="AV60" s="18">
        <f t="shared" si="38"/>
        <v>4247.4731807760008</v>
      </c>
      <c r="AW60" s="18">
        <f t="shared" si="26"/>
        <v>-3.3169659115338845</v>
      </c>
      <c r="AX60" s="18">
        <f t="shared" si="27"/>
        <v>82.609826246438388</v>
      </c>
      <c r="AY60" s="18">
        <f t="shared" si="48"/>
        <v>-4.015219571626797E-2</v>
      </c>
      <c r="AZ60" s="19">
        <f t="shared" si="2"/>
        <v>28413.69999999999</v>
      </c>
      <c r="BA60" s="18">
        <f t="shared" si="28"/>
        <v>79.292860334904319</v>
      </c>
      <c r="BB60" s="18">
        <f t="shared" si="36"/>
        <v>4685.39217602809</v>
      </c>
      <c r="BC60" s="18">
        <f t="shared" si="29"/>
        <v>4788.3921760280882</v>
      </c>
      <c r="BD60" s="18"/>
      <c r="BE60" s="105">
        <f t="shared" si="30"/>
        <v>1.6838222135315623E-2</v>
      </c>
      <c r="BF60" s="105">
        <f t="shared" si="44"/>
        <v>1.8459061756451216E-2</v>
      </c>
    </row>
    <row r="61" spans="1:58" x14ac:dyDescent="0.25">
      <c r="A61" s="120">
        <v>0</v>
      </c>
      <c r="C61" s="14">
        <f t="shared" si="20"/>
        <v>44125</v>
      </c>
      <c r="D61" s="84">
        <v>60</v>
      </c>
      <c r="E61" s="84" t="str">
        <f t="shared" si="7"/>
        <v/>
      </c>
      <c r="AC61" s="70">
        <f t="shared" si="10"/>
        <v>8.4902453288480473</v>
      </c>
      <c r="AD61" s="15">
        <f t="shared" si="11"/>
        <v>2.8888888888888893</v>
      </c>
      <c r="AE61">
        <f t="shared" si="47"/>
        <v>0.13</v>
      </c>
      <c r="AF61">
        <v>22.22</v>
      </c>
      <c r="AG61">
        <f t="shared" si="1"/>
        <v>4.4999999999999998E-2</v>
      </c>
      <c r="AH61">
        <f t="shared" si="12"/>
        <v>8.5000000000000006E-2</v>
      </c>
      <c r="AI61" s="26">
        <f t="shared" si="33"/>
        <v>23546.640042986659</v>
      </c>
      <c r="AJ61" s="27">
        <f t="shared" si="13"/>
        <v>-58.681668421704238</v>
      </c>
      <c r="AK61" s="27">
        <f t="shared" si="14"/>
        <v>-19.986112563540136</v>
      </c>
      <c r="AL61" s="27">
        <f t="shared" si="22"/>
        <v>-70.801002886719942</v>
      </c>
      <c r="AM61" s="27">
        <f t="shared" si="23"/>
        <v>-7.8667780985244384</v>
      </c>
      <c r="AN61" s="27">
        <f t="shared" si="24"/>
        <v>-23.600334295573312</v>
      </c>
      <c r="AO61" s="27">
        <f t="shared" si="25"/>
        <v>-47.200668591146631</v>
      </c>
      <c r="AP61" s="18">
        <f t="shared" si="37"/>
        <v>537.56028453401916</v>
      </c>
      <c r="AQ61" s="18">
        <f t="shared" si="43"/>
        <v>-49.818358818444636</v>
      </c>
      <c r="AR61" s="18">
        <f t="shared" si="15"/>
        <v>52.813501579533813</v>
      </c>
      <c r="AS61" s="18">
        <f t="shared" si="16"/>
        <v>17.987501307186122</v>
      </c>
      <c r="AT61" s="18">
        <f t="shared" si="17"/>
        <v>-24.341354786343945</v>
      </c>
      <c r="AU61" s="18">
        <f t="shared" si="18"/>
        <v>-32.208132884868384</v>
      </c>
      <c r="AV61" s="18">
        <f t="shared" si="38"/>
        <v>4329.4996724793136</v>
      </c>
      <c r="AW61" s="18">
        <f t="shared" si="26"/>
        <v>-3.3587107180685507</v>
      </c>
      <c r="AX61" s="18">
        <f t="shared" si="27"/>
        <v>82.026491703312786</v>
      </c>
      <c r="AY61" s="18">
        <f t="shared" si="48"/>
        <v>-4.0946658187173246E-2</v>
      </c>
      <c r="AZ61" s="19">
        <f t="shared" si="2"/>
        <v>28413.69999999999</v>
      </c>
      <c r="BA61" s="18">
        <f t="shared" si="28"/>
        <v>78.667780985244377</v>
      </c>
      <c r="BB61" s="18">
        <f t="shared" si="36"/>
        <v>4764.0599570133345</v>
      </c>
      <c r="BC61" s="18">
        <f t="shared" si="29"/>
        <v>4867.0599570133327</v>
      </c>
      <c r="BD61" s="18"/>
      <c r="BE61" s="105">
        <f t="shared" si="30"/>
        <v>1.6428850873801738E-2</v>
      </c>
      <c r="BF61" s="105">
        <f t="shared" si="44"/>
        <v>1.798492968430844E-2</v>
      </c>
    </row>
    <row r="62" spans="1:58" x14ac:dyDescent="0.25">
      <c r="A62" s="120">
        <v>0</v>
      </c>
      <c r="C62" s="14">
        <f t="shared" si="20"/>
        <v>44126</v>
      </c>
      <c r="D62" s="84">
        <v>61</v>
      </c>
      <c r="E62" s="84" t="str">
        <f t="shared" si="7"/>
        <v/>
      </c>
      <c r="AC62" s="70">
        <f t="shared" si="10"/>
        <v>8.5061529986161926</v>
      </c>
      <c r="AD62" s="15">
        <f t="shared" si="11"/>
        <v>2.8888888888888893</v>
      </c>
      <c r="AE62">
        <f t="shared" si="47"/>
        <v>0.13</v>
      </c>
      <c r="AF62">
        <v>22.22</v>
      </c>
      <c r="AG62">
        <f t="shared" si="1"/>
        <v>4.4999999999999998E-2</v>
      </c>
      <c r="AH62">
        <f t="shared" si="12"/>
        <v>8.5000000000000006E-2</v>
      </c>
      <c r="AI62" s="26">
        <f t="shared" si="33"/>
        <v>23468.597367638817</v>
      </c>
      <c r="AJ62" s="27">
        <f t="shared" si="13"/>
        <v>-58.123112737327055</v>
      </c>
      <c r="AK62" s="27">
        <f t="shared" si="14"/>
        <v>-19.919562610514774</v>
      </c>
      <c r="AL62" s="27">
        <f t="shared" si="22"/>
        <v>-70.238407813057648</v>
      </c>
      <c r="AM62" s="27">
        <f t="shared" si="23"/>
        <v>-7.8042675347841826</v>
      </c>
      <c r="AN62" s="27">
        <f t="shared" si="24"/>
        <v>-23.412802604352549</v>
      </c>
      <c r="AO62" s="27">
        <f t="shared" si="25"/>
        <v>-46.825605208705099</v>
      </c>
      <c r="AP62" s="18">
        <f t="shared" si="37"/>
        <v>534.16256722556</v>
      </c>
      <c r="AQ62" s="18">
        <f t="shared" si="43"/>
        <v>-49.445912317485949</v>
      </c>
      <c r="AR62" s="18">
        <f t="shared" si="15"/>
        <v>52.310801463594352</v>
      </c>
      <c r="AS62" s="18">
        <f t="shared" si="16"/>
        <v>17.927606349463296</v>
      </c>
      <c r="AT62" s="18">
        <f t="shared" si="17"/>
        <v>-24.19021280403086</v>
      </c>
      <c r="AU62" s="18">
        <f t="shared" si="18"/>
        <v>-31.994480338815045</v>
      </c>
      <c r="AV62" s="18">
        <f t="shared" si="38"/>
        <v>4410.9400651356145</v>
      </c>
      <c r="AW62" s="18">
        <f t="shared" si="26"/>
        <v>-3.3977173084591641</v>
      </c>
      <c r="AX62" s="18">
        <f t="shared" si="27"/>
        <v>81.440392656300901</v>
      </c>
      <c r="AY62" s="18">
        <f t="shared" si="48"/>
        <v>-4.1720296251497611E-2</v>
      </c>
      <c r="AZ62" s="19">
        <f t="shared" si="2"/>
        <v>28413.699999999993</v>
      </c>
      <c r="BA62" s="18">
        <f t="shared" si="28"/>
        <v>78.042675347841822</v>
      </c>
      <c r="BB62" s="18">
        <f t="shared" si="36"/>
        <v>4842.1026323611759</v>
      </c>
      <c r="BC62" s="18">
        <f t="shared" si="29"/>
        <v>4945.102632361175</v>
      </c>
      <c r="BD62" s="18"/>
      <c r="BE62" s="105">
        <f t="shared" si="30"/>
        <v>1.6034870340026205E-2</v>
      </c>
      <c r="BF62" s="105">
        <f t="shared" si="44"/>
        <v>1.7529994861036055E-2</v>
      </c>
    </row>
    <row r="63" spans="1:58" x14ac:dyDescent="0.25">
      <c r="A63" s="120">
        <v>0</v>
      </c>
      <c r="C63" s="14">
        <f t="shared" si="20"/>
        <v>44127</v>
      </c>
      <c r="D63" s="84">
        <v>62</v>
      </c>
      <c r="E63" s="84" t="str">
        <f t="shared" si="7"/>
        <v/>
      </c>
      <c r="AC63" s="70">
        <f t="shared" si="10"/>
        <v>8.521687175779503</v>
      </c>
      <c r="AD63" s="15">
        <f t="shared" si="11"/>
        <v>2.8888888888888893</v>
      </c>
      <c r="AE63">
        <f t="shared" si="47"/>
        <v>0.13</v>
      </c>
      <c r="AF63">
        <v>22.22</v>
      </c>
      <c r="AG63">
        <f t="shared" si="1"/>
        <v>4.4999999999999998E-2</v>
      </c>
      <c r="AH63">
        <f t="shared" si="12"/>
        <v>8.5000000000000006E-2</v>
      </c>
      <c r="AI63" s="26">
        <f t="shared" si="33"/>
        <v>23391.179512726609</v>
      </c>
      <c r="AJ63" s="27">
        <f t="shared" si="13"/>
        <v>-57.564313439106996</v>
      </c>
      <c r="AK63" s="27">
        <f t="shared" si="14"/>
        <v>-19.853541473102158</v>
      </c>
      <c r="AL63" s="27">
        <f t="shared" si="22"/>
        <v>-69.676069420988242</v>
      </c>
      <c r="AM63" s="27">
        <f t="shared" si="23"/>
        <v>-7.7417854912209156</v>
      </c>
      <c r="AN63" s="27">
        <f t="shared" si="24"/>
        <v>-23.225356473662746</v>
      </c>
      <c r="AO63" s="27">
        <f t="shared" si="25"/>
        <v>-46.450712947325499</v>
      </c>
      <c r="AP63" s="18">
        <f t="shared" si="37"/>
        <v>530.72852305071876</v>
      </c>
      <c r="AQ63" s="18">
        <f t="shared" si="43"/>
        <v>-49.072798070679283</v>
      </c>
      <c r="AR63" s="18">
        <f t="shared" si="15"/>
        <v>51.807882095196298</v>
      </c>
      <c r="AS63" s="18">
        <f t="shared" si="16"/>
        <v>17.868187325791943</v>
      </c>
      <c r="AT63" s="18">
        <f t="shared" si="17"/>
        <v>-24.037315525150198</v>
      </c>
      <c r="AU63" s="18">
        <f t="shared" si="18"/>
        <v>-31.779101016371115</v>
      </c>
      <c r="AV63" s="18">
        <f t="shared" si="38"/>
        <v>4491.7919642226652</v>
      </c>
      <c r="AW63" s="18">
        <f t="shared" si="26"/>
        <v>-3.4340441748412331</v>
      </c>
      <c r="AX63" s="18">
        <f t="shared" si="27"/>
        <v>80.851899087050697</v>
      </c>
      <c r="AY63" s="18">
        <f t="shared" si="48"/>
        <v>-4.2473265484387769E-2</v>
      </c>
      <c r="AZ63" s="19">
        <f t="shared" si="2"/>
        <v>28413.699999999993</v>
      </c>
      <c r="BA63" s="18">
        <f t="shared" si="28"/>
        <v>77.417854912209165</v>
      </c>
      <c r="BB63" s="18">
        <f t="shared" si="36"/>
        <v>4919.5204872733848</v>
      </c>
      <c r="BC63" s="18">
        <f t="shared" si="29"/>
        <v>5022.5204872733839</v>
      </c>
      <c r="BD63" s="18"/>
      <c r="BE63" s="105">
        <f t="shared" si="30"/>
        <v>1.5655459687647293E-2</v>
      </c>
      <c r="BF63" s="105">
        <f t="shared" si="44"/>
        <v>1.7093116278713193E-2</v>
      </c>
    </row>
    <row r="64" spans="1:58" x14ac:dyDescent="0.25">
      <c r="A64" s="120">
        <v>0</v>
      </c>
      <c r="C64" s="14">
        <f t="shared" si="20"/>
        <v>44128</v>
      </c>
      <c r="D64" s="84">
        <v>63</v>
      </c>
      <c r="E64" s="84" t="str">
        <f t="shared" si="7"/>
        <v/>
      </c>
      <c r="AC64" s="70">
        <f t="shared" si="10"/>
        <v>8.5368613207506616</v>
      </c>
      <c r="AD64" s="15">
        <f t="shared" si="11"/>
        <v>2.8888888888888893</v>
      </c>
      <c r="AE64">
        <f t="shared" si="47"/>
        <v>0.13</v>
      </c>
      <c r="AF64">
        <v>22.22</v>
      </c>
      <c r="AG64">
        <f t="shared" si="1"/>
        <v>4.4999999999999998E-2</v>
      </c>
      <c r="AH64">
        <f t="shared" si="12"/>
        <v>8.5000000000000006E-2</v>
      </c>
      <c r="AI64" s="26">
        <f t="shared" si="33"/>
        <v>23314.385893478277</v>
      </c>
      <c r="AJ64" s="27">
        <f t="shared" si="13"/>
        <v>-57.005570338298647</v>
      </c>
      <c r="AK64" s="27">
        <f t="shared" si="14"/>
        <v>-19.78804891003243</v>
      </c>
      <c r="AL64" s="27">
        <f t="shared" si="22"/>
        <v>-69.114257323497981</v>
      </c>
      <c r="AM64" s="27">
        <f t="shared" si="23"/>
        <v>-7.6793619248331089</v>
      </c>
      <c r="AN64" s="27">
        <f t="shared" si="24"/>
        <v>-23.038085774499326</v>
      </c>
      <c r="AO64" s="27">
        <f t="shared" si="25"/>
        <v>-46.076171548998659</v>
      </c>
      <c r="AP64" s="18">
        <f t="shared" si="37"/>
        <v>527.26084634308643</v>
      </c>
      <c r="AQ64" s="18">
        <f t="shared" si="43"/>
        <v>-48.699150493848023</v>
      </c>
      <c r="AR64" s="18">
        <f t="shared" si="15"/>
        <v>51.30501330446878</v>
      </c>
      <c r="AS64" s="18">
        <f t="shared" si="16"/>
        <v>17.809244019029187</v>
      </c>
      <c r="AT64" s="18">
        <f t="shared" si="17"/>
        <v>-23.882783537282343</v>
      </c>
      <c r="AU64" s="18">
        <f t="shared" si="18"/>
        <v>-31.562145462115453</v>
      </c>
      <c r="AV64" s="18">
        <f t="shared" si="38"/>
        <v>4572.0532601786281</v>
      </c>
      <c r="AW64" s="18">
        <f t="shared" si="26"/>
        <v>-3.4676767076323358</v>
      </c>
      <c r="AX64" s="18">
        <f t="shared" si="27"/>
        <v>80.261295955962851</v>
      </c>
      <c r="AY64" s="18">
        <f t="shared" si="48"/>
        <v>-4.3204843210293463E-2</v>
      </c>
      <c r="AZ64" s="19">
        <f t="shared" si="2"/>
        <v>28413.699999999993</v>
      </c>
      <c r="BA64" s="18">
        <f t="shared" si="28"/>
        <v>76.793619248331098</v>
      </c>
      <c r="BB64" s="18">
        <f t="shared" si="36"/>
        <v>4996.314106521716</v>
      </c>
      <c r="BC64" s="18">
        <f t="shared" si="29"/>
        <v>5099.3141065217142</v>
      </c>
      <c r="BD64" s="18"/>
      <c r="BE64" s="105">
        <f t="shared" si="30"/>
        <v>1.5289856844370954E-2</v>
      </c>
      <c r="BF64" s="105">
        <f t="shared" si="44"/>
        <v>1.6673242629637552E-2</v>
      </c>
    </row>
    <row r="65" spans="1:58" x14ac:dyDescent="0.25">
      <c r="A65" s="120">
        <v>0</v>
      </c>
      <c r="C65" s="14">
        <f t="shared" si="20"/>
        <v>44129</v>
      </c>
      <c r="D65" s="84">
        <v>64</v>
      </c>
      <c r="E65" s="84" t="str">
        <f t="shared" si="7"/>
        <v/>
      </c>
      <c r="AC65" s="70">
        <f t="shared" si="10"/>
        <v>8.5516882119370852</v>
      </c>
      <c r="AD65" s="15">
        <f t="shared" si="11"/>
        <v>2.8888888888888893</v>
      </c>
      <c r="AE65">
        <f t="shared" si="47"/>
        <v>0.13</v>
      </c>
      <c r="AF65">
        <v>22.22</v>
      </c>
      <c r="AG65">
        <f t="shared" si="1"/>
        <v>4.4999999999999998E-2</v>
      </c>
      <c r="AH65">
        <f t="shared" si="12"/>
        <v>8.5000000000000006E-2</v>
      </c>
      <c r="AI65" s="26">
        <f t="shared" si="33"/>
        <v>23238.215629400103</v>
      </c>
      <c r="AJ65" s="27">
        <f t="shared" si="13"/>
        <v>-56.447179651559566</v>
      </c>
      <c r="AK65" s="27">
        <f t="shared" si="14"/>
        <v>-19.723084426610907</v>
      </c>
      <c r="AL65" s="27">
        <f t="shared" si="22"/>
        <v>-68.553237670353425</v>
      </c>
      <c r="AM65" s="27">
        <f t="shared" si="23"/>
        <v>-7.6170264078170478</v>
      </c>
      <c r="AN65" s="27">
        <f t="shared" si="24"/>
        <v>-22.851079223451141</v>
      </c>
      <c r="AO65" s="27">
        <f t="shared" si="25"/>
        <v>-45.702158446902288</v>
      </c>
      <c r="AP65" s="18">
        <f t="shared" si="37"/>
        <v>523.76229717405681</v>
      </c>
      <c r="AQ65" s="18">
        <f t="shared" si="43"/>
        <v>-48.325048753944074</v>
      </c>
      <c r="AR65" s="18">
        <f t="shared" si="15"/>
        <v>50.80246168640361</v>
      </c>
      <c r="AS65" s="18">
        <f t="shared" si="16"/>
        <v>17.750775983949815</v>
      </c>
      <c r="AT65" s="18">
        <f t="shared" si="17"/>
        <v>-23.726738085438889</v>
      </c>
      <c r="AU65" s="18">
        <f t="shared" si="18"/>
        <v>-31.343764493255936</v>
      </c>
      <c r="AV65" s="18">
        <f t="shared" si="38"/>
        <v>4651.722073425829</v>
      </c>
      <c r="AW65" s="18">
        <f t="shared" si="26"/>
        <v>-3.4985491690296158</v>
      </c>
      <c r="AX65" s="18">
        <f t="shared" si="27"/>
        <v>79.668813247200887</v>
      </c>
      <c r="AY65" s="18">
        <f t="shared" si="48"/>
        <v>-4.3913659893164467E-2</v>
      </c>
      <c r="AZ65" s="19">
        <f t="shared" si="2"/>
        <v>28413.69999999999</v>
      </c>
      <c r="BA65" s="18">
        <f t="shared" si="28"/>
        <v>76.170264078170476</v>
      </c>
      <c r="BB65" s="18">
        <f t="shared" si="36"/>
        <v>5072.4843705998865</v>
      </c>
      <c r="BC65" s="18">
        <f t="shared" si="29"/>
        <v>5175.4843705998856</v>
      </c>
      <c r="BD65" s="18"/>
      <c r="BE65" s="105">
        <f t="shared" si="30"/>
        <v>1.493735480635606E-2</v>
      </c>
      <c r="BF65" s="105">
        <f t="shared" si="44"/>
        <v>1.6269407229384469E-2</v>
      </c>
    </row>
    <row r="66" spans="1:58" x14ac:dyDescent="0.25">
      <c r="A66" s="120">
        <v>0</v>
      </c>
      <c r="C66" s="14">
        <f t="shared" si="20"/>
        <v>44130</v>
      </c>
      <c r="D66" s="84">
        <v>65</v>
      </c>
      <c r="E66" s="84" t="str">
        <f t="shared" si="7"/>
        <v/>
      </c>
      <c r="AC66" s="70">
        <f t="shared" si="10"/>
        <v>8.5661799948070385</v>
      </c>
      <c r="AD66" s="15">
        <f t="shared" si="11"/>
        <v>2.8888888888888893</v>
      </c>
      <c r="AE66">
        <f t="shared" ref="AE66:AE110" si="49">IF(A66=0,$BL$2,IF(A66=1,$BL$3,IF(A66=2,$BL$4,IF(A66=3,$BL$5,IF(A66=4,$BL$6,IF(A66=5,$BL$7,IF(A66=6,$BL$8,IF(A66=7,$BL$9,IF(A66=8,$BL$10,"")))))))))</f>
        <v>0.13</v>
      </c>
      <c r="AF66">
        <v>22.22</v>
      </c>
      <c r="AG66">
        <f t="shared" ref="AG66:AG110" si="50">$BI$7</f>
        <v>4.4999999999999998E-2</v>
      </c>
      <c r="AH66">
        <f t="shared" si="12"/>
        <v>8.5000000000000006E-2</v>
      </c>
      <c r="AI66" s="26">
        <f t="shared" si="33"/>
        <v>23162.667542580311</v>
      </c>
      <c r="AJ66" s="27">
        <f t="shared" si="13"/>
        <v>-55.889439541815889</v>
      </c>
      <c r="AK66" s="27">
        <f t="shared" si="14"/>
        <v>-19.658647277973365</v>
      </c>
      <c r="AL66" s="27">
        <f t="shared" si="22"/>
        <v>-67.993278137810336</v>
      </c>
      <c r="AM66" s="27">
        <f t="shared" si="23"/>
        <v>-7.5548086819789262</v>
      </c>
      <c r="AN66" s="27">
        <f t="shared" si="24"/>
        <v>-22.664426045936779</v>
      </c>
      <c r="AO66" s="27">
        <f t="shared" si="25"/>
        <v>-45.328852091873557</v>
      </c>
      <c r="AP66" s="18">
        <f t="shared" si="37"/>
        <v>520.23572396375937</v>
      </c>
      <c r="AQ66" s="18">
        <f t="shared" si="43"/>
        <v>-47.950547975275143</v>
      </c>
      <c r="AR66" s="18">
        <f t="shared" si="15"/>
        <v>50.300495587634302</v>
      </c>
      <c r="AS66" s="18">
        <f t="shared" si="16"/>
        <v>17.69278255017603</v>
      </c>
      <c r="AT66" s="18">
        <f t="shared" si="17"/>
        <v>-23.569303372832557</v>
      </c>
      <c r="AU66" s="18">
        <f t="shared" si="18"/>
        <v>-31.124112054811484</v>
      </c>
      <c r="AV66" s="18">
        <f t="shared" si="38"/>
        <v>4730.7967334559153</v>
      </c>
      <c r="AW66" s="18">
        <f t="shared" si="26"/>
        <v>-3.5265732102974425</v>
      </c>
      <c r="AX66" s="18">
        <f t="shared" si="27"/>
        <v>79.074660030086307</v>
      </c>
      <c r="AY66" s="18">
        <f t="shared" si="48"/>
        <v>-4.4598019251118538E-2</v>
      </c>
      <c r="AZ66" s="19">
        <f t="shared" ref="AZ66:AZ110" si="51">AI66+AP66+AV66</f>
        <v>28413.699999999986</v>
      </c>
      <c r="BA66" s="18">
        <f t="shared" si="28"/>
        <v>75.548086819789262</v>
      </c>
      <c r="BB66" s="18">
        <f t="shared" si="36"/>
        <v>5148.0324574196757</v>
      </c>
      <c r="BC66" s="18">
        <f t="shared" si="29"/>
        <v>5251.0324574196748</v>
      </c>
      <c r="BD66" s="18"/>
      <c r="BE66" s="105">
        <f t="shared" si="30"/>
        <v>1.4597297839203502E-2</v>
      </c>
      <c r="BF66" s="105">
        <f t="shared" si="44"/>
        <v>1.5880722499010371E-2</v>
      </c>
    </row>
    <row r="67" spans="1:58" x14ac:dyDescent="0.25">
      <c r="A67" s="120">
        <v>0</v>
      </c>
      <c r="C67" s="14">
        <f t="shared" si="20"/>
        <v>44131</v>
      </c>
      <c r="D67" s="84">
        <v>66</v>
      </c>
      <c r="E67" s="84" t="str">
        <f t="shared" ref="E67:E110" si="52">IFERROR(LN(J67),"")</f>
        <v/>
      </c>
      <c r="AC67" s="70">
        <f t="shared" ref="AC67:AC110" si="53">LN(BC67)</f>
        <v>8.5803482271780585</v>
      </c>
      <c r="AD67" s="15">
        <f t="shared" ref="AD67:AD110" si="54">AE67/AG67</f>
        <v>2.8888888888888893</v>
      </c>
      <c r="AE67">
        <f t="shared" si="49"/>
        <v>0.13</v>
      </c>
      <c r="AF67">
        <v>22.22</v>
      </c>
      <c r="AG67">
        <f t="shared" si="50"/>
        <v>4.4999999999999998E-2</v>
      </c>
      <c r="AH67">
        <f t="shared" ref="AH67:AH110" si="55">AE67-AG67</f>
        <v>8.5000000000000006E-2</v>
      </c>
      <c r="AI67" s="26">
        <f t="shared" si="33"/>
        <v>23087.740153605551</v>
      </c>
      <c r="AJ67" s="27">
        <f t="shared" ref="AJ67:AJ110" si="56">-((AI66/$BI$2)*(AE67*AP66))</f>
        <v>-55.332652507108556</v>
      </c>
      <c r="AK67" s="27">
        <f t="shared" ref="AK67:AK110" si="57">-(AI66/$BI$2)*($BI$26*$BI$25)</f>
        <v>-19.594736467651206</v>
      </c>
      <c r="AL67" s="27">
        <f t="shared" si="22"/>
        <v>-67.434650077283791</v>
      </c>
      <c r="AM67" s="27">
        <f t="shared" si="23"/>
        <v>-7.4927388974759772</v>
      </c>
      <c r="AN67" s="27">
        <f t="shared" si="24"/>
        <v>-22.478216692427928</v>
      </c>
      <c r="AO67" s="27">
        <f t="shared" si="25"/>
        <v>-44.956433384855863</v>
      </c>
      <c r="AP67" s="18">
        <f t="shared" si="37"/>
        <v>516.68405026173139</v>
      </c>
      <c r="AQ67" s="18">
        <f t="shared" si="43"/>
        <v>-47.575716200942594</v>
      </c>
      <c r="AR67" s="18">
        <f t="shared" ref="AR67:AR110" si="58">0.9*((AI66/$BI$2)*(AE67*AP66))</f>
        <v>49.799387256397701</v>
      </c>
      <c r="AS67" s="18">
        <f t="shared" ref="AS67:AS110" si="59">0.9*(-AK67)</f>
        <v>17.635262820886087</v>
      </c>
      <c r="AT67" s="18">
        <f t="shared" ref="AT67:AT110" si="60">-(AP66*AG67)</f>
        <v>-23.41060757836917</v>
      </c>
      <c r="AU67" s="18">
        <f t="shared" ref="AU67:AU110" si="61">-(AP66*AG67)+AM67</f>
        <v>-30.903346475845147</v>
      </c>
      <c r="AV67" s="18">
        <f t="shared" si="38"/>
        <v>4809.2757961327025</v>
      </c>
      <c r="AW67" s="18">
        <f t="shared" si="26"/>
        <v>-3.5516737020279834</v>
      </c>
      <c r="AX67" s="18">
        <f t="shared" si="27"/>
        <v>78.47906267678718</v>
      </c>
      <c r="AY67" s="18">
        <f t="shared" ref="AY67:AY110" si="62">(AP67-AP66)/(AV67-AV66)</f>
        <v>-4.5256321633903897E-2</v>
      </c>
      <c r="AZ67" s="19">
        <f t="shared" si="51"/>
        <v>28413.699999999983</v>
      </c>
      <c r="BA67" s="18">
        <f t="shared" ref="BA67:BA110" si="63">-SUM(AM67:AO67)</f>
        <v>74.927388974759765</v>
      </c>
      <c r="BB67" s="18">
        <f t="shared" si="36"/>
        <v>5222.9598463944358</v>
      </c>
      <c r="BC67" s="18">
        <f t="shared" ref="BC67:BC110" si="64">AP67+AV67</f>
        <v>5325.959846394434</v>
      </c>
      <c r="BD67" s="18"/>
      <c r="BE67" s="105">
        <f t="shared" si="30"/>
        <v>1.4269077478065724E-2</v>
      </c>
      <c r="BF67" s="105">
        <f t="shared" si="44"/>
        <v>1.5506373750598389E-2</v>
      </c>
    </row>
    <row r="68" spans="1:58" x14ac:dyDescent="0.25">
      <c r="A68" s="120">
        <v>0</v>
      </c>
      <c r="C68" s="14">
        <f t="shared" ref="C68:C110" si="65">C67+1</f>
        <v>44132</v>
      </c>
      <c r="D68" s="84">
        <v>67</v>
      </c>
      <c r="E68" s="84" t="str">
        <f t="shared" si="52"/>
        <v/>
      </c>
      <c r="AC68" s="70">
        <f t="shared" si="53"/>
        <v>8.5942039204031619</v>
      </c>
      <c r="AD68" s="15">
        <f t="shared" si="54"/>
        <v>2.8888888888888893</v>
      </c>
      <c r="AE68">
        <f t="shared" si="49"/>
        <v>0.13</v>
      </c>
      <c r="AF68">
        <v>22.22</v>
      </c>
      <c r="AG68">
        <f t="shared" si="50"/>
        <v>4.4999999999999998E-2</v>
      </c>
      <c r="AH68">
        <f t="shared" si="55"/>
        <v>8.5000000000000006E-2</v>
      </c>
      <c r="AI68" s="26">
        <f t="shared" si="33"/>
        <v>23013.431678939589</v>
      </c>
      <c r="AJ68" s="27">
        <f t="shared" si="56"/>
        <v>-54.777123921845529</v>
      </c>
      <c r="AK68" s="27">
        <f t="shared" si="57"/>
        <v>-19.531350744116963</v>
      </c>
      <c r="AL68" s="27">
        <f t="shared" ref="AL68:AL110" si="66">(AK68+AJ68)*0.9</f>
        <v>-66.877627199366245</v>
      </c>
      <c r="AM68" s="27">
        <f t="shared" ref="AM68:AM110" si="67">(AK68+AJ68)*0.1</f>
        <v>-7.4308474665962496</v>
      </c>
      <c r="AN68" s="27">
        <f t="shared" ref="AN68:AN110" si="68">SUM(AL68:AM68)*0.3</f>
        <v>-22.292542399788747</v>
      </c>
      <c r="AO68" s="27">
        <f t="shared" ref="AO68:AO110" si="69">AL68-AN68</f>
        <v>-44.585084799577501</v>
      </c>
      <c r="AP68" s="18">
        <f t="shared" si="37"/>
        <v>513.11022660817309</v>
      </c>
      <c r="AQ68" s="18">
        <f t="shared" si="43"/>
        <v>-47.200668591146631</v>
      </c>
      <c r="AR68" s="18">
        <f t="shared" si="58"/>
        <v>49.299411529660979</v>
      </c>
      <c r="AS68" s="18">
        <f t="shared" si="59"/>
        <v>17.578215669705269</v>
      </c>
      <c r="AT68" s="18">
        <f t="shared" si="60"/>
        <v>-23.250782261777911</v>
      </c>
      <c r="AU68" s="18">
        <f t="shared" si="61"/>
        <v>-30.681629728374162</v>
      </c>
      <c r="AV68" s="18">
        <f t="shared" si="38"/>
        <v>4887.1580944522229</v>
      </c>
      <c r="AW68" s="18">
        <f t="shared" ref="AW68:AW110" si="70">(AP68-AP67)</f>
        <v>-3.5738236535582928</v>
      </c>
      <c r="AX68" s="18">
        <f t="shared" ref="AX68:AX110" si="71">(AV68-AV67)</f>
        <v>77.882298319520487</v>
      </c>
      <c r="AY68" s="18">
        <f t="shared" si="62"/>
        <v>-4.5887496012204182E-2</v>
      </c>
      <c r="AZ68" s="19">
        <f t="shared" si="51"/>
        <v>28413.699999999983</v>
      </c>
      <c r="BA68" s="18">
        <f t="shared" si="63"/>
        <v>74.308474665962507</v>
      </c>
      <c r="BB68" s="18">
        <f t="shared" si="36"/>
        <v>5297.2683210603982</v>
      </c>
      <c r="BC68" s="18">
        <f t="shared" si="64"/>
        <v>5400.2683210603964</v>
      </c>
      <c r="BD68" s="18"/>
      <c r="BE68" s="105">
        <f t="shared" ref="BE68:BE110" si="72">(BC68-BC67)/BC67</f>
        <v>1.3952128218966528E-2</v>
      </c>
      <c r="BF68" s="105">
        <f t="shared" si="44"/>
        <v>1.5145612011054752E-2</v>
      </c>
    </row>
    <row r="69" spans="1:58" x14ac:dyDescent="0.25">
      <c r="A69" s="120">
        <v>0</v>
      </c>
      <c r="C69" s="14">
        <f t="shared" si="65"/>
        <v>44133</v>
      </c>
      <c r="D69" s="84">
        <v>68</v>
      </c>
      <c r="E69" s="84" t="str">
        <f t="shared" si="52"/>
        <v/>
      </c>
      <c r="AC69" s="70">
        <f t="shared" si="53"/>
        <v>8.607757576198253</v>
      </c>
      <c r="AD69" s="15">
        <f t="shared" si="54"/>
        <v>2.8888888888888893</v>
      </c>
      <c r="AE69">
        <f t="shared" si="49"/>
        <v>0.13</v>
      </c>
      <c r="AF69">
        <v>22.22</v>
      </c>
      <c r="AG69">
        <f t="shared" si="50"/>
        <v>4.4999999999999998E-2</v>
      </c>
      <c r="AH69">
        <f t="shared" si="55"/>
        <v>8.5000000000000006E-2</v>
      </c>
      <c r="AI69" s="26">
        <f t="shared" ref="AI69:AI110" si="73">AI68+AJ69+AK69</f>
        <v>22939.740033418177</v>
      </c>
      <c r="AJ69" s="27">
        <f t="shared" si="56"/>
        <v>-54.223156922845867</v>
      </c>
      <c r="AK69" s="27">
        <f t="shared" si="57"/>
        <v>-19.468488598566761</v>
      </c>
      <c r="AL69" s="27">
        <f t="shared" si="66"/>
        <v>-66.322480969271368</v>
      </c>
      <c r="AM69" s="27">
        <f t="shared" si="67"/>
        <v>-7.369164552141263</v>
      </c>
      <c r="AN69" s="27">
        <f t="shared" si="68"/>
        <v>-22.107493656423788</v>
      </c>
      <c r="AO69" s="27">
        <f t="shared" si="69"/>
        <v>-44.214987312847583</v>
      </c>
      <c r="AP69" s="18">
        <f t="shared" si="37"/>
        <v>509.51714217137163</v>
      </c>
      <c r="AQ69" s="18">
        <f t="shared" si="43"/>
        <v>-46.825605208705099</v>
      </c>
      <c r="AR69" s="18">
        <f t="shared" si="58"/>
        <v>48.800841230561282</v>
      </c>
      <c r="AS69" s="18">
        <f t="shared" si="59"/>
        <v>17.521639738710086</v>
      </c>
      <c r="AT69" s="18">
        <f t="shared" si="60"/>
        <v>-23.089960197367787</v>
      </c>
      <c r="AU69" s="18">
        <f t="shared" si="61"/>
        <v>-30.459124749509051</v>
      </c>
      <c r="AV69" s="18">
        <f t="shared" si="38"/>
        <v>4964.4428244104374</v>
      </c>
      <c r="AW69" s="18">
        <f t="shared" si="70"/>
        <v>-3.5930844368014618</v>
      </c>
      <c r="AX69" s="18">
        <f t="shared" si="71"/>
        <v>77.284729958214484</v>
      </c>
      <c r="AY69" s="18">
        <f t="shared" si="62"/>
        <v>-4.6491518295323463E-2</v>
      </c>
      <c r="AZ69" s="19">
        <f t="shared" si="51"/>
        <v>28413.699999999986</v>
      </c>
      <c r="BA69" s="18">
        <f t="shared" si="63"/>
        <v>73.691645521412639</v>
      </c>
      <c r="BB69" s="18">
        <f t="shared" si="36"/>
        <v>5370.9599665818105</v>
      </c>
      <c r="BC69" s="18">
        <f t="shared" si="64"/>
        <v>5473.9599665818087</v>
      </c>
      <c r="BD69" s="18"/>
      <c r="BE69" s="105">
        <f t="shared" si="72"/>
        <v>1.3645922969053915E-2</v>
      </c>
      <c r="BF69" s="105">
        <f t="shared" si="44"/>
        <v>1.4797746022961272E-2</v>
      </c>
    </row>
    <row r="70" spans="1:58" x14ac:dyDescent="0.25">
      <c r="A70" s="120">
        <v>1</v>
      </c>
      <c r="C70" s="14">
        <f t="shared" si="65"/>
        <v>44134</v>
      </c>
      <c r="D70" s="84">
        <v>69</v>
      </c>
      <c r="E70" s="84" t="str">
        <f t="shared" si="52"/>
        <v/>
      </c>
      <c r="AC70" s="70">
        <f t="shared" si="53"/>
        <v>8.6224695101389095</v>
      </c>
      <c r="AD70" s="15">
        <f t="shared" si="54"/>
        <v>3.3222222222222224</v>
      </c>
      <c r="AE70">
        <f t="shared" si="49"/>
        <v>0.14949999999999999</v>
      </c>
      <c r="AF70">
        <v>22.22</v>
      </c>
      <c r="AG70">
        <f t="shared" si="50"/>
        <v>4.4999999999999998E-2</v>
      </c>
      <c r="AH70">
        <f t="shared" si="55"/>
        <v>0.1045</v>
      </c>
      <c r="AI70" s="26">
        <f t="shared" si="73"/>
        <v>22858.612185503833</v>
      </c>
      <c r="AJ70" s="27">
        <f t="shared" si="56"/>
        <v>-61.721699647314431</v>
      </c>
      <c r="AK70" s="27">
        <f t="shared" si="57"/>
        <v>-19.40614826703089</v>
      </c>
      <c r="AL70" s="27">
        <f t="shared" si="66"/>
        <v>-73.015063122910789</v>
      </c>
      <c r="AM70" s="27">
        <f t="shared" si="67"/>
        <v>-8.1127847914345335</v>
      </c>
      <c r="AN70" s="27">
        <f t="shared" si="68"/>
        <v>-24.338354374303595</v>
      </c>
      <c r="AO70" s="27">
        <f t="shared" si="69"/>
        <v>-48.676708748607197</v>
      </c>
      <c r="AP70" s="18">
        <f t="shared" si="37"/>
        <v>513.15322094924522</v>
      </c>
      <c r="AQ70" s="18">
        <f t="shared" si="43"/>
        <v>-46.450712947325499</v>
      </c>
      <c r="AR70" s="18">
        <f t="shared" si="58"/>
        <v>55.549529682582985</v>
      </c>
      <c r="AS70" s="18">
        <f t="shared" si="59"/>
        <v>17.4655334403278</v>
      </c>
      <c r="AT70" s="18">
        <f t="shared" si="60"/>
        <v>-22.928271397711722</v>
      </c>
      <c r="AU70" s="18">
        <f t="shared" si="61"/>
        <v>-31.041056189146254</v>
      </c>
      <c r="AV70" s="18">
        <f t="shared" si="38"/>
        <v>5041.93459354691</v>
      </c>
      <c r="AW70" s="18">
        <f t="shared" si="70"/>
        <v>3.6360787778735926</v>
      </c>
      <c r="AX70" s="18">
        <f t="shared" si="71"/>
        <v>77.491769136472612</v>
      </c>
      <c r="AY70" s="18">
        <f t="shared" si="62"/>
        <v>4.6922128871132202E-2</v>
      </c>
      <c r="AZ70" s="19">
        <f t="shared" si="51"/>
        <v>28413.69999999999</v>
      </c>
      <c r="BA70" s="18">
        <f t="shared" si="63"/>
        <v>81.127847914345324</v>
      </c>
      <c r="BB70" s="18">
        <f t="shared" ref="BB70:BB110" si="74">BA70+BB69</f>
        <v>5452.0878144961562</v>
      </c>
      <c r="BC70" s="18">
        <f t="shared" si="64"/>
        <v>5555.0878144961553</v>
      </c>
      <c r="BD70" s="18"/>
      <c r="BE70" s="105">
        <f t="shared" si="72"/>
        <v>1.4820687109446755E-2</v>
      </c>
      <c r="BF70" s="105">
        <f t="shared" si="44"/>
        <v>1.4645973119138841E-2</v>
      </c>
    </row>
    <row r="71" spans="1:58" x14ac:dyDescent="0.25">
      <c r="A71" s="120">
        <v>1</v>
      </c>
      <c r="C71" s="14">
        <f t="shared" si="65"/>
        <v>44135</v>
      </c>
      <c r="D71" s="84">
        <v>70</v>
      </c>
      <c r="E71" s="84" t="str">
        <f t="shared" si="52"/>
        <v/>
      </c>
      <c r="AC71" s="70">
        <f t="shared" si="53"/>
        <v>8.6369951045418727</v>
      </c>
      <c r="AD71" s="15">
        <f t="shared" si="54"/>
        <v>3.3222222222222224</v>
      </c>
      <c r="AE71">
        <f t="shared" si="49"/>
        <v>0.14949999999999999</v>
      </c>
      <c r="AF71">
        <v>22.22</v>
      </c>
      <c r="AG71">
        <f t="shared" si="50"/>
        <v>4.4999999999999998E-2</v>
      </c>
      <c r="AH71">
        <f t="shared" si="55"/>
        <v>0.1045</v>
      </c>
      <c r="AI71" s="26">
        <f t="shared" si="73"/>
        <v>22777.332343143375</v>
      </c>
      <c r="AJ71" s="27">
        <f t="shared" si="56"/>
        <v>-61.942325169580165</v>
      </c>
      <c r="AK71" s="27">
        <f t="shared" si="57"/>
        <v>-19.337517190875822</v>
      </c>
      <c r="AL71" s="27">
        <f t="shared" si="66"/>
        <v>-73.151858124410396</v>
      </c>
      <c r="AM71" s="27">
        <f t="shared" si="67"/>
        <v>-8.1279842360455987</v>
      </c>
      <c r="AN71" s="27">
        <f t="shared" si="68"/>
        <v>-24.3839527081368</v>
      </c>
      <c r="AO71" s="27">
        <f t="shared" si="69"/>
        <v>-48.767905416273592</v>
      </c>
      <c r="AP71" s="18">
        <f t="shared" ref="AP71:AP110" si="75">AP70-AL71-(AP70*AG71)+AQ71</f>
        <v>517.13701258194089</v>
      </c>
      <c r="AQ71" s="18">
        <f t="shared" si="43"/>
        <v>-46.076171548998659</v>
      </c>
      <c r="AR71" s="18">
        <f t="shared" si="58"/>
        <v>55.748092652622148</v>
      </c>
      <c r="AS71" s="18">
        <f t="shared" si="59"/>
        <v>17.40376547178824</v>
      </c>
      <c r="AT71" s="18">
        <f t="shared" si="60"/>
        <v>-23.091894942716035</v>
      </c>
      <c r="AU71" s="18">
        <f t="shared" si="61"/>
        <v>-31.219879178761634</v>
      </c>
      <c r="AV71" s="18">
        <f t="shared" ref="AV71:AV110" si="76">AV70+(AP70*AG71)-AM71-AQ71</f>
        <v>5119.2306442746703</v>
      </c>
      <c r="AW71" s="18">
        <f t="shared" si="70"/>
        <v>3.9837916326956702</v>
      </c>
      <c r="AX71" s="18">
        <f t="shared" si="71"/>
        <v>77.296050727760303</v>
      </c>
      <c r="AY71" s="18">
        <f t="shared" si="62"/>
        <v>5.1539394253488309E-2</v>
      </c>
      <c r="AZ71" s="19">
        <f t="shared" si="51"/>
        <v>28413.699999999986</v>
      </c>
      <c r="BA71" s="18">
        <f t="shared" si="63"/>
        <v>81.279842360455987</v>
      </c>
      <c r="BB71" s="18">
        <f t="shared" si="74"/>
        <v>5533.3676568566125</v>
      </c>
      <c r="BC71" s="18">
        <f t="shared" si="64"/>
        <v>5636.3676568566116</v>
      </c>
      <c r="BD71" s="18"/>
      <c r="BE71" s="105">
        <f t="shared" si="72"/>
        <v>1.4631603509192837E-2</v>
      </c>
      <c r="BF71" s="105">
        <f t="shared" si="44"/>
        <v>1.4517991096832035E-2</v>
      </c>
    </row>
    <row r="72" spans="1:58" x14ac:dyDescent="0.25">
      <c r="A72" s="120">
        <v>1</v>
      </c>
      <c r="C72" s="14">
        <f t="shared" si="65"/>
        <v>44136</v>
      </c>
      <c r="D72" s="84">
        <v>71</v>
      </c>
      <c r="E72" s="84" t="str">
        <f t="shared" si="52"/>
        <v/>
      </c>
      <c r="AC72" s="70">
        <f t="shared" si="53"/>
        <v>8.6513459810348277</v>
      </c>
      <c r="AD72" s="15">
        <f t="shared" si="54"/>
        <v>3.3222222222222224</v>
      </c>
      <c r="AE72">
        <f t="shared" si="49"/>
        <v>0.14949999999999999</v>
      </c>
      <c r="AF72">
        <v>22.22</v>
      </c>
      <c r="AG72">
        <f t="shared" si="50"/>
        <v>4.4999999999999998E-2</v>
      </c>
      <c r="AH72">
        <f t="shared" si="55"/>
        <v>0.1045</v>
      </c>
      <c r="AI72" s="26">
        <f t="shared" si="73"/>
        <v>22695.862342278979</v>
      </c>
      <c r="AJ72" s="27">
        <f t="shared" si="56"/>
        <v>-62.201243331200509</v>
      </c>
      <c r="AK72" s="27">
        <f t="shared" si="57"/>
        <v>-19.268757533195739</v>
      </c>
      <c r="AL72" s="27">
        <f t="shared" si="66"/>
        <v>-73.323000777956622</v>
      </c>
      <c r="AM72" s="27">
        <f t="shared" si="67"/>
        <v>-8.1470000864396237</v>
      </c>
      <c r="AN72" s="27">
        <f t="shared" si="68"/>
        <v>-24.441000259318873</v>
      </c>
      <c r="AO72" s="27">
        <f t="shared" si="69"/>
        <v>-48.882000518637753</v>
      </c>
      <c r="AP72" s="18">
        <f t="shared" si="75"/>
        <v>521.48668934680779</v>
      </c>
      <c r="AQ72" s="18">
        <f t="shared" si="43"/>
        <v>-45.702158446902288</v>
      </c>
      <c r="AR72" s="18">
        <f t="shared" si="58"/>
        <v>55.981118998080461</v>
      </c>
      <c r="AS72" s="18">
        <f t="shared" si="59"/>
        <v>17.341881779876164</v>
      </c>
      <c r="AT72" s="18">
        <f t="shared" si="60"/>
        <v>-23.271165566187339</v>
      </c>
      <c r="AU72" s="18">
        <f t="shared" si="61"/>
        <v>-31.418165652626961</v>
      </c>
      <c r="AV72" s="18">
        <f t="shared" si="76"/>
        <v>5196.3509683741986</v>
      </c>
      <c r="AW72" s="18">
        <f t="shared" si="70"/>
        <v>4.3496767648668992</v>
      </c>
      <c r="AX72" s="18">
        <f t="shared" si="71"/>
        <v>77.120324099528261</v>
      </c>
      <c r="AY72" s="18">
        <f t="shared" si="62"/>
        <v>5.6401173304891569E-2</v>
      </c>
      <c r="AZ72" s="19">
        <f t="shared" si="51"/>
        <v>28413.699999999983</v>
      </c>
      <c r="BA72" s="18">
        <f t="shared" si="63"/>
        <v>81.470000864396241</v>
      </c>
      <c r="BB72" s="18">
        <f t="shared" si="74"/>
        <v>5614.8376577210083</v>
      </c>
      <c r="BC72" s="18">
        <f t="shared" si="64"/>
        <v>5717.8376577210065</v>
      </c>
      <c r="BD72" s="18"/>
      <c r="BE72" s="105">
        <f t="shared" si="72"/>
        <v>1.44543446815942E-2</v>
      </c>
      <c r="BF72" s="105">
        <f t="shared" si="44"/>
        <v>1.4413552076484941E-2</v>
      </c>
    </row>
    <row r="73" spans="1:58" x14ac:dyDescent="0.25">
      <c r="A73" s="120">
        <v>1</v>
      </c>
      <c r="C73" s="14">
        <f t="shared" si="65"/>
        <v>44137</v>
      </c>
      <c r="D73" s="84">
        <v>72</v>
      </c>
      <c r="E73" s="84" t="str">
        <f t="shared" si="52"/>
        <v/>
      </c>
      <c r="AC73" s="70">
        <f t="shared" si="53"/>
        <v>8.6655334630784271</v>
      </c>
      <c r="AD73" s="15">
        <f t="shared" si="54"/>
        <v>3.3222222222222224</v>
      </c>
      <c r="AE73">
        <f t="shared" si="49"/>
        <v>0.14949999999999999</v>
      </c>
      <c r="AF73">
        <v>22.22</v>
      </c>
      <c r="AG73">
        <f t="shared" si="50"/>
        <v>4.4999999999999998E-2</v>
      </c>
      <c r="AH73">
        <f t="shared" si="55"/>
        <v>0.1045</v>
      </c>
      <c r="AI73" s="26">
        <f t="shared" si="73"/>
        <v>22614.162435609229</v>
      </c>
      <c r="AJ73" s="27">
        <f t="shared" si="56"/>
        <v>-62.500069661100568</v>
      </c>
      <c r="AK73" s="27">
        <f t="shared" si="57"/>
        <v>-19.199837008648103</v>
      </c>
      <c r="AL73" s="27">
        <f t="shared" si="66"/>
        <v>-73.529916002773803</v>
      </c>
      <c r="AM73" s="27">
        <f t="shared" si="67"/>
        <v>-8.1699906669748668</v>
      </c>
      <c r="AN73" s="27">
        <f t="shared" si="68"/>
        <v>-24.509972000924602</v>
      </c>
      <c r="AO73" s="27">
        <f t="shared" si="69"/>
        <v>-49.019944001849197</v>
      </c>
      <c r="AP73" s="18">
        <f t="shared" si="75"/>
        <v>526.22085223710178</v>
      </c>
      <c r="AQ73" s="18">
        <f t="shared" si="43"/>
        <v>-45.328852091873557</v>
      </c>
      <c r="AR73" s="18">
        <f t="shared" si="58"/>
        <v>56.250062694990511</v>
      </c>
      <c r="AS73" s="18">
        <f t="shared" si="59"/>
        <v>17.279853307783295</v>
      </c>
      <c r="AT73" s="18">
        <f t="shared" si="60"/>
        <v>-23.46690102060635</v>
      </c>
      <c r="AU73" s="18">
        <f t="shared" si="61"/>
        <v>-31.636891687581219</v>
      </c>
      <c r="AV73" s="18">
        <f t="shared" si="76"/>
        <v>5273.3167121536526</v>
      </c>
      <c r="AW73" s="18">
        <f t="shared" si="70"/>
        <v>4.7341628902939874</v>
      </c>
      <c r="AX73" s="18">
        <f t="shared" si="71"/>
        <v>76.965743779453987</v>
      </c>
      <c r="AY73" s="18">
        <f t="shared" si="62"/>
        <v>6.1509999875526085E-2</v>
      </c>
      <c r="AZ73" s="19">
        <f t="shared" si="51"/>
        <v>28413.699999999983</v>
      </c>
      <c r="BA73" s="18">
        <f t="shared" si="63"/>
        <v>81.699906669748657</v>
      </c>
      <c r="BB73" s="18">
        <f t="shared" si="74"/>
        <v>5696.5375643907573</v>
      </c>
      <c r="BC73" s="18">
        <f t="shared" si="64"/>
        <v>5799.5375643907546</v>
      </c>
      <c r="BD73" s="18"/>
      <c r="BE73" s="105">
        <f t="shared" si="72"/>
        <v>1.4288602013634594E-2</v>
      </c>
      <c r="BF73" s="105">
        <f t="shared" si="44"/>
        <v>1.4332457977394757E-2</v>
      </c>
    </row>
    <row r="74" spans="1:58" x14ac:dyDescent="0.25">
      <c r="A74" s="120">
        <v>1</v>
      </c>
      <c r="C74" s="14">
        <f t="shared" si="65"/>
        <v>44138</v>
      </c>
      <c r="D74" s="84">
        <v>73</v>
      </c>
      <c r="E74" s="84" t="str">
        <f t="shared" si="52"/>
        <v/>
      </c>
      <c r="AC74" s="70">
        <f t="shared" si="53"/>
        <v>8.6795685923448449</v>
      </c>
      <c r="AD74" s="15">
        <f t="shared" si="54"/>
        <v>3.3222222222222224</v>
      </c>
      <c r="AE74">
        <f t="shared" si="49"/>
        <v>0.14949999999999999</v>
      </c>
      <c r="AF74">
        <v>22.22</v>
      </c>
      <c r="AG74">
        <f t="shared" si="50"/>
        <v>4.4999999999999998E-2</v>
      </c>
      <c r="AH74">
        <f t="shared" si="55"/>
        <v>0.1045</v>
      </c>
      <c r="AI74" s="26">
        <f t="shared" si="73"/>
        <v>22532.191283937838</v>
      </c>
      <c r="AJ74" s="27">
        <f t="shared" si="56"/>
        <v>-62.84042967886468</v>
      </c>
      <c r="AK74" s="27">
        <f t="shared" si="57"/>
        <v>-19.130721992526471</v>
      </c>
      <c r="AL74" s="27">
        <f t="shared" si="66"/>
        <v>-73.774036504252038</v>
      </c>
      <c r="AM74" s="27">
        <f t="shared" si="67"/>
        <v>-8.1971151671391151</v>
      </c>
      <c r="AN74" s="27">
        <f t="shared" si="68"/>
        <v>-24.591345501417347</v>
      </c>
      <c r="AO74" s="27">
        <f t="shared" si="69"/>
        <v>-49.182691002834687</v>
      </c>
      <c r="AP74" s="18">
        <f t="shared" si="75"/>
        <v>531.3585170058285</v>
      </c>
      <c r="AQ74" s="18">
        <f t="shared" si="43"/>
        <v>-44.956433384855863</v>
      </c>
      <c r="AR74" s="18">
        <f t="shared" si="58"/>
        <v>56.556386710978217</v>
      </c>
      <c r="AS74" s="18">
        <f t="shared" si="59"/>
        <v>17.217649793273825</v>
      </c>
      <c r="AT74" s="18">
        <f t="shared" si="60"/>
        <v>-23.67993835066958</v>
      </c>
      <c r="AU74" s="18">
        <f t="shared" si="61"/>
        <v>-31.877053517808697</v>
      </c>
      <c r="AV74" s="18">
        <f t="shared" si="76"/>
        <v>5350.1501990563165</v>
      </c>
      <c r="AW74" s="18">
        <f t="shared" si="70"/>
        <v>5.1376647687267223</v>
      </c>
      <c r="AX74" s="18">
        <f t="shared" si="71"/>
        <v>76.833486902663935</v>
      </c>
      <c r="AY74" s="18">
        <f t="shared" si="62"/>
        <v>6.6867520606416625E-2</v>
      </c>
      <c r="AZ74" s="19">
        <f t="shared" si="51"/>
        <v>28413.699999999983</v>
      </c>
      <c r="BA74" s="18">
        <f t="shared" si="63"/>
        <v>81.971151671391141</v>
      </c>
      <c r="BB74" s="18">
        <f t="shared" si="74"/>
        <v>5778.5087160621488</v>
      </c>
      <c r="BC74" s="18">
        <f t="shared" si="64"/>
        <v>5881.5087160621451</v>
      </c>
      <c r="BD74" s="18"/>
      <c r="BE74" s="105">
        <f t="shared" si="72"/>
        <v>1.4134084099169322E-2</v>
      </c>
      <c r="BF74" s="105">
        <f t="shared" si="44"/>
        <v>1.4274556259890483E-2</v>
      </c>
    </row>
    <row r="75" spans="1:58" x14ac:dyDescent="0.25">
      <c r="A75" s="120">
        <v>0</v>
      </c>
      <c r="C75" s="14">
        <f t="shared" si="65"/>
        <v>44139</v>
      </c>
      <c r="D75" s="84">
        <v>74</v>
      </c>
      <c r="E75" s="84" t="str">
        <f t="shared" si="52"/>
        <v/>
      </c>
      <c r="AC75" s="70">
        <f t="shared" si="53"/>
        <v>8.6920784080167621</v>
      </c>
      <c r="AD75" s="15">
        <f t="shared" si="54"/>
        <v>2.8888888888888893</v>
      </c>
      <c r="AE75">
        <f t="shared" si="49"/>
        <v>0.13</v>
      </c>
      <c r="AF75">
        <v>22.22</v>
      </c>
      <c r="AG75">
        <f t="shared" si="50"/>
        <v>4.4999999999999998E-2</v>
      </c>
      <c r="AH75">
        <f t="shared" si="55"/>
        <v>8.5000000000000006E-2</v>
      </c>
      <c r="AI75" s="26">
        <f t="shared" si="73"/>
        <v>22458.152554154116</v>
      </c>
      <c r="AJ75" s="27">
        <f t="shared" si="56"/>
        <v>-54.977352270280591</v>
      </c>
      <c r="AK75" s="27">
        <f t="shared" si="57"/>
        <v>-19.061377513441837</v>
      </c>
      <c r="AL75" s="27">
        <f t="shared" si="66"/>
        <v>-66.634856805350196</v>
      </c>
      <c r="AM75" s="27">
        <f t="shared" si="67"/>
        <v>-7.4038729783722435</v>
      </c>
      <c r="AN75" s="27">
        <f t="shared" si="68"/>
        <v>-22.211618935116732</v>
      </c>
      <c r="AO75" s="27">
        <f t="shared" si="69"/>
        <v>-44.423237870233464</v>
      </c>
      <c r="AP75" s="18">
        <f t="shared" si="75"/>
        <v>529.49715574633888</v>
      </c>
      <c r="AQ75" s="18">
        <f t="shared" ref="AQ75:AQ110" si="77">AO68</f>
        <v>-44.585084799577501</v>
      </c>
      <c r="AR75" s="18">
        <f t="shared" si="58"/>
        <v>49.479617043252532</v>
      </c>
      <c r="AS75" s="18">
        <f t="shared" si="59"/>
        <v>17.155239762097654</v>
      </c>
      <c r="AT75" s="18">
        <f t="shared" si="60"/>
        <v>-23.911133265262283</v>
      </c>
      <c r="AU75" s="18">
        <f t="shared" si="61"/>
        <v>-31.315006243634528</v>
      </c>
      <c r="AV75" s="18">
        <f t="shared" si="76"/>
        <v>5426.050290099528</v>
      </c>
      <c r="AW75" s="18">
        <f t="shared" si="70"/>
        <v>-1.8613612594896267</v>
      </c>
      <c r="AX75" s="18">
        <f t="shared" si="71"/>
        <v>75.900091043211432</v>
      </c>
      <c r="AY75" s="18">
        <f t="shared" si="62"/>
        <v>-2.4523834344677094E-2</v>
      </c>
      <c r="AZ75" s="19">
        <f t="shared" si="51"/>
        <v>28413.699999999983</v>
      </c>
      <c r="BA75" s="18">
        <f t="shared" si="63"/>
        <v>74.038729783722431</v>
      </c>
      <c r="BB75" s="18">
        <f t="shared" si="74"/>
        <v>5852.5474458458712</v>
      </c>
      <c r="BC75" s="18">
        <f t="shared" si="64"/>
        <v>5955.5474458458666</v>
      </c>
      <c r="BD75" s="18"/>
      <c r="BE75" s="105">
        <f t="shared" si="72"/>
        <v>1.2588390727284805E-2</v>
      </c>
      <c r="BF75" s="105">
        <f t="shared" ref="BF75:BF110" si="78">AVERAGE(BE68:BE75)</f>
        <v>1.4064470416042869E-2</v>
      </c>
    </row>
    <row r="76" spans="1:58" x14ac:dyDescent="0.25">
      <c r="A76" s="120">
        <v>0</v>
      </c>
      <c r="C76" s="14">
        <f t="shared" si="65"/>
        <v>44140</v>
      </c>
      <c r="D76" s="84">
        <v>75</v>
      </c>
      <c r="E76" s="84" t="str">
        <f t="shared" si="52"/>
        <v/>
      </c>
      <c r="AC76" s="70">
        <f t="shared" si="53"/>
        <v>8.7043614733360943</v>
      </c>
      <c r="AD76" s="15">
        <f t="shared" si="54"/>
        <v>2.8888888888888893</v>
      </c>
      <c r="AE76">
        <f t="shared" si="49"/>
        <v>0.13</v>
      </c>
      <c r="AF76">
        <v>22.22</v>
      </c>
      <c r="AG76">
        <f t="shared" si="50"/>
        <v>4.4999999999999998E-2</v>
      </c>
      <c r="AH76">
        <f t="shared" si="55"/>
        <v>8.5000000000000006E-2</v>
      </c>
      <c r="AI76" s="26">
        <f t="shared" si="73"/>
        <v>22384.54906301996</v>
      </c>
      <c r="AJ76" s="27">
        <f t="shared" si="56"/>
        <v>-54.60474757234747</v>
      </c>
      <c r="AK76" s="27">
        <f t="shared" si="57"/>
        <v>-18.998743561810631</v>
      </c>
      <c r="AL76" s="27">
        <f t="shared" si="66"/>
        <v>-66.243142020742297</v>
      </c>
      <c r="AM76" s="27">
        <f t="shared" si="67"/>
        <v>-7.3603491134158112</v>
      </c>
      <c r="AN76" s="27">
        <f t="shared" si="68"/>
        <v>-22.08104734024743</v>
      </c>
      <c r="AO76" s="27">
        <f t="shared" si="69"/>
        <v>-44.162094680494867</v>
      </c>
      <c r="AP76" s="18">
        <f t="shared" si="75"/>
        <v>527.69793844564833</v>
      </c>
      <c r="AQ76" s="18">
        <f t="shared" si="77"/>
        <v>-44.214987312847583</v>
      </c>
      <c r="AR76" s="18">
        <f t="shared" si="58"/>
        <v>49.144272815112721</v>
      </c>
      <c r="AS76" s="18">
        <f t="shared" si="59"/>
        <v>17.098869205629569</v>
      </c>
      <c r="AT76" s="18">
        <f t="shared" si="60"/>
        <v>-23.82737200858525</v>
      </c>
      <c r="AU76" s="18">
        <f t="shared" si="61"/>
        <v>-31.187721122001062</v>
      </c>
      <c r="AV76" s="18">
        <f t="shared" si="76"/>
        <v>5501.4529985343761</v>
      </c>
      <c r="AW76" s="18">
        <f t="shared" si="70"/>
        <v>-1.7992173006905432</v>
      </c>
      <c r="AX76" s="18">
        <f t="shared" si="71"/>
        <v>75.402708434848137</v>
      </c>
      <c r="AY76" s="18">
        <f t="shared" si="62"/>
        <v>-2.3861441293520119E-2</v>
      </c>
      <c r="AZ76" s="19">
        <f t="shared" si="51"/>
        <v>28413.699999999986</v>
      </c>
      <c r="BA76" s="18">
        <f t="shared" si="63"/>
        <v>73.603491134158105</v>
      </c>
      <c r="BB76" s="18">
        <f t="shared" si="74"/>
        <v>5926.1509369800297</v>
      </c>
      <c r="BC76" s="18">
        <f t="shared" si="64"/>
        <v>6029.1509369800242</v>
      </c>
      <c r="BD76" s="18"/>
      <c r="BE76" s="105">
        <f t="shared" si="72"/>
        <v>1.2358811982179363E-2</v>
      </c>
      <c r="BF76" s="105">
        <f t="shared" si="78"/>
        <v>1.3865305886444473E-2</v>
      </c>
    </row>
    <row r="77" spans="1:58" x14ac:dyDescent="0.25">
      <c r="A77" s="120">
        <v>0</v>
      </c>
      <c r="C77" s="14">
        <f t="shared" si="65"/>
        <v>44141</v>
      </c>
      <c r="D77" s="84">
        <v>76</v>
      </c>
      <c r="E77" s="84" t="str">
        <f t="shared" si="52"/>
        <v/>
      </c>
      <c r="AC77" s="70">
        <f t="shared" si="53"/>
        <v>8.716425660201196</v>
      </c>
      <c r="AD77" s="15">
        <f t="shared" si="54"/>
        <v>2.8888888888888893</v>
      </c>
      <c r="AE77">
        <f t="shared" si="49"/>
        <v>0.13</v>
      </c>
      <c r="AF77">
        <v>22.22</v>
      </c>
      <c r="AG77">
        <f t="shared" si="50"/>
        <v>4.4999999999999998E-2</v>
      </c>
      <c r="AH77">
        <f t="shared" si="55"/>
        <v>8.5000000000000006E-2</v>
      </c>
      <c r="AI77" s="26">
        <f t="shared" si="73"/>
        <v>22311.371734540764</v>
      </c>
      <c r="AJ77" s="27">
        <f t="shared" si="56"/>
        <v>-54.240850673662024</v>
      </c>
      <c r="AK77" s="27">
        <f t="shared" si="57"/>
        <v>-18.93647780553616</v>
      </c>
      <c r="AL77" s="27">
        <f t="shared" si="66"/>
        <v>-65.859595631278367</v>
      </c>
      <c r="AM77" s="27">
        <f t="shared" si="67"/>
        <v>-7.3177328479198183</v>
      </c>
      <c r="AN77" s="27">
        <f t="shared" si="68"/>
        <v>-21.953198543759452</v>
      </c>
      <c r="AO77" s="27">
        <f t="shared" si="69"/>
        <v>-43.906397087518911</v>
      </c>
      <c r="AP77" s="18">
        <f t="shared" si="75"/>
        <v>521.13441809826531</v>
      </c>
      <c r="AQ77" s="18">
        <f t="shared" si="77"/>
        <v>-48.676708748607197</v>
      </c>
      <c r="AR77" s="18">
        <f t="shared" si="58"/>
        <v>48.816765606295824</v>
      </c>
      <c r="AS77" s="18">
        <f t="shared" si="59"/>
        <v>17.042830024982546</v>
      </c>
      <c r="AT77" s="18">
        <f t="shared" si="60"/>
        <v>-23.746407230054174</v>
      </c>
      <c r="AU77" s="18">
        <f t="shared" si="61"/>
        <v>-31.064140077973992</v>
      </c>
      <c r="AV77" s="18">
        <f t="shared" si="76"/>
        <v>5581.1938473609571</v>
      </c>
      <c r="AW77" s="18">
        <f t="shared" si="70"/>
        <v>-6.5635203473830188</v>
      </c>
      <c r="AX77" s="18">
        <f t="shared" si="71"/>
        <v>79.740848826580986</v>
      </c>
      <c r="AY77" s="18">
        <f t="shared" si="62"/>
        <v>-8.2310640580930475E-2</v>
      </c>
      <c r="AZ77" s="19">
        <f t="shared" si="51"/>
        <v>28413.69999999999</v>
      </c>
      <c r="BA77" s="18">
        <f t="shared" si="63"/>
        <v>73.177328479198181</v>
      </c>
      <c r="BB77" s="18">
        <f t="shared" si="74"/>
        <v>5999.3282654592276</v>
      </c>
      <c r="BC77" s="18">
        <f t="shared" si="64"/>
        <v>6102.3282654592222</v>
      </c>
      <c r="BD77" s="18"/>
      <c r="BE77" s="105">
        <f t="shared" si="72"/>
        <v>1.2137252698445825E-2</v>
      </c>
      <c r="BF77" s="105">
        <f t="shared" si="78"/>
        <v>1.3676722102618463E-2</v>
      </c>
    </row>
    <row r="78" spans="1:58" x14ac:dyDescent="0.25">
      <c r="A78" s="120">
        <v>0</v>
      </c>
      <c r="C78" s="14">
        <f t="shared" si="65"/>
        <v>44142</v>
      </c>
      <c r="D78" s="84">
        <v>77</v>
      </c>
      <c r="E78" s="84" t="str">
        <f t="shared" si="52"/>
        <v/>
      </c>
      <c r="AC78" s="70">
        <f t="shared" si="53"/>
        <v>8.7281983984196767</v>
      </c>
      <c r="AD78" s="15">
        <f t="shared" si="54"/>
        <v>2.8888888888888893</v>
      </c>
      <c r="AE78">
        <f t="shared" si="49"/>
        <v>0.13</v>
      </c>
      <c r="AF78">
        <v>22.22</v>
      </c>
      <c r="AG78">
        <f t="shared" si="50"/>
        <v>4.4999999999999998E-2</v>
      </c>
      <c r="AH78">
        <f t="shared" si="55"/>
        <v>8.5000000000000006E-2</v>
      </c>
      <c r="AI78" s="26">
        <f t="shared" si="73"/>
        <v>22239.106073644911</v>
      </c>
      <c r="AJ78" s="27">
        <f t="shared" si="56"/>
        <v>-53.39108832918361</v>
      </c>
      <c r="AK78" s="27">
        <f t="shared" si="57"/>
        <v>-18.874572566671915</v>
      </c>
      <c r="AL78" s="27">
        <f t="shared" si="66"/>
        <v>-65.039094806269972</v>
      </c>
      <c r="AM78" s="27">
        <f t="shared" si="67"/>
        <v>-7.2265660895855524</v>
      </c>
      <c r="AN78" s="27">
        <f t="shared" si="68"/>
        <v>-21.679698268756656</v>
      </c>
      <c r="AO78" s="27">
        <f t="shared" si="69"/>
        <v>-43.359396537513319</v>
      </c>
      <c r="AP78" s="18">
        <f t="shared" si="75"/>
        <v>513.95455867383976</v>
      </c>
      <c r="AQ78" s="18">
        <f t="shared" si="77"/>
        <v>-48.767905416273592</v>
      </c>
      <c r="AR78" s="18">
        <f t="shared" si="58"/>
        <v>48.051979496265247</v>
      </c>
      <c r="AS78" s="18">
        <f t="shared" si="59"/>
        <v>16.987115310004725</v>
      </c>
      <c r="AT78" s="18">
        <f t="shared" si="60"/>
        <v>-23.451048814421938</v>
      </c>
      <c r="AU78" s="18">
        <f t="shared" si="61"/>
        <v>-30.677614904007491</v>
      </c>
      <c r="AV78" s="18">
        <f t="shared" si="76"/>
        <v>5660.6393676812386</v>
      </c>
      <c r="AW78" s="18">
        <f t="shared" si="70"/>
        <v>-7.1798594244255582</v>
      </c>
      <c r="AX78" s="18">
        <f t="shared" si="71"/>
        <v>79.445520320281503</v>
      </c>
      <c r="AY78" s="18">
        <f t="shared" si="62"/>
        <v>-9.0374628997081721E-2</v>
      </c>
      <c r="AZ78" s="19">
        <f t="shared" si="51"/>
        <v>28413.69999999999</v>
      </c>
      <c r="BA78" s="18">
        <f t="shared" si="63"/>
        <v>72.265660895855532</v>
      </c>
      <c r="BB78" s="18">
        <f t="shared" si="74"/>
        <v>6071.5939263550836</v>
      </c>
      <c r="BC78" s="18">
        <f t="shared" si="64"/>
        <v>6174.5939263550781</v>
      </c>
      <c r="BD78" s="18"/>
      <c r="BE78" s="105">
        <f t="shared" si="72"/>
        <v>1.1842309648417069E-2</v>
      </c>
      <c r="BF78" s="105">
        <f t="shared" si="78"/>
        <v>1.3304424919989752E-2</v>
      </c>
    </row>
    <row r="79" spans="1:58" x14ac:dyDescent="0.25">
      <c r="A79" s="120">
        <v>0</v>
      </c>
      <c r="C79" s="14">
        <f t="shared" si="65"/>
        <v>44143</v>
      </c>
      <c r="D79" s="84">
        <v>78</v>
      </c>
      <c r="E79" s="84" t="str">
        <f t="shared" si="52"/>
        <v/>
      </c>
      <c r="AC79" s="70">
        <f t="shared" si="53"/>
        <v>8.7396792971559805</v>
      </c>
      <c r="AD79" s="15">
        <f t="shared" si="54"/>
        <v>2.8888888888888893</v>
      </c>
      <c r="AE79">
        <f t="shared" si="49"/>
        <v>0.13</v>
      </c>
      <c r="AF79">
        <v>22.22</v>
      </c>
      <c r="AG79">
        <f t="shared" si="50"/>
        <v>4.4999999999999998E-2</v>
      </c>
      <c r="AH79">
        <f t="shared" si="55"/>
        <v>8.5000000000000006E-2</v>
      </c>
      <c r="AI79" s="26">
        <f t="shared" si="73"/>
        <v>22167.807684402982</v>
      </c>
      <c r="AJ79" s="27">
        <f t="shared" si="56"/>
        <v>-52.484950677995045</v>
      </c>
      <c r="AK79" s="27">
        <f t="shared" si="57"/>
        <v>-18.813438563936185</v>
      </c>
      <c r="AL79" s="27">
        <f t="shared" si="66"/>
        <v>-64.168550317738109</v>
      </c>
      <c r="AM79" s="27">
        <f t="shared" si="67"/>
        <v>-7.1298389241931233</v>
      </c>
      <c r="AN79" s="27">
        <f t="shared" si="68"/>
        <v>-21.38951677257937</v>
      </c>
      <c r="AO79" s="27">
        <f t="shared" si="69"/>
        <v>-42.77903354515874</v>
      </c>
      <c r="AP79" s="18">
        <f t="shared" si="75"/>
        <v>506.11315333261729</v>
      </c>
      <c r="AQ79" s="18">
        <f t="shared" si="77"/>
        <v>-48.882000518637753</v>
      </c>
      <c r="AR79" s="18">
        <f t="shared" si="58"/>
        <v>47.236455610195542</v>
      </c>
      <c r="AS79" s="18">
        <f t="shared" si="59"/>
        <v>16.932094707542568</v>
      </c>
      <c r="AT79" s="18">
        <f t="shared" si="60"/>
        <v>-23.12795514032279</v>
      </c>
      <c r="AU79" s="18">
        <f t="shared" si="61"/>
        <v>-30.257794064515913</v>
      </c>
      <c r="AV79" s="18">
        <f t="shared" si="76"/>
        <v>5739.7791622643927</v>
      </c>
      <c r="AW79" s="18">
        <f t="shared" si="70"/>
        <v>-7.8414053412224689</v>
      </c>
      <c r="AX79" s="18">
        <f t="shared" si="71"/>
        <v>79.139794583154071</v>
      </c>
      <c r="AY79" s="18">
        <f t="shared" si="62"/>
        <v>-9.9082963034271179E-2</v>
      </c>
      <c r="AZ79" s="19">
        <f t="shared" si="51"/>
        <v>28413.699999999993</v>
      </c>
      <c r="BA79" s="18">
        <f t="shared" si="63"/>
        <v>71.298389241931233</v>
      </c>
      <c r="BB79" s="18">
        <f t="shared" si="74"/>
        <v>6142.8923155970151</v>
      </c>
      <c r="BC79" s="18">
        <f t="shared" si="64"/>
        <v>6245.8923155970097</v>
      </c>
      <c r="BD79" s="18"/>
      <c r="BE79" s="105">
        <f t="shared" si="72"/>
        <v>1.1547057197981547E-2</v>
      </c>
      <c r="BF79" s="105">
        <f t="shared" si="78"/>
        <v>1.2918856631088342E-2</v>
      </c>
    </row>
    <row r="80" spans="1:58" x14ac:dyDescent="0.25">
      <c r="A80" s="120">
        <v>0</v>
      </c>
      <c r="C80" s="14">
        <f t="shared" si="65"/>
        <v>44144</v>
      </c>
      <c r="D80" s="84">
        <v>79</v>
      </c>
      <c r="E80" s="84" t="str">
        <f t="shared" si="52"/>
        <v/>
      </c>
      <c r="AC80" s="70">
        <f t="shared" si="53"/>
        <v>8.7508673292941381</v>
      </c>
      <c r="AD80" s="15">
        <f t="shared" si="54"/>
        <v>2.8888888888888893</v>
      </c>
      <c r="AE80">
        <f t="shared" si="49"/>
        <v>0.13</v>
      </c>
      <c r="AF80">
        <v>22.22</v>
      </c>
      <c r="AG80">
        <f t="shared" si="50"/>
        <v>4.4999999999999998E-2</v>
      </c>
      <c r="AH80">
        <f t="shared" si="55"/>
        <v>8.5000000000000006E-2</v>
      </c>
      <c r="AI80" s="26">
        <f t="shared" si="73"/>
        <v>22097.536072922812</v>
      </c>
      <c r="AJ80" s="27">
        <f t="shared" si="56"/>
        <v>-51.518488643910203</v>
      </c>
      <c r="AK80" s="27">
        <f t="shared" si="57"/>
        <v>-18.753122836259511</v>
      </c>
      <c r="AL80" s="27">
        <f t="shared" si="66"/>
        <v>-63.244450332152738</v>
      </c>
      <c r="AM80" s="27">
        <f t="shared" si="67"/>
        <v>-7.0271611480169716</v>
      </c>
      <c r="AN80" s="27">
        <f t="shared" si="68"/>
        <v>-21.081483444050914</v>
      </c>
      <c r="AO80" s="27">
        <f t="shared" si="69"/>
        <v>-42.16296688810182</v>
      </c>
      <c r="AP80" s="18">
        <f t="shared" si="75"/>
        <v>497.56256776295317</v>
      </c>
      <c r="AQ80" s="18">
        <f t="shared" si="77"/>
        <v>-49.019944001849197</v>
      </c>
      <c r="AR80" s="18">
        <f t="shared" si="58"/>
        <v>46.366639779519183</v>
      </c>
      <c r="AS80" s="18">
        <f t="shared" si="59"/>
        <v>16.877810552633559</v>
      </c>
      <c r="AT80" s="18">
        <f t="shared" si="60"/>
        <v>-22.775091899967776</v>
      </c>
      <c r="AU80" s="18">
        <f t="shared" si="61"/>
        <v>-29.802253047984749</v>
      </c>
      <c r="AV80" s="18">
        <f t="shared" si="76"/>
        <v>5818.601359314227</v>
      </c>
      <c r="AW80" s="18">
        <f t="shared" si="70"/>
        <v>-8.550585569664122</v>
      </c>
      <c r="AX80" s="18">
        <f t="shared" si="71"/>
        <v>78.822197049834358</v>
      </c>
      <c r="AY80" s="18">
        <f t="shared" si="62"/>
        <v>-0.10847941176085361</v>
      </c>
      <c r="AZ80" s="19">
        <f t="shared" si="51"/>
        <v>28413.699999999993</v>
      </c>
      <c r="BA80" s="18">
        <f t="shared" si="63"/>
        <v>70.27161148016971</v>
      </c>
      <c r="BB80" s="18">
        <f t="shared" si="74"/>
        <v>6213.1639270771848</v>
      </c>
      <c r="BC80" s="18">
        <f t="shared" si="64"/>
        <v>6316.1639270771802</v>
      </c>
      <c r="BD80" s="18"/>
      <c r="BE80" s="105">
        <f t="shared" si="72"/>
        <v>1.1250852228862627E-2</v>
      </c>
      <c r="BF80" s="105">
        <f t="shared" si="78"/>
        <v>1.2518420074496894E-2</v>
      </c>
    </row>
    <row r="81" spans="1:58" x14ac:dyDescent="0.25">
      <c r="A81" s="120">
        <v>0</v>
      </c>
      <c r="C81" s="14">
        <f t="shared" si="65"/>
        <v>44145</v>
      </c>
      <c r="D81" s="84">
        <v>80</v>
      </c>
      <c r="E81" s="84" t="str">
        <f t="shared" si="52"/>
        <v/>
      </c>
      <c r="AC81" s="70">
        <f t="shared" si="53"/>
        <v>8.7617608238312403</v>
      </c>
      <c r="AD81" s="15">
        <f t="shared" si="54"/>
        <v>2.8888888888888893</v>
      </c>
      <c r="AE81">
        <f t="shared" si="49"/>
        <v>0.13</v>
      </c>
      <c r="AF81">
        <v>22.22</v>
      </c>
      <c r="AG81">
        <f t="shared" si="50"/>
        <v>4.4999999999999998E-2</v>
      </c>
      <c r="AH81">
        <f t="shared" si="55"/>
        <v>8.5000000000000006E-2</v>
      </c>
      <c r="AI81" s="26">
        <f t="shared" si="73"/>
        <v>22028.354847168423</v>
      </c>
      <c r="AJ81" s="27">
        <f t="shared" si="56"/>
        <v>-50.487550030841163</v>
      </c>
      <c r="AK81" s="27">
        <f t="shared" si="57"/>
        <v>-18.693675723547653</v>
      </c>
      <c r="AL81" s="27">
        <f t="shared" si="66"/>
        <v>-62.26310317894994</v>
      </c>
      <c r="AM81" s="27">
        <f t="shared" si="67"/>
        <v>-6.9181225754388826</v>
      </c>
      <c r="AN81" s="27">
        <f t="shared" si="68"/>
        <v>-20.754367726316644</v>
      </c>
      <c r="AO81" s="27">
        <f t="shared" si="69"/>
        <v>-41.508735452633296</v>
      </c>
      <c r="AP81" s="18">
        <f t="shared" si="75"/>
        <v>488.25266438973557</v>
      </c>
      <c r="AQ81" s="18">
        <f t="shared" si="77"/>
        <v>-49.182691002834687</v>
      </c>
      <c r="AR81" s="18">
        <f t="shared" si="58"/>
        <v>45.438795027757045</v>
      </c>
      <c r="AS81" s="18">
        <f t="shared" si="59"/>
        <v>16.824308151192888</v>
      </c>
      <c r="AT81" s="18">
        <f t="shared" si="60"/>
        <v>-22.390315549332893</v>
      </c>
      <c r="AU81" s="18">
        <f t="shared" si="61"/>
        <v>-29.308438124771776</v>
      </c>
      <c r="AV81" s="18">
        <f t="shared" si="76"/>
        <v>5897.0924884418337</v>
      </c>
      <c r="AW81" s="18">
        <f t="shared" si="70"/>
        <v>-9.309903373217594</v>
      </c>
      <c r="AX81" s="18">
        <f t="shared" si="71"/>
        <v>78.491129127606655</v>
      </c>
      <c r="AY81" s="18">
        <f t="shared" si="62"/>
        <v>-0.11861089879446191</v>
      </c>
      <c r="AZ81" s="19">
        <f t="shared" si="51"/>
        <v>28413.699999999993</v>
      </c>
      <c r="BA81" s="18">
        <f t="shared" si="63"/>
        <v>69.181225754388819</v>
      </c>
      <c r="BB81" s="18">
        <f t="shared" si="74"/>
        <v>6282.3451528315736</v>
      </c>
      <c r="BC81" s="18">
        <f t="shared" si="64"/>
        <v>6385.3451528315691</v>
      </c>
      <c r="BD81" s="18"/>
      <c r="BE81" s="105">
        <f t="shared" si="72"/>
        <v>1.0953044688693285E-2</v>
      </c>
      <c r="BF81" s="105">
        <f t="shared" si="78"/>
        <v>1.210147540887923E-2</v>
      </c>
    </row>
    <row r="82" spans="1:58" x14ac:dyDescent="0.25">
      <c r="A82" s="120">
        <v>0</v>
      </c>
      <c r="C82" s="14">
        <f t="shared" si="65"/>
        <v>44146</v>
      </c>
      <c r="D82" s="84">
        <v>81</v>
      </c>
      <c r="E82" s="84" t="str">
        <f t="shared" si="52"/>
        <v/>
      </c>
      <c r="AC82" s="70">
        <f t="shared" si="53"/>
        <v>8.7723574557298409</v>
      </c>
      <c r="AD82" s="15">
        <f t="shared" si="54"/>
        <v>2.8888888888888893</v>
      </c>
      <c r="AE82">
        <f t="shared" si="49"/>
        <v>0.13</v>
      </c>
      <c r="AF82">
        <v>22.22</v>
      </c>
      <c r="AG82">
        <f t="shared" si="50"/>
        <v>4.4999999999999998E-2</v>
      </c>
      <c r="AH82">
        <f t="shared" si="55"/>
        <v>8.5000000000000006E-2</v>
      </c>
      <c r="AI82" s="26">
        <f t="shared" si="73"/>
        <v>21960.331924618298</v>
      </c>
      <c r="AJ82" s="27">
        <f t="shared" si="56"/>
        <v>-49.38777151440371</v>
      </c>
      <c r="AK82" s="27">
        <f t="shared" si="57"/>
        <v>-18.635151035720813</v>
      </c>
      <c r="AL82" s="27">
        <f t="shared" si="66"/>
        <v>-61.220630295112066</v>
      </c>
      <c r="AM82" s="27">
        <f t="shared" si="67"/>
        <v>-6.8022922550124525</v>
      </c>
      <c r="AN82" s="27">
        <f t="shared" si="68"/>
        <v>-20.406876765037357</v>
      </c>
      <c r="AO82" s="27">
        <f t="shared" si="69"/>
        <v>-40.813753530074706</v>
      </c>
      <c r="AP82" s="18">
        <f t="shared" si="75"/>
        <v>483.07868691707597</v>
      </c>
      <c r="AQ82" s="18">
        <f t="shared" si="77"/>
        <v>-44.423237870233464</v>
      </c>
      <c r="AR82" s="18">
        <f t="shared" si="58"/>
        <v>44.44899436296334</v>
      </c>
      <c r="AS82" s="18">
        <f t="shared" si="59"/>
        <v>16.771635932148733</v>
      </c>
      <c r="AT82" s="18">
        <f t="shared" si="60"/>
        <v>-21.9713698975381</v>
      </c>
      <c r="AU82" s="18">
        <f t="shared" si="61"/>
        <v>-28.773662152550553</v>
      </c>
      <c r="AV82" s="18">
        <f t="shared" si="76"/>
        <v>5970.2893884646182</v>
      </c>
      <c r="AW82" s="18">
        <f t="shared" si="70"/>
        <v>-5.1739774726596011</v>
      </c>
      <c r="AX82" s="18">
        <f t="shared" si="71"/>
        <v>73.196900022784575</v>
      </c>
      <c r="AY82" s="18">
        <f t="shared" si="62"/>
        <v>-7.0685745858759821E-2</v>
      </c>
      <c r="AZ82" s="19">
        <f t="shared" si="51"/>
        <v>28413.699999999993</v>
      </c>
      <c r="BA82" s="18">
        <f t="shared" si="63"/>
        <v>68.02292255012452</v>
      </c>
      <c r="BB82" s="18">
        <f t="shared" si="74"/>
        <v>6350.368075381698</v>
      </c>
      <c r="BC82" s="18">
        <f t="shared" si="64"/>
        <v>6453.3680753816943</v>
      </c>
      <c r="BD82" s="18"/>
      <c r="BE82" s="105">
        <f t="shared" si="72"/>
        <v>1.0652975042384456E-2</v>
      </c>
      <c r="BF82" s="105">
        <f t="shared" si="78"/>
        <v>1.1666336776781123E-2</v>
      </c>
    </row>
    <row r="83" spans="1:58" x14ac:dyDescent="0.25">
      <c r="A83" s="120">
        <v>0</v>
      </c>
      <c r="C83" s="14">
        <f t="shared" si="65"/>
        <v>44147</v>
      </c>
      <c r="D83" s="84">
        <v>82</v>
      </c>
      <c r="E83" s="84" t="str">
        <f t="shared" si="52"/>
        <v/>
      </c>
      <c r="AC83" s="70">
        <f t="shared" si="53"/>
        <v>8.7827307545122277</v>
      </c>
      <c r="AD83" s="15">
        <f t="shared" si="54"/>
        <v>2.8888888888888893</v>
      </c>
      <c r="AE83">
        <f t="shared" si="49"/>
        <v>0.13</v>
      </c>
      <c r="AF83">
        <v>22.22</v>
      </c>
      <c r="AG83">
        <f t="shared" si="50"/>
        <v>4.4999999999999998E-2</v>
      </c>
      <c r="AH83">
        <f t="shared" si="55"/>
        <v>8.5000000000000006E-2</v>
      </c>
      <c r="AI83" s="26">
        <f t="shared" si="73"/>
        <v>21893.040797341229</v>
      </c>
      <c r="AJ83" s="27">
        <f t="shared" si="56"/>
        <v>-48.713521048685045</v>
      </c>
      <c r="AK83" s="27">
        <f t="shared" si="57"/>
        <v>-18.57760622838466</v>
      </c>
      <c r="AL83" s="27">
        <f t="shared" si="66"/>
        <v>-60.562014549362736</v>
      </c>
      <c r="AM83" s="27">
        <f t="shared" si="67"/>
        <v>-6.7291127277069709</v>
      </c>
      <c r="AN83" s="27">
        <f t="shared" si="68"/>
        <v>-20.187338183120911</v>
      </c>
      <c r="AO83" s="27">
        <f t="shared" si="69"/>
        <v>-40.374676366241829</v>
      </c>
      <c r="AP83" s="18">
        <f t="shared" si="75"/>
        <v>477.74006587467545</v>
      </c>
      <c r="AQ83" s="18">
        <f t="shared" si="77"/>
        <v>-44.162094680494867</v>
      </c>
      <c r="AR83" s="18">
        <f t="shared" si="58"/>
        <v>43.842168943816539</v>
      </c>
      <c r="AS83" s="18">
        <f t="shared" si="59"/>
        <v>16.719845605546194</v>
      </c>
      <c r="AT83" s="18">
        <f t="shared" si="60"/>
        <v>-21.738540911268419</v>
      </c>
      <c r="AU83" s="18">
        <f t="shared" si="61"/>
        <v>-28.467653638975392</v>
      </c>
      <c r="AV83" s="18">
        <f t="shared" si="76"/>
        <v>6042.9191367840886</v>
      </c>
      <c r="AW83" s="18">
        <f t="shared" si="70"/>
        <v>-5.3386210424005185</v>
      </c>
      <c r="AX83" s="18">
        <f t="shared" si="71"/>
        <v>72.629748319470309</v>
      </c>
      <c r="AY83" s="18">
        <f t="shared" si="62"/>
        <v>-7.3504606114260226E-2</v>
      </c>
      <c r="AZ83" s="19">
        <f t="shared" si="51"/>
        <v>28413.69999999999</v>
      </c>
      <c r="BA83" s="18">
        <f t="shared" si="63"/>
        <v>67.291127277069705</v>
      </c>
      <c r="BB83" s="18">
        <f t="shared" si="74"/>
        <v>6417.6592026587678</v>
      </c>
      <c r="BC83" s="18">
        <f t="shared" si="64"/>
        <v>6520.6592026587641</v>
      </c>
      <c r="BD83" s="18"/>
      <c r="BE83" s="105">
        <f t="shared" si="72"/>
        <v>1.0427287966693229E-2</v>
      </c>
      <c r="BF83" s="105">
        <f t="shared" si="78"/>
        <v>1.1396198931707175E-2</v>
      </c>
    </row>
    <row r="84" spans="1:58" x14ac:dyDescent="0.25">
      <c r="A84" s="120">
        <v>0</v>
      </c>
      <c r="C84" s="14">
        <f t="shared" si="65"/>
        <v>44148</v>
      </c>
      <c r="D84" s="84">
        <v>83</v>
      </c>
      <c r="E84" s="84" t="str">
        <f t="shared" si="52"/>
        <v/>
      </c>
      <c r="AC84" s="70">
        <f t="shared" si="53"/>
        <v>8.7928847805005255</v>
      </c>
      <c r="AD84" s="15">
        <f t="shared" si="54"/>
        <v>2.8888888888888893</v>
      </c>
      <c r="AE84">
        <f t="shared" si="49"/>
        <v>0.13</v>
      </c>
      <c r="AF84">
        <v>22.22</v>
      </c>
      <c r="AG84">
        <f t="shared" si="50"/>
        <v>4.4999999999999998E-2</v>
      </c>
      <c r="AH84">
        <f t="shared" si="55"/>
        <v>8.5000000000000006E-2</v>
      </c>
      <c r="AI84" s="26">
        <f t="shared" si="73"/>
        <v>21826.492559852952</v>
      </c>
      <c r="AJ84" s="27">
        <f t="shared" si="56"/>
        <v>-48.027556996239525</v>
      </c>
      <c r="AK84" s="27">
        <f t="shared" si="57"/>
        <v>-18.520680492038384</v>
      </c>
      <c r="AL84" s="27">
        <f t="shared" si="66"/>
        <v>-59.893413739450118</v>
      </c>
      <c r="AM84" s="27">
        <f t="shared" si="67"/>
        <v>-6.6548237488277913</v>
      </c>
      <c r="AN84" s="27">
        <f t="shared" si="68"/>
        <v>-19.96447124648337</v>
      </c>
      <c r="AO84" s="27">
        <f t="shared" si="69"/>
        <v>-39.928942492966748</v>
      </c>
      <c r="AP84" s="18">
        <f t="shared" si="75"/>
        <v>472.22877956224625</v>
      </c>
      <c r="AQ84" s="18">
        <f t="shared" si="77"/>
        <v>-43.906397087518911</v>
      </c>
      <c r="AR84" s="18">
        <f t="shared" si="58"/>
        <v>43.224801296615574</v>
      </c>
      <c r="AS84" s="18">
        <f t="shared" si="59"/>
        <v>16.668612442834547</v>
      </c>
      <c r="AT84" s="18">
        <f t="shared" si="60"/>
        <v>-21.498302964360395</v>
      </c>
      <c r="AU84" s="18">
        <f t="shared" si="61"/>
        <v>-28.153126713188186</v>
      </c>
      <c r="AV84" s="18">
        <f t="shared" si="76"/>
        <v>6114.9786605847958</v>
      </c>
      <c r="AW84" s="18">
        <f t="shared" si="70"/>
        <v>-5.5112863124292062</v>
      </c>
      <c r="AX84" s="18">
        <f t="shared" si="71"/>
        <v>72.059523800707211</v>
      </c>
      <c r="AY84" s="18">
        <f t="shared" si="62"/>
        <v>-7.6482413728844498E-2</v>
      </c>
      <c r="AZ84" s="19">
        <f t="shared" si="51"/>
        <v>28413.699999999993</v>
      </c>
      <c r="BA84" s="18">
        <f t="shared" si="63"/>
        <v>66.548237488277906</v>
      </c>
      <c r="BB84" s="18">
        <f t="shared" si="74"/>
        <v>6484.2074401470454</v>
      </c>
      <c r="BC84" s="18">
        <f t="shared" si="64"/>
        <v>6587.2074401470418</v>
      </c>
      <c r="BD84" s="18"/>
      <c r="BE84" s="105">
        <f t="shared" si="72"/>
        <v>1.0205753041217515E-2</v>
      </c>
      <c r="BF84" s="105">
        <f t="shared" si="78"/>
        <v>1.1127066564086945E-2</v>
      </c>
    </row>
    <row r="85" spans="1:58" x14ac:dyDescent="0.25">
      <c r="A85" s="120">
        <v>0</v>
      </c>
      <c r="C85" s="14">
        <f t="shared" si="65"/>
        <v>44149</v>
      </c>
      <c r="D85" s="84">
        <v>84</v>
      </c>
      <c r="E85" s="84" t="str">
        <f t="shared" si="52"/>
        <v/>
      </c>
      <c r="AC85" s="70">
        <f t="shared" si="53"/>
        <v>8.8028233132968872</v>
      </c>
      <c r="AD85" s="15">
        <f t="shared" si="54"/>
        <v>2.8888888888888893</v>
      </c>
      <c r="AE85">
        <f t="shared" si="49"/>
        <v>0.13</v>
      </c>
      <c r="AF85">
        <v>22.22</v>
      </c>
      <c r="AG85">
        <f t="shared" si="50"/>
        <v>4.4999999999999998E-2</v>
      </c>
      <c r="AH85">
        <f t="shared" si="55"/>
        <v>8.5000000000000006E-2</v>
      </c>
      <c r="AI85" s="26">
        <f t="shared" si="73"/>
        <v>21760.698978398501</v>
      </c>
      <c r="AJ85" s="27">
        <f t="shared" si="56"/>
        <v>-47.329198242229793</v>
      </c>
      <c r="AK85" s="27">
        <f t="shared" si="57"/>
        <v>-18.464383212220664</v>
      </c>
      <c r="AL85" s="27">
        <f t="shared" si="66"/>
        <v>-59.214223309005419</v>
      </c>
      <c r="AM85" s="27">
        <f t="shared" si="67"/>
        <v>-6.5793581454450463</v>
      </c>
      <c r="AN85" s="27">
        <f t="shared" si="68"/>
        <v>-19.738074436335136</v>
      </c>
      <c r="AO85" s="27">
        <f t="shared" si="69"/>
        <v>-39.476148872670279</v>
      </c>
      <c r="AP85" s="18">
        <f t="shared" si="75"/>
        <v>466.83331125343727</v>
      </c>
      <c r="AQ85" s="18">
        <f t="shared" si="77"/>
        <v>-43.359396537513319</v>
      </c>
      <c r="AR85" s="18">
        <f t="shared" si="58"/>
        <v>42.596278418006818</v>
      </c>
      <c r="AS85" s="18">
        <f t="shared" si="59"/>
        <v>16.617944890998597</v>
      </c>
      <c r="AT85" s="18">
        <f t="shared" si="60"/>
        <v>-21.250295080301079</v>
      </c>
      <c r="AU85" s="18">
        <f t="shared" si="61"/>
        <v>-27.829653225746124</v>
      </c>
      <c r="AV85" s="18">
        <f t="shared" si="76"/>
        <v>6186.1677103480552</v>
      </c>
      <c r="AW85" s="18">
        <f t="shared" si="70"/>
        <v>-5.3954683088089723</v>
      </c>
      <c r="AX85" s="18">
        <f t="shared" si="71"/>
        <v>71.189049763259391</v>
      </c>
      <c r="AY85" s="18">
        <f t="shared" si="62"/>
        <v>-7.5790705547436166E-2</v>
      </c>
      <c r="AZ85" s="19">
        <f t="shared" si="51"/>
        <v>28413.699999999993</v>
      </c>
      <c r="BA85" s="18">
        <f t="shared" si="63"/>
        <v>65.793581454450461</v>
      </c>
      <c r="BB85" s="18">
        <f t="shared" si="74"/>
        <v>6550.0010216014962</v>
      </c>
      <c r="BC85" s="18">
        <f t="shared" si="64"/>
        <v>6653.0010216014925</v>
      </c>
      <c r="BD85" s="18"/>
      <c r="BE85" s="105">
        <f t="shared" si="72"/>
        <v>9.9880840329179144E-3</v>
      </c>
      <c r="BF85" s="105">
        <f t="shared" si="78"/>
        <v>1.0858420480895956E-2</v>
      </c>
    </row>
    <row r="86" spans="1:58" x14ac:dyDescent="0.25">
      <c r="A86" s="120">
        <v>0</v>
      </c>
      <c r="C86" s="14">
        <f t="shared" si="65"/>
        <v>44150</v>
      </c>
      <c r="D86" s="84">
        <v>85</v>
      </c>
      <c r="E86" s="84" t="str">
        <f t="shared" si="52"/>
        <v/>
      </c>
      <c r="AC86" s="70">
        <f t="shared" si="53"/>
        <v>8.8125542762315394</v>
      </c>
      <c r="AD86" s="15">
        <f t="shared" si="54"/>
        <v>2.8888888888888893</v>
      </c>
      <c r="AE86">
        <f t="shared" si="49"/>
        <v>0.13</v>
      </c>
      <c r="AF86">
        <v>22.22</v>
      </c>
      <c r="AG86">
        <f t="shared" si="50"/>
        <v>4.4999999999999998E-2</v>
      </c>
      <c r="AH86">
        <f t="shared" si="55"/>
        <v>8.5000000000000006E-2</v>
      </c>
      <c r="AI86" s="26">
        <f t="shared" si="73"/>
        <v>21695.642856050574</v>
      </c>
      <c r="AJ86" s="27">
        <f t="shared" si="56"/>
        <v>-46.647398005197971</v>
      </c>
      <c r="AK86" s="27">
        <f t="shared" si="57"/>
        <v>-18.408724342727638</v>
      </c>
      <c r="AL86" s="27">
        <f t="shared" si="66"/>
        <v>-58.550510113133051</v>
      </c>
      <c r="AM86" s="27">
        <f t="shared" si="67"/>
        <v>-6.5056122347925616</v>
      </c>
      <c r="AN86" s="27">
        <f t="shared" si="68"/>
        <v>-19.516836704377681</v>
      </c>
      <c r="AO86" s="27">
        <f t="shared" si="69"/>
        <v>-39.033673408755369</v>
      </c>
      <c r="AP86" s="18">
        <f t="shared" si="75"/>
        <v>461.597288815007</v>
      </c>
      <c r="AQ86" s="18">
        <f t="shared" si="77"/>
        <v>-42.77903354515874</v>
      </c>
      <c r="AR86" s="18">
        <f t="shared" si="58"/>
        <v>41.982658204678174</v>
      </c>
      <c r="AS86" s="18">
        <f t="shared" si="59"/>
        <v>16.567851908454873</v>
      </c>
      <c r="AT86" s="18">
        <f t="shared" si="60"/>
        <v>-21.007499006404675</v>
      </c>
      <c r="AU86" s="18">
        <f t="shared" si="61"/>
        <v>-27.513111241197237</v>
      </c>
      <c r="AV86" s="18">
        <f t="shared" si="76"/>
        <v>6256.4598551344116</v>
      </c>
      <c r="AW86" s="18">
        <f t="shared" si="70"/>
        <v>-5.2360224384302683</v>
      </c>
      <c r="AX86" s="18">
        <f t="shared" si="71"/>
        <v>70.292144786356403</v>
      </c>
      <c r="AY86" s="18">
        <f t="shared" si="62"/>
        <v>-7.4489439102256166E-2</v>
      </c>
      <c r="AZ86" s="19">
        <f t="shared" si="51"/>
        <v>28413.69999999999</v>
      </c>
      <c r="BA86" s="18">
        <f t="shared" si="63"/>
        <v>65.056122347925609</v>
      </c>
      <c r="BB86" s="18">
        <f t="shared" si="74"/>
        <v>6615.0571439494215</v>
      </c>
      <c r="BC86" s="18">
        <f t="shared" si="64"/>
        <v>6718.0571439494188</v>
      </c>
      <c r="BD86" s="18"/>
      <c r="BE86" s="105">
        <f t="shared" si="72"/>
        <v>9.7784627022747869E-3</v>
      </c>
      <c r="BF86" s="105">
        <f t="shared" si="78"/>
        <v>1.060043961262817E-2</v>
      </c>
    </row>
    <row r="87" spans="1:58" x14ac:dyDescent="0.25">
      <c r="A87" s="120">
        <v>0</v>
      </c>
      <c r="C87" s="14">
        <f t="shared" si="65"/>
        <v>44151</v>
      </c>
      <c r="D87" s="84">
        <v>86</v>
      </c>
      <c r="E87" s="84" t="str">
        <f t="shared" si="52"/>
        <v/>
      </c>
      <c r="AC87" s="70">
        <f t="shared" si="53"/>
        <v>8.8220858786909151</v>
      </c>
      <c r="AD87" s="15">
        <f t="shared" si="54"/>
        <v>2.8888888888888893</v>
      </c>
      <c r="AE87">
        <f t="shared" si="49"/>
        <v>0.13</v>
      </c>
      <c r="AF87">
        <v>22.22</v>
      </c>
      <c r="AG87">
        <f t="shared" si="50"/>
        <v>4.4999999999999998E-2</v>
      </c>
      <c r="AH87">
        <f t="shared" si="55"/>
        <v>8.5000000000000006E-2</v>
      </c>
      <c r="AI87" s="26">
        <f t="shared" si="73"/>
        <v>21631.302861544522</v>
      </c>
      <c r="AJ87" s="27">
        <f t="shared" si="56"/>
        <v>-45.986305170437703</v>
      </c>
      <c r="AK87" s="27">
        <f t="shared" si="57"/>
        <v>-18.353689335612348</v>
      </c>
      <c r="AL87" s="27">
        <f t="shared" si="66"/>
        <v>-57.905995055445047</v>
      </c>
      <c r="AM87" s="27">
        <f t="shared" si="67"/>
        <v>-6.4339994506050049</v>
      </c>
      <c r="AN87" s="27">
        <f t="shared" si="68"/>
        <v>-19.301998351815012</v>
      </c>
      <c r="AO87" s="27">
        <f t="shared" si="69"/>
        <v>-38.603996703630031</v>
      </c>
      <c r="AP87" s="18">
        <f t="shared" si="75"/>
        <v>456.5684389856749</v>
      </c>
      <c r="AQ87" s="18">
        <f t="shared" si="77"/>
        <v>-42.16296688810182</v>
      </c>
      <c r="AR87" s="18">
        <f t="shared" si="58"/>
        <v>41.387674653393937</v>
      </c>
      <c r="AS87" s="18">
        <f t="shared" si="59"/>
        <v>16.518320402051113</v>
      </c>
      <c r="AT87" s="18">
        <f t="shared" si="60"/>
        <v>-20.771877996675315</v>
      </c>
      <c r="AU87" s="18">
        <f t="shared" si="61"/>
        <v>-27.205877447280319</v>
      </c>
      <c r="AV87" s="18">
        <f t="shared" si="76"/>
        <v>6325.8286994697937</v>
      </c>
      <c r="AW87" s="18">
        <f t="shared" si="70"/>
        <v>-5.0288498293321027</v>
      </c>
      <c r="AX87" s="18">
        <f t="shared" si="71"/>
        <v>69.368844335382164</v>
      </c>
      <c r="AY87" s="18">
        <f t="shared" si="62"/>
        <v>-7.2494357914033969E-2</v>
      </c>
      <c r="AZ87" s="19">
        <f t="shared" si="51"/>
        <v>28413.69999999999</v>
      </c>
      <c r="BA87" s="18">
        <f t="shared" si="63"/>
        <v>64.339994506050047</v>
      </c>
      <c r="BB87" s="18">
        <f t="shared" si="74"/>
        <v>6679.3971384554716</v>
      </c>
      <c r="BC87" s="18">
        <f t="shared" si="64"/>
        <v>6782.3971384554688</v>
      </c>
      <c r="BD87" s="18"/>
      <c r="BE87" s="105">
        <f t="shared" si="72"/>
        <v>9.57717285331482E-3</v>
      </c>
      <c r="BF87" s="105">
        <f t="shared" si="78"/>
        <v>1.0354204069544829E-2</v>
      </c>
    </row>
    <row r="88" spans="1:58" x14ac:dyDescent="0.25">
      <c r="A88" s="120">
        <v>0</v>
      </c>
      <c r="C88" s="14">
        <f t="shared" si="65"/>
        <v>44152</v>
      </c>
      <c r="D88" s="84">
        <v>87</v>
      </c>
      <c r="E88" s="84" t="str">
        <f t="shared" si="52"/>
        <v/>
      </c>
      <c r="AC88" s="70">
        <f t="shared" si="53"/>
        <v>8.8314266578305549</v>
      </c>
      <c r="AD88" s="15">
        <f t="shared" si="54"/>
        <v>2.8888888888888893</v>
      </c>
      <c r="AE88">
        <f t="shared" si="49"/>
        <v>0.13</v>
      </c>
      <c r="AF88">
        <v>22.22</v>
      </c>
      <c r="AG88">
        <f t="shared" si="50"/>
        <v>4.4999999999999998E-2</v>
      </c>
      <c r="AH88">
        <f t="shared" si="55"/>
        <v>8.5000000000000006E-2</v>
      </c>
      <c r="AI88" s="26">
        <f t="shared" si="73"/>
        <v>21567.65318182296</v>
      </c>
      <c r="AJ88" s="27">
        <f t="shared" si="56"/>
        <v>-45.350419576125887</v>
      </c>
      <c r="AK88" s="27">
        <f t="shared" si="57"/>
        <v>-18.299260145435589</v>
      </c>
      <c r="AL88" s="27">
        <f t="shared" si="66"/>
        <v>-57.284711749405332</v>
      </c>
      <c r="AM88" s="27">
        <f t="shared" si="67"/>
        <v>-6.3649679721561476</v>
      </c>
      <c r="AN88" s="27">
        <f t="shared" si="68"/>
        <v>-19.094903916468443</v>
      </c>
      <c r="AO88" s="27">
        <f t="shared" si="69"/>
        <v>-38.189807832936893</v>
      </c>
      <c r="AP88" s="18">
        <f t="shared" si="75"/>
        <v>451.79883552809162</v>
      </c>
      <c r="AQ88" s="18">
        <f t="shared" si="77"/>
        <v>-41.508735452633296</v>
      </c>
      <c r="AR88" s="18">
        <f t="shared" si="58"/>
        <v>40.815377618513303</v>
      </c>
      <c r="AS88" s="18">
        <f t="shared" si="59"/>
        <v>16.46933413089203</v>
      </c>
      <c r="AT88" s="18">
        <f t="shared" si="60"/>
        <v>-20.545579754355369</v>
      </c>
      <c r="AU88" s="18">
        <f t="shared" si="61"/>
        <v>-26.910547726511517</v>
      </c>
      <c r="AV88" s="18">
        <f t="shared" si="76"/>
        <v>6394.2479826489389</v>
      </c>
      <c r="AW88" s="18">
        <f t="shared" si="70"/>
        <v>-4.7696034575832869</v>
      </c>
      <c r="AX88" s="18">
        <f t="shared" si="71"/>
        <v>68.419283179145168</v>
      </c>
      <c r="AY88" s="18">
        <f t="shared" si="62"/>
        <v>-6.9711391817637552E-2</v>
      </c>
      <c r="AZ88" s="19">
        <f t="shared" si="51"/>
        <v>28413.69999999999</v>
      </c>
      <c r="BA88" s="18">
        <f t="shared" si="63"/>
        <v>63.649679721561483</v>
      </c>
      <c r="BB88" s="18">
        <f t="shared" si="74"/>
        <v>6743.0468181770329</v>
      </c>
      <c r="BC88" s="18">
        <f t="shared" si="64"/>
        <v>6846.0468181770302</v>
      </c>
      <c r="BD88" s="18"/>
      <c r="BE88" s="105">
        <f t="shared" si="72"/>
        <v>9.3845403656289111E-3</v>
      </c>
      <c r="BF88" s="105">
        <f t="shared" si="78"/>
        <v>1.0120915086640614E-2</v>
      </c>
    </row>
    <row r="89" spans="1:58" x14ac:dyDescent="0.25">
      <c r="A89" s="120">
        <v>0</v>
      </c>
      <c r="C89" s="14">
        <f t="shared" si="65"/>
        <v>44153</v>
      </c>
      <c r="D89" s="84">
        <v>88</v>
      </c>
      <c r="E89" s="84" t="str">
        <f t="shared" si="52"/>
        <v/>
      </c>
      <c r="AC89" s="70">
        <f t="shared" si="53"/>
        <v>8.8405855213393032</v>
      </c>
      <c r="AD89" s="15">
        <f t="shared" si="54"/>
        <v>2.8888888888888893</v>
      </c>
      <c r="AE89">
        <f t="shared" si="49"/>
        <v>0.13</v>
      </c>
      <c r="AF89">
        <v>22.22</v>
      </c>
      <c r="AG89">
        <f t="shared" si="50"/>
        <v>4.4999999999999998E-2</v>
      </c>
      <c r="AH89">
        <f t="shared" si="55"/>
        <v>8.5000000000000006E-2</v>
      </c>
      <c r="AI89" s="26">
        <f t="shared" si="73"/>
        <v>21504.663155237587</v>
      </c>
      <c r="AJ89" s="27">
        <f t="shared" si="56"/>
        <v>-44.744611650039602</v>
      </c>
      <c r="AK89" s="27">
        <f t="shared" si="57"/>
        <v>-18.245414935331802</v>
      </c>
      <c r="AL89" s="27">
        <f t="shared" si="66"/>
        <v>-56.691023926834262</v>
      </c>
      <c r="AM89" s="27">
        <f t="shared" si="67"/>
        <v>-6.299002658537141</v>
      </c>
      <c r="AN89" s="27">
        <f t="shared" si="68"/>
        <v>-18.89700797561142</v>
      </c>
      <c r="AO89" s="27">
        <f t="shared" si="69"/>
        <v>-37.794015951222846</v>
      </c>
      <c r="AP89" s="18">
        <f t="shared" si="75"/>
        <v>447.34515832608702</v>
      </c>
      <c r="AQ89" s="18">
        <f t="shared" si="77"/>
        <v>-40.813753530074706</v>
      </c>
      <c r="AR89" s="18">
        <f t="shared" si="58"/>
        <v>40.270150485035643</v>
      </c>
      <c r="AS89" s="18">
        <f t="shared" si="59"/>
        <v>16.420873441798623</v>
      </c>
      <c r="AT89" s="18">
        <f t="shared" si="60"/>
        <v>-20.330947598764123</v>
      </c>
      <c r="AU89" s="18">
        <f t="shared" si="61"/>
        <v>-26.629950257301264</v>
      </c>
      <c r="AV89" s="18">
        <f t="shared" si="76"/>
        <v>6461.6916864363156</v>
      </c>
      <c r="AW89" s="18">
        <f t="shared" si="70"/>
        <v>-4.4536772020045987</v>
      </c>
      <c r="AX89" s="18">
        <f t="shared" si="71"/>
        <v>67.443703787376762</v>
      </c>
      <c r="AY89" s="18">
        <f t="shared" si="62"/>
        <v>-6.6035477767432169E-2</v>
      </c>
      <c r="AZ89" s="19">
        <f t="shared" si="51"/>
        <v>28413.69999999999</v>
      </c>
      <c r="BA89" s="18">
        <f t="shared" si="63"/>
        <v>62.99002658537141</v>
      </c>
      <c r="BB89" s="18">
        <f t="shared" si="74"/>
        <v>6806.0368447624041</v>
      </c>
      <c r="BC89" s="18">
        <f t="shared" si="64"/>
        <v>6909.0368447624023</v>
      </c>
      <c r="BD89" s="18"/>
      <c r="BE89" s="105">
        <f t="shared" si="72"/>
        <v>9.2009342410756586E-3</v>
      </c>
      <c r="BF89" s="105">
        <f t="shared" si="78"/>
        <v>9.9019012806884112E-3</v>
      </c>
    </row>
    <row r="90" spans="1:58" x14ac:dyDescent="0.25">
      <c r="A90" s="120">
        <v>0</v>
      </c>
      <c r="C90" s="14">
        <f t="shared" si="65"/>
        <v>44154</v>
      </c>
      <c r="D90" s="84">
        <v>89</v>
      </c>
      <c r="E90" s="84" t="str">
        <f t="shared" si="52"/>
        <v/>
      </c>
      <c r="AC90" s="70">
        <f t="shared" si="53"/>
        <v>8.849571791280173</v>
      </c>
      <c r="AD90" s="15">
        <f t="shared" si="54"/>
        <v>2.8888888888888893</v>
      </c>
      <c r="AE90">
        <f t="shared" si="49"/>
        <v>0.13</v>
      </c>
      <c r="AF90">
        <v>22.22</v>
      </c>
      <c r="AG90">
        <f t="shared" si="50"/>
        <v>4.4999999999999998E-2</v>
      </c>
      <c r="AH90">
        <f t="shared" si="55"/>
        <v>8.5000000000000006E-2</v>
      </c>
      <c r="AI90" s="26">
        <f t="shared" si="73"/>
        <v>21442.296884736475</v>
      </c>
      <c r="AJ90" s="27">
        <f t="shared" si="56"/>
        <v>-44.174142734399389</v>
      </c>
      <c r="AK90" s="27">
        <f t="shared" si="57"/>
        <v>-18.192127766711792</v>
      </c>
      <c r="AL90" s="27">
        <f t="shared" si="66"/>
        <v>-56.129643451000064</v>
      </c>
      <c r="AM90" s="27">
        <f t="shared" si="67"/>
        <v>-6.2366270501111183</v>
      </c>
      <c r="AN90" s="27">
        <f t="shared" si="68"/>
        <v>-18.709881150333352</v>
      </c>
      <c r="AO90" s="27">
        <f t="shared" si="69"/>
        <v>-37.419762300666711</v>
      </c>
      <c r="AP90" s="18">
        <f t="shared" si="75"/>
        <v>442.96959328617135</v>
      </c>
      <c r="AQ90" s="18">
        <f t="shared" si="77"/>
        <v>-40.374676366241829</v>
      </c>
      <c r="AR90" s="18">
        <f t="shared" si="58"/>
        <v>39.756728460959451</v>
      </c>
      <c r="AS90" s="18">
        <f t="shared" si="59"/>
        <v>16.372914990040613</v>
      </c>
      <c r="AT90" s="18">
        <f t="shared" si="60"/>
        <v>-20.130532124673916</v>
      </c>
      <c r="AU90" s="18">
        <f t="shared" si="61"/>
        <v>-26.367159174785034</v>
      </c>
      <c r="AV90" s="18">
        <f t="shared" si="76"/>
        <v>6528.4335219773429</v>
      </c>
      <c r="AW90" s="18">
        <f t="shared" si="70"/>
        <v>-4.3755650399156707</v>
      </c>
      <c r="AX90" s="18">
        <f t="shared" si="71"/>
        <v>66.741835541027285</v>
      </c>
      <c r="AY90" s="18">
        <f t="shared" si="62"/>
        <v>-6.5559555029407912E-2</v>
      </c>
      <c r="AZ90" s="19">
        <f t="shared" si="51"/>
        <v>28413.69999999999</v>
      </c>
      <c r="BA90" s="18">
        <f t="shared" si="63"/>
        <v>62.366270501111181</v>
      </c>
      <c r="BB90" s="18">
        <f t="shared" si="74"/>
        <v>6868.4031152635152</v>
      </c>
      <c r="BC90" s="18">
        <f t="shared" si="64"/>
        <v>6971.4031152635143</v>
      </c>
      <c r="BD90" s="18"/>
      <c r="BE90" s="105">
        <f t="shared" si="72"/>
        <v>9.0267676815749785E-3</v>
      </c>
      <c r="BF90" s="105">
        <f t="shared" si="78"/>
        <v>9.6986253605872274E-3</v>
      </c>
    </row>
    <row r="91" spans="1:58" x14ac:dyDescent="0.25">
      <c r="A91" s="120">
        <v>2</v>
      </c>
      <c r="B91" t="s">
        <v>91</v>
      </c>
      <c r="C91" s="14">
        <f t="shared" si="65"/>
        <v>44155</v>
      </c>
      <c r="D91" s="84">
        <v>90</v>
      </c>
      <c r="E91" s="84" t="str">
        <f t="shared" si="52"/>
        <v/>
      </c>
      <c r="AC91" s="70">
        <f t="shared" si="53"/>
        <v>8.8537291811445016</v>
      </c>
      <c r="AD91" s="15">
        <f t="shared" si="54"/>
        <v>0.72222222222222232</v>
      </c>
      <c r="AE91">
        <f t="shared" si="49"/>
        <v>3.2500000000000001E-2</v>
      </c>
      <c r="AF91">
        <v>22.22</v>
      </c>
      <c r="AG91">
        <f t="shared" si="50"/>
        <v>4.4999999999999998E-2</v>
      </c>
      <c r="AH91">
        <f t="shared" si="55"/>
        <v>-1.2499999999999997E-2</v>
      </c>
      <c r="AI91" s="26">
        <f t="shared" si="73"/>
        <v>21413.25371402473</v>
      </c>
      <c r="AJ91" s="27">
        <f t="shared" si="56"/>
        <v>-10.903802439712699</v>
      </c>
      <c r="AK91" s="27">
        <f t="shared" si="57"/>
        <v>-18.139368272033856</v>
      </c>
      <c r="AL91" s="27">
        <f t="shared" si="66"/>
        <v>-26.138853640571899</v>
      </c>
      <c r="AM91" s="27">
        <f t="shared" si="67"/>
        <v>-2.9043170711746558</v>
      </c>
      <c r="AN91" s="27">
        <f t="shared" si="68"/>
        <v>-8.7129512135239668</v>
      </c>
      <c r="AO91" s="27">
        <f t="shared" si="69"/>
        <v>-17.42590242704793</v>
      </c>
      <c r="AP91" s="18">
        <f t="shared" si="75"/>
        <v>409.24587273589873</v>
      </c>
      <c r="AQ91" s="18">
        <f t="shared" si="77"/>
        <v>-39.928942492966748</v>
      </c>
      <c r="AR91" s="18">
        <f t="shared" si="58"/>
        <v>9.8134221957414294</v>
      </c>
      <c r="AS91" s="18">
        <f t="shared" si="59"/>
        <v>16.325431444830471</v>
      </c>
      <c r="AT91" s="18">
        <f t="shared" si="60"/>
        <v>-19.933631697877711</v>
      </c>
      <c r="AU91" s="18">
        <f t="shared" si="61"/>
        <v>-22.837948769052367</v>
      </c>
      <c r="AV91" s="18">
        <f t="shared" si="76"/>
        <v>6591.2004132393622</v>
      </c>
      <c r="AW91" s="18">
        <f t="shared" si="70"/>
        <v>-33.723720550272617</v>
      </c>
      <c r="AX91" s="18">
        <f t="shared" si="71"/>
        <v>62.766891262019271</v>
      </c>
      <c r="AY91" s="18">
        <f t="shared" si="62"/>
        <v>-0.53728518128281266</v>
      </c>
      <c r="AZ91" s="19">
        <f t="shared" si="51"/>
        <v>28413.69999999999</v>
      </c>
      <c r="BA91" s="18">
        <f t="shared" si="63"/>
        <v>29.043170711746555</v>
      </c>
      <c r="BB91" s="18">
        <f t="shared" si="74"/>
        <v>6897.4462859752621</v>
      </c>
      <c r="BC91" s="18">
        <f t="shared" si="64"/>
        <v>7000.4462859752612</v>
      </c>
      <c r="BD91" s="18"/>
      <c r="BE91" s="105">
        <f t="shared" si="72"/>
        <v>4.1660437980065093E-3</v>
      </c>
      <c r="BF91" s="105">
        <f t="shared" si="78"/>
        <v>8.9159698395013878E-3</v>
      </c>
    </row>
    <row r="92" spans="1:58" x14ac:dyDescent="0.25">
      <c r="A92" s="120">
        <v>2</v>
      </c>
      <c r="C92" s="14">
        <f t="shared" si="65"/>
        <v>44156</v>
      </c>
      <c r="D92" s="84">
        <v>91</v>
      </c>
      <c r="E92" s="84" t="str">
        <f t="shared" si="52"/>
        <v/>
      </c>
      <c r="AC92" s="70">
        <f t="shared" si="53"/>
        <v>8.8577458240608795</v>
      </c>
      <c r="AD92" s="15">
        <f t="shared" si="54"/>
        <v>0.72222222222222232</v>
      </c>
      <c r="AE92">
        <f t="shared" si="49"/>
        <v>3.2500000000000001E-2</v>
      </c>
      <c r="AF92">
        <v>22.22</v>
      </c>
      <c r="AG92">
        <f t="shared" si="50"/>
        <v>4.4999999999999998E-2</v>
      </c>
      <c r="AH92">
        <f t="shared" si="55"/>
        <v>-1.2499999999999997E-2</v>
      </c>
      <c r="AI92" s="26">
        <f t="shared" si="73"/>
        <v>21385.078874784154</v>
      </c>
      <c r="AJ92" s="27">
        <f t="shared" si="56"/>
        <v>-10.060040387207538</v>
      </c>
      <c r="AK92" s="27">
        <f t="shared" si="57"/>
        <v>-18.114798853367567</v>
      </c>
      <c r="AL92" s="27">
        <f t="shared" si="66"/>
        <v>-25.357355316517594</v>
      </c>
      <c r="AM92" s="27">
        <f t="shared" si="67"/>
        <v>-2.8174839240575107</v>
      </c>
      <c r="AN92" s="27">
        <f t="shared" si="68"/>
        <v>-8.4524517721725303</v>
      </c>
      <c r="AO92" s="27">
        <f t="shared" si="69"/>
        <v>-16.904903544345064</v>
      </c>
      <c r="AP92" s="18">
        <f t="shared" si="75"/>
        <v>376.71101490663057</v>
      </c>
      <c r="AQ92" s="18">
        <f t="shared" si="77"/>
        <v>-39.476148872670279</v>
      </c>
      <c r="AR92" s="18">
        <f t="shared" si="58"/>
        <v>9.0540363484867843</v>
      </c>
      <c r="AS92" s="18">
        <f t="shared" si="59"/>
        <v>16.303318968030812</v>
      </c>
      <c r="AT92" s="18">
        <f t="shared" si="60"/>
        <v>-18.416064273115442</v>
      </c>
      <c r="AU92" s="18">
        <f t="shared" si="61"/>
        <v>-21.233548197172951</v>
      </c>
      <c r="AV92" s="18">
        <f t="shared" si="76"/>
        <v>6651.9101103092053</v>
      </c>
      <c r="AW92" s="18">
        <f t="shared" si="70"/>
        <v>-32.534857829268162</v>
      </c>
      <c r="AX92" s="18">
        <f t="shared" si="71"/>
        <v>60.70969706984306</v>
      </c>
      <c r="AY92" s="18">
        <f t="shared" si="62"/>
        <v>-0.53590874933601884</v>
      </c>
      <c r="AZ92" s="19">
        <f t="shared" si="51"/>
        <v>28413.69999999999</v>
      </c>
      <c r="BA92" s="18">
        <f t="shared" si="63"/>
        <v>28.174839240575103</v>
      </c>
      <c r="BB92" s="18">
        <f t="shared" si="74"/>
        <v>6925.6211252158373</v>
      </c>
      <c r="BC92" s="18">
        <f t="shared" si="64"/>
        <v>7028.6211252158355</v>
      </c>
      <c r="BD92" s="18"/>
      <c r="BE92" s="105">
        <f t="shared" si="72"/>
        <v>4.0247204377555157E-3</v>
      </c>
      <c r="BF92" s="105">
        <f t="shared" si="78"/>
        <v>8.1433407640686371E-3</v>
      </c>
    </row>
    <row r="93" spans="1:58" x14ac:dyDescent="0.25">
      <c r="A93" s="120">
        <v>2</v>
      </c>
      <c r="C93" s="14">
        <f t="shared" si="65"/>
        <v>44157</v>
      </c>
      <c r="D93" s="84">
        <v>92</v>
      </c>
      <c r="E93" s="84" t="str">
        <f t="shared" si="52"/>
        <v/>
      </c>
      <c r="AC93" s="70">
        <f t="shared" si="53"/>
        <v>8.8616279537783207</v>
      </c>
      <c r="AD93" s="15">
        <f t="shared" si="54"/>
        <v>0.72222222222222232</v>
      </c>
      <c r="AE93">
        <f t="shared" si="49"/>
        <v>3.2500000000000001E-2</v>
      </c>
      <c r="AF93">
        <v>22.22</v>
      </c>
      <c r="AG93">
        <f t="shared" si="50"/>
        <v>4.4999999999999998E-2</v>
      </c>
      <c r="AH93">
        <f t="shared" si="55"/>
        <v>-1.2499999999999997E-2</v>
      </c>
      <c r="AI93" s="26">
        <f t="shared" si="73"/>
        <v>21357.739823304615</v>
      </c>
      <c r="AJ93" s="27">
        <f t="shared" si="56"/>
        <v>-9.2480874694124235</v>
      </c>
      <c r="AK93" s="27">
        <f t="shared" si="57"/>
        <v>-18.090964010125848</v>
      </c>
      <c r="AL93" s="27">
        <f t="shared" si="66"/>
        <v>-24.605146331584443</v>
      </c>
      <c r="AM93" s="27">
        <f t="shared" si="67"/>
        <v>-2.733905147953827</v>
      </c>
      <c r="AN93" s="27">
        <f t="shared" si="68"/>
        <v>-8.201715443861481</v>
      </c>
      <c r="AO93" s="27">
        <f t="shared" si="69"/>
        <v>-16.403430887722962</v>
      </c>
      <c r="AP93" s="18">
        <f t="shared" si="75"/>
        <v>345.33049215866123</v>
      </c>
      <c r="AQ93" s="18">
        <f t="shared" si="77"/>
        <v>-39.033673408755369</v>
      </c>
      <c r="AR93" s="18">
        <f t="shared" si="58"/>
        <v>8.3232787224711817</v>
      </c>
      <c r="AS93" s="18">
        <f t="shared" si="59"/>
        <v>16.281867609113263</v>
      </c>
      <c r="AT93" s="18">
        <f t="shared" si="60"/>
        <v>-16.951995670798375</v>
      </c>
      <c r="AU93" s="18">
        <f t="shared" si="61"/>
        <v>-19.685900818752202</v>
      </c>
      <c r="AV93" s="18">
        <f t="shared" si="76"/>
        <v>6710.6296845367124</v>
      </c>
      <c r="AW93" s="18">
        <f t="shared" si="70"/>
        <v>-31.380522747969337</v>
      </c>
      <c r="AX93" s="18">
        <f t="shared" si="71"/>
        <v>58.71957422750711</v>
      </c>
      <c r="AY93" s="18">
        <f t="shared" si="62"/>
        <v>-0.53441332231712901</v>
      </c>
      <c r="AZ93" s="19">
        <f t="shared" si="51"/>
        <v>28413.69999999999</v>
      </c>
      <c r="BA93" s="18">
        <f t="shared" si="63"/>
        <v>27.33905147953827</v>
      </c>
      <c r="BB93" s="18">
        <f t="shared" si="74"/>
        <v>6952.9601766953756</v>
      </c>
      <c r="BC93" s="18">
        <f t="shared" si="64"/>
        <v>7055.9601766953738</v>
      </c>
      <c r="BD93" s="18"/>
      <c r="BE93" s="105">
        <f t="shared" si="72"/>
        <v>3.8896749437036635E-3</v>
      </c>
      <c r="BF93" s="105">
        <f t="shared" si="78"/>
        <v>7.3810396279168564E-3</v>
      </c>
    </row>
    <row r="94" spans="1:58" x14ac:dyDescent="0.25">
      <c r="A94" s="120">
        <v>2</v>
      </c>
      <c r="C94" s="14">
        <f t="shared" si="65"/>
        <v>44158</v>
      </c>
      <c r="D94" s="84">
        <v>93</v>
      </c>
      <c r="E94" s="84" t="str">
        <f t="shared" si="52"/>
        <v/>
      </c>
      <c r="AC94" s="70">
        <f t="shared" si="53"/>
        <v>8.8653815094289037</v>
      </c>
      <c r="AD94" s="15">
        <f t="shared" si="54"/>
        <v>0.72222222222222232</v>
      </c>
      <c r="AE94">
        <f t="shared" si="49"/>
        <v>3.2500000000000001E-2</v>
      </c>
      <c r="AF94">
        <v>22.22</v>
      </c>
      <c r="AG94">
        <f t="shared" si="50"/>
        <v>4.4999999999999998E-2</v>
      </c>
      <c r="AH94">
        <f t="shared" si="55"/>
        <v>-1.2499999999999997E-2</v>
      </c>
      <c r="AI94" s="26">
        <f t="shared" si="73"/>
        <v>21331.20511551627</v>
      </c>
      <c r="AJ94" s="27">
        <f t="shared" si="56"/>
        <v>-8.4668715767818785</v>
      </c>
      <c r="AK94" s="27">
        <f t="shared" si="57"/>
        <v>-18.067836211566711</v>
      </c>
      <c r="AL94" s="27">
        <f t="shared" si="66"/>
        <v>-23.881237009513733</v>
      </c>
      <c r="AM94" s="27">
        <f t="shared" si="67"/>
        <v>-2.6534707788348593</v>
      </c>
      <c r="AN94" s="27">
        <f t="shared" si="68"/>
        <v>-7.9604123365045769</v>
      </c>
      <c r="AO94" s="27">
        <f t="shared" si="69"/>
        <v>-15.920824673009156</v>
      </c>
      <c r="AP94" s="18">
        <f t="shared" si="75"/>
        <v>315.06786031740512</v>
      </c>
      <c r="AQ94" s="18">
        <f t="shared" si="77"/>
        <v>-38.603996703630031</v>
      </c>
      <c r="AR94" s="18">
        <f t="shared" si="58"/>
        <v>7.6201844191036905</v>
      </c>
      <c r="AS94" s="18">
        <f t="shared" si="59"/>
        <v>16.261052590410038</v>
      </c>
      <c r="AT94" s="18">
        <f t="shared" si="60"/>
        <v>-15.539872147139755</v>
      </c>
      <c r="AU94" s="18">
        <f t="shared" si="61"/>
        <v>-18.193342925974616</v>
      </c>
      <c r="AV94" s="18">
        <f t="shared" si="76"/>
        <v>6767.427024166318</v>
      </c>
      <c r="AW94" s="18">
        <f t="shared" si="70"/>
        <v>-30.262631841256109</v>
      </c>
      <c r="AX94" s="18">
        <f t="shared" si="71"/>
        <v>56.797339629605631</v>
      </c>
      <c r="AY94" s="18">
        <f t="shared" si="62"/>
        <v>-0.53281776996262165</v>
      </c>
      <c r="AZ94" s="19">
        <f t="shared" si="51"/>
        <v>28413.699999999993</v>
      </c>
      <c r="BA94" s="18">
        <f t="shared" si="63"/>
        <v>26.534707788348591</v>
      </c>
      <c r="BB94" s="18">
        <f t="shared" si="74"/>
        <v>6979.4948844837245</v>
      </c>
      <c r="BC94" s="18">
        <f t="shared" si="64"/>
        <v>7082.4948844837236</v>
      </c>
      <c r="BD94" s="18"/>
      <c r="BE94" s="105">
        <f t="shared" si="72"/>
        <v>3.7606090629577807E-3</v>
      </c>
      <c r="BF94" s="105">
        <f t="shared" si="78"/>
        <v>6.6288079230022298E-3</v>
      </c>
    </row>
    <row r="95" spans="1:58" x14ac:dyDescent="0.25">
      <c r="A95" s="120">
        <v>2</v>
      </c>
      <c r="C95" s="14">
        <f t="shared" si="65"/>
        <v>44159</v>
      </c>
      <c r="D95" s="84">
        <v>94</v>
      </c>
      <c r="E95" s="84" t="str">
        <f t="shared" si="52"/>
        <v/>
      </c>
      <c r="AC95" s="70">
        <f t="shared" si="53"/>
        <v>8.8690121429375992</v>
      </c>
      <c r="AD95" s="15">
        <f t="shared" si="54"/>
        <v>0.72222222222222232</v>
      </c>
      <c r="AE95">
        <f t="shared" si="49"/>
        <v>3.2500000000000001E-2</v>
      </c>
      <c r="AF95">
        <v>22.22</v>
      </c>
      <c r="AG95">
        <f t="shared" si="50"/>
        <v>4.4999999999999998E-2</v>
      </c>
      <c r="AH95">
        <f t="shared" si="55"/>
        <v>-1.2499999999999997E-2</v>
      </c>
      <c r="AI95" s="26">
        <f t="shared" si="73"/>
        <v>21305.444436768797</v>
      </c>
      <c r="AJ95" s="27">
        <f t="shared" si="56"/>
        <v>-7.7152898902699505</v>
      </c>
      <c r="AK95" s="27">
        <f t="shared" si="57"/>
        <v>-18.045388857202063</v>
      </c>
      <c r="AL95" s="27">
        <f t="shared" si="66"/>
        <v>-23.184610872724814</v>
      </c>
      <c r="AM95" s="27">
        <f t="shared" si="67"/>
        <v>-2.5760678747472014</v>
      </c>
      <c r="AN95" s="27">
        <f t="shared" si="68"/>
        <v>-7.7282036242416048</v>
      </c>
      <c r="AO95" s="27">
        <f t="shared" si="69"/>
        <v>-15.45640724848321</v>
      </c>
      <c r="AP95" s="18">
        <f t="shared" si="75"/>
        <v>285.88460964290982</v>
      </c>
      <c r="AQ95" s="18">
        <f t="shared" si="77"/>
        <v>-38.189807832936893</v>
      </c>
      <c r="AR95" s="18">
        <f t="shared" si="58"/>
        <v>6.943760901242956</v>
      </c>
      <c r="AS95" s="18">
        <f t="shared" si="59"/>
        <v>16.240849971481857</v>
      </c>
      <c r="AT95" s="18">
        <f t="shared" si="60"/>
        <v>-14.17805371428323</v>
      </c>
      <c r="AU95" s="18">
        <f t="shared" si="61"/>
        <v>-16.754121589030433</v>
      </c>
      <c r="AV95" s="18">
        <f t="shared" si="76"/>
        <v>6822.3709535882854</v>
      </c>
      <c r="AW95" s="18">
        <f t="shared" si="70"/>
        <v>-29.183250674495298</v>
      </c>
      <c r="AX95" s="18">
        <f t="shared" si="71"/>
        <v>54.943929421967368</v>
      </c>
      <c r="AY95" s="18">
        <f t="shared" si="62"/>
        <v>-0.53114604254764886</v>
      </c>
      <c r="AZ95" s="19">
        <f t="shared" si="51"/>
        <v>28413.699999999993</v>
      </c>
      <c r="BA95" s="18">
        <f t="shared" si="63"/>
        <v>25.760678747472014</v>
      </c>
      <c r="BB95" s="18">
        <f t="shared" si="74"/>
        <v>7005.2555632311969</v>
      </c>
      <c r="BC95" s="18">
        <f t="shared" si="64"/>
        <v>7108.2555632311951</v>
      </c>
      <c r="BD95" s="18"/>
      <c r="BE95" s="105">
        <f t="shared" si="72"/>
        <v>3.6372322419756069E-3</v>
      </c>
      <c r="BF95" s="105">
        <f t="shared" si="78"/>
        <v>5.8863153465848281E-3</v>
      </c>
    </row>
    <row r="96" spans="1:58" x14ac:dyDescent="0.25">
      <c r="A96" s="120">
        <v>2</v>
      </c>
      <c r="C96" s="14">
        <f t="shared" si="65"/>
        <v>44160</v>
      </c>
      <c r="D96" s="84">
        <v>95</v>
      </c>
      <c r="E96" s="84" t="str">
        <f t="shared" si="52"/>
        <v/>
      </c>
      <c r="AC96" s="70">
        <f t="shared" si="53"/>
        <v>8.8725252250324473</v>
      </c>
      <c r="AD96" s="15">
        <f t="shared" si="54"/>
        <v>0.72222222222222232</v>
      </c>
      <c r="AE96">
        <f t="shared" si="49"/>
        <v>3.2500000000000001E-2</v>
      </c>
      <c r="AF96">
        <v>22.22</v>
      </c>
      <c r="AG96">
        <f t="shared" si="50"/>
        <v>4.4999999999999998E-2</v>
      </c>
      <c r="AH96">
        <f t="shared" si="55"/>
        <v>-1.2499999999999997E-2</v>
      </c>
      <c r="AI96" s="26">
        <f t="shared" si="73"/>
        <v>21280.428635871107</v>
      </c>
      <c r="AJ96" s="27">
        <f t="shared" si="56"/>
        <v>-6.9922045956976158</v>
      </c>
      <c r="AK96" s="27">
        <f t="shared" si="57"/>
        <v>-18.023596301989819</v>
      </c>
      <c r="AL96" s="27">
        <f t="shared" si="66"/>
        <v>-22.51422080791869</v>
      </c>
      <c r="AM96" s="27">
        <f t="shared" si="67"/>
        <v>-2.5015800897687437</v>
      </c>
      <c r="AN96" s="27">
        <f t="shared" si="68"/>
        <v>-7.5047402693062297</v>
      </c>
      <c r="AO96" s="27">
        <f t="shared" si="69"/>
        <v>-15.009480538612461</v>
      </c>
      <c r="AP96" s="18">
        <f t="shared" si="75"/>
        <v>257.74000706567477</v>
      </c>
      <c r="AQ96" s="18">
        <f t="shared" si="77"/>
        <v>-37.794015951222846</v>
      </c>
      <c r="AR96" s="18">
        <f t="shared" si="58"/>
        <v>6.2929841361278545</v>
      </c>
      <c r="AS96" s="18">
        <f t="shared" si="59"/>
        <v>16.221236671790837</v>
      </c>
      <c r="AT96" s="18">
        <f t="shared" si="60"/>
        <v>-12.864807433930942</v>
      </c>
      <c r="AU96" s="18">
        <f t="shared" si="61"/>
        <v>-15.366387523699686</v>
      </c>
      <c r="AV96" s="18">
        <f t="shared" si="76"/>
        <v>6875.5313570632079</v>
      </c>
      <c r="AW96" s="18">
        <f t="shared" si="70"/>
        <v>-28.144602577235048</v>
      </c>
      <c r="AX96" s="18">
        <f t="shared" si="71"/>
        <v>53.160403474922532</v>
      </c>
      <c r="AY96" s="18">
        <f t="shared" si="62"/>
        <v>-0.52942793390407128</v>
      </c>
      <c r="AZ96" s="19">
        <f t="shared" si="51"/>
        <v>28413.69999999999</v>
      </c>
      <c r="BA96" s="18">
        <f t="shared" si="63"/>
        <v>25.015800897687434</v>
      </c>
      <c r="BB96" s="18">
        <f t="shared" si="74"/>
        <v>7030.2713641288847</v>
      </c>
      <c r="BC96" s="18">
        <f t="shared" si="64"/>
        <v>7133.2713641288829</v>
      </c>
      <c r="BD96" s="18"/>
      <c r="BE96" s="105">
        <f t="shared" si="72"/>
        <v>3.5192602003629074E-3</v>
      </c>
      <c r="BF96" s="105">
        <f t="shared" si="78"/>
        <v>5.1531553259265778E-3</v>
      </c>
    </row>
    <row r="97" spans="1:58" x14ac:dyDescent="0.25">
      <c r="A97" s="120">
        <v>2</v>
      </c>
      <c r="C97" s="14">
        <f t="shared" si="65"/>
        <v>44161</v>
      </c>
      <c r="D97" s="84">
        <v>96</v>
      </c>
      <c r="E97" s="84" t="str">
        <f t="shared" si="52"/>
        <v/>
      </c>
      <c r="AC97" s="70">
        <f t="shared" si="53"/>
        <v>8.875925849909251</v>
      </c>
      <c r="AD97" s="15">
        <f t="shared" si="54"/>
        <v>0.72222222222222232</v>
      </c>
      <c r="AE97">
        <f t="shared" si="49"/>
        <v>3.2500000000000001E-2</v>
      </c>
      <c r="AF97">
        <v>22.22</v>
      </c>
      <c r="AG97">
        <f t="shared" si="50"/>
        <v>4.4999999999999998E-2</v>
      </c>
      <c r="AH97">
        <f t="shared" si="55"/>
        <v>-1.2499999999999997E-2</v>
      </c>
      <c r="AI97" s="26">
        <f t="shared" si="73"/>
        <v>21256.129763558933</v>
      </c>
      <c r="AJ97" s="27">
        <f t="shared" si="56"/>
        <v>-6.2964384270443778</v>
      </c>
      <c r="AK97" s="27">
        <f t="shared" si="57"/>
        <v>-18.002433885130174</v>
      </c>
      <c r="AL97" s="27">
        <f t="shared" si="66"/>
        <v>-21.868985080957099</v>
      </c>
      <c r="AM97" s="27">
        <f t="shared" si="67"/>
        <v>-2.4298872312174553</v>
      </c>
      <c r="AN97" s="27">
        <f t="shared" si="68"/>
        <v>-7.2896616936523664</v>
      </c>
      <c r="AO97" s="27">
        <f t="shared" si="69"/>
        <v>-14.579323387304733</v>
      </c>
      <c r="AP97" s="18">
        <f t="shared" si="75"/>
        <v>230.59092952800978</v>
      </c>
      <c r="AQ97" s="18">
        <f t="shared" si="77"/>
        <v>-37.419762300666711</v>
      </c>
      <c r="AR97" s="18">
        <f t="shared" si="58"/>
        <v>5.6667945843399403</v>
      </c>
      <c r="AS97" s="18">
        <f t="shared" si="59"/>
        <v>16.202190496617156</v>
      </c>
      <c r="AT97" s="18">
        <f t="shared" si="60"/>
        <v>-11.598300317955365</v>
      </c>
      <c r="AU97" s="18">
        <f t="shared" si="61"/>
        <v>-14.02818754917282</v>
      </c>
      <c r="AV97" s="18">
        <f t="shared" si="76"/>
        <v>6926.9793069130474</v>
      </c>
      <c r="AW97" s="18">
        <f t="shared" si="70"/>
        <v>-27.149077537664994</v>
      </c>
      <c r="AX97" s="18">
        <f t="shared" si="71"/>
        <v>51.447949849839461</v>
      </c>
      <c r="AY97" s="18">
        <f t="shared" si="62"/>
        <v>-0.5276998911891474</v>
      </c>
      <c r="AZ97" s="19">
        <f t="shared" si="51"/>
        <v>28413.69999999999</v>
      </c>
      <c r="BA97" s="18">
        <f t="shared" si="63"/>
        <v>24.298872312174552</v>
      </c>
      <c r="BB97" s="18">
        <f t="shared" si="74"/>
        <v>7054.570236441059</v>
      </c>
      <c r="BC97" s="18">
        <f t="shared" si="64"/>
        <v>7157.5702364410572</v>
      </c>
      <c r="BD97" s="18"/>
      <c r="BE97" s="105">
        <f t="shared" si="72"/>
        <v>3.4064135614363718E-3</v>
      </c>
      <c r="BF97" s="105">
        <f t="shared" si="78"/>
        <v>4.428840240971667E-3</v>
      </c>
    </row>
    <row r="98" spans="1:58" x14ac:dyDescent="0.25">
      <c r="A98" s="120">
        <v>2</v>
      </c>
      <c r="C98" s="14">
        <f t="shared" si="65"/>
        <v>44162</v>
      </c>
      <c r="D98" s="84">
        <v>97</v>
      </c>
      <c r="E98" s="84" t="str">
        <f t="shared" si="52"/>
        <v/>
      </c>
      <c r="AC98" s="70">
        <f t="shared" si="53"/>
        <v>8.8792188385977102</v>
      </c>
      <c r="AD98" s="15">
        <f t="shared" si="54"/>
        <v>0.72222222222222232</v>
      </c>
      <c r="AE98">
        <f t="shared" si="49"/>
        <v>3.2500000000000001E-2</v>
      </c>
      <c r="AF98">
        <v>22.22</v>
      </c>
      <c r="AG98">
        <f t="shared" si="50"/>
        <v>4.4999999999999998E-2</v>
      </c>
      <c r="AH98">
        <f t="shared" si="55"/>
        <v>-1.2499999999999997E-2</v>
      </c>
      <c r="AI98" s="26">
        <f t="shared" si="73"/>
        <v>21232.521115561984</v>
      </c>
      <c r="AJ98" s="27">
        <f t="shared" si="56"/>
        <v>-5.6267700343431679</v>
      </c>
      <c r="AK98" s="27">
        <f t="shared" si="57"/>
        <v>-17.98187796260774</v>
      </c>
      <c r="AL98" s="27">
        <f t="shared" si="66"/>
        <v>-21.247783197255817</v>
      </c>
      <c r="AM98" s="27">
        <f t="shared" si="67"/>
        <v>-2.3608647996950909</v>
      </c>
      <c r="AN98" s="27">
        <f t="shared" si="68"/>
        <v>-7.0825943990852718</v>
      </c>
      <c r="AO98" s="27">
        <f t="shared" si="69"/>
        <v>-14.165188798170545</v>
      </c>
      <c r="AP98" s="18">
        <f t="shared" si="75"/>
        <v>224.03621846945722</v>
      </c>
      <c r="AQ98" s="18">
        <f t="shared" si="77"/>
        <v>-17.42590242704793</v>
      </c>
      <c r="AR98" s="18">
        <f t="shared" si="58"/>
        <v>5.0640930309088512</v>
      </c>
      <c r="AS98" s="18">
        <f t="shared" si="59"/>
        <v>16.183690166346967</v>
      </c>
      <c r="AT98" s="18">
        <f t="shared" si="60"/>
        <v>-10.376591828760439</v>
      </c>
      <c r="AU98" s="18">
        <f t="shared" si="61"/>
        <v>-12.737456628455529</v>
      </c>
      <c r="AV98" s="18">
        <f t="shared" si="76"/>
        <v>6957.1426659685512</v>
      </c>
      <c r="AW98" s="18">
        <f t="shared" si="70"/>
        <v>-6.5547110585525559</v>
      </c>
      <c r="AX98" s="18">
        <f t="shared" si="71"/>
        <v>30.163359055503861</v>
      </c>
      <c r="AY98" s="18">
        <f t="shared" si="62"/>
        <v>-0.21730706604961253</v>
      </c>
      <c r="AZ98" s="19">
        <f t="shared" si="51"/>
        <v>28413.69999999999</v>
      </c>
      <c r="BA98" s="18">
        <f t="shared" si="63"/>
        <v>23.608647996950907</v>
      </c>
      <c r="BB98" s="18">
        <f t="shared" si="74"/>
        <v>7078.1788844380098</v>
      </c>
      <c r="BC98" s="18">
        <f t="shared" si="64"/>
        <v>7181.178884438008</v>
      </c>
      <c r="BD98" s="18"/>
      <c r="BE98" s="105">
        <f t="shared" si="72"/>
        <v>3.2984165320171133E-3</v>
      </c>
      <c r="BF98" s="105">
        <f t="shared" si="78"/>
        <v>3.7127963472769333E-3</v>
      </c>
    </row>
    <row r="99" spans="1:58" x14ac:dyDescent="0.25">
      <c r="A99" s="120">
        <v>2</v>
      </c>
      <c r="C99" s="14">
        <f t="shared" si="65"/>
        <v>44163</v>
      </c>
      <c r="D99" s="84">
        <v>98</v>
      </c>
      <c r="E99" s="84" t="str">
        <f t="shared" si="52"/>
        <v/>
      </c>
      <c r="AC99" s="70">
        <f t="shared" si="53"/>
        <v>8.8824752041443009</v>
      </c>
      <c r="AD99" s="15">
        <f t="shared" si="54"/>
        <v>0.72222222222222232</v>
      </c>
      <c r="AE99">
        <f t="shared" si="49"/>
        <v>3.2500000000000001E-2</v>
      </c>
      <c r="AF99">
        <v>22.22</v>
      </c>
      <c r="AG99">
        <f t="shared" si="50"/>
        <v>4.4999999999999998E-2</v>
      </c>
      <c r="AH99">
        <f t="shared" si="55"/>
        <v>-1.2499999999999997E-2</v>
      </c>
      <c r="AI99" s="26">
        <f t="shared" si="73"/>
        <v>21209.09845638628</v>
      </c>
      <c r="AJ99" s="27">
        <f t="shared" si="56"/>
        <v>-5.4607532320769456</v>
      </c>
      <c r="AK99" s="27">
        <f t="shared" si="57"/>
        <v>-17.961905943624721</v>
      </c>
      <c r="AL99" s="27">
        <f t="shared" si="66"/>
        <v>-21.080393258131501</v>
      </c>
      <c r="AM99" s="27">
        <f t="shared" si="67"/>
        <v>-2.3422659175701668</v>
      </c>
      <c r="AN99" s="27">
        <f t="shared" si="68"/>
        <v>-7.0267977527105003</v>
      </c>
      <c r="AO99" s="27">
        <f t="shared" si="69"/>
        <v>-14.053595505421001</v>
      </c>
      <c r="AP99" s="18">
        <f t="shared" si="75"/>
        <v>218.13007835211806</v>
      </c>
      <c r="AQ99" s="18">
        <f t="shared" si="77"/>
        <v>-16.904903544345064</v>
      </c>
      <c r="AR99" s="18">
        <f t="shared" si="58"/>
        <v>4.9146779088692512</v>
      </c>
      <c r="AS99" s="18">
        <f t="shared" si="59"/>
        <v>16.16571534926225</v>
      </c>
      <c r="AT99" s="18">
        <f t="shared" si="60"/>
        <v>-10.081629831125575</v>
      </c>
      <c r="AU99" s="18">
        <f t="shared" si="61"/>
        <v>-12.423895748695742</v>
      </c>
      <c r="AV99" s="18">
        <f t="shared" si="76"/>
        <v>6986.4714652615921</v>
      </c>
      <c r="AW99" s="18">
        <f t="shared" si="70"/>
        <v>-5.906140117339163</v>
      </c>
      <c r="AX99" s="18">
        <f t="shared" si="71"/>
        <v>29.328799293040902</v>
      </c>
      <c r="AY99" s="18">
        <f t="shared" si="62"/>
        <v>-0.20137681254276796</v>
      </c>
      <c r="AZ99" s="19">
        <f t="shared" si="51"/>
        <v>28413.69999999999</v>
      </c>
      <c r="BA99" s="18">
        <f t="shared" si="63"/>
        <v>23.422659175701668</v>
      </c>
      <c r="BB99" s="18">
        <f t="shared" si="74"/>
        <v>7101.6015436137113</v>
      </c>
      <c r="BC99" s="18">
        <f t="shared" si="64"/>
        <v>7204.6015436137104</v>
      </c>
      <c r="BD99" s="18"/>
      <c r="BE99" s="105">
        <f t="shared" si="72"/>
        <v>3.2616732646029087E-3</v>
      </c>
      <c r="BF99" s="105">
        <f t="shared" si="78"/>
        <v>3.5997500306014832E-3</v>
      </c>
    </row>
    <row r="100" spans="1:58" x14ac:dyDescent="0.25">
      <c r="A100" s="120">
        <v>2</v>
      </c>
      <c r="C100" s="14">
        <f t="shared" si="65"/>
        <v>44164</v>
      </c>
      <c r="D100" s="84">
        <v>99</v>
      </c>
      <c r="E100" s="84" t="str">
        <f t="shared" si="52"/>
        <v/>
      </c>
      <c r="AC100" s="70">
        <f t="shared" si="53"/>
        <v>8.8856975303334576</v>
      </c>
      <c r="AD100" s="15">
        <f>AE100/AG100</f>
        <v>0.72222222222222232</v>
      </c>
      <c r="AE100">
        <f t="shared" si="49"/>
        <v>3.2500000000000001E-2</v>
      </c>
      <c r="AF100">
        <v>22.22</v>
      </c>
      <c r="AG100">
        <f t="shared" si="50"/>
        <v>4.4999999999999998E-2</v>
      </c>
      <c r="AH100">
        <f t="shared" si="55"/>
        <v>-1.2499999999999997E-2</v>
      </c>
      <c r="AI100" s="26">
        <f t="shared" si="73"/>
        <v>21185.845435861771</v>
      </c>
      <c r="AJ100" s="27">
        <f t="shared" si="56"/>
        <v>-5.3109292603945892</v>
      </c>
      <c r="AK100" s="27">
        <f t="shared" si="57"/>
        <v>-17.942091264116161</v>
      </c>
      <c r="AL100" s="27">
        <f t="shared" si="66"/>
        <v>-20.927718472059677</v>
      </c>
      <c r="AM100" s="27">
        <f t="shared" si="67"/>
        <v>-2.3253020524510752</v>
      </c>
      <c r="AN100" s="27">
        <f t="shared" si="68"/>
        <v>-6.9759061573532257</v>
      </c>
      <c r="AO100" s="27">
        <f t="shared" si="69"/>
        <v>-13.951812314706451</v>
      </c>
      <c r="AP100" s="18">
        <f t="shared" si="75"/>
        <v>212.83851241060944</v>
      </c>
      <c r="AQ100" s="18">
        <f t="shared" si="77"/>
        <v>-16.403430887722962</v>
      </c>
      <c r="AR100" s="18">
        <f t="shared" si="58"/>
        <v>4.7798363343551307</v>
      </c>
      <c r="AS100" s="18">
        <f t="shared" si="59"/>
        <v>16.147882137704546</v>
      </c>
      <c r="AT100" s="18">
        <f t="shared" si="60"/>
        <v>-9.8158535258453128</v>
      </c>
      <c r="AU100" s="18">
        <f t="shared" si="61"/>
        <v>-12.141155578296388</v>
      </c>
      <c r="AV100" s="18">
        <f t="shared" si="76"/>
        <v>7015.0160517276108</v>
      </c>
      <c r="AW100" s="18">
        <f t="shared" si="70"/>
        <v>-5.2915659415086225</v>
      </c>
      <c r="AX100" s="18">
        <f t="shared" si="71"/>
        <v>28.5445864660187</v>
      </c>
      <c r="AY100" s="18">
        <f t="shared" si="62"/>
        <v>-0.18537896661449416</v>
      </c>
      <c r="AZ100" s="19">
        <f t="shared" si="51"/>
        <v>28413.69999999999</v>
      </c>
      <c r="BA100" s="18">
        <f t="shared" si="63"/>
        <v>23.253020524510752</v>
      </c>
      <c r="BB100" s="18">
        <f t="shared" si="74"/>
        <v>7124.8545641382225</v>
      </c>
      <c r="BC100" s="18">
        <f t="shared" si="64"/>
        <v>7227.8545641382207</v>
      </c>
      <c r="BD100" s="18"/>
      <c r="BE100" s="105">
        <f t="shared" si="72"/>
        <v>3.2275234631292202E-3</v>
      </c>
      <c r="BF100" s="105">
        <f t="shared" si="78"/>
        <v>3.5001004087731966E-3</v>
      </c>
    </row>
    <row r="101" spans="1:58" x14ac:dyDescent="0.25">
      <c r="A101" s="120">
        <v>1</v>
      </c>
      <c r="C101" s="14">
        <f t="shared" si="65"/>
        <v>44165</v>
      </c>
      <c r="D101" s="84">
        <v>100</v>
      </c>
      <c r="E101" s="84" t="str">
        <f t="shared" si="52"/>
        <v/>
      </c>
      <c r="AC101" s="70">
        <f t="shared" si="53"/>
        <v>8.8914549631096627</v>
      </c>
      <c r="AD101" s="15">
        <f>AE101/AG101</f>
        <v>3.3222222222222224</v>
      </c>
      <c r="AE101">
        <f t="shared" si="49"/>
        <v>0.14949999999999999</v>
      </c>
      <c r="AF101">
        <v>22.22</v>
      </c>
      <c r="AG101">
        <f t="shared" si="50"/>
        <v>4.4999999999999998E-2</v>
      </c>
      <c r="AH101">
        <f t="shared" si="55"/>
        <v>0.1045</v>
      </c>
      <c r="AI101" s="26">
        <f t="shared" si="73"/>
        <v>21144.111524280364</v>
      </c>
      <c r="AJ101" s="27">
        <f t="shared" si="56"/>
        <v>-23.811491488946686</v>
      </c>
      <c r="AK101" s="27">
        <f t="shared" si="57"/>
        <v>-17.922420092459571</v>
      </c>
      <c r="AL101" s="27">
        <f t="shared" si="66"/>
        <v>-37.560520423265636</v>
      </c>
      <c r="AM101" s="27">
        <f t="shared" si="67"/>
        <v>-4.1733911581406264</v>
      </c>
      <c r="AN101" s="27">
        <f t="shared" si="68"/>
        <v>-12.520173474421878</v>
      </c>
      <c r="AO101" s="27">
        <f t="shared" si="69"/>
        <v>-25.040346948843759</v>
      </c>
      <c r="AP101" s="18">
        <f t="shared" si="75"/>
        <v>224.9004751023885</v>
      </c>
      <c r="AQ101" s="18">
        <f t="shared" si="77"/>
        <v>-15.920824673009156</v>
      </c>
      <c r="AR101" s="18">
        <f t="shared" si="58"/>
        <v>21.430342340052018</v>
      </c>
      <c r="AS101" s="18">
        <f t="shared" si="59"/>
        <v>16.130178083213615</v>
      </c>
      <c r="AT101" s="18">
        <f t="shared" si="60"/>
        <v>-9.5777330584774241</v>
      </c>
      <c r="AU101" s="18">
        <f t="shared" si="61"/>
        <v>-13.751124216618051</v>
      </c>
      <c r="AV101" s="18">
        <f t="shared" si="76"/>
        <v>7044.6880006172387</v>
      </c>
      <c r="AW101" s="18">
        <f t="shared" si="70"/>
        <v>12.061962691779058</v>
      </c>
      <c r="AX101" s="18">
        <f t="shared" si="71"/>
        <v>29.671948889627856</v>
      </c>
      <c r="AY101" s="18">
        <f t="shared" si="62"/>
        <v>0.40651063186467828</v>
      </c>
      <c r="AZ101" s="19">
        <f t="shared" si="51"/>
        <v>28413.699999999993</v>
      </c>
      <c r="BA101" s="18">
        <f t="shared" si="63"/>
        <v>41.733911581406261</v>
      </c>
      <c r="BB101" s="18">
        <f t="shared" si="74"/>
        <v>7166.5884757196291</v>
      </c>
      <c r="BC101" s="18">
        <f t="shared" si="64"/>
        <v>7269.5884757196272</v>
      </c>
      <c r="BD101" s="18"/>
      <c r="BE101" s="105">
        <f t="shared" si="72"/>
        <v>5.7740386460560338E-3</v>
      </c>
      <c r="BF101" s="105">
        <f t="shared" si="78"/>
        <v>3.7356458715672434E-3</v>
      </c>
    </row>
    <row r="102" spans="1:58" x14ac:dyDescent="0.25">
      <c r="A102" s="120">
        <v>1</v>
      </c>
      <c r="C102" s="14">
        <f t="shared" si="65"/>
        <v>44166</v>
      </c>
      <c r="D102" s="84">
        <v>101</v>
      </c>
      <c r="E102" s="84" t="str">
        <f t="shared" si="52"/>
        <v/>
      </c>
      <c r="AC102" s="70">
        <f t="shared" si="53"/>
        <v>8.8973523834376316</v>
      </c>
      <c r="AD102" s="15">
        <f t="shared" si="54"/>
        <v>3.3222222222222224</v>
      </c>
      <c r="AE102">
        <f t="shared" si="49"/>
        <v>0.14949999999999999</v>
      </c>
      <c r="AF102">
        <v>22.22</v>
      </c>
      <c r="AG102">
        <f t="shared" si="50"/>
        <v>4.4999999999999998E-2</v>
      </c>
      <c r="AH102">
        <f t="shared" si="55"/>
        <v>0.1045</v>
      </c>
      <c r="AI102" s="26">
        <f t="shared" si="73"/>
        <v>21101.113039982327</v>
      </c>
      <c r="AJ102" s="27">
        <f t="shared" si="56"/>
        <v>-25.111369508721687</v>
      </c>
      <c r="AK102" s="27">
        <f t="shared" si="57"/>
        <v>-17.887114789316115</v>
      </c>
      <c r="AL102" s="27">
        <f t="shared" si="66"/>
        <v>-38.698635868234021</v>
      </c>
      <c r="AM102" s="27">
        <f t="shared" si="67"/>
        <v>-4.29984842980378</v>
      </c>
      <c r="AN102" s="27">
        <f t="shared" si="68"/>
        <v>-12.899545289411341</v>
      </c>
      <c r="AO102" s="27">
        <f t="shared" si="69"/>
        <v>-25.799090578822678</v>
      </c>
      <c r="AP102" s="18">
        <f t="shared" si="75"/>
        <v>238.02218234253183</v>
      </c>
      <c r="AQ102" s="18">
        <f t="shared" si="77"/>
        <v>-15.45640724848321</v>
      </c>
      <c r="AR102" s="18">
        <f t="shared" si="58"/>
        <v>22.60023255784952</v>
      </c>
      <c r="AS102" s="18">
        <f t="shared" si="59"/>
        <v>16.098403310384505</v>
      </c>
      <c r="AT102" s="18">
        <f t="shared" si="60"/>
        <v>-10.120521379607482</v>
      </c>
      <c r="AU102" s="18">
        <f t="shared" si="61"/>
        <v>-14.420369809411262</v>
      </c>
      <c r="AV102" s="18">
        <f t="shared" si="76"/>
        <v>7074.5647776751339</v>
      </c>
      <c r="AW102" s="18">
        <f t="shared" si="70"/>
        <v>13.121707240143337</v>
      </c>
      <c r="AX102" s="18">
        <f t="shared" si="71"/>
        <v>29.876777057895197</v>
      </c>
      <c r="AY102" s="18">
        <f t="shared" si="62"/>
        <v>0.43919420139314569</v>
      </c>
      <c r="AZ102" s="19">
        <f t="shared" si="51"/>
        <v>28413.69999999999</v>
      </c>
      <c r="BA102" s="18">
        <f t="shared" si="63"/>
        <v>42.998484298037795</v>
      </c>
      <c r="BB102" s="18">
        <f t="shared" si="74"/>
        <v>7209.5869600176666</v>
      </c>
      <c r="BC102" s="18">
        <f t="shared" si="64"/>
        <v>7312.5869600176657</v>
      </c>
      <c r="BD102" s="18"/>
      <c r="BE102" s="105">
        <f t="shared" si="72"/>
        <v>5.9148443466439738E-3</v>
      </c>
      <c r="BF102" s="105">
        <f t="shared" si="78"/>
        <v>4.0049252820280176E-3</v>
      </c>
    </row>
    <row r="103" spans="1:58" x14ac:dyDescent="0.25">
      <c r="A103" s="120">
        <v>1</v>
      </c>
      <c r="C103" s="14">
        <f t="shared" si="65"/>
        <v>44167</v>
      </c>
      <c r="D103" s="84">
        <v>102</v>
      </c>
      <c r="E103" s="84" t="str">
        <f t="shared" si="52"/>
        <v/>
      </c>
      <c r="AC103" s="70">
        <f t="shared" si="53"/>
        <v>8.9034021011317055</v>
      </c>
      <c r="AD103" s="15">
        <f>AE103/AG103</f>
        <v>3.3222222222222224</v>
      </c>
      <c r="AE103">
        <f t="shared" si="49"/>
        <v>0.14949999999999999</v>
      </c>
      <c r="AF103">
        <v>22.22</v>
      </c>
      <c r="AG103">
        <f t="shared" si="50"/>
        <v>4.4999999999999998E-2</v>
      </c>
      <c r="AH103">
        <f t="shared" si="55"/>
        <v>0.1045</v>
      </c>
      <c r="AI103" s="26">
        <f t="shared" si="73"/>
        <v>21056.739866007691</v>
      </c>
      <c r="AJ103" s="27">
        <f t="shared" si="56"/>
        <v>-26.522434268920975</v>
      </c>
      <c r="AK103" s="27">
        <f t="shared" si="57"/>
        <v>-17.850739705713174</v>
      </c>
      <c r="AL103" s="27">
        <f t="shared" si="66"/>
        <v>-39.935856577170732</v>
      </c>
      <c r="AM103" s="27">
        <f t="shared" si="67"/>
        <v>-4.4373173974634152</v>
      </c>
      <c r="AN103" s="27">
        <f t="shared" si="68"/>
        <v>-13.311952192390244</v>
      </c>
      <c r="AO103" s="27">
        <f t="shared" si="69"/>
        <v>-26.623904384780488</v>
      </c>
      <c r="AP103" s="18">
        <f t="shared" si="75"/>
        <v>252.23756017567618</v>
      </c>
      <c r="AQ103" s="18">
        <f t="shared" si="77"/>
        <v>-15.009480538612461</v>
      </c>
      <c r="AR103" s="18">
        <f t="shared" si="58"/>
        <v>23.87019084202888</v>
      </c>
      <c r="AS103" s="18">
        <f t="shared" si="59"/>
        <v>16.065665735141856</v>
      </c>
      <c r="AT103" s="18">
        <f t="shared" si="60"/>
        <v>-10.710998205413933</v>
      </c>
      <c r="AU103" s="18">
        <f t="shared" si="61"/>
        <v>-15.148315602877348</v>
      </c>
      <c r="AV103" s="18">
        <f t="shared" si="76"/>
        <v>7104.7225738166235</v>
      </c>
      <c r="AW103" s="18">
        <f t="shared" si="70"/>
        <v>14.215377833144345</v>
      </c>
      <c r="AX103" s="18">
        <f t="shared" si="71"/>
        <v>30.157796141489598</v>
      </c>
      <c r="AY103" s="18">
        <f t="shared" si="62"/>
        <v>0.47136660008081738</v>
      </c>
      <c r="AZ103" s="19">
        <f t="shared" si="51"/>
        <v>28413.69999999999</v>
      </c>
      <c r="BA103" s="18">
        <f t="shared" si="63"/>
        <v>44.373173974634149</v>
      </c>
      <c r="BB103" s="18">
        <f t="shared" si="74"/>
        <v>7253.9601339923011</v>
      </c>
      <c r="BC103" s="18">
        <f t="shared" si="64"/>
        <v>7356.9601339922992</v>
      </c>
      <c r="BD103" s="18"/>
      <c r="BE103" s="105">
        <f t="shared" si="72"/>
        <v>6.0680541943977616E-3</v>
      </c>
      <c r="BF103" s="105">
        <f t="shared" si="78"/>
        <v>4.3087780260807861E-3</v>
      </c>
    </row>
    <row r="104" spans="1:58" x14ac:dyDescent="0.25">
      <c r="A104" s="120">
        <v>1</v>
      </c>
      <c r="C104" s="14">
        <f t="shared" si="65"/>
        <v>44168</v>
      </c>
      <c r="D104" s="84">
        <v>103</v>
      </c>
      <c r="E104" s="84" t="str">
        <f t="shared" si="52"/>
        <v/>
      </c>
      <c r="AC104" s="70">
        <f t="shared" si="53"/>
        <v>8.9096163771617984</v>
      </c>
      <c r="AD104" s="15">
        <f t="shared" si="54"/>
        <v>3.3222222222222224</v>
      </c>
      <c r="AE104">
        <f t="shared" si="49"/>
        <v>0.14949999999999999</v>
      </c>
      <c r="AF104">
        <v>22.22</v>
      </c>
      <c r="AG104">
        <f t="shared" si="50"/>
        <v>4.4999999999999998E-2</v>
      </c>
      <c r="AH104">
        <f t="shared" si="55"/>
        <v>0.1045</v>
      </c>
      <c r="AI104" s="26">
        <f t="shared" si="73"/>
        <v>21010.879337585193</v>
      </c>
      <c r="AJ104" s="27">
        <f t="shared" si="56"/>
        <v>-28.047326735609623</v>
      </c>
      <c r="AK104" s="27">
        <f t="shared" si="57"/>
        <v>-17.813201686887499</v>
      </c>
      <c r="AL104" s="27">
        <f t="shared" si="66"/>
        <v>-41.274475580247412</v>
      </c>
      <c r="AM104" s="27">
        <f t="shared" si="67"/>
        <v>-4.5860528422497131</v>
      </c>
      <c r="AN104" s="27">
        <f t="shared" si="68"/>
        <v>-13.758158526749137</v>
      </c>
      <c r="AO104" s="27">
        <f t="shared" si="69"/>
        <v>-27.516317053498277</v>
      </c>
      <c r="AP104" s="18">
        <f t="shared" si="75"/>
        <v>267.58202216071345</v>
      </c>
      <c r="AQ104" s="18">
        <f t="shared" si="77"/>
        <v>-14.579323387304733</v>
      </c>
      <c r="AR104" s="18">
        <f t="shared" si="58"/>
        <v>25.24259406204866</v>
      </c>
      <c r="AS104" s="18">
        <f t="shared" si="59"/>
        <v>16.031881518198748</v>
      </c>
      <c r="AT104" s="18">
        <f t="shared" si="60"/>
        <v>-11.350690207905428</v>
      </c>
      <c r="AU104" s="18">
        <f t="shared" si="61"/>
        <v>-15.93674305015514</v>
      </c>
      <c r="AV104" s="18">
        <f t="shared" si="76"/>
        <v>7135.2386402540833</v>
      </c>
      <c r="AW104" s="18">
        <f t="shared" si="70"/>
        <v>15.34446198503727</v>
      </c>
      <c r="AX104" s="18">
        <f t="shared" si="71"/>
        <v>30.516066437459813</v>
      </c>
      <c r="AY104" s="18">
        <f t="shared" si="62"/>
        <v>0.50283223810921018</v>
      </c>
      <c r="AZ104" s="19">
        <f t="shared" si="51"/>
        <v>28413.69999999999</v>
      </c>
      <c r="BA104" s="18">
        <f t="shared" si="63"/>
        <v>45.860528422497126</v>
      </c>
      <c r="BB104" s="18">
        <f t="shared" si="74"/>
        <v>7299.8206624147979</v>
      </c>
      <c r="BC104" s="18">
        <f t="shared" si="64"/>
        <v>7402.820662414797</v>
      </c>
      <c r="BD104" s="18"/>
      <c r="BE104" s="105">
        <f t="shared" si="72"/>
        <v>6.2336247019475479E-3</v>
      </c>
      <c r="BF104" s="105">
        <f t="shared" si="78"/>
        <v>4.6480735887788659E-3</v>
      </c>
    </row>
    <row r="105" spans="1:58" x14ac:dyDescent="0.25">
      <c r="A105" s="120">
        <v>1</v>
      </c>
      <c r="C105" s="14">
        <f t="shared" si="65"/>
        <v>44169</v>
      </c>
      <c r="D105" s="84">
        <v>104</v>
      </c>
      <c r="E105" s="84" t="str">
        <f t="shared" si="52"/>
        <v/>
      </c>
      <c r="AC105" s="70">
        <f t="shared" si="53"/>
        <v>8.9160074054642848</v>
      </c>
      <c r="AD105" s="15">
        <f t="shared" si="54"/>
        <v>3.3222222222222224</v>
      </c>
      <c r="AE105">
        <f t="shared" si="49"/>
        <v>0.14949999999999999</v>
      </c>
      <c r="AF105">
        <v>22.22</v>
      </c>
      <c r="AG105">
        <f t="shared" si="50"/>
        <v>4.4999999999999998E-2</v>
      </c>
      <c r="AH105">
        <f t="shared" si="55"/>
        <v>0.1045</v>
      </c>
      <c r="AI105" s="26">
        <f t="shared" si="73"/>
        <v>20963.416193618785</v>
      </c>
      <c r="AJ105" s="27">
        <f t="shared" si="56"/>
        <v>-29.688738543681605</v>
      </c>
      <c r="AK105" s="27">
        <f t="shared" si="57"/>
        <v>-17.77440542272431</v>
      </c>
      <c r="AL105" s="27">
        <f t="shared" si="66"/>
        <v>-42.716829569765324</v>
      </c>
      <c r="AM105" s="27">
        <f t="shared" si="67"/>
        <v>-4.7463143966405914</v>
      </c>
      <c r="AN105" s="27">
        <f t="shared" si="68"/>
        <v>-14.238943189921775</v>
      </c>
      <c r="AO105" s="27">
        <f t="shared" si="69"/>
        <v>-28.477886379843547</v>
      </c>
      <c r="AP105" s="18">
        <f t="shared" si="75"/>
        <v>284.09247193507611</v>
      </c>
      <c r="AQ105" s="18">
        <f t="shared" si="77"/>
        <v>-14.165188798170545</v>
      </c>
      <c r="AR105" s="18">
        <f t="shared" si="58"/>
        <v>26.719864689313447</v>
      </c>
      <c r="AS105" s="18">
        <f t="shared" si="59"/>
        <v>15.99696488045188</v>
      </c>
      <c r="AT105" s="18">
        <f t="shared" si="60"/>
        <v>-12.041190997232105</v>
      </c>
      <c r="AU105" s="18">
        <f t="shared" si="61"/>
        <v>-16.787505393872696</v>
      </c>
      <c r="AV105" s="18">
        <f t="shared" si="76"/>
        <v>7166.1913344461263</v>
      </c>
      <c r="AW105" s="18">
        <f t="shared" si="70"/>
        <v>16.510449774362655</v>
      </c>
      <c r="AX105" s="18">
        <f t="shared" si="71"/>
        <v>30.952694192043054</v>
      </c>
      <c r="AY105" s="18">
        <f t="shared" si="62"/>
        <v>0.53340913304428805</v>
      </c>
      <c r="AZ105" s="19">
        <f t="shared" si="51"/>
        <v>28413.69999999999</v>
      </c>
      <c r="BA105" s="18">
        <f t="shared" si="63"/>
        <v>47.463143966405909</v>
      </c>
      <c r="BB105" s="18">
        <f t="shared" si="74"/>
        <v>7347.2838063812042</v>
      </c>
      <c r="BC105" s="18">
        <f t="shared" si="64"/>
        <v>7450.2838063812023</v>
      </c>
      <c r="BD105" s="18"/>
      <c r="BE105" s="105">
        <f t="shared" si="72"/>
        <v>6.4114945006546881E-3</v>
      </c>
      <c r="BF105" s="105">
        <f t="shared" si="78"/>
        <v>5.0237087061811561E-3</v>
      </c>
    </row>
    <row r="106" spans="1:58" x14ac:dyDescent="0.25">
      <c r="A106" s="120">
        <v>1</v>
      </c>
      <c r="C106" s="14">
        <f t="shared" si="65"/>
        <v>44170</v>
      </c>
      <c r="D106" s="84">
        <v>105</v>
      </c>
      <c r="E106" s="84" t="str">
        <f t="shared" si="52"/>
        <v/>
      </c>
      <c r="AC106" s="70">
        <f t="shared" si="53"/>
        <v>8.9225872916703057</v>
      </c>
      <c r="AD106" s="15">
        <f t="shared" si="54"/>
        <v>3.3222222222222224</v>
      </c>
      <c r="AE106">
        <f t="shared" si="49"/>
        <v>0.14949999999999999</v>
      </c>
      <c r="AF106">
        <v>22.22</v>
      </c>
      <c r="AG106">
        <f t="shared" si="50"/>
        <v>4.4999999999999998E-2</v>
      </c>
      <c r="AH106">
        <f t="shared" si="55"/>
        <v>0.1045</v>
      </c>
      <c r="AI106" s="26">
        <f t="shared" si="73"/>
        <v>20914.232539998226</v>
      </c>
      <c r="AJ106" s="27">
        <f t="shared" si="56"/>
        <v>-31.449400213842122</v>
      </c>
      <c r="AK106" s="27">
        <f t="shared" si="57"/>
        <v>-17.734253406716729</v>
      </c>
      <c r="AL106" s="27">
        <f t="shared" si="66"/>
        <v>-44.265288258502963</v>
      </c>
      <c r="AM106" s="27">
        <f t="shared" si="67"/>
        <v>-4.9183653620558854</v>
      </c>
      <c r="AN106" s="27">
        <f t="shared" si="68"/>
        <v>-14.755096086167654</v>
      </c>
      <c r="AO106" s="27">
        <f t="shared" si="69"/>
        <v>-29.510192172335309</v>
      </c>
      <c r="AP106" s="18">
        <f t="shared" si="75"/>
        <v>301.52000345107962</v>
      </c>
      <c r="AQ106" s="18">
        <f t="shared" si="77"/>
        <v>-14.053595505421001</v>
      </c>
      <c r="AR106" s="18">
        <f t="shared" si="58"/>
        <v>28.30446019245791</v>
      </c>
      <c r="AS106" s="18">
        <f t="shared" si="59"/>
        <v>15.960828066045057</v>
      </c>
      <c r="AT106" s="18">
        <f t="shared" si="60"/>
        <v>-12.784161237078424</v>
      </c>
      <c r="AU106" s="18">
        <f t="shared" si="61"/>
        <v>-17.702526599134309</v>
      </c>
      <c r="AV106" s="18">
        <f t="shared" si="76"/>
        <v>7197.9474565506816</v>
      </c>
      <c r="AW106" s="18">
        <f t="shared" si="70"/>
        <v>17.427531516003512</v>
      </c>
      <c r="AX106" s="18">
        <f t="shared" si="71"/>
        <v>31.756122104555288</v>
      </c>
      <c r="AY106" s="18">
        <f t="shared" si="62"/>
        <v>0.54879281099324162</v>
      </c>
      <c r="AZ106" s="19">
        <f t="shared" si="51"/>
        <v>28413.699999999986</v>
      </c>
      <c r="BA106" s="18">
        <f t="shared" si="63"/>
        <v>49.18365362055885</v>
      </c>
      <c r="BB106" s="18">
        <f t="shared" si="74"/>
        <v>7396.4674600017634</v>
      </c>
      <c r="BC106" s="18">
        <f t="shared" si="64"/>
        <v>7499.4674600017615</v>
      </c>
      <c r="BD106" s="18"/>
      <c r="BE106" s="105">
        <f t="shared" si="72"/>
        <v>6.6015812147227427E-3</v>
      </c>
      <c r="BF106" s="105">
        <f t="shared" si="78"/>
        <v>5.4366042915193593E-3</v>
      </c>
    </row>
    <row r="107" spans="1:58" x14ac:dyDescent="0.25">
      <c r="A107" s="120">
        <v>1</v>
      </c>
      <c r="C107" s="14">
        <f t="shared" si="65"/>
        <v>44171</v>
      </c>
      <c r="D107" s="84">
        <v>106</v>
      </c>
      <c r="E107" s="84" t="str">
        <f t="shared" si="52"/>
        <v/>
      </c>
      <c r="AC107" s="70">
        <f t="shared" si="53"/>
        <v>8.9293638263847175</v>
      </c>
      <c r="AD107" s="15">
        <f t="shared" si="54"/>
        <v>3.3222222222222224</v>
      </c>
      <c r="AE107">
        <f t="shared" si="49"/>
        <v>0.14949999999999999</v>
      </c>
      <c r="AF107">
        <v>22.22</v>
      </c>
      <c r="AG107">
        <f t="shared" si="50"/>
        <v>4.4999999999999998E-2</v>
      </c>
      <c r="AH107">
        <f t="shared" si="55"/>
        <v>0.1045</v>
      </c>
      <c r="AI107" s="26">
        <f t="shared" si="73"/>
        <v>20863.239555690794</v>
      </c>
      <c r="AJ107" s="27">
        <f t="shared" si="56"/>
        <v>-33.300338402502362</v>
      </c>
      <c r="AK107" s="27">
        <f t="shared" si="57"/>
        <v>-17.692645904927936</v>
      </c>
      <c r="AL107" s="27">
        <f t="shared" si="66"/>
        <v>-45.893685876687272</v>
      </c>
      <c r="AM107" s="27">
        <f t="shared" si="67"/>
        <v>-5.0992984307430298</v>
      </c>
      <c r="AN107" s="27">
        <f t="shared" si="68"/>
        <v>-15.297895292229091</v>
      </c>
      <c r="AO107" s="27">
        <f t="shared" si="69"/>
        <v>-30.595790584458179</v>
      </c>
      <c r="AP107" s="18">
        <f t="shared" si="75"/>
        <v>319.89347685776181</v>
      </c>
      <c r="AQ107" s="18">
        <f t="shared" si="77"/>
        <v>-13.951812314706451</v>
      </c>
      <c r="AR107" s="18">
        <f t="shared" si="58"/>
        <v>29.970304562252128</v>
      </c>
      <c r="AS107" s="18">
        <f t="shared" si="59"/>
        <v>15.923381314435142</v>
      </c>
      <c r="AT107" s="18">
        <f t="shared" si="60"/>
        <v>-13.568400155298582</v>
      </c>
      <c r="AU107" s="18">
        <f t="shared" si="61"/>
        <v>-18.66769858604161</v>
      </c>
      <c r="AV107" s="18">
        <f t="shared" si="76"/>
        <v>7230.5669674514293</v>
      </c>
      <c r="AW107" s="18">
        <f t="shared" si="70"/>
        <v>18.373473406682194</v>
      </c>
      <c r="AX107" s="18">
        <f t="shared" si="71"/>
        <v>32.619510900747628</v>
      </c>
      <c r="AY107" s="18">
        <f t="shared" si="62"/>
        <v>0.56326636725448509</v>
      </c>
      <c r="AZ107" s="19">
        <f t="shared" si="51"/>
        <v>28413.699999999983</v>
      </c>
      <c r="BA107" s="18">
        <f t="shared" si="63"/>
        <v>50.992984307430298</v>
      </c>
      <c r="BB107" s="18">
        <f t="shared" si="74"/>
        <v>7447.4604443091939</v>
      </c>
      <c r="BC107" s="18">
        <f t="shared" si="64"/>
        <v>7550.4604443091912</v>
      </c>
      <c r="BD107" s="18"/>
      <c r="BE107" s="105">
        <f t="shared" si="72"/>
        <v>6.7995473784504788E-3</v>
      </c>
      <c r="BF107" s="105">
        <f t="shared" si="78"/>
        <v>5.878838555750306E-3</v>
      </c>
    </row>
    <row r="108" spans="1:58" x14ac:dyDescent="0.25">
      <c r="A108" s="120">
        <v>1</v>
      </c>
      <c r="C108" s="14">
        <f t="shared" si="65"/>
        <v>44172</v>
      </c>
      <c r="D108" s="84">
        <v>107</v>
      </c>
      <c r="E108" s="84" t="str">
        <f t="shared" si="52"/>
        <v/>
      </c>
      <c r="AC108" s="70">
        <f t="shared" si="53"/>
        <v>8.9363446585904303</v>
      </c>
      <c r="AD108" s="15">
        <f t="shared" si="54"/>
        <v>3.3222222222222224</v>
      </c>
      <c r="AE108">
        <f t="shared" si="49"/>
        <v>0.14949999999999999</v>
      </c>
      <c r="AF108">
        <v>22.22</v>
      </c>
      <c r="AG108">
        <f t="shared" si="50"/>
        <v>4.4999999999999998E-2</v>
      </c>
      <c r="AH108">
        <f t="shared" si="55"/>
        <v>0.1045</v>
      </c>
      <c r="AI108" s="26">
        <f t="shared" si="73"/>
        <v>20810.346654818244</v>
      </c>
      <c r="AJ108" s="27">
        <f t="shared" si="56"/>
        <v>-35.243393094411438</v>
      </c>
      <c r="AK108" s="27">
        <f t="shared" si="57"/>
        <v>-17.649507778139803</v>
      </c>
      <c r="AL108" s="27">
        <f t="shared" si="66"/>
        <v>-47.603610785296112</v>
      </c>
      <c r="AM108" s="27">
        <f t="shared" si="67"/>
        <v>-5.2892900872551243</v>
      </c>
      <c r="AN108" s="27">
        <f t="shared" si="68"/>
        <v>-15.86787026176537</v>
      </c>
      <c r="AO108" s="27">
        <f t="shared" si="69"/>
        <v>-31.735740523530744</v>
      </c>
      <c r="AP108" s="18">
        <f t="shared" si="75"/>
        <v>328.06153423561489</v>
      </c>
      <c r="AQ108" s="18">
        <f t="shared" si="77"/>
        <v>-25.040346948843759</v>
      </c>
      <c r="AR108" s="18">
        <f t="shared" si="58"/>
        <v>31.719053784970296</v>
      </c>
      <c r="AS108" s="18">
        <f t="shared" si="59"/>
        <v>15.884557000325824</v>
      </c>
      <c r="AT108" s="18">
        <f t="shared" si="60"/>
        <v>-14.395206458599281</v>
      </c>
      <c r="AU108" s="18">
        <f t="shared" si="61"/>
        <v>-19.684496545854405</v>
      </c>
      <c r="AV108" s="18">
        <f t="shared" si="76"/>
        <v>7275.291810946127</v>
      </c>
      <c r="AW108" s="18">
        <f t="shared" si="70"/>
        <v>8.1680573778530743</v>
      </c>
      <c r="AX108" s="18">
        <f t="shared" si="71"/>
        <v>44.72484349469778</v>
      </c>
      <c r="AY108" s="18">
        <f t="shared" si="62"/>
        <v>0.18262908798823219</v>
      </c>
      <c r="AZ108" s="19">
        <f t="shared" si="51"/>
        <v>28413.699999999986</v>
      </c>
      <c r="BA108" s="18">
        <f t="shared" si="63"/>
        <v>52.892900872551238</v>
      </c>
      <c r="BB108" s="18">
        <f t="shared" si="74"/>
        <v>7500.3533451817448</v>
      </c>
      <c r="BC108" s="18">
        <f t="shared" si="64"/>
        <v>7603.353345181742</v>
      </c>
      <c r="BD108" s="18"/>
      <c r="BE108" s="105">
        <f t="shared" si="72"/>
        <v>7.0052550122842406E-3</v>
      </c>
      <c r="BF108" s="105">
        <f t="shared" si="78"/>
        <v>6.3510549993946825E-3</v>
      </c>
    </row>
    <row r="109" spans="1:58" x14ac:dyDescent="0.25">
      <c r="A109" s="120">
        <v>1</v>
      </c>
      <c r="C109" s="14">
        <f t="shared" si="65"/>
        <v>44173</v>
      </c>
      <c r="D109" s="84">
        <v>108</v>
      </c>
      <c r="E109" s="84" t="str">
        <f t="shared" si="52"/>
        <v/>
      </c>
      <c r="AC109" s="70">
        <f t="shared" si="53"/>
        <v>8.9433768161519502</v>
      </c>
      <c r="AD109" s="15">
        <f t="shared" si="54"/>
        <v>3.3222222222222224</v>
      </c>
      <c r="AE109">
        <f t="shared" si="49"/>
        <v>0.14949999999999999</v>
      </c>
      <c r="AF109">
        <v>22.22</v>
      </c>
      <c r="AG109">
        <f t="shared" si="50"/>
        <v>4.4999999999999998E-2</v>
      </c>
      <c r="AH109">
        <f t="shared" si="55"/>
        <v>0.1045</v>
      </c>
      <c r="AI109" s="26">
        <f t="shared" si="73"/>
        <v>20756.690237021467</v>
      </c>
      <c r="AJ109" s="27">
        <f t="shared" si="56"/>
        <v>-36.05165540263657</v>
      </c>
      <c r="AK109" s="27">
        <f t="shared" si="57"/>
        <v>-17.604762394141957</v>
      </c>
      <c r="AL109" s="27">
        <f t="shared" si="66"/>
        <v>-48.290776017100676</v>
      </c>
      <c r="AM109" s="27">
        <f t="shared" si="67"/>
        <v>-5.3656417796778531</v>
      </c>
      <c r="AN109" s="27">
        <f t="shared" si="68"/>
        <v>-16.096925339033557</v>
      </c>
      <c r="AO109" s="27">
        <f t="shared" si="69"/>
        <v>-32.193850678067122</v>
      </c>
      <c r="AP109" s="18">
        <f t="shared" si="75"/>
        <v>335.79045063329016</v>
      </c>
      <c r="AQ109" s="18">
        <f t="shared" si="77"/>
        <v>-25.799090578822678</v>
      </c>
      <c r="AR109" s="18">
        <f t="shared" si="58"/>
        <v>32.446489862372914</v>
      </c>
      <c r="AS109" s="18">
        <f t="shared" si="59"/>
        <v>15.844286154727762</v>
      </c>
      <c r="AT109" s="18">
        <f t="shared" si="60"/>
        <v>-14.76276904060267</v>
      </c>
      <c r="AU109" s="18">
        <f t="shared" si="61"/>
        <v>-20.128410820280521</v>
      </c>
      <c r="AV109" s="18">
        <f t="shared" si="76"/>
        <v>7321.2193123452307</v>
      </c>
      <c r="AW109" s="18">
        <f t="shared" si="70"/>
        <v>7.7289163976752775</v>
      </c>
      <c r="AX109" s="18">
        <f t="shared" si="71"/>
        <v>45.927501399103676</v>
      </c>
      <c r="AY109" s="18">
        <f t="shared" si="62"/>
        <v>0.16828514859783153</v>
      </c>
      <c r="AZ109" s="19">
        <f t="shared" si="51"/>
        <v>28413.699999999986</v>
      </c>
      <c r="BA109" s="18">
        <f t="shared" si="63"/>
        <v>53.656417796778534</v>
      </c>
      <c r="BB109" s="18">
        <f t="shared" si="74"/>
        <v>7554.0097629785232</v>
      </c>
      <c r="BC109" s="18">
        <f t="shared" si="64"/>
        <v>7657.0097629785205</v>
      </c>
      <c r="BD109" s="18"/>
      <c r="BE109" s="105">
        <f t="shared" si="72"/>
        <v>7.0569412416931279E-3</v>
      </c>
      <c r="BF109" s="105">
        <f t="shared" si="78"/>
        <v>6.5114178238493197E-3</v>
      </c>
    </row>
    <row r="110" spans="1:58" x14ac:dyDescent="0.25">
      <c r="A110" s="121">
        <v>1</v>
      </c>
      <c r="B110" s="89"/>
      <c r="C110" s="90">
        <f t="shared" si="65"/>
        <v>44174</v>
      </c>
      <c r="D110" s="91">
        <v>109</v>
      </c>
      <c r="E110" s="84" t="str">
        <f t="shared" si="52"/>
        <v/>
      </c>
      <c r="F110" s="91"/>
      <c r="G110" s="91"/>
      <c r="H110" s="91"/>
      <c r="I110" s="91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>
        <f t="shared" si="53"/>
        <v>8.9504517903736023</v>
      </c>
      <c r="AD110" s="93">
        <f t="shared" si="54"/>
        <v>3.3222222222222224</v>
      </c>
      <c r="AE110" s="89">
        <f t="shared" si="49"/>
        <v>0.14949999999999999</v>
      </c>
      <c r="AF110" s="89">
        <v>22.22</v>
      </c>
      <c r="AG110" s="89">
        <f t="shared" si="50"/>
        <v>4.4999999999999998E-2</v>
      </c>
      <c r="AH110" s="89">
        <f t="shared" si="55"/>
        <v>0.1045</v>
      </c>
      <c r="AI110" s="94">
        <f t="shared" si="73"/>
        <v>20702.325000782974</v>
      </c>
      <c r="AJ110" s="95">
        <f t="shared" si="56"/>
        <v>-36.805865134651754</v>
      </c>
      <c r="AK110" s="95">
        <f t="shared" si="57"/>
        <v>-17.559371103842889</v>
      </c>
      <c r="AL110" s="95">
        <f t="shared" si="66"/>
        <v>-48.928712614645185</v>
      </c>
      <c r="AM110" s="95">
        <f t="shared" si="67"/>
        <v>-5.4365236238494647</v>
      </c>
      <c r="AN110" s="95">
        <f t="shared" si="68"/>
        <v>-16.309570871548395</v>
      </c>
      <c r="AO110" s="95">
        <f t="shared" si="69"/>
        <v>-32.61914174309679</v>
      </c>
      <c r="AP110" s="95">
        <f t="shared" si="75"/>
        <v>342.98468858465679</v>
      </c>
      <c r="AQ110" s="95">
        <f t="shared" si="77"/>
        <v>-26.623904384780488</v>
      </c>
      <c r="AR110" s="95">
        <f t="shared" si="58"/>
        <v>33.125278621186581</v>
      </c>
      <c r="AS110" s="95">
        <f t="shared" si="59"/>
        <v>15.803433993458601</v>
      </c>
      <c r="AT110" s="95">
        <f t="shared" si="60"/>
        <v>-15.110570278498058</v>
      </c>
      <c r="AU110" s="95">
        <f t="shared" si="61"/>
        <v>-20.547093902347523</v>
      </c>
      <c r="AV110" s="95">
        <f t="shared" si="76"/>
        <v>7368.3903106323587</v>
      </c>
      <c r="AW110" s="95">
        <f t="shared" si="70"/>
        <v>7.194237951366631</v>
      </c>
      <c r="AX110" s="95">
        <f t="shared" si="71"/>
        <v>47.170998287127986</v>
      </c>
      <c r="AY110" s="95">
        <f t="shared" si="62"/>
        <v>0.15251400675422622</v>
      </c>
      <c r="AZ110" s="96">
        <f t="shared" si="51"/>
        <v>28413.69999999999</v>
      </c>
      <c r="BA110" s="95">
        <f t="shared" si="63"/>
        <v>54.365236238494646</v>
      </c>
      <c r="BB110" s="95">
        <f t="shared" si="74"/>
        <v>7608.3749992170178</v>
      </c>
      <c r="BC110" s="95">
        <f t="shared" si="64"/>
        <v>7711.3749992170151</v>
      </c>
      <c r="BD110" s="95"/>
      <c r="BE110" s="106">
        <f t="shared" si="72"/>
        <v>7.1000609795940682E-3</v>
      </c>
      <c r="BF110" s="106">
        <f t="shared" si="78"/>
        <v>6.659569902968082E-3</v>
      </c>
    </row>
    <row r="111" spans="1:58" x14ac:dyDescent="0.25">
      <c r="C111" s="69"/>
      <c r="AI111" s="26"/>
      <c r="AJ111" s="27"/>
      <c r="AK111" s="27"/>
      <c r="AL111" s="27"/>
      <c r="AM111" s="27"/>
      <c r="AN111" s="27"/>
      <c r="AO111" s="27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BA111" s="18"/>
      <c r="BB111" s="18"/>
      <c r="BC111" s="18"/>
      <c r="BD111" s="18"/>
    </row>
    <row r="115" spans="52:52" x14ac:dyDescent="0.25">
      <c r="AZ115" s="18"/>
    </row>
  </sheetData>
  <conditionalFormatting sqref="J3:Y18 J19:Z1048576 C1:Z1 C111:I1048576 C2:D110 F2:I110 AC1 AC112:AC1048576">
    <cfRule type="timePeriod" dxfId="14" priority="5" timePeriod="today">
      <formula>FLOOR(C1,1)=TODAY()</formula>
    </cfRule>
  </conditionalFormatting>
  <conditionalFormatting sqref="AY3:AY111">
    <cfRule type="cellIs" dxfId="13" priority="4" stopIfTrue="1" operator="lessThan">
      <formula>1</formula>
    </cfRule>
  </conditionalFormatting>
  <conditionalFormatting sqref="E2:E110">
    <cfRule type="timePeriod" dxfId="12" priority="2" timePeriod="today">
      <formula>FLOOR(E2,1)=TODAY()</formula>
    </cfRule>
  </conditionalFormatting>
  <conditionalFormatting sqref="AA21:AB1048576 AA1:AB1">
    <cfRule type="timePeriod" dxfId="11" priority="1" timePeriod="today">
      <formula>FLOOR(AA1,1)=TODAY()</formula>
    </cfRule>
  </conditionalFormatting>
  <hyperlinks>
    <hyperlink ref="BR10" r:id="rId1" xr:uid="{5C23A827-74A4-4E5F-9EE2-26ABC0AF32A5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2301-A315-4F52-989C-E663557B9502}">
  <sheetPr>
    <tabColor rgb="FFFFFF00"/>
  </sheetPr>
  <dimension ref="A1:BS115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" style="120" customWidth="1"/>
    <col min="2" max="2" width="27.28515625" customWidth="1"/>
    <col min="3" max="3" width="10.85546875" style="61" bestFit="1" customWidth="1"/>
    <col min="4" max="9" width="10.42578125" style="84" customWidth="1"/>
    <col min="10" max="14" width="10.42578125" style="70" customWidth="1"/>
    <col min="15" max="24" width="10.42578125" style="70" hidden="1" customWidth="1"/>
    <col min="25" max="29" width="10.42578125" style="70" customWidth="1"/>
    <col min="30" max="30" width="8.7109375" style="15" customWidth="1"/>
    <col min="31" max="31" width="9.140625" customWidth="1"/>
    <col min="32" max="32" width="8.7109375" customWidth="1"/>
    <col min="33" max="33" width="9.140625" customWidth="1"/>
    <col min="34" max="34" width="8.7109375" customWidth="1"/>
    <col min="35" max="35" width="16.28515625" style="16" customWidth="1"/>
    <col min="36" max="41" width="16.28515625" style="17" customWidth="1"/>
    <col min="42" max="47" width="21.5703125" style="62" customWidth="1"/>
    <col min="48" max="51" width="11.140625" style="62" customWidth="1"/>
    <col min="52" max="56" width="11.140625" style="19" customWidth="1"/>
    <col min="57" max="58" width="11" style="105" customWidth="1"/>
    <col min="59" max="59" width="17.85546875" bestFit="1" customWidth="1"/>
    <col min="60" max="60" width="78.42578125" bestFit="1" customWidth="1"/>
    <col min="61" max="61" width="12.140625" bestFit="1" customWidth="1"/>
    <col min="69" max="69" width="11.140625" bestFit="1" customWidth="1"/>
    <col min="70" max="70" width="30.5703125" bestFit="1" customWidth="1"/>
    <col min="71" max="71" width="96.28515625" customWidth="1"/>
  </cols>
  <sheetData>
    <row r="1" spans="1:71" ht="90" x14ac:dyDescent="0.25">
      <c r="A1" s="119" t="str">
        <f>'TTU w. Quar - Spike no Mit'!A1</f>
        <v>SD
LVL</v>
      </c>
      <c r="B1" s="1" t="s">
        <v>0</v>
      </c>
      <c r="C1" s="2" t="s">
        <v>1</v>
      </c>
      <c r="D1" s="83" t="s">
        <v>87</v>
      </c>
      <c r="E1" s="83" t="s">
        <v>88</v>
      </c>
      <c r="F1" s="83" t="s">
        <v>89</v>
      </c>
      <c r="G1" s="83" t="s">
        <v>147</v>
      </c>
      <c r="H1" s="83" t="s">
        <v>148</v>
      </c>
      <c r="I1" s="83" t="s">
        <v>149</v>
      </c>
      <c r="J1" s="72" t="s">
        <v>78</v>
      </c>
      <c r="K1" s="72" t="s">
        <v>63</v>
      </c>
      <c r="L1" s="72" t="s">
        <v>64</v>
      </c>
      <c r="M1" s="72" t="s">
        <v>76</v>
      </c>
      <c r="N1" s="72" t="s">
        <v>65</v>
      </c>
      <c r="O1" s="75" t="s">
        <v>66</v>
      </c>
      <c r="P1" s="75" t="s">
        <v>67</v>
      </c>
      <c r="Q1" s="75" t="s">
        <v>68</v>
      </c>
      <c r="R1" s="75" t="s">
        <v>69</v>
      </c>
      <c r="S1" s="75" t="s">
        <v>70</v>
      </c>
      <c r="T1" s="75" t="s">
        <v>71</v>
      </c>
      <c r="U1" s="75" t="s">
        <v>72</v>
      </c>
      <c r="V1" s="75" t="s">
        <v>73</v>
      </c>
      <c r="W1" s="75" t="s">
        <v>74</v>
      </c>
      <c r="X1" s="75" t="s">
        <v>75</v>
      </c>
      <c r="Y1" s="72" t="s">
        <v>55</v>
      </c>
      <c r="Z1" s="72" t="s">
        <v>80</v>
      </c>
      <c r="AA1" s="72" t="s">
        <v>151</v>
      </c>
      <c r="AB1" s="72" t="s">
        <v>152</v>
      </c>
      <c r="AC1" s="72" t="s">
        <v>81</v>
      </c>
      <c r="AD1" s="3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J1" s="66" t="s">
        <v>8</v>
      </c>
      <c r="AK1" s="67" t="s">
        <v>9</v>
      </c>
      <c r="AL1" s="63" t="s">
        <v>10</v>
      </c>
      <c r="AM1" s="64" t="s">
        <v>11</v>
      </c>
      <c r="AN1" s="64" t="s">
        <v>43</v>
      </c>
      <c r="AO1" s="65" t="s">
        <v>44</v>
      </c>
      <c r="AP1" s="7" t="s">
        <v>12</v>
      </c>
      <c r="AQ1" s="7" t="s">
        <v>117</v>
      </c>
      <c r="AR1" s="6" t="s">
        <v>13</v>
      </c>
      <c r="AS1" s="6" t="s">
        <v>14</v>
      </c>
      <c r="AT1" s="6" t="s">
        <v>15</v>
      </c>
      <c r="AU1" s="6" t="s">
        <v>16</v>
      </c>
      <c r="AV1" s="7" t="s">
        <v>45</v>
      </c>
      <c r="AW1" s="81" t="s">
        <v>83</v>
      </c>
      <c r="AX1" s="81" t="s">
        <v>84</v>
      </c>
      <c r="AY1" s="81" t="s">
        <v>82</v>
      </c>
      <c r="AZ1" s="8" t="s">
        <v>17</v>
      </c>
      <c r="BA1" s="8" t="s">
        <v>49</v>
      </c>
      <c r="BB1" s="8" t="s">
        <v>51</v>
      </c>
      <c r="BC1" s="8" t="s">
        <v>79</v>
      </c>
      <c r="BD1" s="77" t="s">
        <v>77</v>
      </c>
      <c r="BE1" s="104" t="s">
        <v>145</v>
      </c>
      <c r="BF1" s="104" t="s">
        <v>146</v>
      </c>
      <c r="BG1" s="9"/>
      <c r="BH1" s="10" t="s">
        <v>18</v>
      </c>
      <c r="BI1" s="10" t="s">
        <v>19</v>
      </c>
      <c r="BL1" s="11" t="s">
        <v>20</v>
      </c>
      <c r="BM1" s="11" t="s">
        <v>3</v>
      </c>
      <c r="BN1" s="12" t="s">
        <v>21</v>
      </c>
      <c r="BO1" s="13" t="s">
        <v>2</v>
      </c>
      <c r="BP1" s="13" t="s">
        <v>22</v>
      </c>
    </row>
    <row r="2" spans="1:71" x14ac:dyDescent="0.25">
      <c r="A2" s="120">
        <v>0</v>
      </c>
      <c r="B2" t="s">
        <v>23</v>
      </c>
      <c r="C2" s="14">
        <v>44066</v>
      </c>
      <c r="D2" s="84">
        <v>1</v>
      </c>
      <c r="E2" s="84">
        <f>IFERROR(LN(J2),"")</f>
        <v>4.6347289882296359</v>
      </c>
      <c r="J2" s="70">
        <v>103</v>
      </c>
      <c r="L2" s="70">
        <v>50</v>
      </c>
      <c r="M2" s="70">
        <v>53</v>
      </c>
      <c r="N2" s="70">
        <v>53</v>
      </c>
      <c r="Y2" s="70">
        <v>265</v>
      </c>
      <c r="Z2" s="70">
        <f>LN(J2)</f>
        <v>4.6347289882296359</v>
      </c>
      <c r="AC2" s="70">
        <f>LN(BC2)</f>
        <v>4.6347289882296359</v>
      </c>
      <c r="AD2" s="15">
        <f>AE2/AG2</f>
        <v>2.8888888888888893</v>
      </c>
      <c r="AE2">
        <f t="shared" ref="AE2:AE33" si="0">IF(A2=0,$BM$2,IF(A2=1,$BM$3,IF(A2=2,$BM$4,IF(A2=3,$BM$5,IF(A2=4,$BM$6,IF(A2=5,$BM$7,IF(A2=6,$BM$8,IF(A2=7,$BM$9,IF(A2=8,$BM$10,"")))))))))</f>
        <v>0.13</v>
      </c>
      <c r="AF2">
        <v>22.22</v>
      </c>
      <c r="AG2">
        <f t="shared" ref="AG2:AG65" si="1">$BI$7</f>
        <v>4.4999999999999998E-2</v>
      </c>
      <c r="AH2">
        <f>AE2-AG2</f>
        <v>8.5000000000000006E-2</v>
      </c>
      <c r="AI2" s="16">
        <f>BI2</f>
        <v>28310.699999999997</v>
      </c>
      <c r="AP2" s="18">
        <f>BI3*0.9</f>
        <v>47.7</v>
      </c>
      <c r="AQ2" s="18"/>
      <c r="AR2" s="18"/>
      <c r="AS2" s="18"/>
      <c r="AT2" s="18"/>
      <c r="AU2" s="18"/>
      <c r="AV2" s="18">
        <f>BI4+BI3*0.1</f>
        <v>55.3</v>
      </c>
      <c r="AW2" s="18"/>
      <c r="AX2" s="18"/>
      <c r="AY2" s="18"/>
      <c r="AZ2" s="18">
        <f t="shared" ref="AZ2:AZ65" si="2">AI2+AP2+AV2</f>
        <v>28413.699999999997</v>
      </c>
      <c r="BC2" s="18">
        <f>AP2+AV2</f>
        <v>103</v>
      </c>
      <c r="BD2" s="18">
        <f t="shared" ref="BD2:BD21" si="3">BC2-J2</f>
        <v>0</v>
      </c>
      <c r="BH2" s="20" t="s">
        <v>24</v>
      </c>
      <c r="BI2" s="21">
        <f>BI5-BI4-BI3</f>
        <v>28310.699999999997</v>
      </c>
      <c r="BL2" s="22">
        <v>0</v>
      </c>
      <c r="BM2" s="23">
        <f>'TTU w. Quar - no change'!BM2</f>
        <v>0.13</v>
      </c>
      <c r="BN2" s="24">
        <f t="shared" ref="BN2:BN10" si="4">BM2-$BI$7</f>
        <v>8.5000000000000006E-2</v>
      </c>
      <c r="BO2" s="25">
        <f t="shared" ref="BO2:BO10" si="5">BM2/$BI$7</f>
        <v>2.8888888888888893</v>
      </c>
      <c r="BP2" s="24">
        <v>0</v>
      </c>
    </row>
    <row r="3" spans="1:71" x14ac:dyDescent="0.25">
      <c r="A3" s="120">
        <v>0</v>
      </c>
      <c r="C3" s="14">
        <f t="shared" ref="C3:C34" si="6">C2+1</f>
        <v>44067</v>
      </c>
      <c r="D3" s="84">
        <v>2</v>
      </c>
      <c r="E3" s="84">
        <f t="shared" ref="E3:E66" si="7">IFERROR(LN(J3),"")</f>
        <v>4.836281906951478</v>
      </c>
      <c r="G3" s="107">
        <f>(J3-J2)/J2</f>
        <v>0.22330097087378642</v>
      </c>
      <c r="I3" s="110"/>
      <c r="J3" s="108">
        <f>AVERAGE(J2,J4)</f>
        <v>126</v>
      </c>
      <c r="K3" s="108"/>
      <c r="L3" s="108">
        <f t="shared" ref="L3:N3" si="8">AVERAGE(L2,L4)</f>
        <v>56</v>
      </c>
      <c r="M3" s="108">
        <f t="shared" si="8"/>
        <v>38</v>
      </c>
      <c r="N3" s="108">
        <f t="shared" si="8"/>
        <v>70</v>
      </c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>
        <f>N3*5</f>
        <v>350</v>
      </c>
      <c r="Z3" s="70">
        <f t="shared" ref="Z3:Z20" si="9">LN(J3)</f>
        <v>4.836281906951478</v>
      </c>
      <c r="AC3" s="70">
        <f t="shared" ref="AC3:AC66" si="10">LN(BC3)</f>
        <v>4.8914821423664625</v>
      </c>
      <c r="AD3" s="15">
        <f t="shared" ref="AD3:AD66" si="11">AE3/AG3</f>
        <v>2.8888888888888893</v>
      </c>
      <c r="AE3">
        <f t="shared" si="0"/>
        <v>0.13</v>
      </c>
      <c r="AF3">
        <v>22.22</v>
      </c>
      <c r="AG3">
        <f t="shared" si="1"/>
        <v>4.4999999999999998E-2</v>
      </c>
      <c r="AH3">
        <f t="shared" ref="AH3:AH66" si="12">AE3-AG3</f>
        <v>8.5000000000000006E-2</v>
      </c>
      <c r="AI3" s="26">
        <f>AI2+AJ3+AK3</f>
        <v>28280.549223719048</v>
      </c>
      <c r="AJ3" s="27">
        <f t="shared" ref="AJ3:AJ66" si="13">-((AI2/$BI$2)*(AE3*AP2))</f>
        <v>-6.2010000000000005</v>
      </c>
      <c r="AK3" s="27">
        <f>-(AI2/$BI$2)*($BI$26*$BI$25)</f>
        <v>-23.949776280946228</v>
      </c>
      <c r="AL3" s="27">
        <f>(AK3+AJ3)*0.9</f>
        <v>-27.135698652851605</v>
      </c>
      <c r="AM3" s="27">
        <f>(AK3+AJ3)*0.1</f>
        <v>-3.0150776280946232</v>
      </c>
      <c r="AN3" s="27">
        <f>SUM(AL3:AM3)*0.3</f>
        <v>-9.0452328842838678</v>
      </c>
      <c r="AO3" s="27">
        <f>AL3-AN3</f>
        <v>-18.090465768567739</v>
      </c>
      <c r="AP3" s="18">
        <f>AP2-AL3-(AP2*AG3)</f>
        <v>72.689198652851601</v>
      </c>
      <c r="AQ3" s="18"/>
      <c r="AR3" s="18">
        <f t="shared" ref="AR3:AR66" si="14">0.9*((AI2/$BI$2)*(AE3*AP2))</f>
        <v>5.5809000000000006</v>
      </c>
      <c r="AS3" s="18">
        <f t="shared" ref="AS3:AS66" si="15">0.9*(-AK3)</f>
        <v>21.554798652851606</v>
      </c>
      <c r="AT3" s="18">
        <f t="shared" ref="AT3:AT66" si="16">-(AP2*AG3)</f>
        <v>-2.1465000000000001</v>
      </c>
      <c r="AU3" s="18">
        <f t="shared" ref="AU3:AU66" si="17">-(AP2*AG3)+AM3</f>
        <v>-5.1615776280946228</v>
      </c>
      <c r="AV3" s="18">
        <f>AV2+(AP2*AG3)-AM3</f>
        <v>60.461577628094624</v>
      </c>
      <c r="AW3" s="18">
        <f>(AP3-AP2)</f>
        <v>24.989198652851599</v>
      </c>
      <c r="AX3" s="18">
        <f>(AV3-AV2)</f>
        <v>5.1615776280946264</v>
      </c>
      <c r="AY3" s="18">
        <f t="shared" ref="AY3:AY66" si="18">(AP3-AP2)/(AV3-AV2)</f>
        <v>4.8413877409950432</v>
      </c>
      <c r="AZ3" s="19">
        <f t="shared" si="2"/>
        <v>28413.699999999993</v>
      </c>
      <c r="BA3" s="18">
        <f t="shared" ref="BA3:BA66" si="19">-SUM(AM3:AO3)</f>
        <v>30.150776280946232</v>
      </c>
      <c r="BB3" s="18"/>
      <c r="BC3" s="18">
        <f t="shared" ref="BC3:BC66" si="20">AP3+AV3</f>
        <v>133.15077628094622</v>
      </c>
      <c r="BD3" s="18">
        <f t="shared" si="3"/>
        <v>7.1507762809462179</v>
      </c>
      <c r="BE3" s="105">
        <f>(BC3-BC2)/BC2</f>
        <v>0.29272598331015748</v>
      </c>
      <c r="BG3" s="80"/>
      <c r="BH3" s="28" t="s">
        <v>25</v>
      </c>
      <c r="BI3" s="29">
        <v>53</v>
      </c>
      <c r="BL3" s="22">
        <v>1</v>
      </c>
      <c r="BM3" s="30">
        <f>0.045*0.15</f>
        <v>6.7499999999999999E-3</v>
      </c>
      <c r="BN3" s="24">
        <f t="shared" si="4"/>
        <v>-3.8249999999999999E-2</v>
      </c>
      <c r="BO3" s="25">
        <f>BM3/$BI$7</f>
        <v>0.15</v>
      </c>
      <c r="BP3" s="24">
        <f>(BM3-BM2)/BM2</f>
        <v>-0.94807692307692304</v>
      </c>
    </row>
    <row r="4" spans="1:71" x14ac:dyDescent="0.25">
      <c r="A4" s="120">
        <v>0</v>
      </c>
      <c r="C4" s="14">
        <f t="shared" si="6"/>
        <v>44068</v>
      </c>
      <c r="D4" s="84">
        <v>3</v>
      </c>
      <c r="E4" s="84">
        <f t="shared" si="7"/>
        <v>5.0039463059454592</v>
      </c>
      <c r="G4" s="107">
        <f t="shared" ref="G4:G20" si="21">(J4-J3)/J3</f>
        <v>0.18253968253968253</v>
      </c>
      <c r="I4" s="110"/>
      <c r="J4" s="71">
        <v>149</v>
      </c>
      <c r="K4" s="71"/>
      <c r="L4" s="71">
        <f>J4-N4</f>
        <v>62</v>
      </c>
      <c r="M4" s="108">
        <f>J4-J3</f>
        <v>23</v>
      </c>
      <c r="N4" s="71">
        <v>87</v>
      </c>
      <c r="O4" s="109">
        <v>101</v>
      </c>
      <c r="P4" s="109">
        <v>7</v>
      </c>
      <c r="Q4" s="109">
        <v>33</v>
      </c>
      <c r="R4" s="109">
        <v>9</v>
      </c>
      <c r="S4" s="109">
        <v>68</v>
      </c>
      <c r="T4" s="109">
        <v>48</v>
      </c>
      <c r="U4" s="109">
        <v>2</v>
      </c>
      <c r="V4" s="109">
        <v>29</v>
      </c>
      <c r="W4" s="109">
        <v>5</v>
      </c>
      <c r="X4" s="109">
        <v>19</v>
      </c>
      <c r="Y4" s="71">
        <f>N4*5</f>
        <v>435</v>
      </c>
      <c r="Z4" s="70">
        <f t="shared" si="9"/>
        <v>5.0039463059454592</v>
      </c>
      <c r="AA4" s="70">
        <f>AVERAGE(Z2:Z4)</f>
        <v>4.8249857337088571</v>
      </c>
      <c r="AC4" s="70">
        <f t="shared" si="10"/>
        <v>5.1150828623210751</v>
      </c>
      <c r="AD4" s="15">
        <f t="shared" si="11"/>
        <v>2.8888888888888893</v>
      </c>
      <c r="AE4">
        <f t="shared" si="0"/>
        <v>0.13</v>
      </c>
      <c r="AF4">
        <v>22.22</v>
      </c>
      <c r="AG4">
        <f t="shared" si="1"/>
        <v>4.4999999999999998E-2</v>
      </c>
      <c r="AH4">
        <f t="shared" si="12"/>
        <v>8.5000000000000006E-2</v>
      </c>
      <c r="AI4" s="26">
        <f>AI3+AJ4+AK4</f>
        <v>28247.185421803875</v>
      </c>
      <c r="AJ4" s="27">
        <f t="shared" si="13"/>
        <v>-9.4395320451103686</v>
      </c>
      <c r="AK4" s="27">
        <f t="shared" ref="AK4:AK66" si="22">-(AI3/$BI$2)*($BI$26*$BI$25)</f>
        <v>-23.924269870061806</v>
      </c>
      <c r="AL4" s="27">
        <f t="shared" ref="AL4:AL67" si="23">(AK4+AJ4)*0.9</f>
        <v>-30.027421723654957</v>
      </c>
      <c r="AM4" s="27">
        <f t="shared" ref="AM4:AM67" si="24">(AK4+AJ4)*0.1</f>
        <v>-3.3363801915172178</v>
      </c>
      <c r="AN4" s="27">
        <f t="shared" ref="AN4:AN67" si="25">SUM(AL4:AM4)*0.3</f>
        <v>-10.009140574551653</v>
      </c>
      <c r="AO4" s="27">
        <f t="shared" ref="AO4:AO67" si="26">AL4-AN4</f>
        <v>-20.018281149103302</v>
      </c>
      <c r="AP4" s="18">
        <f>AP3-AL4-(AP3*AG4)</f>
        <v>99.445606437128234</v>
      </c>
      <c r="AQ4" s="18"/>
      <c r="AR4" s="18">
        <f t="shared" si="14"/>
        <v>8.4955788405993324</v>
      </c>
      <c r="AS4" s="18">
        <f t="shared" si="15"/>
        <v>21.531842883055628</v>
      </c>
      <c r="AT4" s="18">
        <f t="shared" si="16"/>
        <v>-3.2710139393783217</v>
      </c>
      <c r="AU4" s="18">
        <f t="shared" si="17"/>
        <v>-6.6073941308955391</v>
      </c>
      <c r="AV4" s="18">
        <f>AV3+(AP3*AG4)-AM4</f>
        <v>67.068971758990159</v>
      </c>
      <c r="AW4" s="18">
        <f t="shared" ref="AW4:AW67" si="27">(AP4-AP3)</f>
        <v>26.756407784276632</v>
      </c>
      <c r="AX4" s="18">
        <f t="shared" ref="AX4:AX67" si="28">(AV4-AV3)</f>
        <v>6.6073941308955355</v>
      </c>
      <c r="AY4" s="18">
        <f t="shared" si="18"/>
        <v>4.0494644718053463</v>
      </c>
      <c r="AZ4" s="19">
        <f t="shared" si="2"/>
        <v>28413.699999999993</v>
      </c>
      <c r="BA4" s="18">
        <f t="shared" si="19"/>
        <v>33.363801915172175</v>
      </c>
      <c r="BB4" s="18">
        <f>BA4+BA3</f>
        <v>63.514578196118407</v>
      </c>
      <c r="BC4" s="18">
        <f t="shared" si="20"/>
        <v>166.51457819611841</v>
      </c>
      <c r="BD4" s="18">
        <f t="shared" si="3"/>
        <v>17.514578196118407</v>
      </c>
      <c r="BE4" s="105">
        <f t="shared" ref="BE4:BE67" si="29">(BC4-BC3)/BC3</f>
        <v>0.25057159144739077</v>
      </c>
      <c r="BG4" s="80"/>
      <c r="BH4" s="31" t="s">
        <v>26</v>
      </c>
      <c r="BI4" s="32">
        <v>50</v>
      </c>
      <c r="BL4" s="22"/>
      <c r="BM4" s="30">
        <f>0.045*0.75</f>
        <v>3.3750000000000002E-2</v>
      </c>
      <c r="BN4" s="24">
        <f t="shared" si="4"/>
        <v>-1.1249999999999996E-2</v>
      </c>
      <c r="BO4" s="25">
        <f t="shared" si="5"/>
        <v>0.75000000000000011</v>
      </c>
      <c r="BP4" s="24">
        <f t="shared" ref="BP4:BP7" si="30">(BM4-BM3)/BM3</f>
        <v>4.0000000000000009</v>
      </c>
    </row>
    <row r="5" spans="1:71" x14ac:dyDescent="0.25">
      <c r="A5" s="120">
        <v>0</v>
      </c>
      <c r="C5" s="14">
        <f t="shared" si="6"/>
        <v>44069</v>
      </c>
      <c r="D5" s="84">
        <v>4</v>
      </c>
      <c r="E5" s="84">
        <f t="shared" si="7"/>
        <v>5.3278761687895813</v>
      </c>
      <c r="G5" s="107">
        <f t="shared" si="21"/>
        <v>0.3825503355704698</v>
      </c>
      <c r="I5" s="110"/>
      <c r="J5" s="71">
        <v>206</v>
      </c>
      <c r="K5" s="71"/>
      <c r="L5" s="71">
        <v>70</v>
      </c>
      <c r="M5" s="108">
        <f t="shared" ref="M5" si="31">J5-J4</f>
        <v>57</v>
      </c>
      <c r="N5" s="71">
        <v>136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71">
        <f>N5*5</f>
        <v>680</v>
      </c>
      <c r="Z5" s="70">
        <f t="shared" si="9"/>
        <v>5.3278761687895813</v>
      </c>
      <c r="AA5" s="70">
        <f t="shared" ref="AA5:AA20" si="32">AVERAGE(Z3:Z5)</f>
        <v>5.0560347938955061</v>
      </c>
      <c r="AB5" s="70">
        <f>AA5-AA4</f>
        <v>0.23104906018664906</v>
      </c>
      <c r="AC5" s="70">
        <f t="shared" si="10"/>
        <v>5.3147296885629363</v>
      </c>
      <c r="AD5" s="15">
        <f t="shared" si="11"/>
        <v>2.8888888888888893</v>
      </c>
      <c r="AE5">
        <f t="shared" si="0"/>
        <v>0.13</v>
      </c>
      <c r="AF5">
        <v>22.22</v>
      </c>
      <c r="AG5">
        <f t="shared" si="1"/>
        <v>4.4999999999999998E-2</v>
      </c>
      <c r="AH5">
        <f t="shared" si="12"/>
        <v>8.5000000000000006E-2</v>
      </c>
      <c r="AI5" s="26">
        <f t="shared" ref="AI5:AI68" si="33">AI4+AJ5+AK5</f>
        <v>28210.390451195861</v>
      </c>
      <c r="AJ5" s="27">
        <f t="shared" si="13"/>
        <v>-12.898925246416667</v>
      </c>
      <c r="AK5" s="27">
        <f t="shared" si="22"/>
        <v>-23.896045361598567</v>
      </c>
      <c r="AL5" s="27">
        <f t="shared" si="23"/>
        <v>-33.115473547213711</v>
      </c>
      <c r="AM5" s="27">
        <f t="shared" si="24"/>
        <v>-3.6794970608015234</v>
      </c>
      <c r="AN5" s="27">
        <f t="shared" si="25"/>
        <v>-11.03849118240457</v>
      </c>
      <c r="AO5" s="27">
        <f t="shared" si="26"/>
        <v>-22.07698236480914</v>
      </c>
      <c r="AP5" s="18">
        <f>AP4-AL5-(AP4*AG5)</f>
        <v>128.08602769467117</v>
      </c>
      <c r="AQ5" s="18"/>
      <c r="AR5" s="18">
        <f t="shared" si="14"/>
        <v>11.609032721775</v>
      </c>
      <c r="AS5" s="18">
        <f t="shared" si="15"/>
        <v>21.506440825438712</v>
      </c>
      <c r="AT5" s="18">
        <f t="shared" si="16"/>
        <v>-4.4750522896707707</v>
      </c>
      <c r="AU5" s="18">
        <f t="shared" si="17"/>
        <v>-8.1545493504722941</v>
      </c>
      <c r="AV5" s="18">
        <f>AV4+(AP4*AG5)-AM5</f>
        <v>75.223521109462453</v>
      </c>
      <c r="AW5" s="18">
        <f t="shared" si="27"/>
        <v>28.64042125754294</v>
      </c>
      <c r="AX5" s="18">
        <f t="shared" si="28"/>
        <v>8.1545493504722941</v>
      </c>
      <c r="AY5" s="18">
        <f t="shared" si="18"/>
        <v>3.5122015977356429</v>
      </c>
      <c r="AZ5" s="19">
        <f t="shared" si="2"/>
        <v>28413.699999999993</v>
      </c>
      <c r="BA5" s="18">
        <f t="shared" si="19"/>
        <v>36.794970608015234</v>
      </c>
      <c r="BB5" s="18">
        <f>BA5+BB4</f>
        <v>100.30954880413364</v>
      </c>
      <c r="BC5" s="18">
        <f t="shared" si="20"/>
        <v>203.30954880413361</v>
      </c>
      <c r="BD5" s="18">
        <f t="shared" si="3"/>
        <v>-2.6904511958663875</v>
      </c>
      <c r="BE5" s="105">
        <f t="shared" si="29"/>
        <v>0.22097146692272573</v>
      </c>
      <c r="BG5" s="80"/>
      <c r="BH5" s="33" t="s">
        <v>17</v>
      </c>
      <c r="BI5">
        <f>0.7*BI27</f>
        <v>28413.699999999997</v>
      </c>
      <c r="BL5" s="22"/>
      <c r="BM5" s="30">
        <f>BM2*1.25</f>
        <v>0.16250000000000001</v>
      </c>
      <c r="BN5" s="24">
        <f t="shared" si="4"/>
        <v>0.11750000000000001</v>
      </c>
      <c r="BO5" s="25">
        <f t="shared" si="5"/>
        <v>3.6111111111111112</v>
      </c>
      <c r="BP5" s="24">
        <f t="shared" si="30"/>
        <v>3.8148148148148149</v>
      </c>
    </row>
    <row r="6" spans="1:71" x14ac:dyDescent="0.25">
      <c r="A6" s="120">
        <v>0</v>
      </c>
      <c r="B6" t="s">
        <v>62</v>
      </c>
      <c r="C6" s="14">
        <f t="shared" si="6"/>
        <v>44070</v>
      </c>
      <c r="D6" s="84">
        <v>5</v>
      </c>
      <c r="E6" s="84">
        <f t="shared" si="7"/>
        <v>5.4510384535657002</v>
      </c>
      <c r="G6" s="107">
        <f t="shared" si="21"/>
        <v>0.13106796116504854</v>
      </c>
      <c r="I6" s="110"/>
      <c r="J6" s="108">
        <f>AVERAGE(J5,J7)</f>
        <v>233</v>
      </c>
      <c r="K6" s="108"/>
      <c r="L6" s="108">
        <f t="shared" ref="L6:N6" si="34">AVERAGE(L5,L7)</f>
        <v>77</v>
      </c>
      <c r="M6" s="108">
        <f t="shared" si="34"/>
        <v>56.5</v>
      </c>
      <c r="N6" s="108">
        <f t="shared" si="34"/>
        <v>156</v>
      </c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>
        <f>N6*5</f>
        <v>780</v>
      </c>
      <c r="Z6" s="70">
        <f t="shared" si="9"/>
        <v>5.4510384535657002</v>
      </c>
      <c r="AA6" s="70">
        <f t="shared" si="32"/>
        <v>5.2609536427669141</v>
      </c>
      <c r="AB6" s="70">
        <f t="shared" ref="AB6:AB20" si="35">AA6-AA5</f>
        <v>0.20491884887140799</v>
      </c>
      <c r="AC6" s="70">
        <f t="shared" si="10"/>
        <v>5.4962114262670232</v>
      </c>
      <c r="AD6" s="15">
        <f t="shared" si="11"/>
        <v>2.8888888888888893</v>
      </c>
      <c r="AE6">
        <f t="shared" si="0"/>
        <v>0.13</v>
      </c>
      <c r="AF6">
        <v>22.22</v>
      </c>
      <c r="AG6">
        <f t="shared" si="1"/>
        <v>4.4999999999999998E-2</v>
      </c>
      <c r="AH6">
        <f t="shared" si="12"/>
        <v>8.5000000000000006E-2</v>
      </c>
      <c r="AI6" s="26">
        <f t="shared" si="33"/>
        <v>28169.93334731134</v>
      </c>
      <c r="AJ6" s="27">
        <f t="shared" si="13"/>
        <v>-16.59218566970145</v>
      </c>
      <c r="AK6" s="27">
        <f t="shared" si="22"/>
        <v>-23.864918214819227</v>
      </c>
      <c r="AL6" s="27">
        <f t="shared" si="23"/>
        <v>-36.411393496068612</v>
      </c>
      <c r="AM6" s="27">
        <f t="shared" si="24"/>
        <v>-4.0457103884520675</v>
      </c>
      <c r="AN6" s="27">
        <f t="shared" si="25"/>
        <v>-12.137131165356204</v>
      </c>
      <c r="AO6" s="27">
        <f t="shared" si="26"/>
        <v>-24.274262330712411</v>
      </c>
      <c r="AP6" s="18">
        <f>AP5-AL6-(AP5*AG6)</f>
        <v>158.73354994447956</v>
      </c>
      <c r="AQ6" s="18"/>
      <c r="AR6" s="18">
        <f t="shared" si="14"/>
        <v>14.932967102731306</v>
      </c>
      <c r="AS6" s="18">
        <f t="shared" si="15"/>
        <v>21.478426393337305</v>
      </c>
      <c r="AT6" s="18">
        <f t="shared" si="16"/>
        <v>-5.7638712462602024</v>
      </c>
      <c r="AU6" s="18">
        <f t="shared" si="17"/>
        <v>-9.80958163471227</v>
      </c>
      <c r="AV6" s="18">
        <f>AV5+(AP5*AG6)-AM6</f>
        <v>85.033102744174727</v>
      </c>
      <c r="AW6" s="18">
        <f t="shared" si="27"/>
        <v>30.647522249808389</v>
      </c>
      <c r="AX6" s="18">
        <f t="shared" si="28"/>
        <v>9.8095816347122735</v>
      </c>
      <c r="AY6" s="18">
        <f t="shared" si="18"/>
        <v>3.124243560128884</v>
      </c>
      <c r="AZ6" s="19">
        <f t="shared" si="2"/>
        <v>28413.699999999993</v>
      </c>
      <c r="BA6" s="18">
        <f t="shared" si="19"/>
        <v>40.457103884520677</v>
      </c>
      <c r="BB6" s="18">
        <f t="shared" ref="BB6:BB69" si="36">BA6+BB5</f>
        <v>140.76665268865432</v>
      </c>
      <c r="BC6" s="18">
        <f t="shared" si="20"/>
        <v>243.76665268865429</v>
      </c>
      <c r="BD6" s="18">
        <f t="shared" si="3"/>
        <v>10.76665268865429</v>
      </c>
      <c r="BE6" s="105">
        <f t="shared" si="29"/>
        <v>0.19899264015138141</v>
      </c>
      <c r="BG6" s="80"/>
      <c r="BH6" s="20" t="s">
        <v>27</v>
      </c>
      <c r="BI6" s="34">
        <v>0.13</v>
      </c>
      <c r="BL6" s="22"/>
      <c r="BM6" s="30">
        <v>0.06</v>
      </c>
      <c r="BN6" s="24">
        <f t="shared" si="4"/>
        <v>1.4999999999999999E-2</v>
      </c>
      <c r="BO6" s="25">
        <f t="shared" si="5"/>
        <v>1.3333333333333333</v>
      </c>
      <c r="BP6" s="24">
        <f t="shared" si="30"/>
        <v>-0.63076923076923075</v>
      </c>
    </row>
    <row r="7" spans="1:71" x14ac:dyDescent="0.25">
      <c r="A7" s="120">
        <v>0</v>
      </c>
      <c r="C7" s="14">
        <f t="shared" si="6"/>
        <v>44071</v>
      </c>
      <c r="D7" s="84">
        <v>6</v>
      </c>
      <c r="E7" s="84">
        <f t="shared" si="7"/>
        <v>5.5606816310155276</v>
      </c>
      <c r="G7" s="107">
        <f t="shared" si="21"/>
        <v>0.11587982832618025</v>
      </c>
      <c r="I7" s="110"/>
      <c r="J7" s="71">
        <v>260</v>
      </c>
      <c r="K7" s="71"/>
      <c r="L7" s="71">
        <v>84</v>
      </c>
      <c r="M7" s="71">
        <v>56</v>
      </c>
      <c r="N7" s="71">
        <v>176</v>
      </c>
      <c r="O7" s="71"/>
      <c r="P7" s="71"/>
      <c r="Q7" s="71"/>
      <c r="R7" s="71"/>
      <c r="S7" s="71"/>
      <c r="T7" s="71"/>
      <c r="U7" s="71"/>
      <c r="V7" s="71"/>
      <c r="W7" s="71"/>
      <c r="X7" s="71"/>
      <c r="Y7" s="71">
        <f>N7*5</f>
        <v>880</v>
      </c>
      <c r="Z7" s="70">
        <f t="shared" si="9"/>
        <v>5.5606816310155276</v>
      </c>
      <c r="AA7" s="70">
        <f t="shared" si="32"/>
        <v>5.446532084456936</v>
      </c>
      <c r="AB7" s="70">
        <f t="shared" si="35"/>
        <v>0.18557844169002191</v>
      </c>
      <c r="AC7" s="70">
        <f t="shared" si="10"/>
        <v>5.6634121279224798</v>
      </c>
      <c r="AD7" s="15">
        <f t="shared" si="11"/>
        <v>2.8888888888888893</v>
      </c>
      <c r="AE7">
        <f t="shared" si="0"/>
        <v>0.13</v>
      </c>
      <c r="AF7">
        <v>22.22</v>
      </c>
      <c r="AG7">
        <f t="shared" si="1"/>
        <v>4.4999999999999998E-2</v>
      </c>
      <c r="AH7">
        <f t="shared" si="12"/>
        <v>8.5000000000000006E-2</v>
      </c>
      <c r="AI7" s="26">
        <f t="shared" si="33"/>
        <v>28125.569896059107</v>
      </c>
      <c r="AJ7" s="27">
        <f t="shared" si="13"/>
        <v>-20.532758209770645</v>
      </c>
      <c r="AK7" s="27">
        <f t="shared" si="22"/>
        <v>-23.830693042463569</v>
      </c>
      <c r="AL7" s="27">
        <f t="shared" si="23"/>
        <v>-39.927106127010795</v>
      </c>
      <c r="AM7" s="27">
        <f t="shared" si="24"/>
        <v>-4.4363451252234212</v>
      </c>
      <c r="AN7" s="27">
        <f t="shared" si="25"/>
        <v>-13.309035375670264</v>
      </c>
      <c r="AO7" s="27">
        <f t="shared" si="26"/>
        <v>-26.618070751340532</v>
      </c>
      <c r="AP7" s="18">
        <f t="shared" ref="AP7:AP70" si="37">AP6-AL7-(AP6*AG7)+AQ7</f>
        <v>191.5176463239888</v>
      </c>
      <c r="AQ7" s="18"/>
      <c r="AR7" s="18">
        <f t="shared" si="14"/>
        <v>18.479482388793581</v>
      </c>
      <c r="AS7" s="18">
        <f t="shared" si="15"/>
        <v>21.447623738217214</v>
      </c>
      <c r="AT7" s="18">
        <f t="shared" si="16"/>
        <v>-7.1430097475015799</v>
      </c>
      <c r="AU7" s="18">
        <f t="shared" si="17"/>
        <v>-11.579354872725002</v>
      </c>
      <c r="AV7" s="18">
        <f t="shared" ref="AV7:AV70" si="38">AV6+(AP6*AG7)-AM7-AQ7</f>
        <v>96.612457616899732</v>
      </c>
      <c r="AW7" s="18">
        <f t="shared" si="27"/>
        <v>32.784096379509236</v>
      </c>
      <c r="AX7" s="18">
        <f t="shared" si="28"/>
        <v>11.579354872725006</v>
      </c>
      <c r="AY7" s="18">
        <f t="shared" si="18"/>
        <v>2.8312541363363581</v>
      </c>
      <c r="AZ7" s="19">
        <f t="shared" si="2"/>
        <v>28413.699999999993</v>
      </c>
      <c r="BA7" s="18">
        <f t="shared" si="19"/>
        <v>44.363451252234213</v>
      </c>
      <c r="BB7" s="18">
        <f t="shared" si="36"/>
        <v>185.13010394088855</v>
      </c>
      <c r="BC7" s="18">
        <f t="shared" si="20"/>
        <v>288.13010394088855</v>
      </c>
      <c r="BD7" s="18">
        <f t="shared" si="3"/>
        <v>28.130103940888546</v>
      </c>
      <c r="BE7" s="105">
        <f t="shared" si="29"/>
        <v>0.18199146914855707</v>
      </c>
      <c r="BG7" s="80"/>
      <c r="BH7" s="28" t="s">
        <v>28</v>
      </c>
      <c r="BI7" s="35">
        <v>4.4999999999999998E-2</v>
      </c>
      <c r="BL7" s="22"/>
      <c r="BM7" s="30">
        <v>0.03</v>
      </c>
      <c r="BN7" s="24">
        <f t="shared" si="4"/>
        <v>-1.4999999999999999E-2</v>
      </c>
      <c r="BO7" s="25">
        <f t="shared" si="5"/>
        <v>0.66666666666666663</v>
      </c>
      <c r="BP7" s="24">
        <f t="shared" si="30"/>
        <v>-0.5</v>
      </c>
    </row>
    <row r="8" spans="1:71" x14ac:dyDescent="0.25">
      <c r="A8" s="120">
        <v>0</v>
      </c>
      <c r="C8" s="14">
        <f t="shared" si="6"/>
        <v>44072</v>
      </c>
      <c r="D8" s="84">
        <v>7</v>
      </c>
      <c r="E8" s="84">
        <f t="shared" si="7"/>
        <v>5.7651911027848444</v>
      </c>
      <c r="F8" s="84">
        <f>LN(2)/SLOPE(E2:E8,D2:D8)</f>
        <v>3.6707207901821852</v>
      </c>
      <c r="G8" s="107">
        <f t="shared" si="21"/>
        <v>0.22692307692307692</v>
      </c>
      <c r="I8" s="110"/>
      <c r="J8" s="108">
        <f>AVERAGE(J7,J10)</f>
        <v>319</v>
      </c>
      <c r="K8" s="108"/>
      <c r="L8" s="108">
        <f t="shared" ref="L8:N8" si="39">AVERAGE(L7,L10)</f>
        <v>97</v>
      </c>
      <c r="M8" s="108">
        <f t="shared" si="39"/>
        <v>86</v>
      </c>
      <c r="N8" s="108">
        <f t="shared" si="39"/>
        <v>222</v>
      </c>
      <c r="O8" s="71"/>
      <c r="P8" s="71"/>
      <c r="Q8" s="71"/>
      <c r="R8" s="71"/>
      <c r="S8" s="71"/>
      <c r="T8" s="71"/>
      <c r="U8" s="71"/>
      <c r="V8" s="71"/>
      <c r="W8" s="71"/>
      <c r="X8" s="71"/>
      <c r="Y8" s="108">
        <f t="shared" ref="Y8:Y12" si="40">N8*5</f>
        <v>1110</v>
      </c>
      <c r="Z8" s="70">
        <f t="shared" si="9"/>
        <v>5.7651911027848444</v>
      </c>
      <c r="AA8" s="70">
        <f t="shared" si="32"/>
        <v>5.5923037291220234</v>
      </c>
      <c r="AB8" s="70">
        <f t="shared" si="35"/>
        <v>0.14577164466508741</v>
      </c>
      <c r="AC8" s="70">
        <f t="shared" si="10"/>
        <v>5.819066842040912</v>
      </c>
      <c r="AD8" s="15">
        <f t="shared" si="11"/>
        <v>2.8888888888888893</v>
      </c>
      <c r="AE8">
        <f t="shared" si="0"/>
        <v>0.13</v>
      </c>
      <c r="AF8">
        <v>22.22</v>
      </c>
      <c r="AG8">
        <f t="shared" si="1"/>
        <v>4.4999999999999998E-2</v>
      </c>
      <c r="AH8">
        <f t="shared" si="12"/>
        <v>8.5000000000000006E-2</v>
      </c>
      <c r="AI8" s="26">
        <f t="shared" si="33"/>
        <v>28077.042247854486</v>
      </c>
      <c r="AJ8" s="27">
        <f t="shared" si="13"/>
        <v>-24.734484955929375</v>
      </c>
      <c r="AK8" s="27">
        <f t="shared" si="22"/>
        <v>-23.793163248691545</v>
      </c>
      <c r="AL8" s="27">
        <f t="shared" si="23"/>
        <v>-43.674883384158825</v>
      </c>
      <c r="AM8" s="27">
        <f t="shared" si="24"/>
        <v>-4.8527648204620917</v>
      </c>
      <c r="AN8" s="27">
        <f t="shared" si="25"/>
        <v>-14.558294461386275</v>
      </c>
      <c r="AO8" s="27">
        <f t="shared" si="26"/>
        <v>-29.11658892277255</v>
      </c>
      <c r="AP8" s="18">
        <f t="shared" si="37"/>
        <v>226.57423562356811</v>
      </c>
      <c r="AQ8" s="18"/>
      <c r="AR8" s="18">
        <f t="shared" si="14"/>
        <v>22.261036460336438</v>
      </c>
      <c r="AS8" s="18">
        <f t="shared" si="15"/>
        <v>21.413846923822391</v>
      </c>
      <c r="AT8" s="18">
        <f t="shared" si="16"/>
        <v>-8.618294084579496</v>
      </c>
      <c r="AU8" s="18">
        <f t="shared" si="17"/>
        <v>-13.471058905041588</v>
      </c>
      <c r="AV8" s="18">
        <f t="shared" si="38"/>
        <v>110.08351652194131</v>
      </c>
      <c r="AW8" s="18">
        <f t="shared" si="27"/>
        <v>35.056589299579315</v>
      </c>
      <c r="AX8" s="18">
        <f t="shared" si="28"/>
        <v>13.471058905041573</v>
      </c>
      <c r="AY8" s="18">
        <f t="shared" si="18"/>
        <v>2.6023632994774677</v>
      </c>
      <c r="AZ8" s="19">
        <f t="shared" si="2"/>
        <v>28413.699999999993</v>
      </c>
      <c r="BA8" s="18">
        <f t="shared" si="19"/>
        <v>48.527648204620917</v>
      </c>
      <c r="BB8" s="18">
        <f t="shared" si="36"/>
        <v>233.65775214550945</v>
      </c>
      <c r="BC8" s="18">
        <f t="shared" si="20"/>
        <v>336.65775214550945</v>
      </c>
      <c r="BD8" s="18">
        <f t="shared" si="3"/>
        <v>17.657752145509448</v>
      </c>
      <c r="BE8" s="105">
        <f t="shared" si="29"/>
        <v>0.16842269357101475</v>
      </c>
      <c r="BG8" s="80"/>
      <c r="BH8" s="31" t="s">
        <v>2</v>
      </c>
      <c r="BI8" s="36">
        <f>BO2</f>
        <v>2.8888888888888893</v>
      </c>
      <c r="BL8" s="22"/>
      <c r="BM8" s="30">
        <v>0.02</v>
      </c>
      <c r="BN8" s="24">
        <f t="shared" si="4"/>
        <v>-2.4999999999999998E-2</v>
      </c>
      <c r="BO8" s="25">
        <f t="shared" si="5"/>
        <v>0.44444444444444448</v>
      </c>
      <c r="BP8" s="24">
        <f>(BM8-BM7)/BM7</f>
        <v>-0.33333333333333331</v>
      </c>
      <c r="BR8" s="37"/>
      <c r="BS8" s="38" t="s">
        <v>29</v>
      </c>
    </row>
    <row r="9" spans="1:71" x14ac:dyDescent="0.25">
      <c r="A9" s="120">
        <v>0</v>
      </c>
      <c r="C9" s="69">
        <f t="shared" si="6"/>
        <v>44073</v>
      </c>
      <c r="D9" s="84">
        <v>8</v>
      </c>
      <c r="E9" s="84">
        <f t="shared" si="7"/>
        <v>5.7651911027848444</v>
      </c>
      <c r="F9" s="84">
        <f t="shared" ref="F9:F20" si="41">LN(2)/SLOPE(E3:E9,D3:D9)</f>
        <v>4.2730128357813832</v>
      </c>
      <c r="G9" s="107">
        <f t="shared" si="21"/>
        <v>0</v>
      </c>
      <c r="H9" s="107">
        <f>AVERAGE(G3:G9)</f>
        <v>0.18032312219974922</v>
      </c>
      <c r="I9" s="111"/>
      <c r="J9" s="108">
        <v>319</v>
      </c>
      <c r="K9" s="108"/>
      <c r="L9" s="108">
        <v>97</v>
      </c>
      <c r="M9" s="108">
        <v>86</v>
      </c>
      <c r="N9" s="108">
        <v>222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108">
        <f t="shared" si="40"/>
        <v>1110</v>
      </c>
      <c r="Z9" s="70">
        <f t="shared" si="9"/>
        <v>5.7651911027848444</v>
      </c>
      <c r="AA9" s="70">
        <f t="shared" si="32"/>
        <v>5.6970212788617394</v>
      </c>
      <c r="AB9" s="70">
        <f t="shared" si="35"/>
        <v>0.10471754973971592</v>
      </c>
      <c r="AC9" s="70">
        <f t="shared" si="10"/>
        <v>5.9651755351365541</v>
      </c>
      <c r="AD9" s="15">
        <f t="shared" si="11"/>
        <v>2.8888888888888893</v>
      </c>
      <c r="AE9">
        <f t="shared" si="0"/>
        <v>0.13</v>
      </c>
      <c r="AF9">
        <v>22.22</v>
      </c>
      <c r="AG9">
        <f t="shared" si="1"/>
        <v>4.4999999999999998E-2</v>
      </c>
      <c r="AH9">
        <f t="shared" si="12"/>
        <v>8.5000000000000006E-2</v>
      </c>
      <c r="AI9" s="26">
        <f t="shared" si="33"/>
        <v>28024.078585683259</v>
      </c>
      <c r="AJ9" s="27">
        <f t="shared" si="13"/>
        <v>-29.211551468673459</v>
      </c>
      <c r="AK9" s="27">
        <f t="shared" si="22"/>
        <v>-23.752110702553825</v>
      </c>
      <c r="AL9" s="27">
        <f t="shared" si="23"/>
        <v>-47.66729595410456</v>
      </c>
      <c r="AM9" s="27">
        <f t="shared" si="24"/>
        <v>-5.2963662171227286</v>
      </c>
      <c r="AN9" s="27">
        <f t="shared" si="25"/>
        <v>-15.889098651368187</v>
      </c>
      <c r="AO9" s="27">
        <f t="shared" si="26"/>
        <v>-31.778197302736373</v>
      </c>
      <c r="AP9" s="18">
        <f t="shared" si="37"/>
        <v>264.04569097461211</v>
      </c>
      <c r="AQ9" s="18"/>
      <c r="AR9" s="18">
        <f t="shared" si="14"/>
        <v>26.290396321806114</v>
      </c>
      <c r="AS9" s="18">
        <f t="shared" si="15"/>
        <v>21.376899632298443</v>
      </c>
      <c r="AT9" s="18">
        <f t="shared" si="16"/>
        <v>-10.195840603060565</v>
      </c>
      <c r="AU9" s="18">
        <f t="shared" si="17"/>
        <v>-15.492206820183295</v>
      </c>
      <c r="AV9" s="18">
        <f t="shared" si="38"/>
        <v>125.57572334212459</v>
      </c>
      <c r="AW9" s="18">
        <f t="shared" si="27"/>
        <v>37.471455351044</v>
      </c>
      <c r="AX9" s="18">
        <f t="shared" si="28"/>
        <v>15.492206820183284</v>
      </c>
      <c r="AY9" s="18">
        <f t="shared" si="18"/>
        <v>2.4187293512132886</v>
      </c>
      <c r="AZ9" s="19">
        <f t="shared" si="2"/>
        <v>28413.699999999997</v>
      </c>
      <c r="BA9" s="18">
        <f t="shared" si="19"/>
        <v>52.963662171227284</v>
      </c>
      <c r="BB9" s="18">
        <f t="shared" si="36"/>
        <v>286.62141431673672</v>
      </c>
      <c r="BC9" s="18">
        <f t="shared" si="20"/>
        <v>389.62141431673672</v>
      </c>
      <c r="BD9" s="18">
        <f t="shared" si="3"/>
        <v>70.621414316736718</v>
      </c>
      <c r="BE9" s="105">
        <f t="shared" si="29"/>
        <v>0.15732197412265569</v>
      </c>
      <c r="BG9" s="80"/>
      <c r="BH9" s="20" t="s">
        <v>140</v>
      </c>
      <c r="BI9" s="39">
        <v>0.125</v>
      </c>
      <c r="BL9" s="40"/>
      <c r="BM9" s="30">
        <v>1.4999999999999999E-2</v>
      </c>
      <c r="BN9" s="41">
        <f t="shared" si="4"/>
        <v>-0.03</v>
      </c>
      <c r="BO9" s="42">
        <f t="shared" si="5"/>
        <v>0.33333333333333331</v>
      </c>
      <c r="BP9" s="24">
        <f>(BM9-BM8)/BM8</f>
        <v>-0.25000000000000006</v>
      </c>
    </row>
    <row r="10" spans="1:71" x14ac:dyDescent="0.25">
      <c r="A10" s="120">
        <v>0</v>
      </c>
      <c r="C10" s="14">
        <f t="shared" si="6"/>
        <v>44074</v>
      </c>
      <c r="D10" s="84">
        <v>9</v>
      </c>
      <c r="E10" s="84">
        <f t="shared" si="7"/>
        <v>5.934894195619588</v>
      </c>
      <c r="F10" s="84">
        <f t="shared" si="41"/>
        <v>4.874420688408474</v>
      </c>
      <c r="G10" s="107">
        <f t="shared" si="21"/>
        <v>0.18495297805642633</v>
      </c>
      <c r="H10" s="107">
        <f t="shared" ref="H10:H20" si="42">AVERAGE(G4:G10)</f>
        <v>0.17484483751155491</v>
      </c>
      <c r="I10" s="111"/>
      <c r="J10" s="71">
        <v>378</v>
      </c>
      <c r="K10" s="71">
        <v>24</v>
      </c>
      <c r="L10" s="71">
        <v>110</v>
      </c>
      <c r="M10" s="71">
        <v>116</v>
      </c>
      <c r="N10" s="71">
        <v>268</v>
      </c>
      <c r="O10" s="71">
        <v>312</v>
      </c>
      <c r="P10" s="71">
        <v>20</v>
      </c>
      <c r="Q10" s="71">
        <v>73</v>
      </c>
      <c r="R10" s="71">
        <v>110</v>
      </c>
      <c r="S10" s="71">
        <v>239</v>
      </c>
      <c r="T10" s="71">
        <v>66</v>
      </c>
      <c r="U10" s="71">
        <v>4</v>
      </c>
      <c r="V10" s="71">
        <v>37</v>
      </c>
      <c r="W10" s="71">
        <v>6</v>
      </c>
      <c r="X10" s="71">
        <v>29</v>
      </c>
      <c r="Y10" s="71">
        <f t="shared" si="40"/>
        <v>1340</v>
      </c>
      <c r="Z10" s="70">
        <f t="shared" si="9"/>
        <v>5.934894195619588</v>
      </c>
      <c r="AA10" s="70">
        <f t="shared" si="32"/>
        <v>5.8217588003964265</v>
      </c>
      <c r="AB10" s="70">
        <f t="shared" si="35"/>
        <v>0.12473752153468709</v>
      </c>
      <c r="AC10" s="70">
        <f t="shared" si="10"/>
        <v>6.1032454706787762</v>
      </c>
      <c r="AD10" s="15">
        <f t="shared" si="11"/>
        <v>2.8888888888888893</v>
      </c>
      <c r="AE10">
        <f t="shared" si="0"/>
        <v>0.13</v>
      </c>
      <c r="AF10">
        <v>22.22</v>
      </c>
      <c r="AG10">
        <f t="shared" si="1"/>
        <v>4.4999999999999998E-2</v>
      </c>
      <c r="AH10">
        <f t="shared" si="12"/>
        <v>8.5000000000000006E-2</v>
      </c>
      <c r="AI10" s="26">
        <f t="shared" si="33"/>
        <v>27966.392860927688</v>
      </c>
      <c r="AJ10" s="27">
        <f t="shared" si="13"/>
        <v>-33.978419298387671</v>
      </c>
      <c r="AK10" s="27">
        <f t="shared" si="22"/>
        <v>-23.707305457186511</v>
      </c>
      <c r="AL10" s="27">
        <f t="shared" si="23"/>
        <v>-51.917152280016765</v>
      </c>
      <c r="AM10" s="27">
        <f t="shared" si="24"/>
        <v>-5.768572475557419</v>
      </c>
      <c r="AN10" s="27">
        <f t="shared" si="25"/>
        <v>-17.305717426672256</v>
      </c>
      <c r="AO10" s="27">
        <f t="shared" si="26"/>
        <v>-34.611434853344505</v>
      </c>
      <c r="AP10" s="18">
        <f t="shared" si="37"/>
        <v>285.99032139220355</v>
      </c>
      <c r="AQ10" s="18">
        <f>AO3</f>
        <v>-18.090465768567739</v>
      </c>
      <c r="AR10" s="18">
        <f t="shared" si="14"/>
        <v>30.580577368548905</v>
      </c>
      <c r="AS10" s="18">
        <f t="shared" si="15"/>
        <v>21.33657491146786</v>
      </c>
      <c r="AT10" s="18">
        <f t="shared" si="16"/>
        <v>-11.882056093857544</v>
      </c>
      <c r="AU10" s="18">
        <f t="shared" si="17"/>
        <v>-17.650628569414962</v>
      </c>
      <c r="AV10" s="18">
        <f t="shared" si="38"/>
        <v>161.31681768010731</v>
      </c>
      <c r="AW10" s="18">
        <f>(AP10-AP9)</f>
        <v>21.944630417591441</v>
      </c>
      <c r="AX10" s="18">
        <f>(AV10-AV9)</f>
        <v>35.741094337982716</v>
      </c>
      <c r="AY10" s="18">
        <f t="shared" si="18"/>
        <v>0.6139887662664677</v>
      </c>
      <c r="AZ10" s="19">
        <f t="shared" si="2"/>
        <v>28413.7</v>
      </c>
      <c r="BA10" s="18">
        <f t="shared" si="19"/>
        <v>57.685724755574185</v>
      </c>
      <c r="BB10" s="18">
        <f>BA10+BB9</f>
        <v>344.30713907231092</v>
      </c>
      <c r="BC10" s="18">
        <f t="shared" si="20"/>
        <v>447.30713907231086</v>
      </c>
      <c r="BD10" s="18">
        <f t="shared" si="3"/>
        <v>69.307139072310861</v>
      </c>
      <c r="BE10" s="105">
        <f t="shared" si="29"/>
        <v>0.14805583737417324</v>
      </c>
      <c r="BF10" s="105">
        <f>AVERAGE(BE3:BE10)</f>
        <v>0.20238170700600699</v>
      </c>
      <c r="BG10" s="80"/>
      <c r="BH10" s="31" t="s">
        <v>48</v>
      </c>
      <c r="BI10" s="32">
        <v>0.125</v>
      </c>
      <c r="BL10" s="43"/>
      <c r="BM10" s="44">
        <v>0.115</v>
      </c>
      <c r="BN10" s="45">
        <f t="shared" si="4"/>
        <v>7.0000000000000007E-2</v>
      </c>
      <c r="BO10" s="46">
        <f t="shared" si="5"/>
        <v>2.5555555555555558</v>
      </c>
      <c r="BP10" s="45">
        <f>(BM10-BM9)/BM9</f>
        <v>6.666666666666667</v>
      </c>
      <c r="BS10" s="47" t="s">
        <v>30</v>
      </c>
    </row>
    <row r="11" spans="1:71" x14ac:dyDescent="0.25">
      <c r="A11" s="120">
        <v>0</v>
      </c>
      <c r="C11" s="14">
        <f t="shared" si="6"/>
        <v>44075</v>
      </c>
      <c r="D11" s="84">
        <v>10</v>
      </c>
      <c r="E11" s="84">
        <f t="shared" si="7"/>
        <v>6.3117348091529148</v>
      </c>
      <c r="F11" s="84">
        <f t="shared" si="41"/>
        <v>4.706371733312058</v>
      </c>
      <c r="G11" s="107">
        <f t="shared" si="21"/>
        <v>0.45767195767195767</v>
      </c>
      <c r="H11" s="107">
        <f t="shared" si="42"/>
        <v>0.21414944824473706</v>
      </c>
      <c r="I11" s="111"/>
      <c r="J11" s="109">
        <v>551</v>
      </c>
      <c r="K11" s="109"/>
      <c r="L11" s="109"/>
      <c r="M11" s="109"/>
      <c r="N11" s="109">
        <v>418</v>
      </c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>
        <f t="shared" si="40"/>
        <v>2090</v>
      </c>
      <c r="Z11" s="70">
        <f t="shared" si="9"/>
        <v>6.3117348091529148</v>
      </c>
      <c r="AA11" s="70">
        <f t="shared" si="32"/>
        <v>6.0039400358524491</v>
      </c>
      <c r="AB11" s="70">
        <f t="shared" si="35"/>
        <v>0.18218123545602261</v>
      </c>
      <c r="AC11" s="70">
        <f t="shared" si="10"/>
        <v>6.2298754145587854</v>
      </c>
      <c r="AD11" s="15">
        <f t="shared" si="11"/>
        <v>2.8888888888888893</v>
      </c>
      <c r="AE11">
        <f t="shared" si="0"/>
        <v>0.13</v>
      </c>
      <c r="AF11">
        <v>22.22</v>
      </c>
      <c r="AG11">
        <f t="shared" si="1"/>
        <v>4.4999999999999998E-2</v>
      </c>
      <c r="AH11">
        <f t="shared" si="12"/>
        <v>8.5000000000000006E-2</v>
      </c>
      <c r="AI11" s="26">
        <f t="shared" si="33"/>
        <v>27906.007771504737</v>
      </c>
      <c r="AJ11" s="27">
        <f t="shared" si="13"/>
        <v>-36.726583896620497</v>
      </c>
      <c r="AK11" s="27">
        <f t="shared" si="22"/>
        <v>-23.658505526329972</v>
      </c>
      <c r="AL11" s="27">
        <f t="shared" si="23"/>
        <v>-54.346580480655426</v>
      </c>
      <c r="AM11" s="27">
        <f t="shared" si="24"/>
        <v>-6.0385089422950475</v>
      </c>
      <c r="AN11" s="27">
        <f t="shared" si="25"/>
        <v>-18.115526826885141</v>
      </c>
      <c r="AO11" s="27">
        <f t="shared" si="26"/>
        <v>-36.231053653770289</v>
      </c>
      <c r="AP11" s="18">
        <f t="shared" si="37"/>
        <v>307.44905626110648</v>
      </c>
      <c r="AQ11" s="18">
        <f>AO4</f>
        <v>-20.018281149103302</v>
      </c>
      <c r="AR11" s="18">
        <f t="shared" si="14"/>
        <v>33.05392550695845</v>
      </c>
      <c r="AS11" s="18">
        <f t="shared" si="15"/>
        <v>21.292654973696976</v>
      </c>
      <c r="AT11" s="18">
        <f t="shared" si="16"/>
        <v>-12.86956446264916</v>
      </c>
      <c r="AU11" s="18">
        <f t="shared" si="17"/>
        <v>-18.908073404944208</v>
      </c>
      <c r="AV11" s="18">
        <f t="shared" si="38"/>
        <v>200.2431722341548</v>
      </c>
      <c r="AW11" s="18">
        <f t="shared" si="27"/>
        <v>21.458734868902923</v>
      </c>
      <c r="AX11" s="18">
        <f t="shared" si="28"/>
        <v>38.926354554047492</v>
      </c>
      <c r="AY11" s="18">
        <f t="shared" si="18"/>
        <v>0.55126494928027325</v>
      </c>
      <c r="AZ11" s="19">
        <f t="shared" si="2"/>
        <v>28413.699999999997</v>
      </c>
      <c r="BA11" s="18">
        <f t="shared" si="19"/>
        <v>60.385089422950479</v>
      </c>
      <c r="BB11" s="18">
        <f t="shared" si="36"/>
        <v>404.69222849526142</v>
      </c>
      <c r="BC11" s="18">
        <f t="shared" si="20"/>
        <v>507.69222849526125</v>
      </c>
      <c r="BD11" s="18">
        <f t="shared" si="3"/>
        <v>-43.307771504738753</v>
      </c>
      <c r="BE11" s="105">
        <f t="shared" si="29"/>
        <v>0.13499692749859876</v>
      </c>
      <c r="BF11" s="105">
        <f t="shared" ref="BF11:BF74" si="43">AVERAGE(BE4:BE11)</f>
        <v>0.18266557502956215</v>
      </c>
      <c r="BG11" s="80"/>
      <c r="BH11" t="s">
        <v>53</v>
      </c>
      <c r="BI11" s="48">
        <f>BI10+BI9</f>
        <v>0.25</v>
      </c>
      <c r="BR11" t="s">
        <v>31</v>
      </c>
      <c r="BS11" s="49">
        <v>0.4</v>
      </c>
    </row>
    <row r="12" spans="1:71" x14ac:dyDescent="0.25">
      <c r="A12" s="120">
        <v>0</v>
      </c>
      <c r="C12" s="14">
        <f t="shared" si="6"/>
        <v>44076</v>
      </c>
      <c r="D12" s="84">
        <v>11</v>
      </c>
      <c r="E12" s="84">
        <f t="shared" si="7"/>
        <v>6.4361503683694279</v>
      </c>
      <c r="F12" s="84">
        <f t="shared" si="41"/>
        <v>4.1944050259877885</v>
      </c>
      <c r="G12" s="107">
        <f t="shared" si="21"/>
        <v>0.13248638838475499</v>
      </c>
      <c r="H12" s="107">
        <f t="shared" si="42"/>
        <v>0.17842602721820636</v>
      </c>
      <c r="I12" s="111"/>
      <c r="J12" s="109">
        <v>624</v>
      </c>
      <c r="K12" s="109"/>
      <c r="L12" s="109"/>
      <c r="M12" s="109"/>
      <c r="N12" s="109">
        <v>453</v>
      </c>
      <c r="O12" s="109">
        <v>547</v>
      </c>
      <c r="P12" s="109">
        <v>36</v>
      </c>
      <c r="Q12" s="109">
        <v>124</v>
      </c>
      <c r="R12" s="109">
        <v>52</v>
      </c>
      <c r="S12" s="109">
        <v>423</v>
      </c>
      <c r="T12" s="109">
        <v>77</v>
      </c>
      <c r="U12" s="109">
        <v>3</v>
      </c>
      <c r="V12" s="109">
        <v>47</v>
      </c>
      <c r="W12" s="109">
        <v>2</v>
      </c>
      <c r="X12" s="109">
        <v>30</v>
      </c>
      <c r="Y12" s="109">
        <f t="shared" si="40"/>
        <v>2265</v>
      </c>
      <c r="Z12" s="70">
        <f t="shared" si="9"/>
        <v>6.4361503683694279</v>
      </c>
      <c r="AA12" s="70">
        <f t="shared" si="32"/>
        <v>6.2275931243806433</v>
      </c>
      <c r="AB12" s="70">
        <f t="shared" si="35"/>
        <v>0.22365308852819421</v>
      </c>
      <c r="AC12" s="70">
        <f t="shared" si="10"/>
        <v>6.3468578827456605</v>
      </c>
      <c r="AD12" s="15">
        <f t="shared" si="11"/>
        <v>2.8888888888888893</v>
      </c>
      <c r="AE12">
        <f t="shared" si="0"/>
        <v>0.13</v>
      </c>
      <c r="AF12">
        <v>22.22</v>
      </c>
      <c r="AG12">
        <f t="shared" si="1"/>
        <v>4.4999999999999998E-2</v>
      </c>
      <c r="AH12">
        <f t="shared" si="12"/>
        <v>8.5000000000000006E-2</v>
      </c>
      <c r="AI12" s="26">
        <f t="shared" si="33"/>
        <v>27843.003307081068</v>
      </c>
      <c r="AJ12" s="27">
        <f t="shared" si="13"/>
        <v>-39.397042388120056</v>
      </c>
      <c r="AK12" s="27">
        <f t="shared" si="22"/>
        <v>-23.607422035551412</v>
      </c>
      <c r="AL12" s="27">
        <f t="shared" si="23"/>
        <v>-56.704017981304318</v>
      </c>
      <c r="AM12" s="27">
        <f t="shared" si="24"/>
        <v>-6.3004464423671465</v>
      </c>
      <c r="AN12" s="27">
        <f t="shared" si="25"/>
        <v>-18.901339327101439</v>
      </c>
      <c r="AO12" s="27">
        <f t="shared" si="26"/>
        <v>-37.802678654202879</v>
      </c>
      <c r="AP12" s="18">
        <f t="shared" si="37"/>
        <v>328.2408843458519</v>
      </c>
      <c r="AQ12" s="18">
        <f t="shared" ref="AQ12:AQ74" si="44">AO5</f>
        <v>-22.07698236480914</v>
      </c>
      <c r="AR12" s="18">
        <f t="shared" si="14"/>
        <v>35.45733814930805</v>
      </c>
      <c r="AS12" s="18">
        <f t="shared" si="15"/>
        <v>21.246679831996271</v>
      </c>
      <c r="AT12" s="18">
        <f t="shared" si="16"/>
        <v>-13.835207531749791</v>
      </c>
      <c r="AU12" s="18">
        <f t="shared" si="17"/>
        <v>-20.135653974116938</v>
      </c>
      <c r="AV12" s="18">
        <f t="shared" si="38"/>
        <v>242.45580857308087</v>
      </c>
      <c r="AW12" s="18">
        <f t="shared" si="27"/>
        <v>20.791828084745418</v>
      </c>
      <c r="AX12" s="18">
        <f t="shared" si="28"/>
        <v>42.212636338926075</v>
      </c>
      <c r="AY12" s="18">
        <f t="shared" si="18"/>
        <v>0.49254985918925859</v>
      </c>
      <c r="AZ12" s="19">
        <f t="shared" si="2"/>
        <v>28413.7</v>
      </c>
      <c r="BA12" s="18">
        <f t="shared" si="19"/>
        <v>63.004464423671465</v>
      </c>
      <c r="BB12" s="18">
        <f t="shared" si="36"/>
        <v>467.69669291893285</v>
      </c>
      <c r="BC12" s="18">
        <f t="shared" si="20"/>
        <v>570.69669291893274</v>
      </c>
      <c r="BD12" s="18">
        <f t="shared" si="3"/>
        <v>-53.30330708106726</v>
      </c>
      <c r="BE12" s="105">
        <f t="shared" si="29"/>
        <v>0.12409972201152095</v>
      </c>
      <c r="BF12" s="105">
        <f t="shared" si="43"/>
        <v>0.16685659135007844</v>
      </c>
      <c r="BG12" s="80"/>
      <c r="BH12" t="s">
        <v>52</v>
      </c>
      <c r="BI12" s="50">
        <f>BI11*BI2</f>
        <v>7077.6749999999993</v>
      </c>
      <c r="BJ12" s="50"/>
      <c r="BR12" t="s">
        <v>32</v>
      </c>
      <c r="BS12" s="49">
        <v>0.6</v>
      </c>
    </row>
    <row r="13" spans="1:71" x14ac:dyDescent="0.25">
      <c r="A13" s="120">
        <v>0</v>
      </c>
      <c r="C13" s="14">
        <f t="shared" si="6"/>
        <v>44077</v>
      </c>
      <c r="D13" s="84">
        <v>12</v>
      </c>
      <c r="E13" s="84">
        <f t="shared" si="7"/>
        <v>6.508769136971682</v>
      </c>
      <c r="F13" s="84">
        <f t="shared" si="41"/>
        <v>4.1008345210675063</v>
      </c>
      <c r="G13" s="107">
        <f t="shared" si="21"/>
        <v>7.5320512820512817E-2</v>
      </c>
      <c r="H13" s="107">
        <f t="shared" si="42"/>
        <v>0.17046210602612982</v>
      </c>
      <c r="I13" s="111"/>
      <c r="J13" s="71">
        <v>671</v>
      </c>
      <c r="K13" s="71">
        <v>23</v>
      </c>
      <c r="L13" s="71">
        <v>194</v>
      </c>
      <c r="M13" s="71">
        <v>47</v>
      </c>
      <c r="N13" s="71">
        <v>477</v>
      </c>
      <c r="O13" s="71">
        <v>591</v>
      </c>
      <c r="P13" s="71">
        <v>22</v>
      </c>
      <c r="Q13" s="71">
        <v>146</v>
      </c>
      <c r="R13" s="71">
        <v>44</v>
      </c>
      <c r="S13" s="71">
        <v>445</v>
      </c>
      <c r="T13" s="71">
        <v>80</v>
      </c>
      <c r="U13" s="71">
        <v>1</v>
      </c>
      <c r="V13" s="71">
        <v>48</v>
      </c>
      <c r="W13" s="71">
        <v>3</v>
      </c>
      <c r="X13" s="71">
        <v>32</v>
      </c>
      <c r="Y13" s="71">
        <f>N13*5</f>
        <v>2385</v>
      </c>
      <c r="Z13" s="70">
        <f t="shared" si="9"/>
        <v>6.508769136971682</v>
      </c>
      <c r="AA13" s="70">
        <f t="shared" si="32"/>
        <v>6.418884771498008</v>
      </c>
      <c r="AB13" s="70">
        <f t="shared" si="35"/>
        <v>0.19129164711736468</v>
      </c>
      <c r="AC13" s="70">
        <f t="shared" si="10"/>
        <v>6.4555400058153962</v>
      </c>
      <c r="AD13" s="15">
        <f t="shared" si="11"/>
        <v>2.8888888888888893</v>
      </c>
      <c r="AE13">
        <f t="shared" si="0"/>
        <v>0.13</v>
      </c>
      <c r="AF13">
        <v>22.22</v>
      </c>
      <c r="AG13">
        <f t="shared" si="1"/>
        <v>4.4999999999999998E-2</v>
      </c>
      <c r="AH13">
        <f t="shared" si="12"/>
        <v>8.5000000000000006E-2</v>
      </c>
      <c r="AI13" s="26">
        <f t="shared" si="33"/>
        <v>27777.482805508123</v>
      </c>
      <c r="AJ13" s="27">
        <f t="shared" si="13"/>
        <v>-41.96637891987482</v>
      </c>
      <c r="AK13" s="27">
        <f t="shared" si="22"/>
        <v>-23.554122653068898</v>
      </c>
      <c r="AL13" s="27">
        <f t="shared" si="23"/>
        <v>-58.968451415649348</v>
      </c>
      <c r="AM13" s="27">
        <f t="shared" si="24"/>
        <v>-6.5520501572943717</v>
      </c>
      <c r="AN13" s="27">
        <f t="shared" si="25"/>
        <v>-19.656150471883112</v>
      </c>
      <c r="AO13" s="27">
        <f t="shared" si="26"/>
        <v>-39.312300943766232</v>
      </c>
      <c r="AP13" s="18">
        <f t="shared" si="37"/>
        <v>348.16423363522546</v>
      </c>
      <c r="AQ13" s="18">
        <f t="shared" si="44"/>
        <v>-24.274262330712411</v>
      </c>
      <c r="AR13" s="18">
        <f t="shared" si="14"/>
        <v>37.769741027887342</v>
      </c>
      <c r="AS13" s="18">
        <f t="shared" si="15"/>
        <v>21.198710387762009</v>
      </c>
      <c r="AT13" s="18">
        <f t="shared" si="16"/>
        <v>-14.770839795563335</v>
      </c>
      <c r="AU13" s="18">
        <f t="shared" si="17"/>
        <v>-21.322889952857707</v>
      </c>
      <c r="AV13" s="18">
        <f t="shared" si="38"/>
        <v>288.052960856651</v>
      </c>
      <c r="AW13" s="18">
        <f t="shared" si="27"/>
        <v>19.923349289373562</v>
      </c>
      <c r="AX13" s="18">
        <f t="shared" si="28"/>
        <v>45.597152283570125</v>
      </c>
      <c r="AY13" s="18">
        <f t="shared" si="18"/>
        <v>0.43694284163777652</v>
      </c>
      <c r="AZ13" s="19">
        <f t="shared" si="2"/>
        <v>28413.7</v>
      </c>
      <c r="BA13" s="18">
        <f t="shared" si="19"/>
        <v>65.520501572943715</v>
      </c>
      <c r="BB13" s="18">
        <f t="shared" si="36"/>
        <v>533.21719449187663</v>
      </c>
      <c r="BC13" s="18">
        <f t="shared" si="20"/>
        <v>636.2171944918764</v>
      </c>
      <c r="BD13" s="18">
        <f t="shared" si="3"/>
        <v>-34.782805508123602</v>
      </c>
      <c r="BE13" s="105">
        <f t="shared" si="29"/>
        <v>0.11480792229200953</v>
      </c>
      <c r="BF13" s="105">
        <f t="shared" si="43"/>
        <v>0.15358614827123893</v>
      </c>
      <c r="BG13" s="80"/>
      <c r="BI13" s="51"/>
      <c r="BK13" s="52"/>
      <c r="BR13" t="s">
        <v>46</v>
      </c>
      <c r="BS13" s="49">
        <v>0.75</v>
      </c>
    </row>
    <row r="14" spans="1:71" x14ac:dyDescent="0.25">
      <c r="A14" s="120">
        <v>0</v>
      </c>
      <c r="C14" s="14">
        <f t="shared" si="6"/>
        <v>44078</v>
      </c>
      <c r="D14" s="84">
        <v>13</v>
      </c>
      <c r="E14" s="84">
        <f t="shared" si="7"/>
        <v>6.5750758405996201</v>
      </c>
      <c r="F14" s="84">
        <f t="shared" si="41"/>
        <v>4.3928993045390694</v>
      </c>
      <c r="G14" s="107">
        <f t="shared" si="21"/>
        <v>6.8554396423248884E-2</v>
      </c>
      <c r="H14" s="107">
        <f t="shared" si="42"/>
        <v>0.16370133003999679</v>
      </c>
      <c r="I14" s="111"/>
      <c r="J14" s="71">
        <v>717</v>
      </c>
      <c r="K14" s="71"/>
      <c r="L14" s="71"/>
      <c r="M14" s="71"/>
      <c r="N14" s="71">
        <v>490</v>
      </c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>
        <f>N14*5</f>
        <v>2450</v>
      </c>
      <c r="Z14" s="70">
        <f t="shared" si="9"/>
        <v>6.5750758405996201</v>
      </c>
      <c r="AA14" s="70">
        <f t="shared" si="32"/>
        <v>6.5066651153135764</v>
      </c>
      <c r="AB14" s="70">
        <f t="shared" si="35"/>
        <v>8.7780343815568429E-2</v>
      </c>
      <c r="AC14" s="70">
        <f t="shared" si="10"/>
        <v>6.5569555646804414</v>
      </c>
      <c r="AD14" s="15">
        <f t="shared" si="11"/>
        <v>2.8888888888888893</v>
      </c>
      <c r="AE14">
        <f t="shared" si="0"/>
        <v>0.13</v>
      </c>
      <c r="AF14">
        <v>22.22</v>
      </c>
      <c r="AG14">
        <f t="shared" si="1"/>
        <v>4.4999999999999998E-2</v>
      </c>
      <c r="AH14">
        <f t="shared" si="12"/>
        <v>8.5000000000000006E-2</v>
      </c>
      <c r="AI14" s="26">
        <f t="shared" si="33"/>
        <v>27709.57523414577</v>
      </c>
      <c r="AJ14" s="27">
        <f t="shared" si="13"/>
        <v>-44.408876563574921</v>
      </c>
      <c r="AK14" s="27">
        <f t="shared" si="22"/>
        <v>-23.4986947987775</v>
      </c>
      <c r="AL14" s="27">
        <f t="shared" si="23"/>
        <v>-61.116814226117185</v>
      </c>
      <c r="AM14" s="27">
        <f t="shared" si="24"/>
        <v>-6.7907571362352428</v>
      </c>
      <c r="AN14" s="27">
        <f t="shared" si="25"/>
        <v>-20.372271408705728</v>
      </c>
      <c r="AO14" s="27">
        <f t="shared" si="26"/>
        <v>-40.744542817411457</v>
      </c>
      <c r="AP14" s="18">
        <f t="shared" si="37"/>
        <v>366.99558659641696</v>
      </c>
      <c r="AQ14" s="18">
        <f t="shared" si="44"/>
        <v>-26.618070751340532</v>
      </c>
      <c r="AR14" s="18">
        <f t="shared" si="14"/>
        <v>39.967988907217432</v>
      </c>
      <c r="AS14" s="18">
        <f t="shared" si="15"/>
        <v>21.14882531889975</v>
      </c>
      <c r="AT14" s="18">
        <f t="shared" si="16"/>
        <v>-15.667390513585145</v>
      </c>
      <c r="AU14" s="18">
        <f t="shared" si="17"/>
        <v>-22.45814764982039</v>
      </c>
      <c r="AV14" s="18">
        <f t="shared" si="38"/>
        <v>337.12917925781193</v>
      </c>
      <c r="AW14" s="18">
        <f t="shared" si="27"/>
        <v>18.831352961191499</v>
      </c>
      <c r="AX14" s="18">
        <f t="shared" si="28"/>
        <v>49.076218401160929</v>
      </c>
      <c r="AY14" s="18">
        <f t="shared" si="18"/>
        <v>0.3837164633847589</v>
      </c>
      <c r="AZ14" s="19">
        <f t="shared" si="2"/>
        <v>28413.7</v>
      </c>
      <c r="BA14" s="18">
        <f t="shared" si="19"/>
        <v>67.907571362352428</v>
      </c>
      <c r="BB14" s="18">
        <f t="shared" si="36"/>
        <v>601.12476585422905</v>
      </c>
      <c r="BC14" s="18">
        <f t="shared" si="20"/>
        <v>704.12476585422883</v>
      </c>
      <c r="BD14" s="18">
        <f t="shared" si="3"/>
        <v>-12.875234145771174</v>
      </c>
      <c r="BE14" s="105">
        <f t="shared" si="29"/>
        <v>0.10673646036333197</v>
      </c>
      <c r="BF14" s="105">
        <f t="shared" si="43"/>
        <v>0.14205412579773277</v>
      </c>
      <c r="BG14" s="80"/>
      <c r="BH14" t="s">
        <v>57</v>
      </c>
      <c r="BI14" s="53">
        <v>1475</v>
      </c>
      <c r="BJ14" s="52"/>
      <c r="BR14" t="s">
        <v>33</v>
      </c>
      <c r="BS14" s="49">
        <v>0.5</v>
      </c>
    </row>
    <row r="15" spans="1:71" x14ac:dyDescent="0.25">
      <c r="A15" s="120">
        <v>0</v>
      </c>
      <c r="B15" t="s">
        <v>86</v>
      </c>
      <c r="C15" s="14">
        <f t="shared" si="6"/>
        <v>44079</v>
      </c>
      <c r="D15" s="84">
        <v>14</v>
      </c>
      <c r="E15" s="84">
        <f t="shared" si="7"/>
        <v>6.7226297948554485</v>
      </c>
      <c r="F15" s="84">
        <f t="shared" si="41"/>
        <v>4.4619306972989499</v>
      </c>
      <c r="G15" s="107">
        <f t="shared" si="21"/>
        <v>0.15899581589958159</v>
      </c>
      <c r="H15" s="107">
        <f t="shared" si="42"/>
        <v>0.15399743560806889</v>
      </c>
      <c r="I15" s="111">
        <f>H15-H9</f>
        <v>-2.6325686591680331E-2</v>
      </c>
      <c r="J15" s="108">
        <f>AVERAGE(J14,J17)</f>
        <v>831</v>
      </c>
      <c r="K15" s="71"/>
      <c r="L15" s="71"/>
      <c r="M15" s="71"/>
      <c r="N15" s="108">
        <v>558</v>
      </c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108">
        <f t="shared" ref="Y15:Y20" si="45">N15*5</f>
        <v>2790</v>
      </c>
      <c r="Z15" s="70">
        <f t="shared" si="9"/>
        <v>6.7226297948554485</v>
      </c>
      <c r="AA15" s="70">
        <f t="shared" si="32"/>
        <v>6.6021582574755842</v>
      </c>
      <c r="AB15" s="70">
        <f t="shared" si="35"/>
        <v>9.5493142162007771E-2</v>
      </c>
      <c r="AC15" s="70">
        <f t="shared" si="10"/>
        <v>6.6519108590848131</v>
      </c>
      <c r="AD15" s="15">
        <f t="shared" si="11"/>
        <v>2.8888888888888893</v>
      </c>
      <c r="AE15">
        <f t="shared" si="0"/>
        <v>0.13</v>
      </c>
      <c r="AF15">
        <v>22.22</v>
      </c>
      <c r="AG15">
        <f t="shared" si="1"/>
        <v>4.4999999999999998E-2</v>
      </c>
      <c r="AH15">
        <f t="shared" si="12"/>
        <v>8.5000000000000006E-2</v>
      </c>
      <c r="AI15" s="26">
        <f t="shared" si="33"/>
        <v>27639.437580751157</v>
      </c>
      <c r="AJ15" s="27">
        <f t="shared" si="13"/>
        <v>-46.696405820452121</v>
      </c>
      <c r="AK15" s="27">
        <f t="shared" si="22"/>
        <v>-23.4412475741624</v>
      </c>
      <c r="AL15" s="27">
        <f t="shared" si="23"/>
        <v>-63.123888055153067</v>
      </c>
      <c r="AM15" s="27">
        <f t="shared" si="24"/>
        <v>-7.0137653394614521</v>
      </c>
      <c r="AN15" s="27">
        <f t="shared" si="25"/>
        <v>-21.041296018384354</v>
      </c>
      <c r="AO15" s="27">
        <f t="shared" si="26"/>
        <v>-42.082592036768716</v>
      </c>
      <c r="AP15" s="18">
        <f t="shared" si="37"/>
        <v>384.4880843319587</v>
      </c>
      <c r="AQ15" s="18">
        <f t="shared" si="44"/>
        <v>-29.11658892277255</v>
      </c>
      <c r="AR15" s="18">
        <f t="shared" si="14"/>
        <v>42.026765238406909</v>
      </c>
      <c r="AS15" s="18">
        <f t="shared" si="15"/>
        <v>21.097122816746161</v>
      </c>
      <c r="AT15" s="18">
        <f t="shared" si="16"/>
        <v>-16.514801396838763</v>
      </c>
      <c r="AU15" s="18">
        <f t="shared" si="17"/>
        <v>-23.528566736300213</v>
      </c>
      <c r="AV15" s="18">
        <f t="shared" si="38"/>
        <v>389.7743349168847</v>
      </c>
      <c r="AW15" s="18">
        <f t="shared" si="27"/>
        <v>17.492497735541747</v>
      </c>
      <c r="AX15" s="18">
        <f t="shared" si="28"/>
        <v>52.645155659072771</v>
      </c>
      <c r="AY15" s="18">
        <f t="shared" si="18"/>
        <v>0.33227174497920059</v>
      </c>
      <c r="AZ15" s="19">
        <f t="shared" si="2"/>
        <v>28413.7</v>
      </c>
      <c r="BA15" s="18">
        <f t="shared" si="19"/>
        <v>70.137653394614517</v>
      </c>
      <c r="BB15" s="18">
        <f t="shared" si="36"/>
        <v>671.26241924884357</v>
      </c>
      <c r="BC15" s="18">
        <f t="shared" si="20"/>
        <v>774.26241924884334</v>
      </c>
      <c r="BD15" s="78">
        <f t="shared" si="3"/>
        <v>-56.737580751156656</v>
      </c>
      <c r="BE15" s="105">
        <f t="shared" si="29"/>
        <v>9.9609695320864111E-2</v>
      </c>
      <c r="BF15" s="105">
        <f t="shared" si="43"/>
        <v>0.13175640406927114</v>
      </c>
      <c r="BH15" t="s">
        <v>141</v>
      </c>
      <c r="BI15" s="68">
        <v>1475</v>
      </c>
      <c r="BK15" s="52"/>
      <c r="BR15" t="s">
        <v>34</v>
      </c>
      <c r="BS15" s="54">
        <v>2.5</v>
      </c>
    </row>
    <row r="16" spans="1:71" x14ac:dyDescent="0.25">
      <c r="A16" s="120">
        <v>0</v>
      </c>
      <c r="B16" t="s">
        <v>86</v>
      </c>
      <c r="C16" s="14">
        <f t="shared" si="6"/>
        <v>44080</v>
      </c>
      <c r="D16" s="84">
        <v>15</v>
      </c>
      <c r="E16" s="84">
        <f t="shared" si="7"/>
        <v>6.7226297948554485</v>
      </c>
      <c r="F16" s="84">
        <f t="shared" si="41"/>
        <v>5.8389215049259766</v>
      </c>
      <c r="G16" s="107">
        <f t="shared" si="21"/>
        <v>0</v>
      </c>
      <c r="H16" s="107">
        <f t="shared" si="42"/>
        <v>0.15399743560806889</v>
      </c>
      <c r="I16" s="111"/>
      <c r="J16" s="108">
        <v>831</v>
      </c>
      <c r="K16" s="71"/>
      <c r="L16" s="71"/>
      <c r="M16" s="71"/>
      <c r="N16" s="108">
        <f>AVERAGE(N14,N17)</f>
        <v>558</v>
      </c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108">
        <f t="shared" si="45"/>
        <v>2790</v>
      </c>
      <c r="Z16" s="70">
        <f t="shared" si="9"/>
        <v>6.7226297948554485</v>
      </c>
      <c r="AA16" s="70">
        <f t="shared" si="32"/>
        <v>6.6734451434368394</v>
      </c>
      <c r="AB16" s="70">
        <f t="shared" si="35"/>
        <v>7.1286885961255209E-2</v>
      </c>
      <c r="AC16" s="70">
        <f t="shared" si="10"/>
        <v>6.7410424480865103</v>
      </c>
      <c r="AD16" s="15">
        <f t="shared" si="11"/>
        <v>2.8888888888888893</v>
      </c>
      <c r="AE16">
        <f t="shared" si="0"/>
        <v>0.13</v>
      </c>
      <c r="AF16">
        <v>22.22</v>
      </c>
      <c r="AG16">
        <f t="shared" si="1"/>
        <v>4.4999999999999998E-2</v>
      </c>
      <c r="AH16">
        <f t="shared" si="12"/>
        <v>8.5000000000000006E-2</v>
      </c>
      <c r="AI16" s="26">
        <f t="shared" si="33"/>
        <v>27567.257351383574</v>
      </c>
      <c r="AJ16" s="27">
        <f t="shared" si="13"/>
        <v>-48.798315582682477</v>
      </c>
      <c r="AK16" s="27">
        <f t="shared" si="22"/>
        <v>-23.381913784899982</v>
      </c>
      <c r="AL16" s="27">
        <f t="shared" si="23"/>
        <v>-64.96220643082421</v>
      </c>
      <c r="AM16" s="27">
        <f t="shared" si="24"/>
        <v>-7.2180229367582456</v>
      </c>
      <c r="AN16" s="27">
        <f t="shared" si="25"/>
        <v>-21.654068810274737</v>
      </c>
      <c r="AO16" s="27">
        <f t="shared" si="26"/>
        <v>-43.308137620549473</v>
      </c>
      <c r="AP16" s="18">
        <f t="shared" si="37"/>
        <v>400.37012966510838</v>
      </c>
      <c r="AQ16" s="18">
        <f t="shared" si="44"/>
        <v>-31.778197302736373</v>
      </c>
      <c r="AR16" s="18">
        <f t="shared" si="14"/>
        <v>43.918484024414234</v>
      </c>
      <c r="AS16" s="18">
        <f t="shared" si="15"/>
        <v>21.043722406409984</v>
      </c>
      <c r="AT16" s="18">
        <f t="shared" si="16"/>
        <v>-17.301963794938143</v>
      </c>
      <c r="AU16" s="18">
        <f t="shared" si="17"/>
        <v>-24.519986731696388</v>
      </c>
      <c r="AV16" s="18">
        <f t="shared" si="38"/>
        <v>446.07251895131748</v>
      </c>
      <c r="AW16" s="18">
        <f t="shared" si="27"/>
        <v>15.882045333149676</v>
      </c>
      <c r="AX16" s="18">
        <f t="shared" si="28"/>
        <v>56.298184034432779</v>
      </c>
      <c r="AY16" s="18">
        <f t="shared" si="18"/>
        <v>0.28210581931800838</v>
      </c>
      <c r="AZ16" s="19">
        <f t="shared" si="2"/>
        <v>28413.7</v>
      </c>
      <c r="BA16" s="18">
        <f t="shared" si="19"/>
        <v>72.180229367582456</v>
      </c>
      <c r="BB16" s="18">
        <f t="shared" si="36"/>
        <v>743.44264861642603</v>
      </c>
      <c r="BC16" s="18">
        <f t="shared" si="20"/>
        <v>846.44264861642591</v>
      </c>
      <c r="BD16" s="78">
        <f t="shared" si="3"/>
        <v>15.442648616425913</v>
      </c>
      <c r="BE16" s="105">
        <f t="shared" si="29"/>
        <v>9.3224503182795279E-2</v>
      </c>
      <c r="BF16" s="105">
        <f t="shared" si="43"/>
        <v>0.12235663027074369</v>
      </c>
      <c r="BH16" t="s">
        <v>58</v>
      </c>
      <c r="BI16">
        <f>BI14*5</f>
        <v>7375</v>
      </c>
      <c r="BJ16" s="52"/>
      <c r="BK16" s="52"/>
      <c r="BS16" s="54"/>
    </row>
    <row r="17" spans="1:65" x14ac:dyDescent="0.25">
      <c r="A17" s="120">
        <v>0</v>
      </c>
      <c r="B17" t="s">
        <v>86</v>
      </c>
      <c r="C17" s="14">
        <f t="shared" si="6"/>
        <v>44081</v>
      </c>
      <c r="D17" s="84">
        <v>16</v>
      </c>
      <c r="E17" s="84">
        <f t="shared" si="7"/>
        <v>6.8511849274937431</v>
      </c>
      <c r="F17" s="84">
        <f t="shared" si="41"/>
        <v>8.0693348652907861</v>
      </c>
      <c r="G17" s="107">
        <f t="shared" si="21"/>
        <v>0.13718411552346571</v>
      </c>
      <c r="H17" s="107">
        <f t="shared" si="42"/>
        <v>0.14717331238907452</v>
      </c>
      <c r="I17" s="111"/>
      <c r="J17" s="71">
        <v>945</v>
      </c>
      <c r="K17" s="71">
        <v>92</v>
      </c>
      <c r="L17" s="71">
        <v>319</v>
      </c>
      <c r="M17" s="71">
        <v>228</v>
      </c>
      <c r="N17" s="71">
        <v>626</v>
      </c>
      <c r="O17" s="71">
        <v>851</v>
      </c>
      <c r="P17" s="71">
        <v>89</v>
      </c>
      <c r="Q17" s="71">
        <v>262</v>
      </c>
      <c r="R17" s="71">
        <v>215</v>
      </c>
      <c r="S17" s="71">
        <v>589</v>
      </c>
      <c r="T17" s="71">
        <v>94</v>
      </c>
      <c r="U17" s="71">
        <v>3</v>
      </c>
      <c r="V17" s="71">
        <v>57</v>
      </c>
      <c r="W17" s="71">
        <v>13</v>
      </c>
      <c r="X17" s="71">
        <v>37</v>
      </c>
      <c r="Y17" s="71">
        <f t="shared" si="45"/>
        <v>3130</v>
      </c>
      <c r="Z17" s="70">
        <f t="shared" si="9"/>
        <v>6.8511849274937431</v>
      </c>
      <c r="AA17" s="70">
        <f t="shared" si="32"/>
        <v>6.7654815057348801</v>
      </c>
      <c r="AB17" s="70">
        <f t="shared" si="35"/>
        <v>9.2036362298040686E-2</v>
      </c>
      <c r="AC17" s="70">
        <f t="shared" si="10"/>
        <v>6.8248570610574504</v>
      </c>
      <c r="AD17" s="15">
        <f t="shared" si="11"/>
        <v>2.8888888888888893</v>
      </c>
      <c r="AE17">
        <f t="shared" si="0"/>
        <v>0.13</v>
      </c>
      <c r="AF17">
        <v>22.22</v>
      </c>
      <c r="AG17">
        <f t="shared" si="1"/>
        <v>4.4999999999999998E-2</v>
      </c>
      <c r="AH17">
        <f t="shared" si="12"/>
        <v>8.5000000000000006E-2</v>
      </c>
      <c r="AI17" s="26">
        <f t="shared" si="33"/>
        <v>27493.2551727627</v>
      </c>
      <c r="AJ17" s="27">
        <f t="shared" si="13"/>
        <v>-50.681326566882177</v>
      </c>
      <c r="AK17" s="27">
        <f t="shared" si="22"/>
        <v>-23.320852053990432</v>
      </c>
      <c r="AL17" s="27">
        <f t="shared" si="23"/>
        <v>-66.601960758785353</v>
      </c>
      <c r="AM17" s="27">
        <f t="shared" si="24"/>
        <v>-7.4002178620872616</v>
      </c>
      <c r="AN17" s="27">
        <f t="shared" si="25"/>
        <v>-22.200653586261783</v>
      </c>
      <c r="AO17" s="27">
        <f t="shared" si="26"/>
        <v>-44.401307172523573</v>
      </c>
      <c r="AP17" s="18">
        <f t="shared" si="37"/>
        <v>414.34399973561938</v>
      </c>
      <c r="AQ17" s="18">
        <f t="shared" si="44"/>
        <v>-34.611434853344505</v>
      </c>
      <c r="AR17" s="18">
        <f t="shared" si="14"/>
        <v>45.613193910193964</v>
      </c>
      <c r="AS17" s="18">
        <f t="shared" si="15"/>
        <v>20.988766848591389</v>
      </c>
      <c r="AT17" s="18">
        <f t="shared" si="16"/>
        <v>-18.016655834929875</v>
      </c>
      <c r="AU17" s="18">
        <f t="shared" si="17"/>
        <v>-25.416873697017138</v>
      </c>
      <c r="AV17" s="18">
        <f t="shared" si="38"/>
        <v>506.10082750167913</v>
      </c>
      <c r="AW17" s="18">
        <f t="shared" si="27"/>
        <v>13.973870070510998</v>
      </c>
      <c r="AX17" s="18">
        <f t="shared" si="28"/>
        <v>60.028308550361658</v>
      </c>
      <c r="AY17" s="18">
        <f t="shared" si="18"/>
        <v>0.23278800299341115</v>
      </c>
      <c r="AZ17" s="19">
        <f t="shared" si="2"/>
        <v>28413.699999999997</v>
      </c>
      <c r="BA17" s="18">
        <f t="shared" si="19"/>
        <v>74.002178620872627</v>
      </c>
      <c r="BB17" s="18">
        <f t="shared" si="36"/>
        <v>817.44482723729868</v>
      </c>
      <c r="BC17" s="18">
        <f t="shared" si="20"/>
        <v>920.44482723729857</v>
      </c>
      <c r="BD17" s="18">
        <f t="shared" si="3"/>
        <v>-24.555172762701432</v>
      </c>
      <c r="BE17" s="105">
        <f t="shared" si="29"/>
        <v>8.7427280208333985E-2</v>
      </c>
      <c r="BF17" s="105">
        <f t="shared" si="43"/>
        <v>0.11361979353145348</v>
      </c>
      <c r="BH17" t="s">
        <v>59</v>
      </c>
      <c r="BI17">
        <f>BI14*10</f>
        <v>14750</v>
      </c>
      <c r="BJ17" s="52"/>
    </row>
    <row r="18" spans="1:65" x14ac:dyDescent="0.25">
      <c r="A18" s="120">
        <v>0</v>
      </c>
      <c r="C18" s="14">
        <f t="shared" si="6"/>
        <v>44082</v>
      </c>
      <c r="D18" s="84">
        <v>17</v>
      </c>
      <c r="E18" s="84">
        <f t="shared" si="7"/>
        <v>6.9275579062783166</v>
      </c>
      <c r="F18" s="84">
        <f t="shared" si="41"/>
        <v>8.4141387707611504</v>
      </c>
      <c r="G18" s="107">
        <f t="shared" si="21"/>
        <v>7.9365079365079361E-2</v>
      </c>
      <c r="H18" s="107">
        <f t="shared" si="42"/>
        <v>9.3129472630949034E-2</v>
      </c>
      <c r="I18" s="111"/>
      <c r="J18" s="71">
        <v>1020</v>
      </c>
      <c r="K18" s="71">
        <v>51</v>
      </c>
      <c r="L18" s="71">
        <v>370</v>
      </c>
      <c r="M18" s="71">
        <v>75</v>
      </c>
      <c r="N18" s="71">
        <v>650</v>
      </c>
      <c r="O18" s="71">
        <v>918</v>
      </c>
      <c r="P18" s="71">
        <v>49</v>
      </c>
      <c r="Q18" s="71">
        <v>311</v>
      </c>
      <c r="R18" s="71">
        <v>67</v>
      </c>
      <c r="S18" s="71">
        <v>607</v>
      </c>
      <c r="T18" s="71">
        <v>102</v>
      </c>
      <c r="U18" s="71">
        <v>2</v>
      </c>
      <c r="V18" s="71">
        <v>59</v>
      </c>
      <c r="W18" s="71">
        <v>8</v>
      </c>
      <c r="X18" s="71">
        <v>43</v>
      </c>
      <c r="Y18" s="71">
        <f t="shared" si="45"/>
        <v>3250</v>
      </c>
      <c r="Z18" s="70">
        <f t="shared" si="9"/>
        <v>6.9275579062783166</v>
      </c>
      <c r="AA18" s="70">
        <f t="shared" si="32"/>
        <v>6.8337908762091688</v>
      </c>
      <c r="AB18" s="70">
        <f t="shared" si="35"/>
        <v>6.8309370474288755E-2</v>
      </c>
      <c r="AC18" s="70">
        <f t="shared" si="10"/>
        <v>6.9037598108332778</v>
      </c>
      <c r="AD18" s="15">
        <f t="shared" si="11"/>
        <v>2.8888888888888893</v>
      </c>
      <c r="AE18">
        <f t="shared" si="0"/>
        <v>0.13</v>
      </c>
      <c r="AF18">
        <v>22.22</v>
      </c>
      <c r="AG18">
        <f t="shared" si="1"/>
        <v>4.4999999999999998E-2</v>
      </c>
      <c r="AH18">
        <f t="shared" si="12"/>
        <v>8.5000000000000006E-2</v>
      </c>
      <c r="AI18" s="26">
        <f t="shared" si="33"/>
        <v>27417.687496885839</v>
      </c>
      <c r="AJ18" s="27">
        <f t="shared" si="13"/>
        <v>-52.309426853609615</v>
      </c>
      <c r="AK18" s="27">
        <f t="shared" si="22"/>
        <v>-23.258249023253907</v>
      </c>
      <c r="AL18" s="27">
        <f t="shared" si="23"/>
        <v>-68.010908289177166</v>
      </c>
      <c r="AM18" s="27">
        <f t="shared" si="24"/>
        <v>-7.5567675876863518</v>
      </c>
      <c r="AN18" s="27">
        <f t="shared" si="25"/>
        <v>-22.670302763059055</v>
      </c>
      <c r="AO18" s="27">
        <f t="shared" si="26"/>
        <v>-45.340605526118111</v>
      </c>
      <c r="AP18" s="18">
        <f t="shared" si="37"/>
        <v>427.47837438292339</v>
      </c>
      <c r="AQ18" s="18">
        <f t="shared" si="44"/>
        <v>-36.231053653770289</v>
      </c>
      <c r="AR18" s="18">
        <f t="shared" si="14"/>
        <v>47.078484168248657</v>
      </c>
      <c r="AS18" s="18">
        <f t="shared" si="15"/>
        <v>20.932424120928516</v>
      </c>
      <c r="AT18" s="18">
        <f t="shared" si="16"/>
        <v>-18.645479988102871</v>
      </c>
      <c r="AU18" s="18">
        <f t="shared" si="17"/>
        <v>-26.202247575789222</v>
      </c>
      <c r="AV18" s="18">
        <f t="shared" si="38"/>
        <v>568.53412873123852</v>
      </c>
      <c r="AW18" s="18">
        <f t="shared" si="27"/>
        <v>13.134374647304014</v>
      </c>
      <c r="AX18" s="18">
        <f t="shared" si="28"/>
        <v>62.43330122955939</v>
      </c>
      <c r="AY18" s="18">
        <f t="shared" si="18"/>
        <v>0.21037450188659049</v>
      </c>
      <c r="AZ18" s="19">
        <f t="shared" si="2"/>
        <v>28413.700000000004</v>
      </c>
      <c r="BA18" s="18">
        <f t="shared" si="19"/>
        <v>75.567675876863518</v>
      </c>
      <c r="BB18" s="18">
        <f t="shared" si="36"/>
        <v>893.0125031141622</v>
      </c>
      <c r="BC18" s="18">
        <f t="shared" si="20"/>
        <v>996.01250311416197</v>
      </c>
      <c r="BD18" s="18">
        <f t="shared" si="3"/>
        <v>-23.987496885838027</v>
      </c>
      <c r="BE18" s="105">
        <f t="shared" si="29"/>
        <v>8.2099082574757537E-2</v>
      </c>
      <c r="BF18" s="105">
        <f t="shared" si="43"/>
        <v>0.10537519918152652</v>
      </c>
      <c r="BH18" t="s">
        <v>60</v>
      </c>
      <c r="BI18">
        <v>6918</v>
      </c>
    </row>
    <row r="19" spans="1:65" x14ac:dyDescent="0.25">
      <c r="A19" s="120">
        <v>0</v>
      </c>
      <c r="C19" s="14">
        <f t="shared" si="6"/>
        <v>44083</v>
      </c>
      <c r="D19" s="84">
        <v>18</v>
      </c>
      <c r="E19" s="84">
        <f t="shared" si="7"/>
        <v>6.9612960459101672</v>
      </c>
      <c r="F19" s="84">
        <f t="shared" si="41"/>
        <v>8.8577066939302949</v>
      </c>
      <c r="G19" s="107">
        <f t="shared" si="21"/>
        <v>3.4313725490196081E-2</v>
      </c>
      <c r="H19" s="107">
        <f t="shared" si="42"/>
        <v>7.9104806503154906E-2</v>
      </c>
      <c r="I19" s="111"/>
      <c r="J19" s="71">
        <v>1055</v>
      </c>
      <c r="K19" s="71">
        <v>73</v>
      </c>
      <c r="L19" s="71">
        <v>443</v>
      </c>
      <c r="M19" s="71">
        <v>35</v>
      </c>
      <c r="N19" s="71">
        <v>612</v>
      </c>
      <c r="O19" s="71">
        <v>951</v>
      </c>
      <c r="P19" s="71">
        <v>69</v>
      </c>
      <c r="Q19" s="71">
        <v>380</v>
      </c>
      <c r="R19" s="71">
        <v>33</v>
      </c>
      <c r="S19" s="71">
        <v>571</v>
      </c>
      <c r="T19" s="71">
        <v>104</v>
      </c>
      <c r="U19" s="71">
        <v>4</v>
      </c>
      <c r="V19" s="71">
        <v>63</v>
      </c>
      <c r="W19" s="71">
        <v>2</v>
      </c>
      <c r="X19" s="71">
        <v>41</v>
      </c>
      <c r="Y19" s="71">
        <f t="shared" si="45"/>
        <v>3060</v>
      </c>
      <c r="Z19" s="70">
        <f t="shared" si="9"/>
        <v>6.9612960459101672</v>
      </c>
      <c r="AA19" s="70">
        <f t="shared" si="32"/>
        <v>6.9133462932274092</v>
      </c>
      <c r="AB19" s="70">
        <f t="shared" si="35"/>
        <v>7.9555417018240426E-2</v>
      </c>
      <c r="AC19" s="70">
        <f t="shared" si="10"/>
        <v>6.9782380517406057</v>
      </c>
      <c r="AD19" s="15">
        <f t="shared" si="11"/>
        <v>2.8888888888888893</v>
      </c>
      <c r="AE19">
        <f t="shared" si="0"/>
        <v>0.13</v>
      </c>
      <c r="AF19">
        <v>22.22</v>
      </c>
      <c r="AG19">
        <f t="shared" si="1"/>
        <v>4.4999999999999998E-2</v>
      </c>
      <c r="AH19">
        <f t="shared" si="12"/>
        <v>8.5000000000000006E-2</v>
      </c>
      <c r="AI19" s="26">
        <f t="shared" si="33"/>
        <v>27340.673916008032</v>
      </c>
      <c r="AJ19" s="27">
        <f t="shared" si="13"/>
        <v>-53.81925923647276</v>
      </c>
      <c r="AK19" s="27">
        <f t="shared" si="22"/>
        <v>-23.194321641333932</v>
      </c>
      <c r="AL19" s="27">
        <f t="shared" si="23"/>
        <v>-69.312222790026027</v>
      </c>
      <c r="AM19" s="27">
        <f t="shared" si="24"/>
        <v>-7.7013580877806689</v>
      </c>
      <c r="AN19" s="27">
        <f t="shared" si="25"/>
        <v>-23.10407426334201</v>
      </c>
      <c r="AO19" s="27">
        <f t="shared" si="26"/>
        <v>-46.208148526684013</v>
      </c>
      <c r="AP19" s="18">
        <f t="shared" si="37"/>
        <v>439.75139167151497</v>
      </c>
      <c r="AQ19" s="18">
        <f t="shared" si="44"/>
        <v>-37.802678654202879</v>
      </c>
      <c r="AR19" s="18">
        <f t="shared" si="14"/>
        <v>48.437333312825487</v>
      </c>
      <c r="AS19" s="18">
        <f t="shared" si="15"/>
        <v>20.87488947720054</v>
      </c>
      <c r="AT19" s="18">
        <f t="shared" si="16"/>
        <v>-19.236526847231552</v>
      </c>
      <c r="AU19" s="18">
        <f t="shared" si="17"/>
        <v>-26.937884935012221</v>
      </c>
      <c r="AV19" s="18">
        <f t="shared" si="38"/>
        <v>633.2746923204536</v>
      </c>
      <c r="AW19" s="18">
        <f t="shared" si="27"/>
        <v>12.273017288591575</v>
      </c>
      <c r="AX19" s="18">
        <f t="shared" si="28"/>
        <v>64.740563589215071</v>
      </c>
      <c r="AY19" s="18">
        <f t="shared" si="18"/>
        <v>0.18957229607182627</v>
      </c>
      <c r="AZ19" s="19">
        <f t="shared" si="2"/>
        <v>28413.7</v>
      </c>
      <c r="BA19" s="18">
        <f t="shared" si="19"/>
        <v>77.013580877806689</v>
      </c>
      <c r="BB19" s="18">
        <f t="shared" si="36"/>
        <v>970.0260839919689</v>
      </c>
      <c r="BC19" s="18">
        <f t="shared" si="20"/>
        <v>1073.0260839919686</v>
      </c>
      <c r="BD19" s="18">
        <f t="shared" si="3"/>
        <v>18.026083991968562</v>
      </c>
      <c r="BE19" s="105">
        <f t="shared" si="29"/>
        <v>7.7321901720122654E-2</v>
      </c>
      <c r="BF19" s="105">
        <f t="shared" si="43"/>
        <v>9.8165820959216998E-2</v>
      </c>
      <c r="BH19" t="s">
        <v>35</v>
      </c>
      <c r="BI19" s="53">
        <f>BI18-BI14-BI20</f>
        <v>5349</v>
      </c>
    </row>
    <row r="20" spans="1:65" x14ac:dyDescent="0.25">
      <c r="A20" s="120">
        <v>0</v>
      </c>
      <c r="C20" s="14">
        <f t="shared" si="6"/>
        <v>44084</v>
      </c>
      <c r="D20" s="84">
        <v>19</v>
      </c>
      <c r="E20" s="84">
        <f t="shared" si="7"/>
        <v>6.9697906699015899</v>
      </c>
      <c r="F20" s="84">
        <f t="shared" si="41"/>
        <v>10.398664813294261</v>
      </c>
      <c r="G20" s="107">
        <f t="shared" si="21"/>
        <v>8.5308056872037911E-3</v>
      </c>
      <c r="H20" s="107">
        <f t="shared" si="42"/>
        <v>6.9563419769825052E-2</v>
      </c>
      <c r="I20" s="107"/>
      <c r="J20" s="70">
        <v>1064</v>
      </c>
      <c r="K20" s="70">
        <v>78</v>
      </c>
      <c r="L20" s="70">
        <v>521</v>
      </c>
      <c r="M20" s="70">
        <v>9</v>
      </c>
      <c r="N20" s="70">
        <v>543</v>
      </c>
      <c r="O20" s="70">
        <v>959</v>
      </c>
      <c r="P20" s="70">
        <v>78</v>
      </c>
      <c r="Q20" s="70">
        <v>458</v>
      </c>
      <c r="R20" s="70">
        <v>8</v>
      </c>
      <c r="S20" s="70">
        <v>501</v>
      </c>
      <c r="T20" s="70">
        <v>105</v>
      </c>
      <c r="U20" s="70">
        <v>0</v>
      </c>
      <c r="V20" s="70">
        <v>63</v>
      </c>
      <c r="W20" s="70">
        <v>1</v>
      </c>
      <c r="X20" s="70">
        <v>42</v>
      </c>
      <c r="Y20" s="70">
        <f t="shared" si="45"/>
        <v>2715</v>
      </c>
      <c r="Z20" s="70">
        <f t="shared" si="9"/>
        <v>6.9697906699015899</v>
      </c>
      <c r="AA20" s="70">
        <f t="shared" si="32"/>
        <v>6.9528815406966915</v>
      </c>
      <c r="AB20" s="70">
        <f t="shared" si="35"/>
        <v>3.9535247469282275E-2</v>
      </c>
      <c r="AC20" s="70">
        <f t="shared" si="10"/>
        <v>7.0487027498859653</v>
      </c>
      <c r="AD20" s="15">
        <f t="shared" si="11"/>
        <v>2.8888888888888893</v>
      </c>
      <c r="AE20">
        <f t="shared" si="0"/>
        <v>0.13</v>
      </c>
      <c r="AF20">
        <v>22.22</v>
      </c>
      <c r="AG20">
        <f t="shared" si="1"/>
        <v>4.4999999999999998E-2</v>
      </c>
      <c r="AH20">
        <f t="shared" si="12"/>
        <v>8.5000000000000006E-2</v>
      </c>
      <c r="AI20" s="26">
        <f t="shared" si="33"/>
        <v>27262.335833722787</v>
      </c>
      <c r="AJ20" s="27">
        <f t="shared" si="13"/>
        <v>-55.208911206512418</v>
      </c>
      <c r="AK20" s="27">
        <f t="shared" si="22"/>
        <v>-23.12917107873329</v>
      </c>
      <c r="AL20" s="27">
        <f t="shared" si="23"/>
        <v>-70.50427405672113</v>
      </c>
      <c r="AM20" s="27">
        <f t="shared" si="24"/>
        <v>-7.8338082285245711</v>
      </c>
      <c r="AN20" s="27">
        <f t="shared" si="25"/>
        <v>-23.50142468557371</v>
      </c>
      <c r="AO20" s="27">
        <f t="shared" si="26"/>
        <v>-47.00284937114742</v>
      </c>
      <c r="AP20" s="18">
        <f t="shared" si="37"/>
        <v>451.15455215925169</v>
      </c>
      <c r="AQ20" s="18">
        <f t="shared" si="44"/>
        <v>-39.312300943766232</v>
      </c>
      <c r="AR20" s="18">
        <f t="shared" si="14"/>
        <v>49.688020085861176</v>
      </c>
      <c r="AS20" s="18">
        <f t="shared" si="15"/>
        <v>20.816253970859961</v>
      </c>
      <c r="AT20" s="18">
        <f t="shared" si="16"/>
        <v>-19.788812625218174</v>
      </c>
      <c r="AU20" s="18">
        <f t="shared" si="17"/>
        <v>-27.622620853742745</v>
      </c>
      <c r="AV20" s="18">
        <f t="shared" si="38"/>
        <v>700.20961411796259</v>
      </c>
      <c r="AW20" s="18">
        <f t="shared" si="27"/>
        <v>11.403160487736727</v>
      </c>
      <c r="AX20" s="18">
        <f t="shared" si="28"/>
        <v>66.934921797508991</v>
      </c>
      <c r="AY20" s="18">
        <f t="shared" si="18"/>
        <v>0.17036190050738359</v>
      </c>
      <c r="AZ20" s="19">
        <f t="shared" si="2"/>
        <v>28413.7</v>
      </c>
      <c r="BA20" s="18">
        <f t="shared" si="19"/>
        <v>78.338082285245704</v>
      </c>
      <c r="BB20" s="18">
        <f t="shared" si="36"/>
        <v>1048.3641662772145</v>
      </c>
      <c r="BC20" s="18">
        <f t="shared" si="20"/>
        <v>1151.3641662772143</v>
      </c>
      <c r="BD20" s="18">
        <f t="shared" si="3"/>
        <v>87.364166277214281</v>
      </c>
      <c r="BE20" s="105">
        <f t="shared" si="29"/>
        <v>7.3006689635917624E-2</v>
      </c>
      <c r="BF20" s="105">
        <f t="shared" si="43"/>
        <v>9.1779191912266578E-2</v>
      </c>
      <c r="BH20" t="s">
        <v>61</v>
      </c>
      <c r="BI20">
        <v>94</v>
      </c>
    </row>
    <row r="21" spans="1:65" x14ac:dyDescent="0.25">
      <c r="A21" s="120">
        <v>1</v>
      </c>
      <c r="C21" s="14">
        <f t="shared" si="6"/>
        <v>44085</v>
      </c>
      <c r="D21" s="84">
        <v>20</v>
      </c>
      <c r="AC21" s="70">
        <f t="shared" si="10"/>
        <v>7.0710295748708853</v>
      </c>
      <c r="AD21" s="15">
        <f t="shared" si="11"/>
        <v>0.15</v>
      </c>
      <c r="AE21">
        <f t="shared" si="0"/>
        <v>6.7499999999999999E-3</v>
      </c>
      <c r="AF21">
        <v>22.22</v>
      </c>
      <c r="AG21">
        <f t="shared" si="1"/>
        <v>4.4999999999999998E-2</v>
      </c>
      <c r="AH21">
        <f t="shared" si="12"/>
        <v>-3.8249999999999999E-2</v>
      </c>
      <c r="AI21" s="26">
        <f t="shared" si="33"/>
        <v>27236.340409703516</v>
      </c>
      <c r="AJ21" s="27">
        <f t="shared" si="13"/>
        <v>-2.9325239809922996</v>
      </c>
      <c r="AK21" s="27">
        <f t="shared" si="22"/>
        <v>-23.062900038278265</v>
      </c>
      <c r="AL21" s="27">
        <f t="shared" si="23"/>
        <v>-23.395881617343509</v>
      </c>
      <c r="AM21" s="27">
        <f t="shared" si="24"/>
        <v>-2.5995424019270565</v>
      </c>
      <c r="AN21" s="27">
        <f t="shared" si="25"/>
        <v>-7.7986272057811696</v>
      </c>
      <c r="AO21" s="27">
        <f t="shared" si="26"/>
        <v>-15.597254411562339</v>
      </c>
      <c r="AP21" s="18">
        <f t="shared" si="37"/>
        <v>413.50393611201741</v>
      </c>
      <c r="AQ21" s="18">
        <f t="shared" si="44"/>
        <v>-40.744542817411457</v>
      </c>
      <c r="AR21" s="18">
        <f t="shared" si="14"/>
        <v>2.6392715828930697</v>
      </c>
      <c r="AS21" s="18">
        <f t="shared" si="15"/>
        <v>20.756610034450439</v>
      </c>
      <c r="AT21" s="18">
        <f t="shared" si="16"/>
        <v>-20.301954847166325</v>
      </c>
      <c r="AU21" s="18">
        <f t="shared" si="17"/>
        <v>-22.901497249093381</v>
      </c>
      <c r="AV21" s="18">
        <f t="shared" si="38"/>
        <v>763.85565418446743</v>
      </c>
      <c r="AW21" s="18">
        <f t="shared" si="27"/>
        <v>-37.65061604723428</v>
      </c>
      <c r="AX21" s="18">
        <f t="shared" si="28"/>
        <v>63.646040066504838</v>
      </c>
      <c r="AY21" s="18">
        <f t="shared" si="18"/>
        <v>-0.59156258595024147</v>
      </c>
      <c r="AZ21" s="19">
        <f t="shared" si="2"/>
        <v>28413.7</v>
      </c>
      <c r="BA21" s="18">
        <f t="shared" si="19"/>
        <v>25.995424019270565</v>
      </c>
      <c r="BB21" s="18">
        <f t="shared" si="36"/>
        <v>1074.3595902964851</v>
      </c>
      <c r="BC21" s="18">
        <f t="shared" si="20"/>
        <v>1177.3595902964848</v>
      </c>
      <c r="BD21" s="18">
        <f t="shared" si="3"/>
        <v>1177.3595902964848</v>
      </c>
      <c r="BE21" s="105">
        <f t="shared" si="29"/>
        <v>2.2577933881096343E-2</v>
      </c>
      <c r="BF21" s="105">
        <f t="shared" si="43"/>
        <v>8.0250443360902424E-2</v>
      </c>
      <c r="BH21" t="s">
        <v>36</v>
      </c>
      <c r="BI21" s="53">
        <f>BI33-BI18</f>
        <v>303651</v>
      </c>
    </row>
    <row r="22" spans="1:65" x14ac:dyDescent="0.25">
      <c r="A22" s="120">
        <v>1</v>
      </c>
      <c r="B22" t="s">
        <v>85</v>
      </c>
      <c r="C22" s="14">
        <f t="shared" si="6"/>
        <v>44086</v>
      </c>
      <c r="D22" s="84">
        <v>21</v>
      </c>
      <c r="AC22" s="70">
        <f t="shared" si="10"/>
        <v>7.0926449766639914</v>
      </c>
      <c r="AD22" s="15">
        <f t="shared" si="11"/>
        <v>0.15</v>
      </c>
      <c r="AE22">
        <f t="shared" si="0"/>
        <v>6.7499999999999999E-3</v>
      </c>
      <c r="AF22">
        <v>22.22</v>
      </c>
      <c r="AG22">
        <f t="shared" si="1"/>
        <v>4.4999999999999998E-2</v>
      </c>
      <c r="AH22">
        <f t="shared" si="12"/>
        <v>-3.8249999999999999E-2</v>
      </c>
      <c r="AI22" s="26">
        <f t="shared" si="33"/>
        <v>27210.614270336217</v>
      </c>
      <c r="AJ22" s="27">
        <f t="shared" si="13"/>
        <v>-2.6852304698124598</v>
      </c>
      <c r="AK22" s="27">
        <f t="shared" si="22"/>
        <v>-23.040908897487331</v>
      </c>
      <c r="AL22" s="27">
        <f t="shared" si="23"/>
        <v>-23.153525430569811</v>
      </c>
      <c r="AM22" s="27">
        <f t="shared" si="24"/>
        <v>-2.5726139367299794</v>
      </c>
      <c r="AN22" s="27">
        <f t="shared" si="25"/>
        <v>-7.7178418101899364</v>
      </c>
      <c r="AO22" s="27">
        <f t="shared" si="26"/>
        <v>-15.435683620379875</v>
      </c>
      <c r="AP22" s="18">
        <f t="shared" si="37"/>
        <v>375.96719238077776</v>
      </c>
      <c r="AQ22" s="18">
        <f t="shared" si="44"/>
        <v>-42.082592036768716</v>
      </c>
      <c r="AR22" s="18">
        <f t="shared" si="14"/>
        <v>2.4167074228312138</v>
      </c>
      <c r="AS22" s="18">
        <f t="shared" si="15"/>
        <v>20.736818007738599</v>
      </c>
      <c r="AT22" s="18">
        <f t="shared" si="16"/>
        <v>-18.607677125040784</v>
      </c>
      <c r="AU22" s="18">
        <f t="shared" si="17"/>
        <v>-21.180291061770763</v>
      </c>
      <c r="AV22" s="18">
        <f t="shared" si="38"/>
        <v>827.11853728300696</v>
      </c>
      <c r="AW22" s="18">
        <f t="shared" si="27"/>
        <v>-37.536743731239653</v>
      </c>
      <c r="AX22" s="18">
        <f t="shared" si="28"/>
        <v>63.262883098539533</v>
      </c>
      <c r="AY22" s="18">
        <f t="shared" si="18"/>
        <v>-0.59334544827449087</v>
      </c>
      <c r="AZ22" s="19">
        <f t="shared" si="2"/>
        <v>28413.7</v>
      </c>
      <c r="BA22" s="18">
        <f t="shared" si="19"/>
        <v>25.72613936729979</v>
      </c>
      <c r="BB22" s="18">
        <f t="shared" si="36"/>
        <v>1100.0857296637848</v>
      </c>
      <c r="BC22" s="18">
        <f t="shared" si="20"/>
        <v>1203.0857296637846</v>
      </c>
      <c r="BD22" s="18"/>
      <c r="BE22" s="105">
        <f t="shared" si="29"/>
        <v>2.1850706937224983E-2</v>
      </c>
      <c r="BF22" s="105">
        <f t="shared" si="43"/>
        <v>6.9639724182639057E-2</v>
      </c>
      <c r="BH22" t="s">
        <v>37</v>
      </c>
      <c r="BI22" s="52">
        <f>BI15/(BI21+BI15)</f>
        <v>4.834068548730688E-3</v>
      </c>
      <c r="BM22" s="52"/>
    </row>
    <row r="23" spans="1:65" x14ac:dyDescent="0.25">
      <c r="A23" s="120">
        <v>1</v>
      </c>
      <c r="C23" s="14">
        <f t="shared" si="6"/>
        <v>44087</v>
      </c>
      <c r="D23" s="84">
        <v>22</v>
      </c>
      <c r="AC23" s="70">
        <f t="shared" si="10"/>
        <v>7.1135850413807091</v>
      </c>
      <c r="AD23" s="15">
        <f t="shared" si="11"/>
        <v>0.15</v>
      </c>
      <c r="AE23">
        <f t="shared" si="0"/>
        <v>6.7499999999999999E-3</v>
      </c>
      <c r="AF23">
        <v>22.22</v>
      </c>
      <c r="AG23">
        <f t="shared" si="1"/>
        <v>4.4999999999999998E-2</v>
      </c>
      <c r="AH23">
        <f t="shared" si="12"/>
        <v>-3.8249999999999999E-2</v>
      </c>
      <c r="AI23" s="26">
        <f t="shared" si="33"/>
        <v>27185.155958198746</v>
      </c>
      <c r="AJ23" s="27">
        <f t="shared" si="13"/>
        <v>-2.4391665761948231</v>
      </c>
      <c r="AK23" s="27">
        <f t="shared" si="22"/>
        <v>-23.01914556127808</v>
      </c>
      <c r="AL23" s="27">
        <f t="shared" si="23"/>
        <v>-22.912480923725614</v>
      </c>
      <c r="AM23" s="27">
        <f t="shared" si="24"/>
        <v>-2.5458312137472903</v>
      </c>
      <c r="AN23" s="27">
        <f t="shared" si="25"/>
        <v>-7.6374936412418712</v>
      </c>
      <c r="AO23" s="27">
        <f t="shared" si="26"/>
        <v>-15.274987282483742</v>
      </c>
      <c r="AP23" s="18">
        <f t="shared" si="37"/>
        <v>338.65301202681894</v>
      </c>
      <c r="AQ23" s="18">
        <f t="shared" si="44"/>
        <v>-43.308137620549473</v>
      </c>
      <c r="AR23" s="18">
        <f t="shared" si="14"/>
        <v>2.1952499185753407</v>
      </c>
      <c r="AS23" s="18">
        <f t="shared" si="15"/>
        <v>20.717231005150271</v>
      </c>
      <c r="AT23" s="18">
        <f t="shared" si="16"/>
        <v>-16.918523657134998</v>
      </c>
      <c r="AU23" s="18">
        <f t="shared" si="17"/>
        <v>-19.464354870882289</v>
      </c>
      <c r="AV23" s="18">
        <f t="shared" si="38"/>
        <v>889.89102977443872</v>
      </c>
      <c r="AW23" s="18">
        <f t="shared" si="27"/>
        <v>-37.314180353958818</v>
      </c>
      <c r="AX23" s="18">
        <f t="shared" si="28"/>
        <v>62.772492491431763</v>
      </c>
      <c r="AY23" s="18">
        <f t="shared" si="18"/>
        <v>-0.5944352195199526</v>
      </c>
      <c r="AZ23" s="19">
        <f t="shared" si="2"/>
        <v>28413.700000000004</v>
      </c>
      <c r="BA23" s="18">
        <f t="shared" si="19"/>
        <v>25.458312137472902</v>
      </c>
      <c r="BB23" s="18">
        <f t="shared" si="36"/>
        <v>1125.5440418012577</v>
      </c>
      <c r="BC23" s="18">
        <f t="shared" si="20"/>
        <v>1228.5440418012577</v>
      </c>
      <c r="BD23" s="18"/>
      <c r="BE23" s="105">
        <f t="shared" si="29"/>
        <v>2.1160846238769418E-2</v>
      </c>
      <c r="BF23" s="105">
        <f t="shared" si="43"/>
        <v>5.9833618047377225E-2</v>
      </c>
    </row>
    <row r="24" spans="1:65" x14ac:dyDescent="0.25">
      <c r="A24" s="120">
        <v>1</v>
      </c>
      <c r="C24" s="14">
        <f t="shared" si="6"/>
        <v>44088</v>
      </c>
      <c r="D24" s="84">
        <v>23</v>
      </c>
      <c r="AC24" s="70">
        <f t="shared" si="10"/>
        <v>7.1338837134581636</v>
      </c>
      <c r="AD24" s="15">
        <f t="shared" si="11"/>
        <v>0.15</v>
      </c>
      <c r="AE24">
        <f t="shared" si="0"/>
        <v>6.7499999999999999E-3</v>
      </c>
      <c r="AF24">
        <v>22.22</v>
      </c>
      <c r="AG24">
        <f t="shared" si="1"/>
        <v>4.4999999999999998E-2</v>
      </c>
      <c r="AH24">
        <f t="shared" si="12"/>
        <v>-3.8249999999999999E-2</v>
      </c>
      <c r="AI24" s="26">
        <f t="shared" si="33"/>
        <v>27159.963322048519</v>
      </c>
      <c r="AJ24" s="27">
        <f t="shared" si="13"/>
        <v>-2.1950273534997051</v>
      </c>
      <c r="AK24" s="27">
        <f t="shared" si="22"/>
        <v>-22.997608796726766</v>
      </c>
      <c r="AL24" s="27">
        <f t="shared" si="23"/>
        <v>-22.673372535203825</v>
      </c>
      <c r="AM24" s="27">
        <f t="shared" si="24"/>
        <v>-2.5192636150226471</v>
      </c>
      <c r="AN24" s="27">
        <f t="shared" si="25"/>
        <v>-7.5577908450679416</v>
      </c>
      <c r="AO24" s="27">
        <f t="shared" si="26"/>
        <v>-15.115581690135883</v>
      </c>
      <c r="AP24" s="18">
        <f t="shared" si="37"/>
        <v>301.68569184829238</v>
      </c>
      <c r="AQ24" s="18">
        <f t="shared" si="44"/>
        <v>-44.401307172523573</v>
      </c>
      <c r="AR24" s="18">
        <f t="shared" si="14"/>
        <v>1.9755246181497346</v>
      </c>
      <c r="AS24" s="18">
        <f t="shared" si="15"/>
        <v>20.697847917054091</v>
      </c>
      <c r="AT24" s="18">
        <f t="shared" si="16"/>
        <v>-15.239385541206852</v>
      </c>
      <c r="AU24" s="18">
        <f t="shared" si="17"/>
        <v>-17.758649156229499</v>
      </c>
      <c r="AV24" s="18">
        <f t="shared" si="38"/>
        <v>952.0509861031918</v>
      </c>
      <c r="AW24" s="18">
        <f t="shared" si="27"/>
        <v>-36.967320178526563</v>
      </c>
      <c r="AX24" s="18">
        <f t="shared" si="28"/>
        <v>62.159956328753083</v>
      </c>
      <c r="AY24" s="18">
        <f t="shared" si="18"/>
        <v>-0.59471277590693439</v>
      </c>
      <c r="AZ24" s="19">
        <f t="shared" si="2"/>
        <v>28413.700000000004</v>
      </c>
      <c r="BA24" s="18">
        <f t="shared" si="19"/>
        <v>25.19263615022647</v>
      </c>
      <c r="BB24" s="18">
        <f t="shared" si="36"/>
        <v>1150.7366779514841</v>
      </c>
      <c r="BC24" s="18">
        <f t="shared" si="20"/>
        <v>1253.7366779514841</v>
      </c>
      <c r="BD24" s="18"/>
      <c r="BE24" s="105">
        <f t="shared" si="29"/>
        <v>2.0506091188468675E-2</v>
      </c>
      <c r="BF24" s="105">
        <f t="shared" si="43"/>
        <v>5.07438165480864E-2</v>
      </c>
      <c r="BH24" t="s">
        <v>47</v>
      </c>
      <c r="BI24" s="50">
        <f>BI21-BI2</f>
        <v>275340.3</v>
      </c>
    </row>
    <row r="25" spans="1:65" x14ac:dyDescent="0.25">
      <c r="A25" s="120">
        <v>1</v>
      </c>
      <c r="C25" s="14">
        <f t="shared" si="6"/>
        <v>44089</v>
      </c>
      <c r="D25" s="84">
        <v>24</v>
      </c>
      <c r="AC25" s="70">
        <f t="shared" si="10"/>
        <v>7.1535730804025031</v>
      </c>
      <c r="AD25" s="15">
        <f t="shared" si="11"/>
        <v>0.15</v>
      </c>
      <c r="AE25">
        <f t="shared" si="0"/>
        <v>6.7499999999999999E-3</v>
      </c>
      <c r="AF25">
        <v>22.22</v>
      </c>
      <c r="AG25">
        <f t="shared" si="1"/>
        <v>4.4999999999999998E-2</v>
      </c>
      <c r="AH25">
        <f t="shared" si="12"/>
        <v>-3.8249999999999999E-2</v>
      </c>
      <c r="AI25" s="26">
        <f t="shared" si="33"/>
        <v>27135.033418917967</v>
      </c>
      <c r="AJ25" s="27">
        <f t="shared" si="13"/>
        <v>-1.9536063465883415</v>
      </c>
      <c r="AK25" s="27">
        <f t="shared" si="22"/>
        <v>-22.976296783963914</v>
      </c>
      <c r="AL25" s="27">
        <f t="shared" si="23"/>
        <v>-22.436912817497031</v>
      </c>
      <c r="AM25" s="27">
        <f t="shared" si="24"/>
        <v>-2.4929903130552256</v>
      </c>
      <c r="AN25" s="27">
        <f t="shared" si="25"/>
        <v>-7.4789709391656771</v>
      </c>
      <c r="AO25" s="27">
        <f t="shared" si="26"/>
        <v>-14.957941878331354</v>
      </c>
      <c r="AP25" s="18">
        <f t="shared" si="37"/>
        <v>265.20614300649817</v>
      </c>
      <c r="AQ25" s="18">
        <f t="shared" si="44"/>
        <v>-45.340605526118111</v>
      </c>
      <c r="AR25" s="18">
        <f t="shared" si="14"/>
        <v>1.7582457119295074</v>
      </c>
      <c r="AS25" s="18">
        <f t="shared" si="15"/>
        <v>20.678667105567524</v>
      </c>
      <c r="AT25" s="18">
        <f t="shared" si="16"/>
        <v>-13.575856133173156</v>
      </c>
      <c r="AU25" s="18">
        <f t="shared" si="17"/>
        <v>-16.068846446228381</v>
      </c>
      <c r="AV25" s="18">
        <f t="shared" si="38"/>
        <v>1013.4604380755383</v>
      </c>
      <c r="AW25" s="18">
        <f t="shared" si="27"/>
        <v>-36.479548841794212</v>
      </c>
      <c r="AX25" s="18">
        <f t="shared" si="28"/>
        <v>61.40945197234646</v>
      </c>
      <c r="AY25" s="18">
        <f t="shared" si="18"/>
        <v>-0.59403801320717642</v>
      </c>
      <c r="AZ25" s="19">
        <f t="shared" si="2"/>
        <v>28413.7</v>
      </c>
      <c r="BA25" s="18">
        <f t="shared" si="19"/>
        <v>24.929903130552255</v>
      </c>
      <c r="BB25" s="18">
        <f t="shared" si="36"/>
        <v>1175.6665810820364</v>
      </c>
      <c r="BC25" s="18">
        <f t="shared" si="20"/>
        <v>1278.6665810820364</v>
      </c>
      <c r="BD25" s="18"/>
      <c r="BE25" s="105">
        <f t="shared" si="29"/>
        <v>1.9884480983108768E-2</v>
      </c>
      <c r="BF25" s="105">
        <f t="shared" si="43"/>
        <v>4.2300966644933248E-2</v>
      </c>
      <c r="BH25" t="s">
        <v>38</v>
      </c>
      <c r="BI25" s="55">
        <f>BI22*BI12</f>
        <v>34.213966115637469</v>
      </c>
    </row>
    <row r="26" spans="1:65" x14ac:dyDescent="0.25">
      <c r="A26" s="120">
        <v>1</v>
      </c>
      <c r="C26" s="14">
        <f t="shared" si="6"/>
        <v>44090</v>
      </c>
      <c r="D26" s="84">
        <v>25</v>
      </c>
      <c r="E26" s="84" t="str">
        <f t="shared" si="7"/>
        <v/>
      </c>
      <c r="AC26" s="70">
        <f t="shared" si="10"/>
        <v>7.1726836301841317</v>
      </c>
      <c r="AD26" s="15">
        <f t="shared" si="11"/>
        <v>0.15</v>
      </c>
      <c r="AE26">
        <f t="shared" si="0"/>
        <v>6.7499999999999999E-3</v>
      </c>
      <c r="AF26">
        <v>22.22</v>
      </c>
      <c r="AG26">
        <f t="shared" si="1"/>
        <v>4.4999999999999998E-2</v>
      </c>
      <c r="AH26">
        <f t="shared" si="12"/>
        <v>-3.8249999999999999E-2</v>
      </c>
      <c r="AI26" s="26">
        <f t="shared" si="33"/>
        <v>27110.362410138798</v>
      </c>
      <c r="AJ26" s="27">
        <f t="shared" si="13"/>
        <v>-1.7158017458183563</v>
      </c>
      <c r="AK26" s="27">
        <f t="shared" si="22"/>
        <v>-22.95520703335081</v>
      </c>
      <c r="AL26" s="27">
        <f t="shared" si="23"/>
        <v>-22.203907901252251</v>
      </c>
      <c r="AM26" s="27">
        <f t="shared" si="24"/>
        <v>-2.4671008779169168</v>
      </c>
      <c r="AN26" s="27">
        <f t="shared" si="25"/>
        <v>-7.4013026337507499</v>
      </c>
      <c r="AO26" s="27">
        <f t="shared" si="26"/>
        <v>-14.802605267501502</v>
      </c>
      <c r="AP26" s="18">
        <f t="shared" si="37"/>
        <v>229.267625945774</v>
      </c>
      <c r="AQ26" s="18">
        <f t="shared" si="44"/>
        <v>-46.208148526684013</v>
      </c>
      <c r="AR26" s="18">
        <f t="shared" si="14"/>
        <v>1.5442215712365208</v>
      </c>
      <c r="AS26" s="18">
        <f t="shared" si="15"/>
        <v>20.659686330015731</v>
      </c>
      <c r="AT26" s="18">
        <f t="shared" si="16"/>
        <v>-11.934276435292418</v>
      </c>
      <c r="AU26" s="18">
        <f t="shared" si="17"/>
        <v>-14.401377313209334</v>
      </c>
      <c r="AV26" s="18">
        <f t="shared" si="38"/>
        <v>1074.0699639154316</v>
      </c>
      <c r="AW26" s="18">
        <f t="shared" si="27"/>
        <v>-35.938517060724166</v>
      </c>
      <c r="AX26" s="18">
        <f t="shared" si="28"/>
        <v>60.609525839893308</v>
      </c>
      <c r="AY26" s="18">
        <f t="shared" si="18"/>
        <v>-0.59295162868720819</v>
      </c>
      <c r="AZ26" s="19">
        <f t="shared" si="2"/>
        <v>28413.7</v>
      </c>
      <c r="BA26" s="18">
        <f t="shared" si="19"/>
        <v>24.671008779169171</v>
      </c>
      <c r="BB26" s="18">
        <f t="shared" si="36"/>
        <v>1200.3375898612055</v>
      </c>
      <c r="BC26" s="18">
        <f t="shared" si="20"/>
        <v>1303.3375898612055</v>
      </c>
      <c r="BD26" s="18"/>
      <c r="BE26" s="105">
        <f t="shared" si="29"/>
        <v>1.9294325154171139E-2</v>
      </c>
      <c r="BF26" s="105">
        <f t="shared" si="43"/>
        <v>3.445037196735995E-2</v>
      </c>
      <c r="BH26" t="s">
        <v>50</v>
      </c>
      <c r="BI26">
        <v>0.7</v>
      </c>
    </row>
    <row r="27" spans="1:65" x14ac:dyDescent="0.25">
      <c r="A27" s="120">
        <v>1</v>
      </c>
      <c r="C27" s="14">
        <f t="shared" si="6"/>
        <v>44091</v>
      </c>
      <c r="D27" s="84">
        <v>26</v>
      </c>
      <c r="E27" s="84" t="str">
        <f t="shared" si="7"/>
        <v/>
      </c>
      <c r="AC27" s="70">
        <f t="shared" si="10"/>
        <v>7.1912439726570447</v>
      </c>
      <c r="AD27" s="15">
        <f t="shared" si="11"/>
        <v>0.15</v>
      </c>
      <c r="AE27">
        <f t="shared" si="0"/>
        <v>6.7499999999999999E-3</v>
      </c>
      <c r="AF27">
        <v>22.22</v>
      </c>
      <c r="AG27">
        <f t="shared" si="1"/>
        <v>4.4999999999999998E-2</v>
      </c>
      <c r="AH27">
        <f t="shared" si="12"/>
        <v>-3.8249999999999999E-2</v>
      </c>
      <c r="AI27" s="26">
        <f t="shared" si="33"/>
        <v>27085.946131787885</v>
      </c>
      <c r="AJ27" s="27">
        <f t="shared" si="13"/>
        <v>-1.4819420533946177</v>
      </c>
      <c r="AK27" s="27">
        <f t="shared" si="22"/>
        <v>-22.934336297519966</v>
      </c>
      <c r="AL27" s="27">
        <f t="shared" si="23"/>
        <v>-21.974650515823125</v>
      </c>
      <c r="AM27" s="27">
        <f t="shared" si="24"/>
        <v>-2.4416278350914586</v>
      </c>
      <c r="AN27" s="27">
        <f t="shared" si="25"/>
        <v>-7.324883505274375</v>
      </c>
      <c r="AO27" s="27">
        <f t="shared" si="26"/>
        <v>-14.64976701054875</v>
      </c>
      <c r="AP27" s="18">
        <f t="shared" si="37"/>
        <v>193.92238392288988</v>
      </c>
      <c r="AQ27" s="18">
        <f t="shared" si="44"/>
        <v>-47.00284937114742</v>
      </c>
      <c r="AR27" s="18">
        <f t="shared" si="14"/>
        <v>1.3337478480551559</v>
      </c>
      <c r="AS27" s="18">
        <f t="shared" si="15"/>
        <v>20.640902667767971</v>
      </c>
      <c r="AT27" s="18">
        <f t="shared" si="16"/>
        <v>-10.317043167559829</v>
      </c>
      <c r="AU27" s="18">
        <f t="shared" si="17"/>
        <v>-12.758671002651287</v>
      </c>
      <c r="AV27" s="18">
        <f t="shared" si="38"/>
        <v>1133.8314842892303</v>
      </c>
      <c r="AW27" s="18">
        <f t="shared" si="27"/>
        <v>-35.345242022884122</v>
      </c>
      <c r="AX27" s="18">
        <f t="shared" si="28"/>
        <v>59.761520373798703</v>
      </c>
      <c r="AY27" s="18">
        <f t="shared" si="18"/>
        <v>-0.59143813279523871</v>
      </c>
      <c r="AZ27" s="19">
        <f t="shared" si="2"/>
        <v>28413.700000000004</v>
      </c>
      <c r="BA27" s="18">
        <f t="shared" si="19"/>
        <v>24.416278350914585</v>
      </c>
      <c r="BB27" s="18">
        <f t="shared" si="36"/>
        <v>1224.7538682121201</v>
      </c>
      <c r="BC27" s="18">
        <f t="shared" si="20"/>
        <v>1327.7538682121201</v>
      </c>
      <c r="BD27" s="18"/>
      <c r="BE27" s="105">
        <f t="shared" si="29"/>
        <v>1.8733656222955027E-2</v>
      </c>
      <c r="BF27" s="105">
        <f t="shared" si="43"/>
        <v>2.7126841280214004E-2</v>
      </c>
      <c r="BH27" t="s">
        <v>56</v>
      </c>
      <c r="BI27">
        <f>38803+1788</f>
        <v>40591</v>
      </c>
      <c r="BL27" s="52"/>
    </row>
    <row r="28" spans="1:65" x14ac:dyDescent="0.25">
      <c r="A28" s="120">
        <v>1</v>
      </c>
      <c r="C28" s="14">
        <f t="shared" si="6"/>
        <v>44092</v>
      </c>
      <c r="D28" s="84">
        <v>27</v>
      </c>
      <c r="E28" s="84" t="str">
        <f t="shared" si="7"/>
        <v/>
      </c>
      <c r="AC28" s="70">
        <f t="shared" si="10"/>
        <v>7.2092810074562044</v>
      </c>
      <c r="AD28" s="15">
        <f t="shared" si="11"/>
        <v>0.15</v>
      </c>
      <c r="AE28">
        <f t="shared" si="0"/>
        <v>6.7499999999999999E-3</v>
      </c>
      <c r="AF28">
        <v>22.22</v>
      </c>
      <c r="AG28">
        <f t="shared" si="1"/>
        <v>4.4999999999999998E-2</v>
      </c>
      <c r="AH28">
        <f t="shared" si="12"/>
        <v>-3.8249999999999999E-2</v>
      </c>
      <c r="AI28" s="26">
        <f t="shared" si="33"/>
        <v>27061.780102473327</v>
      </c>
      <c r="AJ28" s="27">
        <f t="shared" si="13"/>
        <v>-1.2523482606086098</v>
      </c>
      <c r="AK28" s="27">
        <f t="shared" si="22"/>
        <v>-22.913681053950654</v>
      </c>
      <c r="AL28" s="27">
        <f t="shared" si="23"/>
        <v>-21.749426383103337</v>
      </c>
      <c r="AM28" s="27">
        <f t="shared" si="24"/>
        <v>-2.4166029314559268</v>
      </c>
      <c r="AN28" s="27">
        <f t="shared" si="25"/>
        <v>-7.2498087943677785</v>
      </c>
      <c r="AO28" s="27">
        <f t="shared" si="26"/>
        <v>-14.499617588735559</v>
      </c>
      <c r="AP28" s="18">
        <f t="shared" si="37"/>
        <v>191.34804861790082</v>
      </c>
      <c r="AQ28" s="18">
        <f t="shared" si="44"/>
        <v>-15.597254411562339</v>
      </c>
      <c r="AR28" s="18">
        <f t="shared" si="14"/>
        <v>1.1271134345477489</v>
      </c>
      <c r="AS28" s="18">
        <f t="shared" si="15"/>
        <v>20.622312948555589</v>
      </c>
      <c r="AT28" s="18">
        <f t="shared" si="16"/>
        <v>-8.7265072765300449</v>
      </c>
      <c r="AU28" s="18">
        <f t="shared" si="17"/>
        <v>-11.143110207985972</v>
      </c>
      <c r="AV28" s="18">
        <f t="shared" si="38"/>
        <v>1160.5718489087785</v>
      </c>
      <c r="AW28" s="18">
        <f t="shared" si="27"/>
        <v>-2.5743353049890629</v>
      </c>
      <c r="AX28" s="18">
        <f t="shared" si="28"/>
        <v>26.740364619548245</v>
      </c>
      <c r="AY28" s="18">
        <f t="shared" si="18"/>
        <v>-9.6271510939201027E-2</v>
      </c>
      <c r="AZ28" s="19">
        <f t="shared" si="2"/>
        <v>28413.700000000004</v>
      </c>
      <c r="BA28" s="18">
        <f t="shared" si="19"/>
        <v>24.166029314559264</v>
      </c>
      <c r="BB28" s="18">
        <f t="shared" si="36"/>
        <v>1248.9198975266793</v>
      </c>
      <c r="BC28" s="18">
        <f t="shared" si="20"/>
        <v>1351.9198975266793</v>
      </c>
      <c r="BD28" s="18"/>
      <c r="BE28" s="105">
        <f t="shared" si="29"/>
        <v>1.8200684549388526E-2</v>
      </c>
      <c r="BF28" s="105">
        <f t="shared" si="43"/>
        <v>2.0276090644397862E-2</v>
      </c>
      <c r="BH28" t="s">
        <v>39</v>
      </c>
      <c r="BI28" s="56">
        <f>BI2/BI27</f>
        <v>0.69746249168534891</v>
      </c>
    </row>
    <row r="29" spans="1:65" x14ac:dyDescent="0.25">
      <c r="A29" s="120">
        <v>1</v>
      </c>
      <c r="C29" s="14">
        <f t="shared" si="6"/>
        <v>44093</v>
      </c>
      <c r="D29" s="84">
        <v>28</v>
      </c>
      <c r="E29" s="84" t="str">
        <f t="shared" si="7"/>
        <v/>
      </c>
      <c r="AC29" s="70">
        <f t="shared" si="10"/>
        <v>7.2269707241153549</v>
      </c>
      <c r="AD29" s="15">
        <f t="shared" si="11"/>
        <v>0.15</v>
      </c>
      <c r="AE29">
        <f t="shared" si="0"/>
        <v>6.7499999999999999E-3</v>
      </c>
      <c r="AF29">
        <v>22.22</v>
      </c>
      <c r="AG29">
        <f t="shared" si="1"/>
        <v>4.4999999999999998E-2</v>
      </c>
      <c r="AH29">
        <f t="shared" si="12"/>
        <v>-3.8249999999999999E-2</v>
      </c>
      <c r="AI29" s="26">
        <f t="shared" si="33"/>
        <v>27037.652244235353</v>
      </c>
      <c r="AJ29" s="27">
        <f t="shared" si="13"/>
        <v>-1.2346207264200921</v>
      </c>
      <c r="AK29" s="27">
        <f t="shared" si="22"/>
        <v>-22.893237511555643</v>
      </c>
      <c r="AL29" s="27">
        <f t="shared" si="23"/>
        <v>-21.715072414178163</v>
      </c>
      <c r="AM29" s="27">
        <f t="shared" si="24"/>
        <v>-2.4127858237975737</v>
      </c>
      <c r="AN29" s="27">
        <f t="shared" si="25"/>
        <v>-7.238357471392721</v>
      </c>
      <c r="AO29" s="27">
        <f t="shared" si="26"/>
        <v>-14.476714942785442</v>
      </c>
      <c r="AP29" s="18">
        <f t="shared" si="37"/>
        <v>189.01677522389357</v>
      </c>
      <c r="AQ29" s="18">
        <f t="shared" si="44"/>
        <v>-15.435683620379875</v>
      </c>
      <c r="AR29" s="18">
        <f t="shared" si="14"/>
        <v>1.1111586537780829</v>
      </c>
      <c r="AS29" s="18">
        <f t="shared" si="15"/>
        <v>20.603913760400079</v>
      </c>
      <c r="AT29" s="18">
        <f t="shared" si="16"/>
        <v>-8.610662187805536</v>
      </c>
      <c r="AU29" s="18">
        <f t="shared" si="17"/>
        <v>-11.02344801160311</v>
      </c>
      <c r="AV29" s="18">
        <f t="shared" si="38"/>
        <v>1187.0309805407614</v>
      </c>
      <c r="AW29" s="18">
        <f t="shared" si="27"/>
        <v>-2.3312733940072405</v>
      </c>
      <c r="AX29" s="18">
        <f t="shared" si="28"/>
        <v>26.459131631982928</v>
      </c>
      <c r="AY29" s="18">
        <f t="shared" si="18"/>
        <v>-8.8108462002179769E-2</v>
      </c>
      <c r="AZ29" s="19">
        <f t="shared" si="2"/>
        <v>28413.700000000004</v>
      </c>
      <c r="BA29" s="18">
        <f t="shared" si="19"/>
        <v>24.127858237975737</v>
      </c>
      <c r="BB29" s="18">
        <f t="shared" si="36"/>
        <v>1273.047755764655</v>
      </c>
      <c r="BC29" s="18">
        <f t="shared" si="20"/>
        <v>1376.047755764655</v>
      </c>
      <c r="BD29" s="18"/>
      <c r="BE29" s="105">
        <f t="shared" si="29"/>
        <v>1.7847106387085015E-2</v>
      </c>
      <c r="BF29" s="105">
        <f t="shared" si="43"/>
        <v>1.9684737207646442E-2</v>
      </c>
      <c r="BH29" s="57" t="s">
        <v>40</v>
      </c>
      <c r="BI29" s="58">
        <f>MAX(AP1:AP110)</f>
        <v>451.15455215925169</v>
      </c>
    </row>
    <row r="30" spans="1:65" x14ac:dyDescent="0.25">
      <c r="A30" s="120">
        <v>1</v>
      </c>
      <c r="C30" s="14">
        <f t="shared" si="6"/>
        <v>44094</v>
      </c>
      <c r="D30" s="84">
        <v>29</v>
      </c>
      <c r="E30" s="84" t="str">
        <f t="shared" si="7"/>
        <v/>
      </c>
      <c r="AC30" s="70">
        <f t="shared" si="10"/>
        <v>7.2443268488788775</v>
      </c>
      <c r="AD30" s="15">
        <f t="shared" si="11"/>
        <v>0.15</v>
      </c>
      <c r="AE30">
        <f t="shared" si="0"/>
        <v>6.7499999999999999E-3</v>
      </c>
      <c r="AF30">
        <v>22.22</v>
      </c>
      <c r="AG30">
        <f t="shared" si="1"/>
        <v>4.4999999999999998E-2</v>
      </c>
      <c r="AH30">
        <f t="shared" si="12"/>
        <v>-3.8249999999999999E-2</v>
      </c>
      <c r="AI30" s="26">
        <f t="shared" si="33"/>
        <v>27013.560926507071</v>
      </c>
      <c r="AJ30" s="27">
        <f t="shared" si="13"/>
        <v>-1.2184914678409733</v>
      </c>
      <c r="AK30" s="27">
        <f t="shared" si="22"/>
        <v>-22.872826260440767</v>
      </c>
      <c r="AL30" s="27">
        <f t="shared" si="23"/>
        <v>-21.682185955453566</v>
      </c>
      <c r="AM30" s="27">
        <f t="shared" si="24"/>
        <v>-2.4091317728281743</v>
      </c>
      <c r="AN30" s="27">
        <f t="shared" si="25"/>
        <v>-7.2273953184845219</v>
      </c>
      <c r="AO30" s="27">
        <f t="shared" si="26"/>
        <v>-14.454790636969044</v>
      </c>
      <c r="AP30" s="18">
        <f t="shared" si="37"/>
        <v>186.91821901178818</v>
      </c>
      <c r="AQ30" s="18">
        <f t="shared" si="44"/>
        <v>-15.274987282483742</v>
      </c>
      <c r="AR30" s="18">
        <f t="shared" si="14"/>
        <v>1.0966423210568761</v>
      </c>
      <c r="AS30" s="18">
        <f t="shared" si="15"/>
        <v>20.585543634396693</v>
      </c>
      <c r="AT30" s="18">
        <f t="shared" si="16"/>
        <v>-8.5057548850752109</v>
      </c>
      <c r="AU30" s="18">
        <f t="shared" si="17"/>
        <v>-10.914886657903384</v>
      </c>
      <c r="AV30" s="18">
        <f t="shared" si="38"/>
        <v>1213.2208544811488</v>
      </c>
      <c r="AW30" s="18">
        <f t="shared" si="27"/>
        <v>-2.0985562121053931</v>
      </c>
      <c r="AX30" s="18">
        <f t="shared" si="28"/>
        <v>26.189873940387315</v>
      </c>
      <c r="AY30" s="18">
        <f t="shared" si="18"/>
        <v>-8.0128534290851122E-2</v>
      </c>
      <c r="AZ30" s="19">
        <f t="shared" si="2"/>
        <v>28413.700000000008</v>
      </c>
      <c r="BA30" s="18">
        <f t="shared" si="19"/>
        <v>24.091317728281741</v>
      </c>
      <c r="BB30" s="18">
        <f t="shared" si="36"/>
        <v>1297.1390734929366</v>
      </c>
      <c r="BC30" s="18">
        <f t="shared" si="20"/>
        <v>1400.1390734929369</v>
      </c>
      <c r="BD30" s="18"/>
      <c r="BE30" s="105">
        <f t="shared" si="29"/>
        <v>1.7507617469928998E-2</v>
      </c>
      <c r="BF30" s="105">
        <f t="shared" si="43"/>
        <v>1.9141851024234446E-2</v>
      </c>
      <c r="BH30" s="57" t="s">
        <v>41</v>
      </c>
      <c r="BI30" s="59">
        <f>INDEX(C:C,MATCH(BI29,AP:AP,0))</f>
        <v>44084</v>
      </c>
    </row>
    <row r="31" spans="1:65" x14ac:dyDescent="0.25">
      <c r="A31" s="120">
        <v>1</v>
      </c>
      <c r="C31" s="14">
        <f t="shared" si="6"/>
        <v>44095</v>
      </c>
      <c r="D31" s="84">
        <v>30</v>
      </c>
      <c r="E31" s="84" t="str">
        <f t="shared" si="7"/>
        <v/>
      </c>
      <c r="AC31" s="70">
        <f t="shared" si="10"/>
        <v>7.261362307936813</v>
      </c>
      <c r="AD31" s="15">
        <f t="shared" si="11"/>
        <v>0.15</v>
      </c>
      <c r="AE31">
        <f t="shared" si="0"/>
        <v>6.7499999999999999E-3</v>
      </c>
      <c r="AF31">
        <v>22.22</v>
      </c>
      <c r="AG31">
        <f t="shared" si="1"/>
        <v>4.4999999999999998E-2</v>
      </c>
      <c r="AH31">
        <f t="shared" si="12"/>
        <v>-3.8249999999999999E-2</v>
      </c>
      <c r="AI31" s="26">
        <f t="shared" si="33"/>
        <v>26989.504591059693</v>
      </c>
      <c r="AJ31" s="27">
        <f t="shared" si="13"/>
        <v>-1.2038895261670199</v>
      </c>
      <c r="AK31" s="27">
        <f t="shared" si="22"/>
        <v>-22.85244592120841</v>
      </c>
      <c r="AL31" s="27">
        <f t="shared" si="23"/>
        <v>-21.650701902637888</v>
      </c>
      <c r="AM31" s="27">
        <f t="shared" si="24"/>
        <v>-2.4056335447375434</v>
      </c>
      <c r="AN31" s="27">
        <f t="shared" si="25"/>
        <v>-7.216900634212629</v>
      </c>
      <c r="AO31" s="27">
        <f t="shared" si="26"/>
        <v>-14.43380126842526</v>
      </c>
      <c r="AP31" s="18">
        <f t="shared" si="37"/>
        <v>185.0420193687597</v>
      </c>
      <c r="AQ31" s="18">
        <f t="shared" si="44"/>
        <v>-15.115581690135883</v>
      </c>
      <c r="AR31" s="18">
        <f t="shared" si="14"/>
        <v>1.083500573550318</v>
      </c>
      <c r="AS31" s="18">
        <f t="shared" si="15"/>
        <v>20.56720132908757</v>
      </c>
      <c r="AT31" s="18">
        <f t="shared" si="16"/>
        <v>-8.4113198555304685</v>
      </c>
      <c r="AU31" s="18">
        <f t="shared" si="17"/>
        <v>-10.816953400268012</v>
      </c>
      <c r="AV31" s="18">
        <f t="shared" si="38"/>
        <v>1239.1533895715529</v>
      </c>
      <c r="AW31" s="18">
        <f t="shared" si="27"/>
        <v>-1.8761996430284853</v>
      </c>
      <c r="AX31" s="18">
        <f t="shared" si="28"/>
        <v>25.932535090404144</v>
      </c>
      <c r="AY31" s="18">
        <f t="shared" si="18"/>
        <v>-7.2349256888607785E-2</v>
      </c>
      <c r="AZ31" s="19">
        <f t="shared" si="2"/>
        <v>28413.700000000004</v>
      </c>
      <c r="BA31" s="18">
        <f t="shared" si="19"/>
        <v>24.056335447375432</v>
      </c>
      <c r="BB31" s="18">
        <f t="shared" si="36"/>
        <v>1321.1954089403121</v>
      </c>
      <c r="BC31" s="18">
        <f t="shared" si="20"/>
        <v>1424.1954089403125</v>
      </c>
      <c r="BD31" s="18"/>
      <c r="BE31" s="105">
        <f t="shared" si="29"/>
        <v>1.7181389979612632E-2</v>
      </c>
      <c r="BF31" s="105">
        <f t="shared" si="43"/>
        <v>1.8644418991839849E-2</v>
      </c>
      <c r="BH31" t="s">
        <v>116</v>
      </c>
      <c r="BI31" s="80">
        <f>BC110</f>
        <v>3246.3172321218944</v>
      </c>
    </row>
    <row r="32" spans="1:65" x14ac:dyDescent="0.25">
      <c r="A32" s="120">
        <v>1</v>
      </c>
      <c r="C32" s="14">
        <f t="shared" si="6"/>
        <v>44096</v>
      </c>
      <c r="D32" s="84">
        <v>31</v>
      </c>
      <c r="E32" s="84" t="str">
        <f t="shared" si="7"/>
        <v/>
      </c>
      <c r="AC32" s="70">
        <f t="shared" si="10"/>
        <v>7.2780892854920438</v>
      </c>
      <c r="AD32" s="15">
        <f t="shared" si="11"/>
        <v>0.15</v>
      </c>
      <c r="AE32">
        <f t="shared" si="0"/>
        <v>6.7499999999999999E-3</v>
      </c>
      <c r="AF32">
        <v>22.22</v>
      </c>
      <c r="AG32">
        <f t="shared" si="1"/>
        <v>4.4999999999999998E-2</v>
      </c>
      <c r="AH32">
        <f t="shared" si="12"/>
        <v>-3.8249999999999999E-2</v>
      </c>
      <c r="AI32" s="26">
        <f t="shared" si="33"/>
        <v>26965.481751786883</v>
      </c>
      <c r="AJ32" s="27">
        <f t="shared" si="13"/>
        <v>-1.1907440971513121</v>
      </c>
      <c r="AK32" s="27">
        <f t="shared" si="22"/>
        <v>-22.832095175656228</v>
      </c>
      <c r="AL32" s="27">
        <f t="shared" si="23"/>
        <v>-21.620555345526789</v>
      </c>
      <c r="AM32" s="27">
        <f t="shared" si="24"/>
        <v>-2.4022839272807541</v>
      </c>
      <c r="AN32" s="27">
        <f t="shared" si="25"/>
        <v>-7.2068517818422633</v>
      </c>
      <c r="AO32" s="27">
        <f t="shared" si="26"/>
        <v>-14.413703563684525</v>
      </c>
      <c r="AP32" s="18">
        <f t="shared" si="37"/>
        <v>183.37774196436095</v>
      </c>
      <c r="AQ32" s="18">
        <f t="shared" si="44"/>
        <v>-14.957941878331354</v>
      </c>
      <c r="AR32" s="18">
        <f t="shared" si="14"/>
        <v>1.0716696874361809</v>
      </c>
      <c r="AS32" s="18">
        <f t="shared" si="15"/>
        <v>20.548885658090605</v>
      </c>
      <c r="AT32" s="18">
        <f t="shared" si="16"/>
        <v>-8.3268908715941858</v>
      </c>
      <c r="AU32" s="18">
        <f t="shared" si="17"/>
        <v>-10.72917479887494</v>
      </c>
      <c r="AV32" s="18">
        <f t="shared" si="38"/>
        <v>1264.8405062487593</v>
      </c>
      <c r="AW32" s="18">
        <f t="shared" si="27"/>
        <v>-1.6642774043987458</v>
      </c>
      <c r="AX32" s="18">
        <f t="shared" si="28"/>
        <v>25.687116677206404</v>
      </c>
      <c r="AY32" s="18">
        <f t="shared" si="18"/>
        <v>-6.4790354842571757E-2</v>
      </c>
      <c r="AZ32" s="19">
        <f t="shared" si="2"/>
        <v>28413.7</v>
      </c>
      <c r="BA32" s="18">
        <f t="shared" si="19"/>
        <v>24.022839272807541</v>
      </c>
      <c r="BB32" s="18">
        <f t="shared" si="36"/>
        <v>1345.2182482131195</v>
      </c>
      <c r="BC32" s="18">
        <f t="shared" si="20"/>
        <v>1448.2182482131202</v>
      </c>
      <c r="BD32" s="18"/>
      <c r="BE32" s="105">
        <f t="shared" si="29"/>
        <v>1.6867656728848841E-2</v>
      </c>
      <c r="BF32" s="105">
        <f t="shared" si="43"/>
        <v>1.8189614684387369E-2</v>
      </c>
    </row>
    <row r="33" spans="1:61" x14ac:dyDescent="0.25">
      <c r="A33" s="120">
        <v>1</v>
      </c>
      <c r="C33" s="14">
        <f t="shared" si="6"/>
        <v>44097</v>
      </c>
      <c r="D33" s="84">
        <v>32</v>
      </c>
      <c r="E33" s="84" t="str">
        <f t="shared" si="7"/>
        <v/>
      </c>
      <c r="AC33" s="70">
        <f t="shared" si="10"/>
        <v>7.2945192763953468</v>
      </c>
      <c r="AD33" s="15">
        <f t="shared" si="11"/>
        <v>0.15</v>
      </c>
      <c r="AE33">
        <f t="shared" si="0"/>
        <v>6.7499999999999999E-3</v>
      </c>
      <c r="AF33">
        <v>22.22</v>
      </c>
      <c r="AG33">
        <f t="shared" si="1"/>
        <v>4.4999999999999998E-2</v>
      </c>
      <c r="AH33">
        <f t="shared" si="12"/>
        <v>-3.8249999999999999E-2</v>
      </c>
      <c r="AI33" s="26">
        <f t="shared" si="33"/>
        <v>26941.490994862575</v>
      </c>
      <c r="AJ33" s="27">
        <f t="shared" si="13"/>
        <v>-1.1789841577110793</v>
      </c>
      <c r="AK33" s="27">
        <f t="shared" si="22"/>
        <v>-22.811772766594746</v>
      </c>
      <c r="AL33" s="27">
        <f t="shared" si="23"/>
        <v>-21.591681231875242</v>
      </c>
      <c r="AM33" s="27">
        <f t="shared" si="24"/>
        <v>-2.3990756924305825</v>
      </c>
      <c r="AN33" s="27">
        <f t="shared" si="25"/>
        <v>-7.197227077291747</v>
      </c>
      <c r="AO33" s="27">
        <f t="shared" si="26"/>
        <v>-14.394454154583496</v>
      </c>
      <c r="AP33" s="18">
        <f t="shared" si="37"/>
        <v>181.91481954033847</v>
      </c>
      <c r="AQ33" s="18">
        <f t="shared" si="44"/>
        <v>-14.802605267501502</v>
      </c>
      <c r="AR33" s="18">
        <f t="shared" si="14"/>
        <v>1.0610857419399715</v>
      </c>
      <c r="AS33" s="18">
        <f t="shared" si="15"/>
        <v>20.530595489935273</v>
      </c>
      <c r="AT33" s="18">
        <f t="shared" si="16"/>
        <v>-8.2519983883962418</v>
      </c>
      <c r="AU33" s="18">
        <f t="shared" si="17"/>
        <v>-10.651074080826824</v>
      </c>
      <c r="AV33" s="18">
        <f t="shared" si="38"/>
        <v>1290.2941855970878</v>
      </c>
      <c r="AW33" s="18">
        <f t="shared" si="27"/>
        <v>-1.4629224240224801</v>
      </c>
      <c r="AX33" s="18">
        <f t="shared" si="28"/>
        <v>25.453679348328478</v>
      </c>
      <c r="AY33" s="18">
        <f t="shared" si="18"/>
        <v>-5.747390795659367E-2</v>
      </c>
      <c r="AZ33" s="19">
        <f t="shared" si="2"/>
        <v>28413.700000000004</v>
      </c>
      <c r="BA33" s="18">
        <f t="shared" si="19"/>
        <v>23.990756924305828</v>
      </c>
      <c r="BB33" s="18">
        <f t="shared" si="36"/>
        <v>1369.2090051374253</v>
      </c>
      <c r="BC33" s="18">
        <f t="shared" si="20"/>
        <v>1472.2090051374262</v>
      </c>
      <c r="BD33" s="18"/>
      <c r="BE33" s="105">
        <f t="shared" si="29"/>
        <v>1.6565705447992313E-2</v>
      </c>
      <c r="BF33" s="105">
        <f t="shared" si="43"/>
        <v>1.7774767742497814E-2</v>
      </c>
      <c r="BH33" t="s">
        <v>42</v>
      </c>
      <c r="BI33" s="48">
        <v>310569</v>
      </c>
    </row>
    <row r="34" spans="1:61" x14ac:dyDescent="0.25">
      <c r="A34" s="120">
        <v>1</v>
      </c>
      <c r="C34" s="14">
        <f t="shared" si="6"/>
        <v>44098</v>
      </c>
      <c r="D34" s="84">
        <v>33</v>
      </c>
      <c r="E34" s="84" t="str">
        <f t="shared" si="7"/>
        <v/>
      </c>
      <c r="AC34" s="70">
        <f t="shared" si="10"/>
        <v>7.3106631339180606</v>
      </c>
      <c r="AD34" s="15">
        <f t="shared" si="11"/>
        <v>0.15</v>
      </c>
      <c r="AE34">
        <f t="shared" ref="AE34:AE65" si="46">IF(A34=0,$BM$2,IF(A34=1,$BM$3,IF(A34=2,$BM$4,IF(A34=3,$BM$5,IF(A34=4,$BM$6,IF(A34=5,$BM$7,IF(A34=6,$BM$8,IF(A34=7,$BM$9,IF(A34=8,$BM$10,"")))))))))</f>
        <v>6.7499999999999999E-3</v>
      </c>
      <c r="AF34">
        <v>22.22</v>
      </c>
      <c r="AG34">
        <f t="shared" si="1"/>
        <v>4.4999999999999998E-2</v>
      </c>
      <c r="AH34">
        <f t="shared" si="12"/>
        <v>-3.8249999999999999E-2</v>
      </c>
      <c r="AI34" s="26">
        <f t="shared" si="33"/>
        <v>26917.530979278668</v>
      </c>
      <c r="AJ34" s="27">
        <f t="shared" si="13"/>
        <v>-1.1685380859260648</v>
      </c>
      <c r="AK34" s="27">
        <f t="shared" si="22"/>
        <v>-22.791477497980839</v>
      </c>
      <c r="AL34" s="27">
        <f t="shared" si="23"/>
        <v>-21.564014025516215</v>
      </c>
      <c r="AM34" s="27">
        <f t="shared" si="24"/>
        <v>-2.3960015583906906</v>
      </c>
      <c r="AN34" s="27">
        <f t="shared" si="25"/>
        <v>-7.1880046751720714</v>
      </c>
      <c r="AO34" s="27">
        <f t="shared" si="26"/>
        <v>-14.376009350344145</v>
      </c>
      <c r="AP34" s="18">
        <f t="shared" si="37"/>
        <v>180.64289967599072</v>
      </c>
      <c r="AQ34" s="18">
        <f t="shared" si="44"/>
        <v>-14.64976701054875</v>
      </c>
      <c r="AR34" s="18">
        <f t="shared" si="14"/>
        <v>1.0516842773334583</v>
      </c>
      <c r="AS34" s="18">
        <f t="shared" si="15"/>
        <v>20.512329748182754</v>
      </c>
      <c r="AT34" s="18">
        <f t="shared" si="16"/>
        <v>-8.1861668793152305</v>
      </c>
      <c r="AU34" s="18">
        <f t="shared" si="17"/>
        <v>-10.582168437705921</v>
      </c>
      <c r="AV34" s="18">
        <f t="shared" si="38"/>
        <v>1315.5261210453423</v>
      </c>
      <c r="AW34" s="18">
        <f t="shared" si="27"/>
        <v>-1.2719198643477512</v>
      </c>
      <c r="AX34" s="18">
        <f t="shared" si="28"/>
        <v>25.23193544825449</v>
      </c>
      <c r="AY34" s="18">
        <f t="shared" si="18"/>
        <v>-5.0409128025719521E-2</v>
      </c>
      <c r="AZ34" s="19">
        <f t="shared" si="2"/>
        <v>28413.7</v>
      </c>
      <c r="BA34" s="18">
        <f t="shared" si="19"/>
        <v>23.960015583906909</v>
      </c>
      <c r="BB34" s="18">
        <f t="shared" si="36"/>
        <v>1393.1690207213321</v>
      </c>
      <c r="BC34" s="18">
        <f t="shared" si="20"/>
        <v>1496.169020721333</v>
      </c>
      <c r="BD34" s="18"/>
      <c r="BE34" s="105">
        <f t="shared" si="29"/>
        <v>1.6274873676424943E-2</v>
      </c>
      <c r="BF34" s="105">
        <f t="shared" si="43"/>
        <v>1.7397336307779537E-2</v>
      </c>
      <c r="BI34" s="51"/>
    </row>
    <row r="35" spans="1:61" x14ac:dyDescent="0.25">
      <c r="A35" s="120">
        <v>1</v>
      </c>
      <c r="C35" s="14">
        <f t="shared" ref="C35:C66" si="47">C34+1</f>
        <v>44099</v>
      </c>
      <c r="D35" s="84">
        <v>34</v>
      </c>
      <c r="E35" s="84" t="str">
        <f t="shared" si="7"/>
        <v/>
      </c>
      <c r="AC35" s="70">
        <f t="shared" si="10"/>
        <v>7.32653111488706</v>
      </c>
      <c r="AD35" s="15">
        <f t="shared" si="11"/>
        <v>0.15</v>
      </c>
      <c r="AE35">
        <f t="shared" si="46"/>
        <v>6.7499999999999999E-3</v>
      </c>
      <c r="AF35">
        <v>22.22</v>
      </c>
      <c r="AG35">
        <f t="shared" si="1"/>
        <v>4.4999999999999998E-2</v>
      </c>
      <c r="AH35">
        <f t="shared" si="12"/>
        <v>-3.8249999999999999E-2</v>
      </c>
      <c r="AI35" s="26">
        <f t="shared" si="33"/>
        <v>26893.600435148193</v>
      </c>
      <c r="AJ35" s="27">
        <f t="shared" si="13"/>
        <v>-1.1593358951015926</v>
      </c>
      <c r="AK35" s="27">
        <f t="shared" si="22"/>
        <v>-22.771208235372619</v>
      </c>
      <c r="AL35" s="27">
        <f t="shared" si="23"/>
        <v>-21.537489717426791</v>
      </c>
      <c r="AM35" s="27">
        <f t="shared" si="24"/>
        <v>-2.3930544130474209</v>
      </c>
      <c r="AN35" s="27">
        <f t="shared" si="25"/>
        <v>-7.1791632391422633</v>
      </c>
      <c r="AO35" s="27">
        <f t="shared" si="26"/>
        <v>-14.358326478284528</v>
      </c>
      <c r="AP35" s="18">
        <f t="shared" si="37"/>
        <v>179.55184131926237</v>
      </c>
      <c r="AQ35" s="18">
        <f t="shared" si="44"/>
        <v>-14.499617588735559</v>
      </c>
      <c r="AR35" s="18">
        <f t="shared" si="14"/>
        <v>1.0434023055914334</v>
      </c>
      <c r="AS35" s="18">
        <f t="shared" si="15"/>
        <v>20.494087411835359</v>
      </c>
      <c r="AT35" s="18">
        <f t="shared" si="16"/>
        <v>-8.1289304854195823</v>
      </c>
      <c r="AU35" s="18">
        <f t="shared" si="17"/>
        <v>-10.521984898467004</v>
      </c>
      <c r="AV35" s="18">
        <f t="shared" si="38"/>
        <v>1340.547723532545</v>
      </c>
      <c r="AW35" s="18">
        <f t="shared" si="27"/>
        <v>-1.0910583567283538</v>
      </c>
      <c r="AX35" s="18">
        <f t="shared" si="28"/>
        <v>25.021602487202699</v>
      </c>
      <c r="AY35" s="18">
        <f t="shared" si="18"/>
        <v>-4.3604655508630019E-2</v>
      </c>
      <c r="AZ35" s="19">
        <f t="shared" si="2"/>
        <v>28413.7</v>
      </c>
      <c r="BA35" s="18">
        <f t="shared" si="19"/>
        <v>23.93054413047421</v>
      </c>
      <c r="BB35" s="18">
        <f t="shared" si="36"/>
        <v>1417.0995648518062</v>
      </c>
      <c r="BC35" s="18">
        <f t="shared" si="20"/>
        <v>1520.0995648518074</v>
      </c>
      <c r="BD35" s="18"/>
      <c r="BE35" s="105">
        <f t="shared" si="29"/>
        <v>1.599454593635213E-2</v>
      </c>
      <c r="BF35" s="105">
        <f t="shared" si="43"/>
        <v>1.7054947521954172E-2</v>
      </c>
      <c r="BI35" s="51"/>
    </row>
    <row r="36" spans="1:61" x14ac:dyDescent="0.25">
      <c r="A36" s="120">
        <v>1</v>
      </c>
      <c r="C36" s="14">
        <f t="shared" si="47"/>
        <v>44100</v>
      </c>
      <c r="D36" s="84">
        <v>35</v>
      </c>
      <c r="E36" s="84" t="str">
        <f t="shared" si="7"/>
        <v/>
      </c>
      <c r="AC36" s="70">
        <f t="shared" si="10"/>
        <v>7.3421329209726656</v>
      </c>
      <c r="AD36" s="15">
        <f t="shared" si="11"/>
        <v>0.15</v>
      </c>
      <c r="AE36">
        <f t="shared" si="46"/>
        <v>6.7499999999999999E-3</v>
      </c>
      <c r="AF36">
        <v>22.22</v>
      </c>
      <c r="AG36">
        <f t="shared" si="1"/>
        <v>4.4999999999999998E-2</v>
      </c>
      <c r="AH36">
        <f t="shared" si="12"/>
        <v>-3.8249999999999999E-2</v>
      </c>
      <c r="AI36" s="26">
        <f t="shared" si="33"/>
        <v>26869.69816203992</v>
      </c>
      <c r="AJ36" s="27">
        <f t="shared" si="13"/>
        <v>-1.1513092037776804</v>
      </c>
      <c r="AK36" s="27">
        <f t="shared" si="22"/>
        <v>-22.750963904493972</v>
      </c>
      <c r="AL36" s="27">
        <f t="shared" si="23"/>
        <v>-21.512045797444486</v>
      </c>
      <c r="AM36" s="27">
        <f t="shared" si="24"/>
        <v>-2.3902273108271652</v>
      </c>
      <c r="AN36" s="27">
        <f t="shared" si="25"/>
        <v>-7.1706819324814948</v>
      </c>
      <c r="AO36" s="27">
        <f t="shared" si="26"/>
        <v>-14.341363864962991</v>
      </c>
      <c r="AP36" s="18">
        <f t="shared" si="37"/>
        <v>178.5073393145546</v>
      </c>
      <c r="AQ36" s="18">
        <f t="shared" si="44"/>
        <v>-14.476714942785442</v>
      </c>
      <c r="AR36" s="18">
        <f t="shared" si="14"/>
        <v>1.0361782833999125</v>
      </c>
      <c r="AS36" s="18">
        <f t="shared" si="15"/>
        <v>20.475867514044577</v>
      </c>
      <c r="AT36" s="18">
        <f t="shared" si="16"/>
        <v>-8.0798328593668067</v>
      </c>
      <c r="AU36" s="18">
        <f t="shared" si="17"/>
        <v>-10.470060170193971</v>
      </c>
      <c r="AV36" s="18">
        <f t="shared" si="38"/>
        <v>1365.4944986455246</v>
      </c>
      <c r="AW36" s="18">
        <f t="shared" si="27"/>
        <v>-1.0445020047077662</v>
      </c>
      <c r="AX36" s="18">
        <f t="shared" si="28"/>
        <v>24.946775112979594</v>
      </c>
      <c r="AY36" s="18">
        <f t="shared" si="18"/>
        <v>-4.186921956755528E-2</v>
      </c>
      <c r="AZ36" s="19">
        <f t="shared" si="2"/>
        <v>28413.699999999997</v>
      </c>
      <c r="BA36" s="18">
        <f t="shared" si="19"/>
        <v>23.90227310827165</v>
      </c>
      <c r="BB36" s="18">
        <f t="shared" si="36"/>
        <v>1441.0018379600779</v>
      </c>
      <c r="BC36" s="18">
        <f t="shared" si="20"/>
        <v>1544.0018379600792</v>
      </c>
      <c r="BD36" s="18"/>
      <c r="BE36" s="105">
        <f t="shared" si="29"/>
        <v>1.5724149694498504E-2</v>
      </c>
      <c r="BF36" s="105">
        <f t="shared" si="43"/>
        <v>1.6745380665092922E-2</v>
      </c>
    </row>
    <row r="37" spans="1:61" x14ac:dyDescent="0.25">
      <c r="A37" s="120">
        <v>1</v>
      </c>
      <c r="C37" s="14">
        <f t="shared" si="47"/>
        <v>44101</v>
      </c>
      <c r="D37" s="84">
        <v>36</v>
      </c>
      <c r="E37" s="84" t="str">
        <f t="shared" si="7"/>
        <v/>
      </c>
      <c r="AC37" s="70">
        <f t="shared" si="10"/>
        <v>7.357477228325016</v>
      </c>
      <c r="AD37" s="15">
        <f t="shared" si="11"/>
        <v>0.15</v>
      </c>
      <c r="AE37">
        <f t="shared" si="46"/>
        <v>6.7499999999999999E-3</v>
      </c>
      <c r="AF37">
        <v>22.22</v>
      </c>
      <c r="AG37">
        <f t="shared" si="1"/>
        <v>4.4999999999999998E-2</v>
      </c>
      <c r="AH37">
        <f t="shared" si="12"/>
        <v>-3.8249999999999999E-2</v>
      </c>
      <c r="AI37" s="26">
        <f t="shared" si="33"/>
        <v>26845.823824124389</v>
      </c>
      <c r="AJ37" s="27">
        <f t="shared" si="13"/>
        <v>-1.1435944257070203</v>
      </c>
      <c r="AK37" s="27">
        <f t="shared" si="22"/>
        <v>-22.730743489825691</v>
      </c>
      <c r="AL37" s="27">
        <f t="shared" si="23"/>
        <v>-21.486904123979443</v>
      </c>
      <c r="AM37" s="27">
        <f t="shared" si="24"/>
        <v>-2.3874337915532715</v>
      </c>
      <c r="AN37" s="27">
        <f t="shared" si="25"/>
        <v>-7.1623013746598136</v>
      </c>
      <c r="AO37" s="27">
        <f t="shared" si="26"/>
        <v>-14.324602749319629</v>
      </c>
      <c r="AP37" s="18">
        <f t="shared" si="37"/>
        <v>177.50662253241006</v>
      </c>
      <c r="AQ37" s="18">
        <f t="shared" si="44"/>
        <v>-14.454790636969044</v>
      </c>
      <c r="AR37" s="18">
        <f t="shared" si="14"/>
        <v>1.0292349831363183</v>
      </c>
      <c r="AS37" s="18">
        <f t="shared" si="15"/>
        <v>20.457669140843123</v>
      </c>
      <c r="AT37" s="18">
        <f t="shared" si="16"/>
        <v>-8.0328302691549567</v>
      </c>
      <c r="AU37" s="18">
        <f t="shared" si="17"/>
        <v>-10.420264060708227</v>
      </c>
      <c r="AV37" s="18">
        <f t="shared" si="38"/>
        <v>1390.3695533432019</v>
      </c>
      <c r="AW37" s="18">
        <f t="shared" si="27"/>
        <v>-1.0007167821445364</v>
      </c>
      <c r="AX37" s="18">
        <f t="shared" si="28"/>
        <v>24.875054697677342</v>
      </c>
      <c r="AY37" s="18">
        <f t="shared" si="18"/>
        <v>-4.0229731926498091E-2</v>
      </c>
      <c r="AZ37" s="19">
        <f t="shared" si="2"/>
        <v>28413.700000000004</v>
      </c>
      <c r="BA37" s="18">
        <f t="shared" si="19"/>
        <v>23.874337915532713</v>
      </c>
      <c r="BB37" s="18">
        <f t="shared" si="36"/>
        <v>1464.8761758756107</v>
      </c>
      <c r="BC37" s="18">
        <f t="shared" si="20"/>
        <v>1567.876175875612</v>
      </c>
      <c r="BD37" s="18"/>
      <c r="BE37" s="105">
        <f t="shared" si="29"/>
        <v>1.5462635683824935E-2</v>
      </c>
      <c r="BF37" s="105">
        <f t="shared" si="43"/>
        <v>1.6447321827185411E-2</v>
      </c>
    </row>
    <row r="38" spans="1:61" x14ac:dyDescent="0.25">
      <c r="A38" s="120">
        <v>1</v>
      </c>
      <c r="C38" s="14">
        <f t="shared" si="47"/>
        <v>44102</v>
      </c>
      <c r="D38" s="84">
        <v>37</v>
      </c>
      <c r="E38" s="84" t="str">
        <f t="shared" si="7"/>
        <v/>
      </c>
      <c r="AC38" s="70">
        <f t="shared" si="10"/>
        <v>7.3725722906856914</v>
      </c>
      <c r="AD38" s="15">
        <f t="shared" si="11"/>
        <v>0.15</v>
      </c>
      <c r="AE38">
        <f t="shared" si="46"/>
        <v>6.7499999999999999E-3</v>
      </c>
      <c r="AF38">
        <v>22.22</v>
      </c>
      <c r="AG38">
        <f t="shared" si="1"/>
        <v>4.4999999999999998E-2</v>
      </c>
      <c r="AH38">
        <f t="shared" si="12"/>
        <v>-3.8249999999999999E-2</v>
      </c>
      <c r="AI38" s="26">
        <f t="shared" si="33"/>
        <v>26821.977104424794</v>
      </c>
      <c r="AJ38" s="27">
        <f t="shared" si="13"/>
        <v>-1.1361729923249124</v>
      </c>
      <c r="AK38" s="27">
        <f t="shared" si="22"/>
        <v>-22.710546707268826</v>
      </c>
      <c r="AL38" s="27">
        <f t="shared" si="23"/>
        <v>-21.462047729634364</v>
      </c>
      <c r="AM38" s="27">
        <f t="shared" si="24"/>
        <v>-2.3846719699593737</v>
      </c>
      <c r="AN38" s="27">
        <f t="shared" si="25"/>
        <v>-7.1540159098781215</v>
      </c>
      <c r="AO38" s="27">
        <f t="shared" si="26"/>
        <v>-14.308031819756241</v>
      </c>
      <c r="AP38" s="18">
        <f t="shared" si="37"/>
        <v>176.54707097966073</v>
      </c>
      <c r="AQ38" s="18">
        <f t="shared" si="44"/>
        <v>-14.43380126842526</v>
      </c>
      <c r="AR38" s="18">
        <f t="shared" si="14"/>
        <v>1.0225556930924211</v>
      </c>
      <c r="AS38" s="18">
        <f t="shared" si="15"/>
        <v>20.439492036541942</v>
      </c>
      <c r="AT38" s="18">
        <f t="shared" si="16"/>
        <v>-7.9877980139584528</v>
      </c>
      <c r="AU38" s="18">
        <f t="shared" si="17"/>
        <v>-10.372469983917826</v>
      </c>
      <c r="AV38" s="18">
        <f t="shared" si="38"/>
        <v>1415.1758245955448</v>
      </c>
      <c r="AW38" s="18">
        <f t="shared" si="27"/>
        <v>-0.9595515527493319</v>
      </c>
      <c r="AX38" s="18">
        <f t="shared" si="28"/>
        <v>24.806271252342867</v>
      </c>
      <c r="AY38" s="18">
        <f t="shared" si="18"/>
        <v>-3.8681813279724801E-2</v>
      </c>
      <c r="AZ38" s="19">
        <f t="shared" si="2"/>
        <v>28413.7</v>
      </c>
      <c r="BA38" s="18">
        <f t="shared" si="19"/>
        <v>23.846719699593734</v>
      </c>
      <c r="BB38" s="18">
        <f t="shared" si="36"/>
        <v>1488.7228955752043</v>
      </c>
      <c r="BC38" s="18">
        <f t="shared" si="20"/>
        <v>1591.7228955752055</v>
      </c>
      <c r="BD38" s="18"/>
      <c r="BE38" s="105">
        <f t="shared" si="29"/>
        <v>1.5209568246852E-2</v>
      </c>
      <c r="BF38" s="105">
        <f t="shared" si="43"/>
        <v>1.6160065674300787E-2</v>
      </c>
      <c r="BI38" s="53"/>
    </row>
    <row r="39" spans="1:61" x14ac:dyDescent="0.25">
      <c r="A39" s="120">
        <v>1</v>
      </c>
      <c r="C39" s="14">
        <f t="shared" si="47"/>
        <v>44103</v>
      </c>
      <c r="D39" s="84">
        <v>38</v>
      </c>
      <c r="E39" s="84" t="str">
        <f t="shared" si="7"/>
        <v/>
      </c>
      <c r="AC39" s="70">
        <f t="shared" si="10"/>
        <v>7.3874259664331037</v>
      </c>
      <c r="AD39" s="15">
        <f t="shared" si="11"/>
        <v>0.15</v>
      </c>
      <c r="AE39">
        <f t="shared" si="46"/>
        <v>6.7499999999999999E-3</v>
      </c>
      <c r="AF39">
        <v>22.22</v>
      </c>
      <c r="AG39">
        <f t="shared" si="1"/>
        <v>4.4999999999999998E-2</v>
      </c>
      <c r="AH39">
        <f t="shared" si="12"/>
        <v>-3.8249999999999999E-2</v>
      </c>
      <c r="AI39" s="26">
        <f t="shared" si="33"/>
        <v>26798.157703768527</v>
      </c>
      <c r="AJ39" s="27">
        <f t="shared" si="13"/>
        <v>-1.1290273675949591</v>
      </c>
      <c r="AK39" s="27">
        <f t="shared" si="22"/>
        <v>-22.690373288673037</v>
      </c>
      <c r="AL39" s="27">
        <f t="shared" si="23"/>
        <v>-21.437460590641194</v>
      </c>
      <c r="AM39" s="27">
        <f t="shared" si="24"/>
        <v>-2.3819400656267997</v>
      </c>
      <c r="AN39" s="27">
        <f t="shared" si="25"/>
        <v>-7.1458201968803978</v>
      </c>
      <c r="AO39" s="27">
        <f t="shared" si="26"/>
        <v>-14.291640393760797</v>
      </c>
      <c r="AP39" s="18">
        <f t="shared" si="37"/>
        <v>175.62620981253266</v>
      </c>
      <c r="AQ39" s="18">
        <f t="shared" si="44"/>
        <v>-14.413703563684525</v>
      </c>
      <c r="AR39" s="18">
        <f t="shared" si="14"/>
        <v>1.0161246308354632</v>
      </c>
      <c r="AS39" s="18">
        <f t="shared" si="15"/>
        <v>20.421335959805734</v>
      </c>
      <c r="AT39" s="18">
        <f t="shared" si="16"/>
        <v>-7.9446181940847325</v>
      </c>
      <c r="AU39" s="18">
        <f t="shared" si="17"/>
        <v>-10.326558259711533</v>
      </c>
      <c r="AV39" s="18">
        <f t="shared" si="38"/>
        <v>1439.9160864189409</v>
      </c>
      <c r="AW39" s="18">
        <f t="shared" si="27"/>
        <v>-0.92086116712806643</v>
      </c>
      <c r="AX39" s="18">
        <f t="shared" si="28"/>
        <v>24.740261823396168</v>
      </c>
      <c r="AY39" s="18">
        <f t="shared" si="18"/>
        <v>-3.722115690211629E-2</v>
      </c>
      <c r="AZ39" s="19">
        <f t="shared" si="2"/>
        <v>28413.7</v>
      </c>
      <c r="BA39" s="18">
        <f t="shared" si="19"/>
        <v>23.819400656267995</v>
      </c>
      <c r="BB39" s="18">
        <f t="shared" si="36"/>
        <v>1512.5422962314724</v>
      </c>
      <c r="BC39" s="18">
        <f t="shared" si="20"/>
        <v>1615.5422962314735</v>
      </c>
      <c r="BD39" s="18"/>
      <c r="BE39" s="105">
        <f t="shared" si="29"/>
        <v>1.4964539821901827E-2</v>
      </c>
      <c r="BF39" s="105">
        <f t="shared" si="43"/>
        <v>1.5882959404586939E-2</v>
      </c>
      <c r="BI39" s="51"/>
    </row>
    <row r="40" spans="1:61" x14ac:dyDescent="0.25">
      <c r="A40" s="120">
        <v>1</v>
      </c>
      <c r="C40" s="14">
        <f t="shared" si="47"/>
        <v>44104</v>
      </c>
      <c r="D40" s="84">
        <v>39</v>
      </c>
      <c r="E40" s="84" t="str">
        <f t="shared" si="7"/>
        <v/>
      </c>
      <c r="AC40" s="70">
        <f t="shared" si="10"/>
        <v>7.4020457435125033</v>
      </c>
      <c r="AD40" s="15">
        <f t="shared" si="11"/>
        <v>0.15</v>
      </c>
      <c r="AE40">
        <f t="shared" si="46"/>
        <v>6.7499999999999999E-3</v>
      </c>
      <c r="AF40">
        <v>22.22</v>
      </c>
      <c r="AG40">
        <f t="shared" si="1"/>
        <v>4.4999999999999998E-2</v>
      </c>
      <c r="AH40">
        <f t="shared" si="12"/>
        <v>-3.8249999999999999E-2</v>
      </c>
      <c r="AI40" s="26">
        <f t="shared" si="33"/>
        <v>26774.365339782395</v>
      </c>
      <c r="AJ40" s="27">
        <f t="shared" si="13"/>
        <v>-1.1221410051829126</v>
      </c>
      <c r="AK40" s="27">
        <f t="shared" si="22"/>
        <v>-22.670222980949674</v>
      </c>
      <c r="AL40" s="27">
        <f t="shared" si="23"/>
        <v>-21.413127587519327</v>
      </c>
      <c r="AM40" s="27">
        <f t="shared" si="24"/>
        <v>-2.3792363986132585</v>
      </c>
      <c r="AN40" s="27">
        <f t="shared" si="25"/>
        <v>-7.1377091958397756</v>
      </c>
      <c r="AO40" s="27">
        <f t="shared" si="26"/>
        <v>-14.275418391679551</v>
      </c>
      <c r="AP40" s="18">
        <f t="shared" si="37"/>
        <v>174.74170380390453</v>
      </c>
      <c r="AQ40" s="18">
        <f t="shared" si="44"/>
        <v>-14.394454154583496</v>
      </c>
      <c r="AR40" s="18">
        <f t="shared" si="14"/>
        <v>1.0099269046646213</v>
      </c>
      <c r="AS40" s="18">
        <f t="shared" si="15"/>
        <v>20.403200682854706</v>
      </c>
      <c r="AT40" s="18">
        <f t="shared" si="16"/>
        <v>-7.90317944156397</v>
      </c>
      <c r="AU40" s="18">
        <f t="shared" si="17"/>
        <v>-10.282415840177229</v>
      </c>
      <c r="AV40" s="18">
        <f t="shared" si="38"/>
        <v>1464.5929564137016</v>
      </c>
      <c r="AW40" s="18">
        <f t="shared" si="27"/>
        <v>-0.88450600862813644</v>
      </c>
      <c r="AX40" s="18">
        <f t="shared" si="28"/>
        <v>24.676869994760636</v>
      </c>
      <c r="AY40" s="18">
        <f t="shared" si="18"/>
        <v>-3.5843525083040666E-2</v>
      </c>
      <c r="AZ40" s="19">
        <f t="shared" si="2"/>
        <v>28413.7</v>
      </c>
      <c r="BA40" s="18">
        <f t="shared" si="19"/>
        <v>23.792363986132585</v>
      </c>
      <c r="BB40" s="18">
        <f t="shared" si="36"/>
        <v>1536.334660217605</v>
      </c>
      <c r="BC40" s="18">
        <f t="shared" si="20"/>
        <v>1639.3346602176061</v>
      </c>
      <c r="BD40" s="18"/>
      <c r="BE40" s="105">
        <f t="shared" si="29"/>
        <v>1.4727168729430569E-2</v>
      </c>
      <c r="BF40" s="105">
        <f t="shared" si="43"/>
        <v>1.5615398404659652E-2</v>
      </c>
      <c r="BI40" s="53"/>
    </row>
    <row r="41" spans="1:61" x14ac:dyDescent="0.25">
      <c r="A41" s="120">
        <v>1</v>
      </c>
      <c r="C41" s="14">
        <f t="shared" si="47"/>
        <v>44105</v>
      </c>
      <c r="D41" s="84">
        <v>40</v>
      </c>
      <c r="E41" s="84" t="str">
        <f t="shared" si="7"/>
        <v/>
      </c>
      <c r="AC41" s="70">
        <f t="shared" si="10"/>
        <v>7.4164387624459618</v>
      </c>
      <c r="AD41" s="15">
        <f t="shared" si="11"/>
        <v>0.15</v>
      </c>
      <c r="AE41">
        <f t="shared" si="46"/>
        <v>6.7499999999999999E-3</v>
      </c>
      <c r="AF41">
        <v>22.22</v>
      </c>
      <c r="AG41">
        <f t="shared" si="1"/>
        <v>4.4999999999999998E-2</v>
      </c>
      <c r="AH41">
        <f t="shared" si="12"/>
        <v>-3.8249999999999999E-2</v>
      </c>
      <c r="AI41" s="26">
        <f t="shared" si="33"/>
        <v>26750.599745928415</v>
      </c>
      <c r="AJ41" s="27">
        <f t="shared" si="13"/>
        <v>-1.1154983087580681</v>
      </c>
      <c r="AK41" s="27">
        <f t="shared" si="22"/>
        <v>-22.650095545221745</v>
      </c>
      <c r="AL41" s="27">
        <f t="shared" si="23"/>
        <v>-21.38903446858183</v>
      </c>
      <c r="AM41" s="27">
        <f t="shared" si="24"/>
        <v>-2.3765593853979814</v>
      </c>
      <c r="AN41" s="27">
        <f t="shared" si="25"/>
        <v>-7.1296781561939433</v>
      </c>
      <c r="AO41" s="27">
        <f t="shared" si="26"/>
        <v>-14.259356312387887</v>
      </c>
      <c r="AP41" s="18">
        <f t="shared" si="37"/>
        <v>173.89135225096652</v>
      </c>
      <c r="AQ41" s="18">
        <f t="shared" si="44"/>
        <v>-14.376009350344145</v>
      </c>
      <c r="AR41" s="18">
        <f t="shared" si="14"/>
        <v>1.0039484778822614</v>
      </c>
      <c r="AS41" s="18">
        <f t="shared" si="15"/>
        <v>20.385085990699572</v>
      </c>
      <c r="AT41" s="18">
        <f t="shared" si="16"/>
        <v>-7.8633766711757032</v>
      </c>
      <c r="AU41" s="18">
        <f t="shared" si="17"/>
        <v>-10.239936056573685</v>
      </c>
      <c r="AV41" s="18">
        <f t="shared" si="38"/>
        <v>1489.2089018206195</v>
      </c>
      <c r="AW41" s="18">
        <f>(AP41-AP40)</f>
        <v>-0.85035155293800813</v>
      </c>
      <c r="AX41" s="18">
        <f t="shared" si="28"/>
        <v>24.615945406917945</v>
      </c>
      <c r="AY41" s="18">
        <f t="shared" si="18"/>
        <v>-3.454474483433935E-2</v>
      </c>
      <c r="AZ41" s="19">
        <f t="shared" si="2"/>
        <v>28413.7</v>
      </c>
      <c r="BA41" s="18">
        <f t="shared" si="19"/>
        <v>23.765593853979812</v>
      </c>
      <c r="BB41" s="18">
        <f t="shared" si="36"/>
        <v>1560.1002540715849</v>
      </c>
      <c r="BC41" s="18">
        <f t="shared" si="20"/>
        <v>1663.1002540715861</v>
      </c>
      <c r="BD41" s="18"/>
      <c r="BE41" s="105">
        <f t="shared" si="29"/>
        <v>1.4497097164300332E-2</v>
      </c>
      <c r="BF41" s="105">
        <f t="shared" si="43"/>
        <v>1.5356822369198156E-2</v>
      </c>
    </row>
    <row r="42" spans="1:61" x14ac:dyDescent="0.25">
      <c r="A42" s="120">
        <v>1</v>
      </c>
      <c r="C42" s="14">
        <f t="shared" si="47"/>
        <v>44106</v>
      </c>
      <c r="D42" s="84">
        <v>41</v>
      </c>
      <c r="E42" s="84" t="str">
        <f t="shared" si="7"/>
        <v/>
      </c>
      <c r="AC42" s="70">
        <f t="shared" si="10"/>
        <v>7.4306118375970982</v>
      </c>
      <c r="AD42" s="15">
        <f t="shared" si="11"/>
        <v>0.15</v>
      </c>
      <c r="AE42">
        <f t="shared" si="46"/>
        <v>6.7499999999999999E-3</v>
      </c>
      <c r="AF42">
        <v>22.22</v>
      </c>
      <c r="AG42">
        <f t="shared" si="1"/>
        <v>4.4999999999999998E-2</v>
      </c>
      <c r="AH42">
        <f t="shared" si="12"/>
        <v>-3.8249999999999999E-2</v>
      </c>
      <c r="AI42" s="26">
        <f t="shared" si="33"/>
        <v>26726.860670577091</v>
      </c>
      <c r="AJ42" s="27">
        <f t="shared" si="13"/>
        <v>-1.1090845953145283</v>
      </c>
      <c r="AK42" s="27">
        <f t="shared" si="22"/>
        <v>-22.629990756008247</v>
      </c>
      <c r="AL42" s="27">
        <f t="shared" si="23"/>
        <v>-21.3651678161905</v>
      </c>
      <c r="AM42" s="27">
        <f t="shared" si="24"/>
        <v>-2.3739075351322776</v>
      </c>
      <c r="AN42" s="27">
        <f t="shared" si="25"/>
        <v>-7.1217226053968332</v>
      </c>
      <c r="AO42" s="27">
        <f t="shared" si="26"/>
        <v>-14.243445210793666</v>
      </c>
      <c r="AP42" s="18">
        <f t="shared" si="37"/>
        <v>173.073082737579</v>
      </c>
      <c r="AQ42" s="18">
        <f t="shared" si="44"/>
        <v>-14.358326478284528</v>
      </c>
      <c r="AR42" s="18">
        <f t="shared" si="14"/>
        <v>0.99817613578307551</v>
      </c>
      <c r="AS42" s="18">
        <f t="shared" si="15"/>
        <v>20.366991680407423</v>
      </c>
      <c r="AT42" s="18">
        <f t="shared" si="16"/>
        <v>-7.825110851293493</v>
      </c>
      <c r="AU42" s="18">
        <f t="shared" si="17"/>
        <v>-10.19901838642577</v>
      </c>
      <c r="AV42" s="18">
        <f t="shared" si="38"/>
        <v>1513.7662466853296</v>
      </c>
      <c r="AW42" s="18">
        <f t="shared" si="27"/>
        <v>-0.81826951338751996</v>
      </c>
      <c r="AX42" s="18">
        <f t="shared" si="28"/>
        <v>24.557344864710103</v>
      </c>
      <c r="AY42" s="18">
        <f t="shared" si="18"/>
        <v>-3.3320764842269507E-2</v>
      </c>
      <c r="AZ42" s="19">
        <f t="shared" si="2"/>
        <v>28413.699999999997</v>
      </c>
      <c r="BA42" s="18">
        <f t="shared" si="19"/>
        <v>23.739075351322775</v>
      </c>
      <c r="BB42" s="18">
        <f t="shared" si="36"/>
        <v>1583.8393294229077</v>
      </c>
      <c r="BC42" s="18">
        <f t="shared" si="20"/>
        <v>1686.8393294229086</v>
      </c>
      <c r="BD42" s="18"/>
      <c r="BE42" s="105">
        <f t="shared" si="29"/>
        <v>1.4273989372080697E-2</v>
      </c>
      <c r="BF42" s="105">
        <f t="shared" si="43"/>
        <v>1.5106711831155126E-2</v>
      </c>
    </row>
    <row r="43" spans="1:61" x14ac:dyDescent="0.25">
      <c r="A43" s="120">
        <v>1</v>
      </c>
      <c r="C43" s="14">
        <f t="shared" si="47"/>
        <v>44107</v>
      </c>
      <c r="D43" s="84">
        <v>42</v>
      </c>
      <c r="E43" s="84" t="str">
        <f t="shared" si="7"/>
        <v/>
      </c>
      <c r="AC43" s="70">
        <f t="shared" si="10"/>
        <v>7.4445714768412614</v>
      </c>
      <c r="AD43" s="15">
        <f t="shared" si="11"/>
        <v>0.15</v>
      </c>
      <c r="AE43">
        <f t="shared" si="46"/>
        <v>6.7499999999999999E-3</v>
      </c>
      <c r="AF43">
        <v>22.22</v>
      </c>
      <c r="AG43">
        <f t="shared" si="1"/>
        <v>4.4999999999999998E-2</v>
      </c>
      <c r="AH43">
        <f t="shared" si="12"/>
        <v>-3.8249999999999999E-2</v>
      </c>
      <c r="AI43" s="26">
        <f t="shared" si="33"/>
        <v>26703.147876125262</v>
      </c>
      <c r="AJ43" s="27">
        <f t="shared" si="13"/>
        <v>-1.1028860513884544</v>
      </c>
      <c r="AK43" s="27">
        <f t="shared" si="22"/>
        <v>-22.609908400440183</v>
      </c>
      <c r="AL43" s="27">
        <f t="shared" si="23"/>
        <v>-21.341515006645775</v>
      </c>
      <c r="AM43" s="27">
        <f t="shared" si="24"/>
        <v>-2.3712794451828638</v>
      </c>
      <c r="AN43" s="27">
        <f t="shared" si="25"/>
        <v>-7.1138383355485919</v>
      </c>
      <c r="AO43" s="27">
        <f t="shared" si="26"/>
        <v>-14.227676671097182</v>
      </c>
      <c r="AP43" s="18">
        <f t="shared" si="37"/>
        <v>172.28494515607073</v>
      </c>
      <c r="AQ43" s="18">
        <f t="shared" si="44"/>
        <v>-14.341363864962991</v>
      </c>
      <c r="AR43" s="18">
        <f t="shared" si="14"/>
        <v>0.99259744624960899</v>
      </c>
      <c r="AS43" s="18">
        <f t="shared" si="15"/>
        <v>20.348917560396167</v>
      </c>
      <c r="AT43" s="18">
        <f t="shared" si="16"/>
        <v>-7.7882887231910551</v>
      </c>
      <c r="AU43" s="18">
        <f t="shared" si="17"/>
        <v>-10.159568168373919</v>
      </c>
      <c r="AV43" s="18">
        <f t="shared" si="38"/>
        <v>1538.2671787186664</v>
      </c>
      <c r="AW43" s="18">
        <f t="shared" si="27"/>
        <v>-0.78813758150826629</v>
      </c>
      <c r="AX43" s="18">
        <f t="shared" si="28"/>
        <v>24.500932033336767</v>
      </c>
      <c r="AY43" s="18">
        <f t="shared" si="18"/>
        <v>-3.2167657150181085E-2</v>
      </c>
      <c r="AZ43" s="19">
        <f t="shared" si="2"/>
        <v>28413.7</v>
      </c>
      <c r="BA43" s="18">
        <f t="shared" si="19"/>
        <v>23.712794451828636</v>
      </c>
      <c r="BB43" s="18">
        <f t="shared" si="36"/>
        <v>1607.5521238747363</v>
      </c>
      <c r="BC43" s="18">
        <f t="shared" si="20"/>
        <v>1710.5521238747372</v>
      </c>
      <c r="BD43" s="18"/>
      <c r="BE43" s="105">
        <f t="shared" si="29"/>
        <v>1.405752998416338E-2</v>
      </c>
      <c r="BF43" s="105">
        <f t="shared" si="43"/>
        <v>1.4864584837131531E-2</v>
      </c>
    </row>
    <row r="44" spans="1:61" x14ac:dyDescent="0.25">
      <c r="A44" s="120">
        <v>1</v>
      </c>
      <c r="C44" s="14">
        <f t="shared" si="47"/>
        <v>44108</v>
      </c>
      <c r="D44" s="84">
        <v>43</v>
      </c>
      <c r="E44" s="84" t="str">
        <f t="shared" si="7"/>
        <v/>
      </c>
      <c r="AC44" s="70">
        <f t="shared" si="10"/>
        <v>7.4583238997817105</v>
      </c>
      <c r="AD44" s="15">
        <f t="shared" si="11"/>
        <v>0.15</v>
      </c>
      <c r="AE44">
        <f t="shared" si="46"/>
        <v>6.7499999999999999E-3</v>
      </c>
      <c r="AF44">
        <v>22.22</v>
      </c>
      <c r="AG44">
        <f t="shared" si="1"/>
        <v>4.4999999999999998E-2</v>
      </c>
      <c r="AH44">
        <f t="shared" si="12"/>
        <v>-3.8249999999999999E-2</v>
      </c>
      <c r="AI44" s="26">
        <f t="shared" si="33"/>
        <v>26679.461138156588</v>
      </c>
      <c r="AJ44" s="27">
        <f t="shared" si="13"/>
        <v>-1.0968896911590191</v>
      </c>
      <c r="AK44" s="27">
        <f t="shared" si="22"/>
        <v>-22.589848277514314</v>
      </c>
      <c r="AL44" s="27">
        <f t="shared" si="23"/>
        <v>-21.318064171806</v>
      </c>
      <c r="AM44" s="27">
        <f t="shared" si="24"/>
        <v>-2.3686737968673337</v>
      </c>
      <c r="AN44" s="27">
        <f t="shared" si="25"/>
        <v>-7.1060213906019998</v>
      </c>
      <c r="AO44" s="27">
        <f t="shared" si="26"/>
        <v>-14.212042781204001</v>
      </c>
      <c r="AP44" s="18">
        <f t="shared" si="37"/>
        <v>171.52558404653394</v>
      </c>
      <c r="AQ44" s="18">
        <f t="shared" si="44"/>
        <v>-14.324602749319629</v>
      </c>
      <c r="AR44" s="18">
        <f t="shared" si="14"/>
        <v>0.98720072204311726</v>
      </c>
      <c r="AS44" s="18">
        <f t="shared" si="15"/>
        <v>20.330863449762884</v>
      </c>
      <c r="AT44" s="18">
        <f t="shared" si="16"/>
        <v>-7.7528225320231829</v>
      </c>
      <c r="AU44" s="18">
        <f t="shared" si="17"/>
        <v>-10.121496328890517</v>
      </c>
      <c r="AV44" s="18">
        <f t="shared" si="38"/>
        <v>1562.7132777968766</v>
      </c>
      <c r="AW44" s="18">
        <f t="shared" si="27"/>
        <v>-0.75936110953679758</v>
      </c>
      <c r="AX44" s="18">
        <f t="shared" si="28"/>
        <v>24.446099078210182</v>
      </c>
      <c r="AY44" s="18">
        <f t="shared" si="18"/>
        <v>-3.1062670044303613E-2</v>
      </c>
      <c r="AZ44" s="19">
        <f t="shared" si="2"/>
        <v>28413.699999999997</v>
      </c>
      <c r="BA44" s="18">
        <f t="shared" si="19"/>
        <v>23.686737968673334</v>
      </c>
      <c r="BB44" s="18">
        <f t="shared" si="36"/>
        <v>1631.2388618434095</v>
      </c>
      <c r="BC44" s="18">
        <f t="shared" si="20"/>
        <v>1734.2388618434106</v>
      </c>
      <c r="BD44" s="18"/>
      <c r="BE44" s="105">
        <f t="shared" si="29"/>
        <v>1.3847422500647537E-2</v>
      </c>
      <c r="BF44" s="105">
        <f t="shared" si="43"/>
        <v>1.4629993937900159E-2</v>
      </c>
    </row>
    <row r="45" spans="1:61" x14ac:dyDescent="0.25">
      <c r="A45" s="120">
        <v>1</v>
      </c>
      <c r="C45" s="14">
        <f t="shared" si="47"/>
        <v>44109</v>
      </c>
      <c r="D45" s="84">
        <v>44</v>
      </c>
      <c r="E45" s="84" t="str">
        <f t="shared" si="7"/>
        <v/>
      </c>
      <c r="AC45" s="70">
        <f t="shared" si="10"/>
        <v>7.4718750563680842</v>
      </c>
      <c r="AD45" s="15">
        <f t="shared" si="11"/>
        <v>0.15</v>
      </c>
      <c r="AE45">
        <f t="shared" si="46"/>
        <v>6.7499999999999999E-3</v>
      </c>
      <c r="AF45">
        <v>22.22</v>
      </c>
      <c r="AG45">
        <f t="shared" si="1"/>
        <v>4.4999999999999998E-2</v>
      </c>
      <c r="AH45">
        <f t="shared" si="12"/>
        <v>-3.8249999999999999E-2</v>
      </c>
      <c r="AI45" s="26">
        <f t="shared" si="33"/>
        <v>26655.800241601824</v>
      </c>
      <c r="AJ45" s="27">
        <f t="shared" si="13"/>
        <v>-1.0910863573822449</v>
      </c>
      <c r="AK45" s="27">
        <f t="shared" si="22"/>
        <v>-22.569810197382946</v>
      </c>
      <c r="AL45" s="27">
        <f t="shared" si="23"/>
        <v>-21.294806899288673</v>
      </c>
      <c r="AM45" s="27">
        <f t="shared" si="24"/>
        <v>-2.3660896554765194</v>
      </c>
      <c r="AN45" s="27">
        <f t="shared" si="25"/>
        <v>-7.0982689664295568</v>
      </c>
      <c r="AO45" s="27">
        <f t="shared" si="26"/>
        <v>-14.196537932859115</v>
      </c>
      <c r="AP45" s="18">
        <f t="shared" si="37"/>
        <v>170.79370784397236</v>
      </c>
      <c r="AQ45" s="18">
        <f t="shared" si="44"/>
        <v>-14.308031819756241</v>
      </c>
      <c r="AR45" s="18">
        <f t="shared" si="14"/>
        <v>0.98197772164402042</v>
      </c>
      <c r="AS45" s="18">
        <f t="shared" si="15"/>
        <v>20.312829177644652</v>
      </c>
      <c r="AT45" s="18">
        <f t="shared" si="16"/>
        <v>-7.7186512820940267</v>
      </c>
      <c r="AU45" s="18">
        <f t="shared" si="17"/>
        <v>-10.084740937570546</v>
      </c>
      <c r="AV45" s="18">
        <f t="shared" si="38"/>
        <v>1587.1060505542034</v>
      </c>
      <c r="AW45" s="18">
        <f t="shared" si="27"/>
        <v>-0.7318762025615797</v>
      </c>
      <c r="AX45" s="18">
        <f t="shared" si="28"/>
        <v>24.392772757326838</v>
      </c>
      <c r="AY45" s="18">
        <f t="shared" si="18"/>
        <v>-3.0003813418125934E-2</v>
      </c>
      <c r="AZ45" s="19">
        <f t="shared" si="2"/>
        <v>28413.7</v>
      </c>
      <c r="BA45" s="18">
        <f t="shared" si="19"/>
        <v>23.660896554765191</v>
      </c>
      <c r="BB45" s="18">
        <f t="shared" si="36"/>
        <v>1654.8997583981748</v>
      </c>
      <c r="BC45" s="18">
        <f t="shared" si="20"/>
        <v>1757.8997583981759</v>
      </c>
      <c r="BD45" s="18"/>
      <c r="BE45" s="105">
        <f t="shared" si="29"/>
        <v>1.3643389659492978E-2</v>
      </c>
      <c r="BF45" s="105">
        <f t="shared" si="43"/>
        <v>1.4402588184858664E-2</v>
      </c>
    </row>
    <row r="46" spans="1:61" x14ac:dyDescent="0.25">
      <c r="A46" s="120">
        <v>1</v>
      </c>
      <c r="C46" s="14">
        <f t="shared" si="47"/>
        <v>44110</v>
      </c>
      <c r="D46" s="84">
        <v>45</v>
      </c>
      <c r="E46" s="84" t="str">
        <f t="shared" si="7"/>
        <v/>
      </c>
      <c r="AC46" s="70">
        <f t="shared" si="10"/>
        <v>7.4852306422803769</v>
      </c>
      <c r="AD46" s="15">
        <f t="shared" si="11"/>
        <v>0.15</v>
      </c>
      <c r="AE46">
        <f t="shared" si="46"/>
        <v>6.7499999999999999E-3</v>
      </c>
      <c r="AF46">
        <v>22.22</v>
      </c>
      <c r="AG46">
        <f t="shared" si="1"/>
        <v>4.4999999999999998E-2</v>
      </c>
      <c r="AH46">
        <f t="shared" si="12"/>
        <v>-3.8249999999999999E-2</v>
      </c>
      <c r="AI46" s="26">
        <f t="shared" si="33"/>
        <v>26632.164980292571</v>
      </c>
      <c r="AJ46" s="27">
        <f t="shared" si="13"/>
        <v>-1.0854673311496061</v>
      </c>
      <c r="AK46" s="27">
        <f t="shared" si="22"/>
        <v>-22.549793978105669</v>
      </c>
      <c r="AL46" s="27">
        <f t="shared" si="23"/>
        <v>-21.271735178329745</v>
      </c>
      <c r="AM46" s="27">
        <f t="shared" si="24"/>
        <v>-2.3635261309255275</v>
      </c>
      <c r="AN46" s="27">
        <f t="shared" si="25"/>
        <v>-7.0905783927765818</v>
      </c>
      <c r="AO46" s="27">
        <f t="shared" si="26"/>
        <v>-14.181156785553164</v>
      </c>
      <c r="AP46" s="18">
        <f t="shared" si="37"/>
        <v>170.08808577556258</v>
      </c>
      <c r="AQ46" s="18">
        <f t="shared" si="44"/>
        <v>-14.291640393760797</v>
      </c>
      <c r="AR46" s="18">
        <f t="shared" si="14"/>
        <v>0.97692059803464559</v>
      </c>
      <c r="AS46" s="18">
        <f t="shared" si="15"/>
        <v>20.294814580295103</v>
      </c>
      <c r="AT46" s="18">
        <f t="shared" si="16"/>
        <v>-7.6857168529787554</v>
      </c>
      <c r="AU46" s="18">
        <f t="shared" si="17"/>
        <v>-10.049242983904282</v>
      </c>
      <c r="AV46" s="18">
        <f t="shared" si="38"/>
        <v>1611.4469339318684</v>
      </c>
      <c r="AW46" s="18">
        <f t="shared" si="27"/>
        <v>-0.70562206840978092</v>
      </c>
      <c r="AX46" s="18">
        <f t="shared" si="28"/>
        <v>24.340883377665023</v>
      </c>
      <c r="AY46" s="18">
        <f t="shared" si="18"/>
        <v>-2.8989172556377039E-2</v>
      </c>
      <c r="AZ46" s="19">
        <f t="shared" si="2"/>
        <v>28413.7</v>
      </c>
      <c r="BA46" s="18">
        <f t="shared" si="19"/>
        <v>23.635261309255274</v>
      </c>
      <c r="BB46" s="18">
        <f t="shared" si="36"/>
        <v>1678.5350197074301</v>
      </c>
      <c r="BC46" s="18">
        <f t="shared" si="20"/>
        <v>1781.535019707431</v>
      </c>
      <c r="BD46" s="18"/>
      <c r="BE46" s="105">
        <f t="shared" si="29"/>
        <v>1.3445170122096128E-2</v>
      </c>
      <c r="BF46" s="105">
        <f t="shared" si="43"/>
        <v>1.418203841926418E-2</v>
      </c>
    </row>
    <row r="47" spans="1:61" x14ac:dyDescent="0.25">
      <c r="A47" s="120">
        <v>1</v>
      </c>
      <c r="C47" s="14">
        <f t="shared" si="47"/>
        <v>44111</v>
      </c>
      <c r="D47" s="84">
        <v>46</v>
      </c>
      <c r="E47" s="84" t="str">
        <f t="shared" si="7"/>
        <v/>
      </c>
      <c r="AC47" s="70">
        <f t="shared" si="10"/>
        <v>7.498396113233321</v>
      </c>
      <c r="AD47" s="15">
        <f t="shared" si="11"/>
        <v>0.15</v>
      </c>
      <c r="AE47">
        <f t="shared" si="46"/>
        <v>6.7499999999999999E-3</v>
      </c>
      <c r="AF47">
        <v>22.22</v>
      </c>
      <c r="AG47">
        <f t="shared" si="1"/>
        <v>4.4999999999999998E-2</v>
      </c>
      <c r="AH47">
        <f t="shared" si="12"/>
        <v>-3.8249999999999999E-2</v>
      </c>
      <c r="AI47" s="26">
        <f t="shared" si="33"/>
        <v>26608.555156537041</v>
      </c>
      <c r="AJ47" s="27">
        <f t="shared" si="13"/>
        <v>-1.0800243102611142</v>
      </c>
      <c r="AK47" s="27">
        <f t="shared" si="22"/>
        <v>-22.529799445271852</v>
      </c>
      <c r="AL47" s="27">
        <f t="shared" si="23"/>
        <v>-21.24884137997967</v>
      </c>
      <c r="AM47" s="27">
        <f t="shared" si="24"/>
        <v>-2.3609823755532964</v>
      </c>
      <c r="AN47" s="27">
        <f t="shared" si="25"/>
        <v>-7.0829471266598896</v>
      </c>
      <c r="AO47" s="27">
        <f t="shared" si="26"/>
        <v>-14.165894253319781</v>
      </c>
      <c r="AP47" s="18">
        <f t="shared" si="37"/>
        <v>169.40754490396236</v>
      </c>
      <c r="AQ47" s="18">
        <f t="shared" si="44"/>
        <v>-14.275418391679551</v>
      </c>
      <c r="AR47" s="18">
        <f t="shared" si="14"/>
        <v>0.97202187923500283</v>
      </c>
      <c r="AS47" s="18">
        <f t="shared" si="15"/>
        <v>20.276819500744669</v>
      </c>
      <c r="AT47" s="18">
        <f t="shared" si="16"/>
        <v>-7.6539638599003155</v>
      </c>
      <c r="AU47" s="18">
        <f t="shared" si="17"/>
        <v>-10.014946235453612</v>
      </c>
      <c r="AV47" s="18">
        <f t="shared" si="38"/>
        <v>1635.7372985590016</v>
      </c>
      <c r="AW47" s="18">
        <f t="shared" si="27"/>
        <v>-0.68054087160021481</v>
      </c>
      <c r="AX47" s="18">
        <f t="shared" si="28"/>
        <v>24.290364627133158</v>
      </c>
      <c r="AY47" s="18">
        <f t="shared" si="18"/>
        <v>-2.8016906376120334E-2</v>
      </c>
      <c r="AZ47" s="19">
        <f t="shared" si="2"/>
        <v>28413.700000000004</v>
      </c>
      <c r="BA47" s="18">
        <f t="shared" si="19"/>
        <v>23.609823755532965</v>
      </c>
      <c r="BB47" s="18">
        <f t="shared" si="36"/>
        <v>1702.1448434629631</v>
      </c>
      <c r="BC47" s="18">
        <f t="shared" si="20"/>
        <v>1805.144843462964</v>
      </c>
      <c r="BD47" s="18"/>
      <c r="BE47" s="105">
        <f t="shared" si="29"/>
        <v>1.3252517348443826E-2</v>
      </c>
      <c r="BF47" s="105">
        <f t="shared" si="43"/>
        <v>1.3968035610081931E-2</v>
      </c>
    </row>
    <row r="48" spans="1:61" x14ac:dyDescent="0.25">
      <c r="A48" s="120">
        <v>1</v>
      </c>
      <c r="C48" s="14">
        <f t="shared" si="47"/>
        <v>44112</v>
      </c>
      <c r="D48" s="84">
        <v>47</v>
      </c>
      <c r="E48" s="84" t="str">
        <f t="shared" si="7"/>
        <v/>
      </c>
      <c r="AC48" s="70">
        <f t="shared" si="10"/>
        <v>7.5113766982905537</v>
      </c>
      <c r="AD48" s="15">
        <f t="shared" si="11"/>
        <v>0.15</v>
      </c>
      <c r="AE48">
        <f t="shared" si="46"/>
        <v>6.7499999999999999E-3</v>
      </c>
      <c r="AF48">
        <v>22.22</v>
      </c>
      <c r="AG48">
        <f t="shared" si="1"/>
        <v>4.4999999999999998E-2</v>
      </c>
      <c r="AH48">
        <f t="shared" si="12"/>
        <v>-3.8249999999999999E-2</v>
      </c>
      <c r="AI48" s="26">
        <f t="shared" si="33"/>
        <v>26584.970580716763</v>
      </c>
      <c r="AJ48" s="27">
        <f t="shared" si="13"/>
        <v>-1.0747493886391577</v>
      </c>
      <c r="AK48" s="27">
        <f t="shared" si="22"/>
        <v>-22.509826431641756</v>
      </c>
      <c r="AL48" s="27">
        <f t="shared" si="23"/>
        <v>-21.226118238252823</v>
      </c>
      <c r="AM48" s="27">
        <f t="shared" si="24"/>
        <v>-2.3584575820280915</v>
      </c>
      <c r="AN48" s="27">
        <f t="shared" si="25"/>
        <v>-7.0753727460842741</v>
      </c>
      <c r="AO48" s="27">
        <f t="shared" si="26"/>
        <v>-14.15074549216855</v>
      </c>
      <c r="AP48" s="18">
        <f t="shared" si="37"/>
        <v>168.75096730914899</v>
      </c>
      <c r="AQ48" s="18">
        <f t="shared" si="44"/>
        <v>-14.259356312387887</v>
      </c>
      <c r="AR48" s="18">
        <f t="shared" si="14"/>
        <v>0.96727444977524191</v>
      </c>
      <c r="AS48" s="18">
        <f t="shared" si="15"/>
        <v>20.258843788477581</v>
      </c>
      <c r="AT48" s="18">
        <f t="shared" si="16"/>
        <v>-7.6233395206783063</v>
      </c>
      <c r="AU48" s="18">
        <f t="shared" si="17"/>
        <v>-9.9817971027063983</v>
      </c>
      <c r="AV48" s="18">
        <f t="shared" si="38"/>
        <v>1659.9784519740956</v>
      </c>
      <c r="AW48" s="18">
        <f t="shared" si="27"/>
        <v>-0.65657759481337052</v>
      </c>
      <c r="AX48" s="18">
        <f t="shared" si="28"/>
        <v>24.241153415094004</v>
      </c>
      <c r="AY48" s="18">
        <f t="shared" si="18"/>
        <v>-2.7085245638705693E-2</v>
      </c>
      <c r="AZ48" s="19">
        <f t="shared" si="2"/>
        <v>28413.700000000008</v>
      </c>
      <c r="BA48" s="18">
        <f t="shared" si="19"/>
        <v>23.584575820280918</v>
      </c>
      <c r="BB48" s="18">
        <f t="shared" si="36"/>
        <v>1725.7294192832439</v>
      </c>
      <c r="BC48" s="18">
        <f t="shared" si="20"/>
        <v>1828.7294192832446</v>
      </c>
      <c r="BD48" s="18"/>
      <c r="BE48" s="105">
        <f t="shared" si="29"/>
        <v>1.3065198566025496E-2</v>
      </c>
      <c r="BF48" s="105">
        <f t="shared" si="43"/>
        <v>1.3760289339656296E-2</v>
      </c>
    </row>
    <row r="49" spans="1:60" x14ac:dyDescent="0.25">
      <c r="A49" s="120">
        <v>1</v>
      </c>
      <c r="C49" s="14">
        <f t="shared" si="47"/>
        <v>44113</v>
      </c>
      <c r="D49" s="84">
        <v>48</v>
      </c>
      <c r="E49" s="84" t="str">
        <f t="shared" si="7"/>
        <v/>
      </c>
      <c r="AC49" s="70">
        <f t="shared" si="10"/>
        <v>7.5241774122694718</v>
      </c>
      <c r="AD49" s="15">
        <f t="shared" si="11"/>
        <v>0.15</v>
      </c>
      <c r="AE49">
        <f t="shared" si="46"/>
        <v>6.7499999999999999E-3</v>
      </c>
      <c r="AF49">
        <v>22.22</v>
      </c>
      <c r="AG49">
        <f t="shared" si="1"/>
        <v>4.4999999999999998E-2</v>
      </c>
      <c r="AH49">
        <f t="shared" si="12"/>
        <v>-3.8249999999999999E-2</v>
      </c>
      <c r="AI49" s="26">
        <f t="shared" si="33"/>
        <v>26561.411070903228</v>
      </c>
      <c r="AJ49" s="27">
        <f t="shared" si="13"/>
        <v>-1.069635036728984</v>
      </c>
      <c r="AK49" s="27">
        <f t="shared" si="22"/>
        <v>-22.489874776805365</v>
      </c>
      <c r="AL49" s="27">
        <f t="shared" si="23"/>
        <v>-21.203558832180914</v>
      </c>
      <c r="AM49" s="27">
        <f t="shared" si="24"/>
        <v>-2.3559509813534349</v>
      </c>
      <c r="AN49" s="27">
        <f t="shared" si="25"/>
        <v>-7.067852944060304</v>
      </c>
      <c r="AO49" s="27">
        <f t="shared" si="26"/>
        <v>-14.13570588812061</v>
      </c>
      <c r="AP49" s="18">
        <f t="shared" si="37"/>
        <v>168.11728740162454</v>
      </c>
      <c r="AQ49" s="18">
        <f t="shared" si="44"/>
        <v>-14.243445210793666</v>
      </c>
      <c r="AR49" s="18">
        <f t="shared" si="14"/>
        <v>0.96267153305608555</v>
      </c>
      <c r="AS49" s="18">
        <f t="shared" si="15"/>
        <v>20.240887299124829</v>
      </c>
      <c r="AT49" s="18">
        <f t="shared" si="16"/>
        <v>-7.5937935289117044</v>
      </c>
      <c r="AU49" s="18">
        <f t="shared" si="17"/>
        <v>-9.9497445102651394</v>
      </c>
      <c r="AV49" s="18">
        <f t="shared" si="38"/>
        <v>1684.1716416951544</v>
      </c>
      <c r="AW49" s="18">
        <f t="shared" si="27"/>
        <v>-0.6336799075244528</v>
      </c>
      <c r="AX49" s="18">
        <f t="shared" si="28"/>
        <v>24.193189721058843</v>
      </c>
      <c r="AY49" s="18">
        <f t="shared" si="18"/>
        <v>-2.6192491144434307E-2</v>
      </c>
      <c r="AZ49" s="19">
        <f t="shared" si="2"/>
        <v>28413.700000000004</v>
      </c>
      <c r="BA49" s="18">
        <f t="shared" si="19"/>
        <v>23.559509813534348</v>
      </c>
      <c r="BB49" s="18">
        <f t="shared" si="36"/>
        <v>1749.2889290967782</v>
      </c>
      <c r="BC49" s="18">
        <f t="shared" si="20"/>
        <v>1852.2889290967789</v>
      </c>
      <c r="BD49" s="18"/>
      <c r="BE49" s="105">
        <f t="shared" si="29"/>
        <v>1.2882993823530361E-2</v>
      </c>
      <c r="BF49" s="105">
        <f t="shared" si="43"/>
        <v>1.355852642206005E-2</v>
      </c>
    </row>
    <row r="50" spans="1:60" x14ac:dyDescent="0.25">
      <c r="A50" s="120">
        <v>1</v>
      </c>
      <c r="C50" s="14">
        <f t="shared" si="47"/>
        <v>44114</v>
      </c>
      <c r="D50" s="84">
        <v>49</v>
      </c>
      <c r="E50" s="84" t="str">
        <f t="shared" si="7"/>
        <v/>
      </c>
      <c r="AC50" s="70">
        <f t="shared" si="10"/>
        <v>7.5368030673100836</v>
      </c>
      <c r="AD50" s="15">
        <f t="shared" si="11"/>
        <v>0.15</v>
      </c>
      <c r="AE50">
        <f t="shared" si="46"/>
        <v>6.7499999999999999E-3</v>
      </c>
      <c r="AF50">
        <v>22.22</v>
      </c>
      <c r="AG50">
        <f t="shared" si="1"/>
        <v>4.4999999999999998E-2</v>
      </c>
      <c r="AH50">
        <f t="shared" si="12"/>
        <v>-3.8249999999999999E-2</v>
      </c>
      <c r="AI50" s="26">
        <f t="shared" si="33"/>
        <v>26537.876452493536</v>
      </c>
      <c r="AJ50" s="27">
        <f t="shared" si="13"/>
        <v>-1.0646740828343411</v>
      </c>
      <c r="AK50" s="27">
        <f t="shared" si="22"/>
        <v>-22.469944326858069</v>
      </c>
      <c r="AL50" s="27">
        <f t="shared" si="23"/>
        <v>-21.181156568723168</v>
      </c>
      <c r="AM50" s="27">
        <f t="shared" si="24"/>
        <v>-2.3534618409692412</v>
      </c>
      <c r="AN50" s="27">
        <f t="shared" si="25"/>
        <v>-7.0603855229077226</v>
      </c>
      <c r="AO50" s="27">
        <f t="shared" si="26"/>
        <v>-14.120771045815445</v>
      </c>
      <c r="AP50" s="18">
        <f t="shared" si="37"/>
        <v>167.50548936617741</v>
      </c>
      <c r="AQ50" s="18">
        <f t="shared" si="44"/>
        <v>-14.227676671097182</v>
      </c>
      <c r="AR50" s="18">
        <f t="shared" si="14"/>
        <v>0.95820667455090702</v>
      </c>
      <c r="AS50" s="18">
        <f t="shared" si="15"/>
        <v>20.222949894172263</v>
      </c>
      <c r="AT50" s="18">
        <f t="shared" si="16"/>
        <v>-7.5652779330731041</v>
      </c>
      <c r="AU50" s="18">
        <f t="shared" si="17"/>
        <v>-9.9187397740423453</v>
      </c>
      <c r="AV50" s="18">
        <f t="shared" si="38"/>
        <v>1708.3180581402939</v>
      </c>
      <c r="AW50" s="18">
        <f t="shared" si="27"/>
        <v>-0.61179803544712286</v>
      </c>
      <c r="AX50" s="18">
        <f t="shared" si="28"/>
        <v>24.146416445139494</v>
      </c>
      <c r="AY50" s="18">
        <f t="shared" si="18"/>
        <v>-2.5337011677783499E-2</v>
      </c>
      <c r="AZ50" s="19">
        <f t="shared" si="2"/>
        <v>28413.700000000004</v>
      </c>
      <c r="BA50" s="18">
        <f t="shared" si="19"/>
        <v>23.53461840969241</v>
      </c>
      <c r="BB50" s="18">
        <f t="shared" si="36"/>
        <v>1772.8235475064707</v>
      </c>
      <c r="BC50" s="18">
        <f t="shared" si="20"/>
        <v>1875.8235475064714</v>
      </c>
      <c r="BD50" s="18"/>
      <c r="BE50" s="105">
        <f t="shared" si="29"/>
        <v>1.2705695121315946E-2</v>
      </c>
      <c r="BF50" s="105">
        <f t="shared" si="43"/>
        <v>1.3362489640714455E-2</v>
      </c>
    </row>
    <row r="51" spans="1:60" x14ac:dyDescent="0.25">
      <c r="A51" s="120">
        <v>1</v>
      </c>
      <c r="C51" s="14">
        <f t="shared" si="47"/>
        <v>44115</v>
      </c>
      <c r="D51" s="84">
        <v>50</v>
      </c>
      <c r="E51" s="84" t="str">
        <f t="shared" si="7"/>
        <v/>
      </c>
      <c r="AC51" s="70">
        <f t="shared" si="10"/>
        <v>7.5492582836743729</v>
      </c>
      <c r="AD51" s="15">
        <f t="shared" si="11"/>
        <v>0.15</v>
      </c>
      <c r="AE51">
        <f t="shared" si="46"/>
        <v>6.7499999999999999E-3</v>
      </c>
      <c r="AF51">
        <v>22.22</v>
      </c>
      <c r="AG51">
        <f t="shared" si="1"/>
        <v>4.4999999999999998E-2</v>
      </c>
      <c r="AH51">
        <f t="shared" si="12"/>
        <v>-3.8249999999999999E-2</v>
      </c>
      <c r="AI51" s="26">
        <f t="shared" si="33"/>
        <v>26514.366557864065</v>
      </c>
      <c r="AJ51" s="27">
        <f t="shared" si="13"/>
        <v>-1.0598596953773691</v>
      </c>
      <c r="AK51" s="27">
        <f t="shared" si="22"/>
        <v>-22.450034934092454</v>
      </c>
      <c r="AL51" s="27">
        <f t="shared" si="23"/>
        <v>-21.158905166522842</v>
      </c>
      <c r="AM51" s="27">
        <f t="shared" si="24"/>
        <v>-2.3509894629469823</v>
      </c>
      <c r="AN51" s="27">
        <f t="shared" si="25"/>
        <v>-7.0529683888409478</v>
      </c>
      <c r="AO51" s="27">
        <f t="shared" si="26"/>
        <v>-14.105936777681894</v>
      </c>
      <c r="AP51" s="18">
        <f t="shared" si="37"/>
        <v>166.91460473001831</v>
      </c>
      <c r="AQ51" s="18">
        <f t="shared" si="44"/>
        <v>-14.212042781204001</v>
      </c>
      <c r="AR51" s="18">
        <f t="shared" si="14"/>
        <v>0.95387372583963226</v>
      </c>
      <c r="AS51" s="18">
        <f t="shared" si="15"/>
        <v>20.205031440683207</v>
      </c>
      <c r="AT51" s="18">
        <f t="shared" si="16"/>
        <v>-7.5377470214779834</v>
      </c>
      <c r="AU51" s="18">
        <f t="shared" si="17"/>
        <v>-9.8887364844249657</v>
      </c>
      <c r="AV51" s="18">
        <f t="shared" si="38"/>
        <v>1732.4188374059229</v>
      </c>
      <c r="AW51" s="18">
        <f t="shared" si="27"/>
        <v>-0.59088463615910314</v>
      </c>
      <c r="AX51" s="18">
        <f t="shared" si="28"/>
        <v>24.100779265628944</v>
      </c>
      <c r="AY51" s="18">
        <f t="shared" si="18"/>
        <v>-2.451724193838772E-2</v>
      </c>
      <c r="AZ51" s="19">
        <f t="shared" si="2"/>
        <v>28413.700000000008</v>
      </c>
      <c r="BA51" s="18">
        <f t="shared" si="19"/>
        <v>23.509894629469823</v>
      </c>
      <c r="BB51" s="18">
        <f t="shared" si="36"/>
        <v>1796.3334421359405</v>
      </c>
      <c r="BC51" s="18">
        <f t="shared" si="20"/>
        <v>1899.3334421359411</v>
      </c>
      <c r="BD51" s="18"/>
      <c r="BE51" s="105">
        <f t="shared" si="29"/>
        <v>1.2533105611517343E-2</v>
      </c>
      <c r="BF51" s="105">
        <f t="shared" si="43"/>
        <v>1.3171936594133703E-2</v>
      </c>
    </row>
    <row r="52" spans="1:60" x14ac:dyDescent="0.25">
      <c r="A52" s="120">
        <v>1</v>
      </c>
      <c r="C52" s="14">
        <f t="shared" si="47"/>
        <v>44116</v>
      </c>
      <c r="D52" s="84">
        <v>51</v>
      </c>
      <c r="E52" s="84" t="str">
        <f t="shared" si="7"/>
        <v/>
      </c>
      <c r="AC52" s="70">
        <f t="shared" si="10"/>
        <v>7.5615474998366521</v>
      </c>
      <c r="AD52" s="15">
        <f t="shared" si="11"/>
        <v>0.15</v>
      </c>
      <c r="AE52">
        <f t="shared" si="46"/>
        <v>6.7499999999999999E-3</v>
      </c>
      <c r="AF52">
        <v>22.22</v>
      </c>
      <c r="AG52">
        <f t="shared" si="1"/>
        <v>4.4999999999999998E-2</v>
      </c>
      <c r="AH52">
        <f t="shared" si="12"/>
        <v>-3.8249999999999999E-2</v>
      </c>
      <c r="AI52" s="26">
        <f t="shared" si="33"/>
        <v>26490.881226041321</v>
      </c>
      <c r="AJ52" s="27">
        <f t="shared" si="13"/>
        <v>-1.055185366037954</v>
      </c>
      <c r="AK52" s="27">
        <f t="shared" si="22"/>
        <v>-22.430146456705298</v>
      </c>
      <c r="AL52" s="27">
        <f t="shared" si="23"/>
        <v>-21.136798640468928</v>
      </c>
      <c r="AM52" s="27">
        <f t="shared" si="24"/>
        <v>-2.3485331822743252</v>
      </c>
      <c r="AN52" s="27">
        <f t="shared" si="25"/>
        <v>-7.0455995468229764</v>
      </c>
      <c r="AO52" s="27">
        <f t="shared" si="26"/>
        <v>-14.091199093645951</v>
      </c>
      <c r="AP52" s="18">
        <f t="shared" si="37"/>
        <v>166.34370822477729</v>
      </c>
      <c r="AQ52" s="18">
        <f t="shared" si="44"/>
        <v>-14.196537932859115</v>
      </c>
      <c r="AR52" s="18">
        <f t="shared" si="14"/>
        <v>0.94966682943415859</v>
      </c>
      <c r="AS52" s="18">
        <f t="shared" si="15"/>
        <v>20.187131811034767</v>
      </c>
      <c r="AT52" s="18">
        <f t="shared" si="16"/>
        <v>-7.5111572128508239</v>
      </c>
      <c r="AU52" s="18">
        <f t="shared" si="17"/>
        <v>-9.8596903951251491</v>
      </c>
      <c r="AV52" s="18">
        <f t="shared" si="38"/>
        <v>1756.4750657339073</v>
      </c>
      <c r="AW52" s="18">
        <f t="shared" si="27"/>
        <v>-0.57089650524102353</v>
      </c>
      <c r="AX52" s="18">
        <f t="shared" si="28"/>
        <v>24.0562283279844</v>
      </c>
      <c r="AY52" s="18">
        <f t="shared" si="18"/>
        <v>-2.3731754515187432E-2</v>
      </c>
      <c r="AZ52" s="19">
        <f t="shared" si="2"/>
        <v>28413.700000000004</v>
      </c>
      <c r="BA52" s="18">
        <f t="shared" si="19"/>
        <v>23.485331822743252</v>
      </c>
      <c r="BB52" s="18">
        <f t="shared" si="36"/>
        <v>1819.8187739586838</v>
      </c>
      <c r="BC52" s="18">
        <f t="shared" si="20"/>
        <v>1922.8187739586847</v>
      </c>
      <c r="BD52" s="18"/>
      <c r="BE52" s="105">
        <f t="shared" si="29"/>
        <v>1.2365038861387368E-2</v>
      </c>
      <c r="BF52" s="105">
        <f t="shared" si="43"/>
        <v>1.2986638639226181E-2</v>
      </c>
    </row>
    <row r="53" spans="1:60" x14ac:dyDescent="0.25">
      <c r="A53" s="120">
        <v>1</v>
      </c>
      <c r="C53" s="14">
        <f t="shared" si="47"/>
        <v>44117</v>
      </c>
      <c r="D53" s="84">
        <v>52</v>
      </c>
      <c r="E53" s="84" t="str">
        <f t="shared" si="7"/>
        <v/>
      </c>
      <c r="AC53" s="70">
        <f t="shared" si="10"/>
        <v>7.5736749819139551</v>
      </c>
      <c r="AD53" s="15">
        <f t="shared" si="11"/>
        <v>0.15</v>
      </c>
      <c r="AE53">
        <f t="shared" si="46"/>
        <v>6.7499999999999999E-3</v>
      </c>
      <c r="AF53">
        <v>22.22</v>
      </c>
      <c r="AG53">
        <f t="shared" si="1"/>
        <v>4.4999999999999998E-2</v>
      </c>
      <c r="AH53">
        <f t="shared" si="12"/>
        <v>-3.8249999999999999E-2</v>
      </c>
      <c r="AI53" s="26">
        <f t="shared" si="33"/>
        <v>26467.420302400598</v>
      </c>
      <c r="AJ53" s="27">
        <f t="shared" si="13"/>
        <v>-1.050644882205402</v>
      </c>
      <c r="AK53" s="27">
        <f t="shared" si="22"/>
        <v>-22.410278758519155</v>
      </c>
      <c r="AL53" s="27">
        <f t="shared" si="23"/>
        <v>-21.114831276652101</v>
      </c>
      <c r="AM53" s="27">
        <f t="shared" si="24"/>
        <v>-2.3460923640724558</v>
      </c>
      <c r="AN53" s="27">
        <f t="shared" si="25"/>
        <v>-7.0382770922173661</v>
      </c>
      <c r="AO53" s="27">
        <f t="shared" si="26"/>
        <v>-14.076554184434734</v>
      </c>
      <c r="AP53" s="18">
        <f t="shared" si="37"/>
        <v>165.79191584576125</v>
      </c>
      <c r="AQ53" s="18">
        <f t="shared" si="44"/>
        <v>-14.181156785553164</v>
      </c>
      <c r="AR53" s="18">
        <f t="shared" si="14"/>
        <v>0.94558039398486182</v>
      </c>
      <c r="AS53" s="18">
        <f t="shared" si="15"/>
        <v>20.169250882667239</v>
      </c>
      <c r="AT53" s="18">
        <f t="shared" si="16"/>
        <v>-7.485466870114978</v>
      </c>
      <c r="AU53" s="18">
        <f t="shared" si="17"/>
        <v>-9.8315592341874343</v>
      </c>
      <c r="AV53" s="18">
        <f t="shared" si="38"/>
        <v>1780.4877817536481</v>
      </c>
      <c r="AW53" s="18">
        <f t="shared" si="27"/>
        <v>-0.55179237901603528</v>
      </c>
      <c r="AX53" s="18">
        <f t="shared" si="28"/>
        <v>24.012716019740765</v>
      </c>
      <c r="AY53" s="18">
        <f t="shared" si="18"/>
        <v>-2.2979173974422919E-2</v>
      </c>
      <c r="AZ53" s="19">
        <f t="shared" si="2"/>
        <v>28413.700000000008</v>
      </c>
      <c r="BA53" s="18">
        <f t="shared" si="19"/>
        <v>23.460923640724555</v>
      </c>
      <c r="BB53" s="18">
        <f t="shared" si="36"/>
        <v>1843.2796975994083</v>
      </c>
      <c r="BC53" s="18">
        <f t="shared" si="20"/>
        <v>1946.2796975994092</v>
      </c>
      <c r="BD53" s="18"/>
      <c r="BE53" s="105">
        <f t="shared" si="29"/>
        <v>1.2201318168130524E-2</v>
      </c>
      <c r="BF53" s="105">
        <f t="shared" si="43"/>
        <v>1.2806379702805874E-2</v>
      </c>
    </row>
    <row r="54" spans="1:60" x14ac:dyDescent="0.25">
      <c r="A54" s="120">
        <v>1</v>
      </c>
      <c r="C54" s="14">
        <f t="shared" si="47"/>
        <v>44118</v>
      </c>
      <c r="D54" s="84">
        <v>53</v>
      </c>
      <c r="E54" s="84" t="str">
        <f t="shared" si="7"/>
        <v/>
      </c>
      <c r="AC54" s="70">
        <f t="shared" si="10"/>
        <v>7.5856448324937862</v>
      </c>
      <c r="AD54" s="15">
        <f t="shared" si="11"/>
        <v>0.15</v>
      </c>
      <c r="AE54">
        <f t="shared" si="46"/>
        <v>6.7499999999999999E-3</v>
      </c>
      <c r="AF54">
        <v>22.22</v>
      </c>
      <c r="AG54">
        <f t="shared" si="1"/>
        <v>4.4999999999999998E-2</v>
      </c>
      <c r="AH54">
        <f t="shared" si="12"/>
        <v>-3.8249999999999999E-2</v>
      </c>
      <c r="AI54" s="26">
        <f t="shared" si="33"/>
        <v>26443.983638378428</v>
      </c>
      <c r="AJ54" s="27">
        <f t="shared" si="13"/>
        <v>-1.0462323134416476</v>
      </c>
      <c r="AK54" s="27">
        <f t="shared" si="22"/>
        <v>-22.390431708727391</v>
      </c>
      <c r="AL54" s="27">
        <f t="shared" si="23"/>
        <v>-21.092997619952136</v>
      </c>
      <c r="AM54" s="27">
        <f t="shared" si="24"/>
        <v>-2.343666402216904</v>
      </c>
      <c r="AN54" s="27">
        <f t="shared" si="25"/>
        <v>-7.0309992066507121</v>
      </c>
      <c r="AO54" s="27">
        <f t="shared" si="26"/>
        <v>-14.061998413301424</v>
      </c>
      <c r="AP54" s="18">
        <f t="shared" si="37"/>
        <v>165.25838299933437</v>
      </c>
      <c r="AQ54" s="18">
        <f t="shared" si="44"/>
        <v>-14.165894253319781</v>
      </c>
      <c r="AR54" s="18">
        <f t="shared" si="14"/>
        <v>0.94160908209748284</v>
      </c>
      <c r="AS54" s="18">
        <f t="shared" si="15"/>
        <v>20.151388537854654</v>
      </c>
      <c r="AT54" s="18">
        <f t="shared" si="16"/>
        <v>-7.4606362130592565</v>
      </c>
      <c r="AU54" s="18">
        <f t="shared" si="17"/>
        <v>-9.8043026152761605</v>
      </c>
      <c r="AV54" s="18">
        <f t="shared" si="38"/>
        <v>1804.4579786222439</v>
      </c>
      <c r="AW54" s="18">
        <f t="shared" si="27"/>
        <v>-0.53353284642687981</v>
      </c>
      <c r="AX54" s="18">
        <f t="shared" si="28"/>
        <v>23.970196868595849</v>
      </c>
      <c r="AY54" s="18">
        <f t="shared" si="18"/>
        <v>-2.2258175406388879E-2</v>
      </c>
      <c r="AZ54" s="19">
        <f t="shared" si="2"/>
        <v>28413.700000000004</v>
      </c>
      <c r="BA54" s="18">
        <f t="shared" si="19"/>
        <v>23.43666402216904</v>
      </c>
      <c r="BB54" s="18">
        <f t="shared" si="36"/>
        <v>1866.7163616215773</v>
      </c>
      <c r="BC54" s="18">
        <f t="shared" si="20"/>
        <v>1969.7163616215782</v>
      </c>
      <c r="BD54" s="18"/>
      <c r="BE54" s="105">
        <f t="shared" si="29"/>
        <v>1.2041775933375029E-2</v>
      </c>
      <c r="BF54" s="105">
        <f t="shared" si="43"/>
        <v>1.2630955429215739E-2</v>
      </c>
    </row>
    <row r="55" spans="1:60" x14ac:dyDescent="0.25">
      <c r="A55" s="120">
        <v>1</v>
      </c>
      <c r="C55" s="14">
        <f t="shared" si="47"/>
        <v>44119</v>
      </c>
      <c r="D55" s="84">
        <v>54</v>
      </c>
      <c r="E55" s="84" t="str">
        <f t="shared" si="7"/>
        <v/>
      </c>
      <c r="AC55" s="70">
        <f t="shared" si="10"/>
        <v>7.5974609989047259</v>
      </c>
      <c r="AD55" s="15">
        <f t="shared" si="11"/>
        <v>0.15</v>
      </c>
      <c r="AE55">
        <f t="shared" si="46"/>
        <v>6.7499999999999999E-3</v>
      </c>
      <c r="AF55">
        <v>22.22</v>
      </c>
      <c r="AG55">
        <f t="shared" si="1"/>
        <v>4.4999999999999998E-2</v>
      </c>
      <c r="AH55">
        <f t="shared" si="12"/>
        <v>-3.8249999999999999E-2</v>
      </c>
      <c r="AI55" s="26">
        <f t="shared" si="33"/>
        <v>26420.571091198206</v>
      </c>
      <c r="AJ55" s="27">
        <f t="shared" si="13"/>
        <v>-1.041941998570862</v>
      </c>
      <c r="AK55" s="27">
        <f t="shared" si="22"/>
        <v>-22.370605181650962</v>
      </c>
      <c r="AL55" s="27">
        <f t="shared" si="23"/>
        <v>-21.071292462199644</v>
      </c>
      <c r="AM55" s="27">
        <f t="shared" si="24"/>
        <v>-2.3412547180221828</v>
      </c>
      <c r="AN55" s="27">
        <f t="shared" si="25"/>
        <v>-7.023764154066547</v>
      </c>
      <c r="AO55" s="27">
        <f t="shared" si="26"/>
        <v>-14.047528308133096</v>
      </c>
      <c r="AP55" s="18">
        <f t="shared" si="37"/>
        <v>164.74230273439542</v>
      </c>
      <c r="AQ55" s="18">
        <f t="shared" si="44"/>
        <v>-14.15074549216855</v>
      </c>
      <c r="AR55" s="18">
        <f t="shared" si="14"/>
        <v>0.93774779871377578</v>
      </c>
      <c r="AS55" s="18">
        <f t="shared" si="15"/>
        <v>20.133544663485868</v>
      </c>
      <c r="AT55" s="18">
        <f t="shared" si="16"/>
        <v>-7.4366272349700466</v>
      </c>
      <c r="AU55" s="18">
        <f t="shared" si="17"/>
        <v>-9.7778819529922298</v>
      </c>
      <c r="AV55" s="18">
        <f t="shared" si="38"/>
        <v>1828.3866060674047</v>
      </c>
      <c r="AW55" s="18">
        <f t="shared" si="27"/>
        <v>-0.51608026493894954</v>
      </c>
      <c r="AX55" s="18">
        <f t="shared" si="28"/>
        <v>23.928627445160828</v>
      </c>
      <c r="AY55" s="18">
        <f t="shared" si="18"/>
        <v>-2.1567482970834512E-2</v>
      </c>
      <c r="AZ55" s="19">
        <f t="shared" si="2"/>
        <v>28413.700000000004</v>
      </c>
      <c r="BA55" s="18">
        <f t="shared" si="19"/>
        <v>23.412547180221825</v>
      </c>
      <c r="BB55" s="18">
        <f t="shared" si="36"/>
        <v>1890.1289088017991</v>
      </c>
      <c r="BC55" s="18">
        <f t="shared" si="20"/>
        <v>1993.1289088018002</v>
      </c>
      <c r="BD55" s="18"/>
      <c r="BE55" s="105">
        <f t="shared" si="29"/>
        <v>1.1886253085163731E-2</v>
      </c>
      <c r="BF55" s="105">
        <f t="shared" si="43"/>
        <v>1.2460172396305726E-2</v>
      </c>
    </row>
    <row r="56" spans="1:60" x14ac:dyDescent="0.25">
      <c r="A56" s="120">
        <v>1</v>
      </c>
      <c r="C56" s="14">
        <f t="shared" si="47"/>
        <v>44120</v>
      </c>
      <c r="D56" s="84">
        <v>55</v>
      </c>
      <c r="E56" s="84" t="str">
        <f t="shared" si="7"/>
        <v/>
      </c>
      <c r="AC56" s="70">
        <f t="shared" si="10"/>
        <v>7.6091272809714647</v>
      </c>
      <c r="AD56" s="15">
        <f t="shared" si="11"/>
        <v>0.15</v>
      </c>
      <c r="AE56">
        <f t="shared" si="46"/>
        <v>6.7499999999999999E-3</v>
      </c>
      <c r="AF56">
        <v>22.22</v>
      </c>
      <c r="AG56">
        <f t="shared" si="1"/>
        <v>4.4999999999999998E-2</v>
      </c>
      <c r="AH56">
        <f t="shared" si="12"/>
        <v>-3.8249999999999999E-2</v>
      </c>
      <c r="AI56" s="26">
        <f t="shared" si="33"/>
        <v>26397.182523608335</v>
      </c>
      <c r="AJ56" s="27">
        <f t="shared" si="13"/>
        <v>-1.037768533366257</v>
      </c>
      <c r="AK56" s="27">
        <f t="shared" si="22"/>
        <v>-22.350799056506283</v>
      </c>
      <c r="AL56" s="27">
        <f t="shared" si="23"/>
        <v>-21.049710830885285</v>
      </c>
      <c r="AM56" s="27">
        <f t="shared" si="24"/>
        <v>-2.3388567589872542</v>
      </c>
      <c r="AN56" s="27">
        <f t="shared" si="25"/>
        <v>-7.0165702769617617</v>
      </c>
      <c r="AO56" s="27">
        <f t="shared" si="26"/>
        <v>-14.033140553923523</v>
      </c>
      <c r="AP56" s="18">
        <f t="shared" si="37"/>
        <v>164.2429040541123</v>
      </c>
      <c r="AQ56" s="18">
        <f t="shared" si="44"/>
        <v>-14.13570588812061</v>
      </c>
      <c r="AR56" s="18">
        <f t="shared" si="14"/>
        <v>0.93399168002963129</v>
      </c>
      <c r="AS56" s="18">
        <f t="shared" si="15"/>
        <v>20.115719150855654</v>
      </c>
      <c r="AT56" s="18">
        <f t="shared" si="16"/>
        <v>-7.4134036230477935</v>
      </c>
      <c r="AU56" s="18">
        <f t="shared" si="17"/>
        <v>-9.7522603820350469</v>
      </c>
      <c r="AV56" s="18">
        <f t="shared" si="38"/>
        <v>1852.2745723375604</v>
      </c>
      <c r="AW56" s="18">
        <f t="shared" si="27"/>
        <v>-0.49939868028312162</v>
      </c>
      <c r="AX56" s="18">
        <f t="shared" si="28"/>
        <v>23.88796627015563</v>
      </c>
      <c r="AY56" s="18">
        <f t="shared" si="18"/>
        <v>-2.0905868445864482E-2</v>
      </c>
      <c r="AZ56" s="19">
        <f t="shared" si="2"/>
        <v>28413.700000000008</v>
      </c>
      <c r="BA56" s="18">
        <f t="shared" si="19"/>
        <v>23.38856758987254</v>
      </c>
      <c r="BB56" s="18">
        <f t="shared" si="36"/>
        <v>1913.5174763916716</v>
      </c>
      <c r="BC56" s="18">
        <f t="shared" si="20"/>
        <v>2016.5174763916727</v>
      </c>
      <c r="BD56" s="18"/>
      <c r="BE56" s="105">
        <f t="shared" si="29"/>
        <v>1.1734598543318972E-2</v>
      </c>
      <c r="BF56" s="105">
        <f t="shared" si="43"/>
        <v>1.229384739346741E-2</v>
      </c>
    </row>
    <row r="57" spans="1:60" x14ac:dyDescent="0.25">
      <c r="A57" s="120">
        <v>1</v>
      </c>
      <c r="C57" s="14">
        <f t="shared" si="47"/>
        <v>44121</v>
      </c>
      <c r="D57" s="84">
        <v>56</v>
      </c>
      <c r="E57" s="84" t="str">
        <f t="shared" si="7"/>
        <v/>
      </c>
      <c r="AC57" s="70">
        <f t="shared" si="10"/>
        <v>7.6206473382922502</v>
      </c>
      <c r="AD57" s="15">
        <f t="shared" si="11"/>
        <v>0.15</v>
      </c>
      <c r="AE57">
        <f t="shared" si="46"/>
        <v>6.7499999999999999E-3</v>
      </c>
      <c r="AF57">
        <v>22.22</v>
      </c>
      <c r="AG57">
        <f t="shared" si="1"/>
        <v>4.4999999999999998E-2</v>
      </c>
      <c r="AH57">
        <f t="shared" si="12"/>
        <v>-3.8249999999999999E-2</v>
      </c>
      <c r="AI57" s="26">
        <f t="shared" si="33"/>
        <v>26373.817803632344</v>
      </c>
      <c r="AJ57" s="27">
        <f t="shared" si="13"/>
        <v>-1.0337067588062565</v>
      </c>
      <c r="AK57" s="27">
        <f t="shared" si="22"/>
        <v>-22.331013217183724</v>
      </c>
      <c r="AL57" s="27">
        <f t="shared" si="23"/>
        <v>-21.028247978390983</v>
      </c>
      <c r="AM57" s="27">
        <f t="shared" si="24"/>
        <v>-2.336471997598998</v>
      </c>
      <c r="AN57" s="27">
        <f t="shared" si="25"/>
        <v>-7.0094159927969946</v>
      </c>
      <c r="AO57" s="27">
        <f t="shared" si="26"/>
        <v>-14.018831985593987</v>
      </c>
      <c r="AP57" s="18">
        <f t="shared" si="37"/>
        <v>163.75945030425279</v>
      </c>
      <c r="AQ57" s="18">
        <f t="shared" si="44"/>
        <v>-14.120771045815445</v>
      </c>
      <c r="AR57" s="18">
        <f t="shared" si="14"/>
        <v>0.93033608292563086</v>
      </c>
      <c r="AS57" s="18">
        <f t="shared" si="15"/>
        <v>20.097911895465352</v>
      </c>
      <c r="AT57" s="18">
        <f t="shared" si="16"/>
        <v>-7.3909306824350534</v>
      </c>
      <c r="AU57" s="18">
        <f t="shared" si="17"/>
        <v>-9.7274026800340518</v>
      </c>
      <c r="AV57" s="18">
        <f t="shared" si="38"/>
        <v>1876.1227460634097</v>
      </c>
      <c r="AW57" s="18">
        <f t="shared" si="27"/>
        <v>-0.48345374985950684</v>
      </c>
      <c r="AX57" s="18">
        <f t="shared" si="28"/>
        <v>23.848173725849392</v>
      </c>
      <c r="AY57" s="18">
        <f t="shared" si="18"/>
        <v>-2.0272149784596884E-2</v>
      </c>
      <c r="AZ57" s="19">
        <f t="shared" si="2"/>
        <v>28413.700000000008</v>
      </c>
      <c r="BA57" s="18">
        <f t="shared" si="19"/>
        <v>23.364719975989978</v>
      </c>
      <c r="BB57" s="18">
        <f t="shared" si="36"/>
        <v>1936.8821963676617</v>
      </c>
      <c r="BC57" s="18">
        <f t="shared" si="20"/>
        <v>2039.8821963676626</v>
      </c>
      <c r="BD57" s="18"/>
      <c r="BE57" s="105">
        <f t="shared" si="29"/>
        <v>1.1586668724437896E-2</v>
      </c>
      <c r="BF57" s="105">
        <f t="shared" si="43"/>
        <v>1.2131806756080851E-2</v>
      </c>
    </row>
    <row r="58" spans="1:60" x14ac:dyDescent="0.25">
      <c r="A58" s="120">
        <v>1</v>
      </c>
      <c r="C58" s="14">
        <f t="shared" si="47"/>
        <v>44122</v>
      </c>
      <c r="D58" s="84">
        <v>57</v>
      </c>
      <c r="E58" s="84" t="str">
        <f t="shared" si="7"/>
        <v/>
      </c>
      <c r="AC58" s="70">
        <f t="shared" si="10"/>
        <v>7.6320246970735246</v>
      </c>
      <c r="AD58" s="15">
        <f t="shared" si="11"/>
        <v>0.15</v>
      </c>
      <c r="AE58">
        <f t="shared" si="46"/>
        <v>6.7499999999999999E-3</v>
      </c>
      <c r="AF58">
        <v>22.22</v>
      </c>
      <c r="AG58">
        <f t="shared" si="1"/>
        <v>4.4999999999999998E-2</v>
      </c>
      <c r="AH58">
        <f t="shared" si="12"/>
        <v>-3.8249999999999999E-2</v>
      </c>
      <c r="AI58" s="26">
        <f t="shared" si="33"/>
        <v>26350.476804330436</v>
      </c>
      <c r="AJ58" s="27">
        <f t="shared" si="13"/>
        <v>-1.029751749873532</v>
      </c>
      <c r="AK58" s="27">
        <f t="shared" si="22"/>
        <v>-22.311247552036203</v>
      </c>
      <c r="AL58" s="27">
        <f t="shared" si="23"/>
        <v>-21.006899371718763</v>
      </c>
      <c r="AM58" s="27">
        <f t="shared" si="24"/>
        <v>-2.3340999301909737</v>
      </c>
      <c r="AN58" s="27">
        <f t="shared" si="25"/>
        <v>-7.0022997905729207</v>
      </c>
      <c r="AO58" s="27">
        <f t="shared" si="26"/>
        <v>-14.004599581145843</v>
      </c>
      <c r="AP58" s="18">
        <f t="shared" si="37"/>
        <v>163.29123763459828</v>
      </c>
      <c r="AQ58" s="18">
        <f t="shared" si="44"/>
        <v>-14.105936777681894</v>
      </c>
      <c r="AR58" s="18">
        <f t="shared" si="14"/>
        <v>0.92677657488617882</v>
      </c>
      <c r="AS58" s="18">
        <f t="shared" si="15"/>
        <v>20.080122796832583</v>
      </c>
      <c r="AT58" s="18">
        <f t="shared" si="16"/>
        <v>-7.3691752636913757</v>
      </c>
      <c r="AU58" s="18">
        <f t="shared" si="17"/>
        <v>-9.7032751938823498</v>
      </c>
      <c r="AV58" s="18">
        <f t="shared" si="38"/>
        <v>1899.9319580349741</v>
      </c>
      <c r="AW58" s="18">
        <f t="shared" si="27"/>
        <v>-0.46821266965451969</v>
      </c>
      <c r="AX58" s="18">
        <f t="shared" si="28"/>
        <v>23.809211971564309</v>
      </c>
      <c r="AY58" s="18">
        <f t="shared" si="18"/>
        <v>-1.966518968430005E-2</v>
      </c>
      <c r="AZ58" s="19">
        <f t="shared" si="2"/>
        <v>28413.700000000008</v>
      </c>
      <c r="BA58" s="18">
        <f t="shared" si="19"/>
        <v>23.34099930190974</v>
      </c>
      <c r="BB58" s="18">
        <f t="shared" si="36"/>
        <v>1960.2231956695714</v>
      </c>
      <c r="BC58" s="18">
        <f t="shared" si="20"/>
        <v>2063.2231956695723</v>
      </c>
      <c r="BD58" s="18"/>
      <c r="BE58" s="105">
        <f t="shared" si="29"/>
        <v>1.144232708313849E-2</v>
      </c>
      <c r="BF58" s="105">
        <f t="shared" si="43"/>
        <v>1.1973885751308668E-2</v>
      </c>
    </row>
    <row r="59" spans="1:60" x14ac:dyDescent="0.25">
      <c r="A59" s="120">
        <v>1</v>
      </c>
      <c r="C59" s="14">
        <f t="shared" si="47"/>
        <v>44123</v>
      </c>
      <c r="D59" s="84">
        <v>58</v>
      </c>
      <c r="E59" s="84" t="str">
        <f t="shared" si="7"/>
        <v/>
      </c>
      <c r="AC59" s="70">
        <f t="shared" si="10"/>
        <v>7.6432627565536251</v>
      </c>
      <c r="AD59" s="15">
        <f t="shared" si="11"/>
        <v>0.15</v>
      </c>
      <c r="AE59">
        <f t="shared" si="46"/>
        <v>6.7499999999999999E-3</v>
      </c>
      <c r="AF59">
        <v>22.22</v>
      </c>
      <c r="AG59">
        <f t="shared" si="1"/>
        <v>4.4999999999999998E-2</v>
      </c>
      <c r="AH59">
        <f t="shared" si="12"/>
        <v>-3.8249999999999999E-2</v>
      </c>
      <c r="AI59" s="26">
        <f t="shared" si="33"/>
        <v>26327.159403571888</v>
      </c>
      <c r="AJ59" s="27">
        <f t="shared" si="13"/>
        <v>-1.0258988048715154</v>
      </c>
      <c r="AK59" s="27">
        <f t="shared" si="22"/>
        <v>-22.291501953677475</v>
      </c>
      <c r="AL59" s="27">
        <f t="shared" si="23"/>
        <v>-20.985660682694093</v>
      </c>
      <c r="AM59" s="27">
        <f t="shared" si="24"/>
        <v>-2.3317400758548992</v>
      </c>
      <c r="AN59" s="27">
        <f t="shared" si="25"/>
        <v>-6.9952202275646975</v>
      </c>
      <c r="AO59" s="27">
        <f t="shared" si="26"/>
        <v>-13.990440455129395</v>
      </c>
      <c r="AP59" s="18">
        <f t="shared" si="37"/>
        <v>162.83759353008949</v>
      </c>
      <c r="AQ59" s="18">
        <f t="shared" si="44"/>
        <v>-14.091199093645951</v>
      </c>
      <c r="AR59" s="18">
        <f t="shared" si="14"/>
        <v>0.92330892438436385</v>
      </c>
      <c r="AS59" s="18">
        <f t="shared" si="15"/>
        <v>20.062351758309728</v>
      </c>
      <c r="AT59" s="18">
        <f t="shared" si="16"/>
        <v>-7.3481056935569224</v>
      </c>
      <c r="AU59" s="18">
        <f t="shared" si="17"/>
        <v>-9.6798457694118216</v>
      </c>
      <c r="AV59" s="18">
        <f t="shared" si="38"/>
        <v>1923.7030028980316</v>
      </c>
      <c r="AW59" s="18">
        <f t="shared" si="27"/>
        <v>-0.45364410450878268</v>
      </c>
      <c r="AX59" s="18">
        <f t="shared" si="28"/>
        <v>23.771044863057568</v>
      </c>
      <c r="AY59" s="18">
        <f t="shared" si="18"/>
        <v>-1.9083894171340703E-2</v>
      </c>
      <c r="AZ59" s="19">
        <f t="shared" si="2"/>
        <v>28413.700000000012</v>
      </c>
      <c r="BA59" s="18">
        <f t="shared" si="19"/>
        <v>23.317400758548992</v>
      </c>
      <c r="BB59" s="18">
        <f t="shared" si="36"/>
        <v>1983.5405964281204</v>
      </c>
      <c r="BC59" s="18">
        <f t="shared" si="20"/>
        <v>2086.5405964281213</v>
      </c>
      <c r="BD59" s="18"/>
      <c r="BE59" s="105">
        <f t="shared" si="29"/>
        <v>1.1301443686504223E-2</v>
      </c>
      <c r="BF59" s="105">
        <f t="shared" si="43"/>
        <v>1.1819928010682029E-2</v>
      </c>
    </row>
    <row r="60" spans="1:60" x14ac:dyDescent="0.25">
      <c r="A60" s="120">
        <v>1</v>
      </c>
      <c r="C60" s="14">
        <f t="shared" si="47"/>
        <v>44124</v>
      </c>
      <c r="D60" s="84">
        <v>59</v>
      </c>
      <c r="E60" s="84" t="str">
        <f t="shared" si="7"/>
        <v/>
      </c>
      <c r="AC60" s="70">
        <f t="shared" si="10"/>
        <v>7.6543647950447538</v>
      </c>
      <c r="AD60" s="15">
        <f t="shared" si="11"/>
        <v>0.15</v>
      </c>
      <c r="AE60">
        <f t="shared" si="46"/>
        <v>6.7499999999999999E-3</v>
      </c>
      <c r="AF60">
        <v>22.22</v>
      </c>
      <c r="AG60">
        <f t="shared" si="1"/>
        <v>4.4999999999999998E-2</v>
      </c>
      <c r="AH60">
        <f t="shared" si="12"/>
        <v>-3.8249999999999999E-2</v>
      </c>
      <c r="AI60" s="26">
        <f t="shared" si="33"/>
        <v>26303.865483817863</v>
      </c>
      <c r="AJ60" s="27">
        <f t="shared" si="13"/>
        <v>-1.022143435234198</v>
      </c>
      <c r="AK60" s="27">
        <f t="shared" si="22"/>
        <v>-22.271776318789595</v>
      </c>
      <c r="AL60" s="27">
        <f t="shared" si="23"/>
        <v>-20.964527778621413</v>
      </c>
      <c r="AM60" s="27">
        <f t="shared" si="24"/>
        <v>-2.3293919754023795</v>
      </c>
      <c r="AN60" s="27">
        <f t="shared" si="25"/>
        <v>-6.9881759262071377</v>
      </c>
      <c r="AO60" s="27">
        <f t="shared" si="26"/>
        <v>-13.976351852414275</v>
      </c>
      <c r="AP60" s="18">
        <f t="shared" si="37"/>
        <v>162.39787541542213</v>
      </c>
      <c r="AQ60" s="18">
        <f t="shared" si="44"/>
        <v>-14.076554184434734</v>
      </c>
      <c r="AR60" s="18">
        <f t="shared" si="14"/>
        <v>0.9199290917107783</v>
      </c>
      <c r="AS60" s="18">
        <f t="shared" si="15"/>
        <v>20.044598686910636</v>
      </c>
      <c r="AT60" s="18">
        <f t="shared" si="16"/>
        <v>-7.3276917088540268</v>
      </c>
      <c r="AU60" s="18">
        <f t="shared" si="17"/>
        <v>-9.6570836842564063</v>
      </c>
      <c r="AV60" s="18">
        <f t="shared" si="38"/>
        <v>1947.4366407667228</v>
      </c>
      <c r="AW60" s="18">
        <f t="shared" si="27"/>
        <v>-0.43971811466735744</v>
      </c>
      <c r="AX60" s="18">
        <f t="shared" si="28"/>
        <v>23.733637868691176</v>
      </c>
      <c r="AY60" s="18">
        <f t="shared" si="18"/>
        <v>-1.8527210918955775E-2</v>
      </c>
      <c r="AZ60" s="19">
        <f t="shared" si="2"/>
        <v>28413.700000000008</v>
      </c>
      <c r="BA60" s="18">
        <f t="shared" si="19"/>
        <v>23.293919754023793</v>
      </c>
      <c r="BB60" s="18">
        <f t="shared" si="36"/>
        <v>2006.8345161821442</v>
      </c>
      <c r="BC60" s="18">
        <f t="shared" si="20"/>
        <v>2109.8345161821449</v>
      </c>
      <c r="BD60" s="18"/>
      <c r="BE60" s="105">
        <f t="shared" si="29"/>
        <v>1.1163894818964784E-2</v>
      </c>
      <c r="BF60" s="105">
        <f t="shared" si="43"/>
        <v>1.1669785005379204E-2</v>
      </c>
      <c r="BH60" s="80"/>
    </row>
    <row r="61" spans="1:60" x14ac:dyDescent="0.25">
      <c r="A61" s="120">
        <v>1</v>
      </c>
      <c r="C61" s="14">
        <f t="shared" si="47"/>
        <v>44125</v>
      </c>
      <c r="D61" s="84">
        <v>60</v>
      </c>
      <c r="E61" s="84" t="str">
        <f t="shared" si="7"/>
        <v/>
      </c>
      <c r="AC61" s="70">
        <f t="shared" si="10"/>
        <v>7.665333975620098</v>
      </c>
      <c r="AD61" s="15">
        <f t="shared" si="11"/>
        <v>0.15</v>
      </c>
      <c r="AE61">
        <f t="shared" si="46"/>
        <v>6.7499999999999999E-3</v>
      </c>
      <c r="AF61">
        <v>22.22</v>
      </c>
      <c r="AG61">
        <f t="shared" si="1"/>
        <v>4.4999999999999998E-2</v>
      </c>
      <c r="AH61">
        <f t="shared" si="12"/>
        <v>-3.8249999999999999E-2</v>
      </c>
      <c r="AI61" s="26">
        <f t="shared" si="33"/>
        <v>26280.594931914075</v>
      </c>
      <c r="AJ61" s="27">
        <f t="shared" si="13"/>
        <v>-1.0184813558495291</v>
      </c>
      <c r="AK61" s="27">
        <f t="shared" si="22"/>
        <v>-22.252070547939166</v>
      </c>
      <c r="AL61" s="27">
        <f t="shared" si="23"/>
        <v>-20.943496713409829</v>
      </c>
      <c r="AM61" s="27">
        <f t="shared" si="24"/>
        <v>-2.3270551903788697</v>
      </c>
      <c r="AN61" s="27">
        <f t="shared" si="25"/>
        <v>-6.9811655711366098</v>
      </c>
      <c r="AO61" s="27">
        <f t="shared" si="26"/>
        <v>-13.962331142273218</v>
      </c>
      <c r="AP61" s="18">
        <f t="shared" si="37"/>
        <v>161.97146932183654</v>
      </c>
      <c r="AQ61" s="18">
        <f t="shared" si="44"/>
        <v>-14.061998413301424</v>
      </c>
      <c r="AR61" s="18">
        <f t="shared" si="14"/>
        <v>0.91663322026457628</v>
      </c>
      <c r="AS61" s="18">
        <f t="shared" si="15"/>
        <v>20.02686349314525</v>
      </c>
      <c r="AT61" s="18">
        <f t="shared" si="16"/>
        <v>-7.3079043936939954</v>
      </c>
      <c r="AU61" s="18">
        <f t="shared" si="17"/>
        <v>-9.634959584072865</v>
      </c>
      <c r="AV61" s="18">
        <f t="shared" si="38"/>
        <v>1971.1335987640969</v>
      </c>
      <c r="AW61" s="18">
        <f t="shared" si="27"/>
        <v>-0.426406093585598</v>
      </c>
      <c r="AX61" s="18">
        <f t="shared" si="28"/>
        <v>23.696957997374057</v>
      </c>
      <c r="AY61" s="18">
        <f t="shared" si="18"/>
        <v>-1.7994127922784417E-2</v>
      </c>
      <c r="AZ61" s="19">
        <f t="shared" si="2"/>
        <v>28413.700000000008</v>
      </c>
      <c r="BA61" s="18">
        <f t="shared" si="19"/>
        <v>23.270551903788697</v>
      </c>
      <c r="BB61" s="18">
        <f t="shared" si="36"/>
        <v>2030.1050680859328</v>
      </c>
      <c r="BC61" s="18">
        <f t="shared" si="20"/>
        <v>2133.1050680859335</v>
      </c>
      <c r="BD61" s="18"/>
      <c r="BE61" s="105">
        <f t="shared" si="29"/>
        <v>1.102956261512769E-2</v>
      </c>
      <c r="BF61" s="105">
        <f t="shared" si="43"/>
        <v>1.152331556125385E-2</v>
      </c>
    </row>
    <row r="62" spans="1:60" x14ac:dyDescent="0.25">
      <c r="A62" s="120">
        <v>1</v>
      </c>
      <c r="C62" s="14">
        <f t="shared" si="47"/>
        <v>44126</v>
      </c>
      <c r="D62" s="84">
        <v>61</v>
      </c>
      <c r="E62" s="84" t="str">
        <f t="shared" si="7"/>
        <v/>
      </c>
      <c r="AC62" s="70">
        <f t="shared" si="10"/>
        <v>7.6761733514707311</v>
      </c>
      <c r="AD62" s="15">
        <f t="shared" si="11"/>
        <v>0.15</v>
      </c>
      <c r="AE62">
        <f t="shared" si="46"/>
        <v>6.7499999999999999E-3</v>
      </c>
      <c r="AF62">
        <v>22.22</v>
      </c>
      <c r="AG62">
        <f t="shared" si="1"/>
        <v>4.4999999999999998E-2</v>
      </c>
      <c r="AH62">
        <f t="shared" si="12"/>
        <v>-3.8249999999999999E-2</v>
      </c>
      <c r="AI62" s="26">
        <f t="shared" si="33"/>
        <v>26257.34763889285</v>
      </c>
      <c r="AJ62" s="27">
        <f t="shared" si="13"/>
        <v>-1.0149084758227598</v>
      </c>
      <c r="AK62" s="27">
        <f t="shared" si="22"/>
        <v>-22.232384545401963</v>
      </c>
      <c r="AL62" s="27">
        <f t="shared" si="23"/>
        <v>-20.922563719102254</v>
      </c>
      <c r="AM62" s="27">
        <f t="shared" si="24"/>
        <v>-2.3247293021224724</v>
      </c>
      <c r="AN62" s="27">
        <f t="shared" si="25"/>
        <v>-6.9741879063674181</v>
      </c>
      <c r="AO62" s="27">
        <f t="shared" si="26"/>
        <v>-13.948375812734835</v>
      </c>
      <c r="AP62" s="18">
        <f t="shared" si="37"/>
        <v>161.55778861332305</v>
      </c>
      <c r="AQ62" s="18">
        <f t="shared" si="44"/>
        <v>-14.047528308133096</v>
      </c>
      <c r="AR62" s="18">
        <f t="shared" si="14"/>
        <v>0.91341762824048378</v>
      </c>
      <c r="AS62" s="18">
        <f t="shared" si="15"/>
        <v>20.009146090861769</v>
      </c>
      <c r="AT62" s="18">
        <f t="shared" si="16"/>
        <v>-7.2887161194826442</v>
      </c>
      <c r="AU62" s="18">
        <f t="shared" si="17"/>
        <v>-9.6134454216051175</v>
      </c>
      <c r="AV62" s="18">
        <f t="shared" si="38"/>
        <v>1994.7945724938349</v>
      </c>
      <c r="AW62" s="18">
        <f t="shared" si="27"/>
        <v>-0.41368070851348193</v>
      </c>
      <c r="AX62" s="18">
        <f t="shared" si="28"/>
        <v>23.660973729738089</v>
      </c>
      <c r="AY62" s="18">
        <f t="shared" si="18"/>
        <v>-1.7483672195348028E-2</v>
      </c>
      <c r="AZ62" s="19">
        <f t="shared" si="2"/>
        <v>28413.700000000008</v>
      </c>
      <c r="BA62" s="18">
        <f t="shared" si="19"/>
        <v>23.247293021224724</v>
      </c>
      <c r="BB62" s="18">
        <f t="shared" si="36"/>
        <v>2053.3523611071573</v>
      </c>
      <c r="BC62" s="18">
        <f t="shared" si="20"/>
        <v>2156.3523611071578</v>
      </c>
      <c r="BD62" s="18"/>
      <c r="BE62" s="105">
        <f t="shared" si="29"/>
        <v>1.0898334718263297E-2</v>
      </c>
      <c r="BF62" s="105">
        <f t="shared" si="43"/>
        <v>1.1380385409364886E-2</v>
      </c>
    </row>
    <row r="63" spans="1:60" x14ac:dyDescent="0.25">
      <c r="A63" s="120">
        <v>1</v>
      </c>
      <c r="C63" s="14">
        <f t="shared" si="47"/>
        <v>44127</v>
      </c>
      <c r="D63" s="84">
        <v>62</v>
      </c>
      <c r="E63" s="84" t="str">
        <f t="shared" si="7"/>
        <v/>
      </c>
      <c r="AC63" s="70">
        <f t="shared" si="10"/>
        <v>7.6868858709550105</v>
      </c>
      <c r="AD63" s="15">
        <f t="shared" si="11"/>
        <v>0.15</v>
      </c>
      <c r="AE63">
        <f t="shared" si="46"/>
        <v>6.7499999999999999E-3</v>
      </c>
      <c r="AF63">
        <v>22.22</v>
      </c>
      <c r="AG63">
        <f t="shared" si="1"/>
        <v>4.4999999999999998E-2</v>
      </c>
      <c r="AH63">
        <f t="shared" si="12"/>
        <v>-3.8249999999999999E-2</v>
      </c>
      <c r="AI63" s="26">
        <f t="shared" si="33"/>
        <v>26234.123499784197</v>
      </c>
      <c r="AJ63" s="27">
        <f t="shared" si="13"/>
        <v>-1.0114208896596633</v>
      </c>
      <c r="AK63" s="27">
        <f t="shared" si="22"/>
        <v>-22.212718218995487</v>
      </c>
      <c r="AL63" s="27">
        <f t="shared" si="23"/>
        <v>-20.901725197789638</v>
      </c>
      <c r="AM63" s="27">
        <f t="shared" si="24"/>
        <v>-2.3224139108655151</v>
      </c>
      <c r="AN63" s="27">
        <f t="shared" si="25"/>
        <v>-6.9672417325965457</v>
      </c>
      <c r="AO63" s="27">
        <f t="shared" si="26"/>
        <v>-13.934483465193093</v>
      </c>
      <c r="AP63" s="18">
        <f t="shared" si="37"/>
        <v>161.15627276958963</v>
      </c>
      <c r="AQ63" s="18">
        <f t="shared" si="44"/>
        <v>-14.033140553923523</v>
      </c>
      <c r="AR63" s="18">
        <f t="shared" si="14"/>
        <v>0.91027880069369693</v>
      </c>
      <c r="AS63" s="18">
        <f t="shared" si="15"/>
        <v>19.991446397095938</v>
      </c>
      <c r="AT63" s="18">
        <f t="shared" si="16"/>
        <v>-7.270100487599537</v>
      </c>
      <c r="AU63" s="18">
        <f t="shared" si="17"/>
        <v>-9.5925143984650525</v>
      </c>
      <c r="AV63" s="18">
        <f t="shared" si="38"/>
        <v>2018.4202274462234</v>
      </c>
      <c r="AW63" s="18">
        <f t="shared" si="27"/>
        <v>-0.40151584373342075</v>
      </c>
      <c r="AX63" s="18">
        <f t="shared" si="28"/>
        <v>23.625654952388459</v>
      </c>
      <c r="AY63" s="18">
        <f t="shared" si="18"/>
        <v>-1.6994908481588109E-2</v>
      </c>
      <c r="AZ63" s="19">
        <f t="shared" si="2"/>
        <v>28413.700000000008</v>
      </c>
      <c r="BA63" s="18">
        <f t="shared" si="19"/>
        <v>23.224139108655152</v>
      </c>
      <c r="BB63" s="18">
        <f t="shared" si="36"/>
        <v>2076.5765002158123</v>
      </c>
      <c r="BC63" s="18">
        <f t="shared" si="20"/>
        <v>2179.5765002158132</v>
      </c>
      <c r="BD63" s="18"/>
      <c r="BE63" s="105">
        <f t="shared" si="29"/>
        <v>1.0770103962383601E-2</v>
      </c>
      <c r="BF63" s="105">
        <f t="shared" si="43"/>
        <v>1.1240866769017369E-2</v>
      </c>
    </row>
    <row r="64" spans="1:60" x14ac:dyDescent="0.25">
      <c r="A64" s="120">
        <v>1</v>
      </c>
      <c r="C64" s="14">
        <f t="shared" si="47"/>
        <v>44128</v>
      </c>
      <c r="D64" s="84">
        <v>63</v>
      </c>
      <c r="E64" s="84" t="str">
        <f t="shared" si="7"/>
        <v/>
      </c>
      <c r="AC64" s="70">
        <f t="shared" si="10"/>
        <v>7.6974743823613396</v>
      </c>
      <c r="AD64" s="15">
        <f t="shared" si="11"/>
        <v>0.15</v>
      </c>
      <c r="AE64">
        <f t="shared" si="46"/>
        <v>6.7499999999999999E-3</v>
      </c>
      <c r="AF64">
        <v>22.22</v>
      </c>
      <c r="AG64">
        <f t="shared" si="1"/>
        <v>4.4999999999999998E-2</v>
      </c>
      <c r="AH64">
        <f t="shared" si="12"/>
        <v>-3.8249999999999999E-2</v>
      </c>
      <c r="AI64" s="26">
        <f t="shared" si="33"/>
        <v>26210.922413435426</v>
      </c>
      <c r="AJ64" s="27">
        <f t="shared" si="13"/>
        <v>-1.0080148688504942</v>
      </c>
      <c r="AK64" s="27">
        <f t="shared" si="22"/>
        <v>-22.193071479919102</v>
      </c>
      <c r="AL64" s="27">
        <f t="shared" si="23"/>
        <v>-20.880977713892637</v>
      </c>
      <c r="AM64" s="27">
        <f t="shared" si="24"/>
        <v>-2.3201086348769597</v>
      </c>
      <c r="AN64" s="27">
        <f t="shared" si="25"/>
        <v>-6.9603259046308787</v>
      </c>
      <c r="AO64" s="27">
        <f t="shared" si="26"/>
        <v>-13.920651809261759</v>
      </c>
      <c r="AP64" s="18">
        <f t="shared" si="37"/>
        <v>160.76638622325675</v>
      </c>
      <c r="AQ64" s="18">
        <f t="shared" si="44"/>
        <v>-14.018831985593987</v>
      </c>
      <c r="AR64" s="18">
        <f t="shared" si="14"/>
        <v>0.90721338196544477</v>
      </c>
      <c r="AS64" s="18">
        <f t="shared" si="15"/>
        <v>19.973764331927192</v>
      </c>
      <c r="AT64" s="18">
        <f t="shared" si="16"/>
        <v>-7.2520322746315333</v>
      </c>
      <c r="AU64" s="18">
        <f t="shared" si="17"/>
        <v>-9.5721409095084926</v>
      </c>
      <c r="AV64" s="18">
        <f t="shared" si="38"/>
        <v>2042.011200341326</v>
      </c>
      <c r="AW64" s="18">
        <f t="shared" si="27"/>
        <v>-0.38988654633288888</v>
      </c>
      <c r="AX64" s="18">
        <f t="shared" si="28"/>
        <v>23.590972895102595</v>
      </c>
      <c r="AY64" s="18">
        <f t="shared" si="18"/>
        <v>-1.6526937997280645E-2</v>
      </c>
      <c r="AZ64" s="19">
        <f t="shared" si="2"/>
        <v>28413.700000000012</v>
      </c>
      <c r="BA64" s="18">
        <f t="shared" si="19"/>
        <v>23.2010863487696</v>
      </c>
      <c r="BB64" s="18">
        <f t="shared" si="36"/>
        <v>2099.7775865645817</v>
      </c>
      <c r="BC64" s="18">
        <f t="shared" si="20"/>
        <v>2202.7775865645826</v>
      </c>
      <c r="BD64" s="18"/>
      <c r="BE64" s="105">
        <f t="shared" si="29"/>
        <v>1.0644768076033184E-2</v>
      </c>
      <c r="BF64" s="105">
        <f t="shared" si="43"/>
        <v>1.1104637960606645E-2</v>
      </c>
    </row>
    <row r="65" spans="1:58" x14ac:dyDescent="0.25">
      <c r="A65" s="120">
        <v>1</v>
      </c>
      <c r="C65" s="14">
        <f t="shared" si="47"/>
        <v>44129</v>
      </c>
      <c r="D65" s="84">
        <v>64</v>
      </c>
      <c r="E65" s="84" t="str">
        <f t="shared" si="7"/>
        <v/>
      </c>
      <c r="AC65" s="70">
        <f t="shared" si="10"/>
        <v>7.7079416384035744</v>
      </c>
      <c r="AD65" s="15">
        <f t="shared" si="11"/>
        <v>0.15</v>
      </c>
      <c r="AE65">
        <f t="shared" si="46"/>
        <v>6.7499999999999999E-3</v>
      </c>
      <c r="AF65">
        <v>22.22</v>
      </c>
      <c r="AG65">
        <f t="shared" si="1"/>
        <v>4.4999999999999998E-2</v>
      </c>
      <c r="AH65">
        <f t="shared" si="12"/>
        <v>-3.8249999999999999E-2</v>
      </c>
      <c r="AI65" s="26">
        <f t="shared" si="33"/>
        <v>26187.744282338987</v>
      </c>
      <c r="AJ65" s="27">
        <f t="shared" si="13"/>
        <v>-1.0046868538364184</v>
      </c>
      <c r="AK65" s="27">
        <f t="shared" si="22"/>
        <v>-22.17344424260148</v>
      </c>
      <c r="AL65" s="27">
        <f t="shared" si="23"/>
        <v>-20.860317986794108</v>
      </c>
      <c r="AM65" s="27">
        <f t="shared" si="24"/>
        <v>-2.3178131096437897</v>
      </c>
      <c r="AN65" s="27">
        <f t="shared" si="25"/>
        <v>-6.9534393289313696</v>
      </c>
      <c r="AO65" s="27">
        <f t="shared" si="26"/>
        <v>-13.906878657862737</v>
      </c>
      <c r="AP65" s="18">
        <f t="shared" si="37"/>
        <v>160.38761724885848</v>
      </c>
      <c r="AQ65" s="18">
        <f t="shared" si="44"/>
        <v>-14.004599581145843</v>
      </c>
      <c r="AR65" s="18">
        <f t="shared" si="14"/>
        <v>0.90421816845277658</v>
      </c>
      <c r="AS65" s="18">
        <f t="shared" si="15"/>
        <v>19.956099818341333</v>
      </c>
      <c r="AT65" s="18">
        <f t="shared" si="16"/>
        <v>-7.234487380046553</v>
      </c>
      <c r="AU65" s="18">
        <f t="shared" si="17"/>
        <v>-9.5523004896903423</v>
      </c>
      <c r="AV65" s="18">
        <f t="shared" si="38"/>
        <v>2065.5681004121625</v>
      </c>
      <c r="AW65" s="18">
        <f t="shared" si="27"/>
        <v>-0.37876897439826962</v>
      </c>
      <c r="AX65" s="18">
        <f t="shared" si="28"/>
        <v>23.556900070836491</v>
      </c>
      <c r="AY65" s="18">
        <f t="shared" si="18"/>
        <v>-1.6078897191875711E-2</v>
      </c>
      <c r="AZ65" s="19">
        <f t="shared" si="2"/>
        <v>28413.700000000008</v>
      </c>
      <c r="BA65" s="18">
        <f t="shared" si="19"/>
        <v>23.178131096437895</v>
      </c>
      <c r="BB65" s="18">
        <f t="shared" si="36"/>
        <v>2122.9557176610197</v>
      </c>
      <c r="BC65" s="18">
        <f t="shared" si="20"/>
        <v>2225.955717661021</v>
      </c>
      <c r="BD65" s="18"/>
      <c r="BE65" s="105">
        <f t="shared" si="29"/>
        <v>1.052222940609571E-2</v>
      </c>
      <c r="BF65" s="105">
        <f t="shared" si="43"/>
        <v>1.0971583045813872E-2</v>
      </c>
    </row>
    <row r="66" spans="1:58" x14ac:dyDescent="0.25">
      <c r="A66" s="120">
        <v>1</v>
      </c>
      <c r="C66" s="14">
        <f t="shared" si="47"/>
        <v>44130</v>
      </c>
      <c r="D66" s="84">
        <v>65</v>
      </c>
      <c r="E66" s="84" t="str">
        <f t="shared" si="7"/>
        <v/>
      </c>
      <c r="AC66" s="70">
        <f t="shared" si="10"/>
        <v>7.7182903004668324</v>
      </c>
      <c r="AD66" s="15">
        <f t="shared" si="11"/>
        <v>0.15</v>
      </c>
      <c r="AE66">
        <f t="shared" ref="AE66:AE97" si="48">IF(A66=0,$BM$2,IF(A66=1,$BM$3,IF(A66=2,$BM$4,IF(A66=3,$BM$5,IF(A66=4,$BM$6,IF(A66=5,$BM$7,IF(A66=6,$BM$8,IF(A66=7,$BM$9,IF(A66=8,$BM$10,"")))))))))</f>
        <v>6.7499999999999999E-3</v>
      </c>
      <c r="AF66">
        <v>22.22</v>
      </c>
      <c r="AG66">
        <f t="shared" ref="AG66:AG110" si="49">$BI$7</f>
        <v>4.4999999999999998E-2</v>
      </c>
      <c r="AH66">
        <f t="shared" si="12"/>
        <v>-3.8249999999999999E-2</v>
      </c>
      <c r="AI66" s="26">
        <f t="shared" si="33"/>
        <v>26164.589012468092</v>
      </c>
      <c r="AJ66" s="27">
        <f t="shared" si="13"/>
        <v>-1.0014334463409835</v>
      </c>
      <c r="AK66" s="27">
        <f t="shared" si="22"/>
        <v>-22.153836424554942</v>
      </c>
      <c r="AL66" s="27">
        <f t="shared" si="23"/>
        <v>-20.839742883806334</v>
      </c>
      <c r="AM66" s="27">
        <f t="shared" si="24"/>
        <v>-2.3155269870895925</v>
      </c>
      <c r="AN66" s="27">
        <f t="shared" si="25"/>
        <v>-6.9465809612687783</v>
      </c>
      <c r="AO66" s="27">
        <f t="shared" si="26"/>
        <v>-13.893161922537555</v>
      </c>
      <c r="AP66" s="18">
        <f t="shared" si="37"/>
        <v>160.01947690133679</v>
      </c>
      <c r="AQ66" s="18">
        <f t="shared" si="44"/>
        <v>-13.990440455129395</v>
      </c>
      <c r="AR66" s="18">
        <f t="shared" si="14"/>
        <v>0.90129010170688517</v>
      </c>
      <c r="AS66" s="18">
        <f t="shared" si="15"/>
        <v>19.93845278209945</v>
      </c>
      <c r="AT66" s="18">
        <f t="shared" si="16"/>
        <v>-7.2174427761986308</v>
      </c>
      <c r="AU66" s="18">
        <f t="shared" si="17"/>
        <v>-9.5329697632882233</v>
      </c>
      <c r="AV66" s="18">
        <f t="shared" si="38"/>
        <v>2089.0915106305802</v>
      </c>
      <c r="AW66" s="18">
        <f t="shared" si="27"/>
        <v>-0.36814034752168823</v>
      </c>
      <c r="AX66" s="18">
        <f t="shared" si="28"/>
        <v>23.523410218417666</v>
      </c>
      <c r="AY66" s="18">
        <f t="shared" si="18"/>
        <v>-1.5649956537060795E-2</v>
      </c>
      <c r="AZ66" s="19">
        <f t="shared" ref="AZ66:AZ110" si="50">AI66+AP66+AV66</f>
        <v>28413.700000000008</v>
      </c>
      <c r="BA66" s="18">
        <f t="shared" si="19"/>
        <v>23.155269870895925</v>
      </c>
      <c r="BB66" s="18">
        <f t="shared" si="36"/>
        <v>2146.1109875319157</v>
      </c>
      <c r="BC66" s="18">
        <f t="shared" si="20"/>
        <v>2249.1109875319171</v>
      </c>
      <c r="BD66" s="18"/>
      <c r="BE66" s="105">
        <f t="shared" si="29"/>
        <v>1.0402394660046088E-2</v>
      </c>
      <c r="BF66" s="105">
        <f t="shared" si="43"/>
        <v>1.0841591492927322E-2</v>
      </c>
    </row>
    <row r="67" spans="1:58" x14ac:dyDescent="0.25">
      <c r="A67" s="120">
        <v>1</v>
      </c>
      <c r="C67" s="14">
        <f t="shared" ref="C67:C98" si="51">C66+1</f>
        <v>44131</v>
      </c>
      <c r="D67" s="84">
        <v>66</v>
      </c>
      <c r="E67" s="84" t="str">
        <f t="shared" ref="E67:E110" si="52">IFERROR(LN(J67),"")</f>
        <v/>
      </c>
      <c r="AC67" s="70">
        <f t="shared" ref="AC67:AC110" si="53">LN(BC67)</f>
        <v>7.7285229426201223</v>
      </c>
      <c r="AD67" s="15">
        <f t="shared" ref="AD67:AD110" si="54">AE67/AG67</f>
        <v>0.15</v>
      </c>
      <c r="AE67">
        <f t="shared" si="48"/>
        <v>6.7499999999999999E-3</v>
      </c>
      <c r="AF67">
        <v>22.22</v>
      </c>
      <c r="AG67">
        <f t="shared" si="49"/>
        <v>4.4999999999999998E-2</v>
      </c>
      <c r="AH67">
        <f t="shared" ref="AH67:AH110" si="55">AE67-AG67</f>
        <v>-3.8249999999999999E-2</v>
      </c>
      <c r="AI67" s="26">
        <f t="shared" si="33"/>
        <v>26141.456513119807</v>
      </c>
      <c r="AJ67" s="27">
        <f t="shared" ref="AJ67:AJ110" si="56">-((AI66/$BI$2)*(AE67*AP66))</f>
        <v>-0.99825140204999729</v>
      </c>
      <c r="AK67" s="27">
        <f t="shared" ref="AK67:AK110" si="57">-(AI66/$BI$2)*($BI$26*$BI$25)</f>
        <v>-22.134247946236393</v>
      </c>
      <c r="AL67" s="27">
        <f t="shared" si="23"/>
        <v>-20.819249413457751</v>
      </c>
      <c r="AM67" s="27">
        <f t="shared" si="24"/>
        <v>-2.3132499348286393</v>
      </c>
      <c r="AN67" s="27">
        <f t="shared" si="25"/>
        <v>-6.9397498044859169</v>
      </c>
      <c r="AO67" s="27">
        <f t="shared" si="26"/>
        <v>-13.879499608971834</v>
      </c>
      <c r="AP67" s="18">
        <f t="shared" si="37"/>
        <v>159.66149800182012</v>
      </c>
      <c r="AQ67" s="18">
        <f t="shared" si="44"/>
        <v>-13.976351852414275</v>
      </c>
      <c r="AR67" s="18">
        <f t="shared" ref="AR67:AR110" si="58">0.9*((AI66/$BI$2)*(AE67*AP66))</f>
        <v>0.89842626184499763</v>
      </c>
      <c r="AS67" s="18">
        <f t="shared" ref="AS67:AS110" si="59">0.9*(-AK67)</f>
        <v>19.920823151612755</v>
      </c>
      <c r="AT67" s="18">
        <f t="shared" ref="AT67:AT110" si="60">-(AP66*AG67)</f>
        <v>-7.2008764605601554</v>
      </c>
      <c r="AU67" s="18">
        <f t="shared" ref="AU67:AU110" si="61">-(AP66*AG67)+AM67</f>
        <v>-9.5141263953887947</v>
      </c>
      <c r="AV67" s="18">
        <f t="shared" si="38"/>
        <v>2112.5819888783831</v>
      </c>
      <c r="AW67" s="18">
        <f t="shared" si="27"/>
        <v>-0.35797889951666662</v>
      </c>
      <c r="AX67" s="18">
        <f t="shared" si="28"/>
        <v>23.490478247802912</v>
      </c>
      <c r="AY67" s="18">
        <f t="shared" ref="AY67:AY110" si="62">(AP67-AP66)/(AV67-AV66)</f>
        <v>-1.5239319342089119E-2</v>
      </c>
      <c r="AZ67" s="19">
        <f t="shared" si="50"/>
        <v>28413.700000000012</v>
      </c>
      <c r="BA67" s="18">
        <f t="shared" ref="BA67:BA110" si="63">-SUM(AM67:AO67)</f>
        <v>23.132499348286391</v>
      </c>
      <c r="BB67" s="18">
        <f t="shared" si="36"/>
        <v>2169.243486880202</v>
      </c>
      <c r="BC67" s="18">
        <f t="shared" ref="BC67:BC110" si="64">AP67+AV67</f>
        <v>2272.2434868802034</v>
      </c>
      <c r="BD67" s="18"/>
      <c r="BE67" s="105">
        <f t="shared" si="29"/>
        <v>1.0285174665244482E-2</v>
      </c>
      <c r="BF67" s="105">
        <f t="shared" si="43"/>
        <v>1.0714557865269854E-2</v>
      </c>
    </row>
    <row r="68" spans="1:58" x14ac:dyDescent="0.25">
      <c r="A68" s="120">
        <v>1</v>
      </c>
      <c r="C68" s="14">
        <f t="shared" si="51"/>
        <v>44132</v>
      </c>
      <c r="D68" s="84">
        <v>67</v>
      </c>
      <c r="E68" s="84" t="str">
        <f t="shared" si="52"/>
        <v/>
      </c>
      <c r="AC68" s="70">
        <f t="shared" si="53"/>
        <v>7.7386420554109598</v>
      </c>
      <c r="AD68" s="15">
        <f t="shared" si="54"/>
        <v>0.15</v>
      </c>
      <c r="AE68">
        <f t="shared" si="48"/>
        <v>6.7499999999999999E-3</v>
      </c>
      <c r="AF68">
        <v>22.22</v>
      </c>
      <c r="AG68">
        <f t="shared" si="49"/>
        <v>4.4999999999999998E-2</v>
      </c>
      <c r="AH68">
        <f t="shared" si="55"/>
        <v>-3.8249999999999999E-2</v>
      </c>
      <c r="AI68" s="26">
        <f t="shared" si="33"/>
        <v>26118.346696765268</v>
      </c>
      <c r="AJ68" s="27">
        <f t="shared" si="56"/>
        <v>-0.99513762362394731</v>
      </c>
      <c r="AK68" s="27">
        <f t="shared" si="57"/>
        <v>-22.114678730914605</v>
      </c>
      <c r="AL68" s="27">
        <f t="shared" ref="AL68:AL110" si="65">(AK68+AJ68)*0.9</f>
        <v>-20.798834719084699</v>
      </c>
      <c r="AM68" s="27">
        <f t="shared" ref="AM68:AM110" si="66">(AK68+AJ68)*0.1</f>
        <v>-2.3109816354538553</v>
      </c>
      <c r="AN68" s="27">
        <f t="shared" ref="AN68:AN110" si="67">SUM(AL68:AM68)*0.3</f>
        <v>-6.9329449063615662</v>
      </c>
      <c r="AO68" s="27">
        <f t="shared" ref="AO68:AO110" si="68">AL68-AN68</f>
        <v>-13.865889812723132</v>
      </c>
      <c r="AP68" s="18">
        <f t="shared" si="37"/>
        <v>159.31323416854968</v>
      </c>
      <c r="AQ68" s="18">
        <f t="shared" si="44"/>
        <v>-13.962331142273218</v>
      </c>
      <c r="AR68" s="18">
        <f t="shared" si="58"/>
        <v>0.89562386126155258</v>
      </c>
      <c r="AS68" s="18">
        <f t="shared" si="59"/>
        <v>19.903210857823144</v>
      </c>
      <c r="AT68" s="18">
        <f t="shared" si="60"/>
        <v>-7.1847674100819052</v>
      </c>
      <c r="AU68" s="18">
        <f t="shared" si="61"/>
        <v>-9.49574904553576</v>
      </c>
      <c r="AV68" s="18">
        <f t="shared" si="38"/>
        <v>2136.0400690661922</v>
      </c>
      <c r="AW68" s="18">
        <f t="shared" ref="AW68:AW110" si="69">(AP68-AP67)</f>
        <v>-0.34826383327043686</v>
      </c>
      <c r="AX68" s="18">
        <f t="shared" ref="AX68:AX110" si="70">(AV68-AV67)</f>
        <v>23.458080187809173</v>
      </c>
      <c r="AY68" s="18">
        <f t="shared" si="62"/>
        <v>-1.4846220597857132E-2</v>
      </c>
      <c r="AZ68" s="19">
        <f t="shared" si="50"/>
        <v>28413.700000000008</v>
      </c>
      <c r="BA68" s="18">
        <f t="shared" si="63"/>
        <v>23.109816354538552</v>
      </c>
      <c r="BB68" s="18">
        <f t="shared" si="36"/>
        <v>2192.3533032347405</v>
      </c>
      <c r="BC68" s="18">
        <f t="shared" si="64"/>
        <v>2295.3533032347418</v>
      </c>
      <c r="BD68" s="18"/>
      <c r="BE68" s="105">
        <f t="shared" ref="BE68:BE110" si="71">(BC68-BC67)/BC67</f>
        <v>1.0170484143963064E-2</v>
      </c>
      <c r="BF68" s="105">
        <f t="shared" si="43"/>
        <v>1.059038153089464E-2</v>
      </c>
    </row>
    <row r="69" spans="1:58" x14ac:dyDescent="0.25">
      <c r="A69" s="120">
        <v>1</v>
      </c>
      <c r="C69" s="14">
        <f t="shared" si="51"/>
        <v>44133</v>
      </c>
      <c r="D69" s="84">
        <v>68</v>
      </c>
      <c r="E69" s="84" t="str">
        <f t="shared" si="52"/>
        <v/>
      </c>
      <c r="AC69" s="70">
        <f t="shared" si="53"/>
        <v>7.748650049455998</v>
      </c>
      <c r="AD69" s="15">
        <f t="shared" si="54"/>
        <v>0.15</v>
      </c>
      <c r="AE69">
        <f t="shared" si="48"/>
        <v>6.7499999999999999E-3</v>
      </c>
      <c r="AF69">
        <v>22.22</v>
      </c>
      <c r="AG69">
        <f t="shared" si="49"/>
        <v>4.4999999999999998E-2</v>
      </c>
      <c r="AH69">
        <f t="shared" si="55"/>
        <v>-3.8249999999999999E-2</v>
      </c>
      <c r="AI69" s="26">
        <f t="shared" ref="AI69:AI110" si="72">AI68+AJ69+AK69</f>
        <v>26095.259478906697</v>
      </c>
      <c r="AJ69" s="27">
        <f t="shared" si="56"/>
        <v>-0.99208915402765152</v>
      </c>
      <c r="AK69" s="27">
        <f t="shared" si="57"/>
        <v>-22.09512870454348</v>
      </c>
      <c r="AL69" s="27">
        <f t="shared" si="65"/>
        <v>-20.77849607271402</v>
      </c>
      <c r="AM69" s="27">
        <f t="shared" si="66"/>
        <v>-2.3087217858571134</v>
      </c>
      <c r="AN69" s="27">
        <f t="shared" si="67"/>
        <v>-6.9261653575713398</v>
      </c>
      <c r="AO69" s="27">
        <f t="shared" si="68"/>
        <v>-13.852330715142681</v>
      </c>
      <c r="AP69" s="18">
        <f t="shared" si="37"/>
        <v>158.97425889094413</v>
      </c>
      <c r="AQ69" s="18">
        <f t="shared" si="44"/>
        <v>-13.948375812734835</v>
      </c>
      <c r="AR69" s="18">
        <f t="shared" si="58"/>
        <v>0.89288023862488641</v>
      </c>
      <c r="AS69" s="18">
        <f t="shared" si="59"/>
        <v>19.885615834089133</v>
      </c>
      <c r="AT69" s="18">
        <f t="shared" si="60"/>
        <v>-7.1690955375847354</v>
      </c>
      <c r="AU69" s="18">
        <f t="shared" si="61"/>
        <v>-9.4778173234418492</v>
      </c>
      <c r="AV69" s="18">
        <f t="shared" si="38"/>
        <v>2159.4662622023689</v>
      </c>
      <c r="AW69" s="18">
        <f t="shared" si="69"/>
        <v>-0.3389752776055559</v>
      </c>
      <c r="AX69" s="18">
        <f t="shared" si="70"/>
        <v>23.426193136176607</v>
      </c>
      <c r="AY69" s="18">
        <f t="shared" si="62"/>
        <v>-1.4469925849031061E-2</v>
      </c>
      <c r="AZ69" s="19">
        <f t="shared" si="50"/>
        <v>28413.700000000008</v>
      </c>
      <c r="BA69" s="18">
        <f t="shared" si="63"/>
        <v>23.087217858571137</v>
      </c>
      <c r="BB69" s="18">
        <f t="shared" si="36"/>
        <v>2215.4405210933114</v>
      </c>
      <c r="BC69" s="18">
        <f t="shared" si="64"/>
        <v>2318.4405210933128</v>
      </c>
      <c r="BD69" s="18"/>
      <c r="BE69" s="105">
        <f t="shared" si="71"/>
        <v>1.0058241502968258E-2</v>
      </c>
      <c r="BF69" s="105">
        <f t="shared" si="43"/>
        <v>1.0468966391874711E-2</v>
      </c>
    </row>
    <row r="70" spans="1:58" x14ac:dyDescent="0.25">
      <c r="A70" s="120">
        <v>1</v>
      </c>
      <c r="C70" s="14">
        <f t="shared" si="51"/>
        <v>44134</v>
      </c>
      <c r="D70" s="84">
        <v>69</v>
      </c>
      <c r="E70" s="84" t="str">
        <f t="shared" si="52"/>
        <v/>
      </c>
      <c r="AC70" s="70">
        <f t="shared" si="53"/>
        <v>7.7585492588406773</v>
      </c>
      <c r="AD70" s="15">
        <f t="shared" si="54"/>
        <v>0.15</v>
      </c>
      <c r="AE70">
        <f t="shared" si="48"/>
        <v>6.7499999999999999E-3</v>
      </c>
      <c r="AF70">
        <v>22.22</v>
      </c>
      <c r="AG70">
        <f t="shared" si="49"/>
        <v>4.4999999999999998E-2</v>
      </c>
      <c r="AH70">
        <f t="shared" si="55"/>
        <v>-3.8249999999999999E-2</v>
      </c>
      <c r="AI70" s="26">
        <f t="shared" si="72"/>
        <v>26072.194777940895</v>
      </c>
      <c r="AJ70" s="27">
        <f t="shared" si="56"/>
        <v>-0.98910317016273086</v>
      </c>
      <c r="AK70" s="27">
        <f t="shared" si="57"/>
        <v>-22.075597795641116</v>
      </c>
      <c r="AL70" s="27">
        <f t="shared" si="65"/>
        <v>-20.758230869223464</v>
      </c>
      <c r="AM70" s="27">
        <f t="shared" si="66"/>
        <v>-2.306470096580385</v>
      </c>
      <c r="AN70" s="27">
        <f t="shared" si="67"/>
        <v>-6.9194102897411538</v>
      </c>
      <c r="AO70" s="27">
        <f t="shared" si="68"/>
        <v>-13.838820579482309</v>
      </c>
      <c r="AP70" s="18">
        <f t="shared" si="37"/>
        <v>158.64416464488201</v>
      </c>
      <c r="AQ70" s="18">
        <f t="shared" si="44"/>
        <v>-13.934483465193093</v>
      </c>
      <c r="AR70" s="18">
        <f t="shared" si="58"/>
        <v>0.8901928531464578</v>
      </c>
      <c r="AS70" s="18">
        <f t="shared" si="59"/>
        <v>19.868038016077005</v>
      </c>
      <c r="AT70" s="18">
        <f t="shared" si="60"/>
        <v>-7.1538416500924855</v>
      </c>
      <c r="AU70" s="18">
        <f t="shared" si="61"/>
        <v>-9.4603117466728701</v>
      </c>
      <c r="AV70" s="18">
        <f t="shared" si="38"/>
        <v>2182.8610574142349</v>
      </c>
      <c r="AW70" s="18">
        <f t="shared" si="69"/>
        <v>-0.33009424606211724</v>
      </c>
      <c r="AX70" s="18">
        <f t="shared" si="70"/>
        <v>23.39479521186604</v>
      </c>
      <c r="AY70" s="18">
        <f t="shared" si="62"/>
        <v>-1.4109730094781536E-2</v>
      </c>
      <c r="AZ70" s="19">
        <f t="shared" si="50"/>
        <v>28413.700000000012</v>
      </c>
      <c r="BA70" s="18">
        <f t="shared" si="63"/>
        <v>23.064700965803848</v>
      </c>
      <c r="BB70" s="18">
        <f t="shared" ref="BB70:BB110" si="73">BA70+BB69</f>
        <v>2238.5052220591151</v>
      </c>
      <c r="BC70" s="18">
        <f t="shared" si="64"/>
        <v>2341.5052220591169</v>
      </c>
      <c r="BD70" s="18"/>
      <c r="BE70" s="105">
        <f t="shared" si="71"/>
        <v>9.9483686365727728E-3</v>
      </c>
      <c r="BF70" s="105">
        <f t="shared" si="43"/>
        <v>1.0350220631663395E-2</v>
      </c>
    </row>
    <row r="71" spans="1:58" x14ac:dyDescent="0.25">
      <c r="A71" s="120">
        <v>1</v>
      </c>
      <c r="C71" s="14">
        <f t="shared" si="51"/>
        <v>44135</v>
      </c>
      <c r="D71" s="84">
        <v>70</v>
      </c>
      <c r="E71" s="84" t="str">
        <f t="shared" si="52"/>
        <v/>
      </c>
      <c r="AC71" s="70">
        <f t="shared" si="53"/>
        <v>7.7683419443399169</v>
      </c>
      <c r="AD71" s="15">
        <f t="shared" si="54"/>
        <v>0.15</v>
      </c>
      <c r="AE71">
        <f t="shared" si="48"/>
        <v>6.7499999999999999E-3</v>
      </c>
      <c r="AF71">
        <v>22.22</v>
      </c>
      <c r="AG71">
        <f t="shared" si="49"/>
        <v>4.4999999999999998E-2</v>
      </c>
      <c r="AH71">
        <f t="shared" si="55"/>
        <v>-3.8249999999999999E-2</v>
      </c>
      <c r="AI71" s="26">
        <f t="shared" si="72"/>
        <v>26049.152515028931</v>
      </c>
      <c r="AJ71" s="27">
        <f t="shared" si="56"/>
        <v>-0.9861769767891414</v>
      </c>
      <c r="AK71" s="27">
        <f t="shared" si="57"/>
        <v>-22.056085935174298</v>
      </c>
      <c r="AL71" s="27">
        <f t="shared" si="65"/>
        <v>-20.738036620767097</v>
      </c>
      <c r="AM71" s="27">
        <f t="shared" si="66"/>
        <v>-2.3042262911963443</v>
      </c>
      <c r="AN71" s="27">
        <f t="shared" si="67"/>
        <v>-6.9126788735890319</v>
      </c>
      <c r="AO71" s="27">
        <f t="shared" si="68"/>
        <v>-13.825357747178066</v>
      </c>
      <c r="AP71" s="18">
        <f t="shared" ref="AP71:AP110" si="74">AP70-AL71-(AP70*AG71)+AQ71</f>
        <v>158.32256204736768</v>
      </c>
      <c r="AQ71" s="18">
        <f t="shared" si="44"/>
        <v>-13.920651809261759</v>
      </c>
      <c r="AR71" s="18">
        <f t="shared" si="58"/>
        <v>0.88755927911022725</v>
      </c>
      <c r="AS71" s="18">
        <f t="shared" si="59"/>
        <v>19.85047734165687</v>
      </c>
      <c r="AT71" s="18">
        <f t="shared" si="60"/>
        <v>-7.1389874090196903</v>
      </c>
      <c r="AU71" s="18">
        <f t="shared" si="61"/>
        <v>-9.4432137002160346</v>
      </c>
      <c r="AV71" s="18">
        <f t="shared" ref="AV71:AV110" si="75">AV70+(AP70*AG71)-AM71-AQ71</f>
        <v>2206.2249229237127</v>
      </c>
      <c r="AW71" s="18">
        <f t="shared" si="69"/>
        <v>-0.32160259751432818</v>
      </c>
      <c r="AX71" s="18">
        <f t="shared" si="70"/>
        <v>23.363865509477819</v>
      </c>
      <c r="AY71" s="18">
        <f t="shared" si="62"/>
        <v>-1.3764956718479073E-2</v>
      </c>
      <c r="AZ71" s="19">
        <f t="shared" si="50"/>
        <v>28413.700000000012</v>
      </c>
      <c r="BA71" s="18">
        <f t="shared" si="63"/>
        <v>23.042262911963441</v>
      </c>
      <c r="BB71" s="18">
        <f t="shared" si="73"/>
        <v>2261.5474849710786</v>
      </c>
      <c r="BC71" s="18">
        <f t="shared" si="64"/>
        <v>2364.5474849710804</v>
      </c>
      <c r="BD71" s="18"/>
      <c r="BE71" s="105">
        <f t="shared" si="71"/>
        <v>9.8407907421620543E-3</v>
      </c>
      <c r="BF71" s="105">
        <f t="shared" si="43"/>
        <v>1.0234056479135702E-2</v>
      </c>
    </row>
    <row r="72" spans="1:58" x14ac:dyDescent="0.25">
      <c r="A72" s="120">
        <v>1</v>
      </c>
      <c r="C72" s="14">
        <f t="shared" si="51"/>
        <v>44136</v>
      </c>
      <c r="D72" s="84">
        <v>71</v>
      </c>
      <c r="E72" s="84" t="str">
        <f t="shared" si="52"/>
        <v/>
      </c>
      <c r="AC72" s="70">
        <f t="shared" si="53"/>
        <v>7.7780302964710319</v>
      </c>
      <c r="AD72" s="15">
        <f t="shared" si="54"/>
        <v>0.15</v>
      </c>
      <c r="AE72">
        <f t="shared" si="48"/>
        <v>6.7499999999999999E-3</v>
      </c>
      <c r="AF72">
        <v>22.22</v>
      </c>
      <c r="AG72">
        <f t="shared" si="49"/>
        <v>4.4999999999999998E-2</v>
      </c>
      <c r="AH72">
        <f t="shared" si="55"/>
        <v>-3.8249999999999999E-2</v>
      </c>
      <c r="AI72" s="26">
        <f t="shared" si="72"/>
        <v>26026.13261397176</v>
      </c>
      <c r="AJ72" s="27">
        <f t="shared" si="56"/>
        <v>-0.98330800072264479</v>
      </c>
      <c r="AK72" s="27">
        <f t="shared" si="57"/>
        <v>-22.036593056448297</v>
      </c>
      <c r="AL72" s="27">
        <f t="shared" si="65"/>
        <v>-20.717910951453849</v>
      </c>
      <c r="AM72" s="27">
        <f t="shared" si="66"/>
        <v>-2.3019901057170942</v>
      </c>
      <c r="AN72" s="27">
        <f t="shared" si="67"/>
        <v>-6.905970317151283</v>
      </c>
      <c r="AO72" s="27">
        <f t="shared" si="68"/>
        <v>-13.811940634302566</v>
      </c>
      <c r="AP72" s="18">
        <f t="shared" si="74"/>
        <v>158.00907904882726</v>
      </c>
      <c r="AQ72" s="18">
        <f t="shared" si="44"/>
        <v>-13.906878657862737</v>
      </c>
      <c r="AR72" s="18">
        <f t="shared" si="58"/>
        <v>0.88497720065038032</v>
      </c>
      <c r="AS72" s="18">
        <f t="shared" si="59"/>
        <v>19.832933750803466</v>
      </c>
      <c r="AT72" s="18">
        <f t="shared" si="60"/>
        <v>-7.1245152921315453</v>
      </c>
      <c r="AU72" s="18">
        <f t="shared" si="61"/>
        <v>-9.4265053978486399</v>
      </c>
      <c r="AV72" s="18">
        <f t="shared" si="75"/>
        <v>2229.5583069794238</v>
      </c>
      <c r="AW72" s="18">
        <f t="shared" si="69"/>
        <v>-0.31348299854042239</v>
      </c>
      <c r="AX72" s="18">
        <f t="shared" si="70"/>
        <v>23.333384055711122</v>
      </c>
      <c r="AY72" s="18">
        <f t="shared" si="62"/>
        <v>-1.343495644660654E-2</v>
      </c>
      <c r="AZ72" s="19">
        <f t="shared" si="50"/>
        <v>28413.700000000012</v>
      </c>
      <c r="BA72" s="18">
        <f t="shared" si="63"/>
        <v>23.019901057170941</v>
      </c>
      <c r="BB72" s="18">
        <f t="shared" si="73"/>
        <v>2284.5673860282495</v>
      </c>
      <c r="BC72" s="18">
        <f t="shared" si="64"/>
        <v>2387.5673860282509</v>
      </c>
      <c r="BD72" s="18"/>
      <c r="BE72" s="105">
        <f t="shared" si="71"/>
        <v>9.7354361472897413E-3</v>
      </c>
      <c r="BF72" s="105">
        <f t="shared" si="43"/>
        <v>1.012038998804277E-2</v>
      </c>
    </row>
    <row r="73" spans="1:58" x14ac:dyDescent="0.25">
      <c r="A73" s="120">
        <v>1</v>
      </c>
      <c r="C73" s="14">
        <f t="shared" si="51"/>
        <v>44137</v>
      </c>
      <c r="D73" s="84">
        <v>72</v>
      </c>
      <c r="E73" s="84" t="str">
        <f t="shared" si="52"/>
        <v/>
      </c>
      <c r="AC73" s="70">
        <f t="shared" si="53"/>
        <v>7.7876164383892235</v>
      </c>
      <c r="AD73" s="15">
        <f t="shared" si="54"/>
        <v>0.15</v>
      </c>
      <c r="AE73">
        <f t="shared" si="48"/>
        <v>6.7499999999999999E-3</v>
      </c>
      <c r="AF73">
        <v>22.22</v>
      </c>
      <c r="AG73">
        <f t="shared" si="49"/>
        <v>4.4999999999999998E-2</v>
      </c>
      <c r="AH73">
        <f t="shared" si="55"/>
        <v>-3.8249999999999999E-2</v>
      </c>
      <c r="AI73" s="26">
        <f t="shared" si="72"/>
        <v>26003.135001091461</v>
      </c>
      <c r="AJ73" s="27">
        <f t="shared" si="56"/>
        <v>-0.98049378529567255</v>
      </c>
      <c r="AK73" s="27">
        <f t="shared" si="57"/>
        <v>-22.017119095001608</v>
      </c>
      <c r="AL73" s="27">
        <f t="shared" si="65"/>
        <v>-20.697851592267551</v>
      </c>
      <c r="AM73" s="27">
        <f t="shared" si="66"/>
        <v>-2.2997612880297278</v>
      </c>
      <c r="AN73" s="27">
        <f t="shared" si="67"/>
        <v>-6.8992838640891838</v>
      </c>
      <c r="AO73" s="27">
        <f t="shared" si="68"/>
        <v>-13.798567728178366</v>
      </c>
      <c r="AP73" s="18">
        <f t="shared" si="74"/>
        <v>157.70336016136002</v>
      </c>
      <c r="AQ73" s="18">
        <f t="shared" si="44"/>
        <v>-13.893161922537555</v>
      </c>
      <c r="AR73" s="18">
        <f t="shared" si="58"/>
        <v>0.88244440676610536</v>
      </c>
      <c r="AS73" s="18">
        <f t="shared" si="59"/>
        <v>19.815407185501446</v>
      </c>
      <c r="AT73" s="18">
        <f t="shared" si="60"/>
        <v>-7.1104085571972266</v>
      </c>
      <c r="AU73" s="18">
        <f t="shared" si="61"/>
        <v>-9.4101698452269549</v>
      </c>
      <c r="AV73" s="18">
        <f t="shared" si="75"/>
        <v>2252.8616387471889</v>
      </c>
      <c r="AW73" s="18">
        <f t="shared" si="69"/>
        <v>-0.3057188874672363</v>
      </c>
      <c r="AX73" s="18">
        <f t="shared" si="70"/>
        <v>23.30333176776503</v>
      </c>
      <c r="AY73" s="18">
        <f t="shared" si="62"/>
        <v>-1.3119106336980118E-2</v>
      </c>
      <c r="AZ73" s="19">
        <f t="shared" si="50"/>
        <v>28413.700000000008</v>
      </c>
      <c r="BA73" s="18">
        <f t="shared" si="63"/>
        <v>22.997612880297275</v>
      </c>
      <c r="BB73" s="18">
        <f t="shared" si="73"/>
        <v>2307.5649989085468</v>
      </c>
      <c r="BC73" s="18">
        <f t="shared" si="64"/>
        <v>2410.5649989085487</v>
      </c>
      <c r="BD73" s="18"/>
      <c r="BE73" s="105">
        <f t="shared" si="71"/>
        <v>9.6322361475018256E-3</v>
      </c>
      <c r="BF73" s="105">
        <f t="shared" si="43"/>
        <v>1.0009140830718535E-2</v>
      </c>
    </row>
    <row r="74" spans="1:58" x14ac:dyDescent="0.25">
      <c r="A74" s="120">
        <v>1</v>
      </c>
      <c r="C74" s="14">
        <f t="shared" si="51"/>
        <v>44138</v>
      </c>
      <c r="D74" s="84">
        <v>73</v>
      </c>
      <c r="E74" s="84" t="str">
        <f t="shared" si="52"/>
        <v/>
      </c>
      <c r="AC74" s="70">
        <f t="shared" si="53"/>
        <v>7.7971024286352764</v>
      </c>
      <c r="AD74" s="15">
        <f t="shared" si="54"/>
        <v>0.15</v>
      </c>
      <c r="AE74">
        <f t="shared" si="48"/>
        <v>6.7499999999999999E-3</v>
      </c>
      <c r="AF74">
        <v>22.22</v>
      </c>
      <c r="AG74">
        <f t="shared" si="49"/>
        <v>4.4999999999999998E-2</v>
      </c>
      <c r="AH74">
        <f t="shared" si="55"/>
        <v>-3.8249999999999999E-2</v>
      </c>
      <c r="AI74" s="26">
        <f t="shared" si="72"/>
        <v>25980.159605117886</v>
      </c>
      <c r="AJ74" s="27">
        <f t="shared" si="56"/>
        <v>-0.97773198506962955</v>
      </c>
      <c r="AK74" s="27">
        <f t="shared" si="57"/>
        <v>-21.997663988505511</v>
      </c>
      <c r="AL74" s="27">
        <f t="shared" si="65"/>
        <v>-20.677856376217626</v>
      </c>
      <c r="AM74" s="27">
        <f t="shared" si="66"/>
        <v>-2.2975395973575141</v>
      </c>
      <c r="AN74" s="27">
        <f t="shared" si="67"/>
        <v>-6.8926187920725415</v>
      </c>
      <c r="AO74" s="27">
        <f t="shared" si="68"/>
        <v>-13.785237584145085</v>
      </c>
      <c r="AP74" s="18">
        <f t="shared" si="74"/>
        <v>157.40506572134461</v>
      </c>
      <c r="AQ74" s="18">
        <f t="shared" si="44"/>
        <v>-13.879499608971834</v>
      </c>
      <c r="AR74" s="18">
        <f t="shared" si="58"/>
        <v>0.87995878656266657</v>
      </c>
      <c r="AS74" s="18">
        <f t="shared" si="59"/>
        <v>19.797897589654962</v>
      </c>
      <c r="AT74" s="18">
        <f t="shared" si="60"/>
        <v>-7.0966512072612007</v>
      </c>
      <c r="AU74" s="18">
        <f t="shared" si="61"/>
        <v>-9.3941908046187148</v>
      </c>
      <c r="AV74" s="18">
        <f t="shared" si="75"/>
        <v>2276.1353291607797</v>
      </c>
      <c r="AW74" s="18">
        <f t="shared" si="69"/>
        <v>-0.29829444001541106</v>
      </c>
      <c r="AX74" s="18">
        <f t="shared" si="70"/>
        <v>23.273690413590884</v>
      </c>
      <c r="AY74" s="18">
        <f t="shared" si="62"/>
        <v>-1.2816808796305862E-2</v>
      </c>
      <c r="AZ74" s="19">
        <f t="shared" si="50"/>
        <v>28413.700000000012</v>
      </c>
      <c r="BA74" s="18">
        <f t="shared" si="63"/>
        <v>22.975395973575139</v>
      </c>
      <c r="BB74" s="18">
        <f t="shared" si="73"/>
        <v>2330.5403948821222</v>
      </c>
      <c r="BC74" s="18">
        <f t="shared" si="64"/>
        <v>2433.5403948821245</v>
      </c>
      <c r="BD74" s="18"/>
      <c r="BE74" s="105">
        <f t="shared" si="71"/>
        <v>9.5311248541228195E-3</v>
      </c>
      <c r="BF74" s="105">
        <f t="shared" si="43"/>
        <v>9.900232104978127E-3</v>
      </c>
    </row>
    <row r="75" spans="1:58" x14ac:dyDescent="0.25">
      <c r="A75" s="120">
        <v>1</v>
      </c>
      <c r="C75" s="14">
        <f t="shared" si="51"/>
        <v>44139</v>
      </c>
      <c r="D75" s="84">
        <v>74</v>
      </c>
      <c r="E75" s="84" t="str">
        <f t="shared" si="52"/>
        <v/>
      </c>
      <c r="AC75" s="70">
        <f t="shared" si="53"/>
        <v>7.806490263744406</v>
      </c>
      <c r="AD75" s="15">
        <f t="shared" si="54"/>
        <v>0.15</v>
      </c>
      <c r="AE75">
        <f t="shared" si="48"/>
        <v>6.7499999999999999E-3</v>
      </c>
      <c r="AF75">
        <v>22.22</v>
      </c>
      <c r="AG75">
        <f t="shared" si="49"/>
        <v>4.4999999999999998E-2</v>
      </c>
      <c r="AH75">
        <f t="shared" si="55"/>
        <v>-3.8249999999999999E-2</v>
      </c>
      <c r="AI75" s="26">
        <f t="shared" si="72"/>
        <v>25957.206357080431</v>
      </c>
      <c r="AJ75" s="27">
        <f t="shared" si="56"/>
        <v>-0.97502036078721388</v>
      </c>
      <c r="AK75" s="27">
        <f t="shared" si="57"/>
        <v>-21.978227676668176</v>
      </c>
      <c r="AL75" s="27">
        <f t="shared" si="65"/>
        <v>-20.657923233709852</v>
      </c>
      <c r="AM75" s="27">
        <f t="shared" si="66"/>
        <v>-2.2953248037455389</v>
      </c>
      <c r="AN75" s="27">
        <f t="shared" si="67"/>
        <v>-6.8859744112366172</v>
      </c>
      <c r="AO75" s="27">
        <f t="shared" si="68"/>
        <v>-13.771948822473234</v>
      </c>
      <c r="AP75" s="18">
        <f t="shared" si="74"/>
        <v>157.11387118487082</v>
      </c>
      <c r="AQ75" s="18">
        <f t="shared" ref="AQ75:AQ110" si="76">AO68</f>
        <v>-13.865889812723132</v>
      </c>
      <c r="AR75" s="18">
        <f t="shared" si="58"/>
        <v>0.87751832470849256</v>
      </c>
      <c r="AS75" s="18">
        <f t="shared" si="59"/>
        <v>19.780404909001359</v>
      </c>
      <c r="AT75" s="18">
        <f t="shared" si="60"/>
        <v>-7.0832279574605073</v>
      </c>
      <c r="AU75" s="18">
        <f t="shared" si="61"/>
        <v>-9.3785527612060466</v>
      </c>
      <c r="AV75" s="18">
        <f t="shared" si="75"/>
        <v>2299.3797717347093</v>
      </c>
      <c r="AW75" s="18">
        <f t="shared" si="69"/>
        <v>-0.29119453647379601</v>
      </c>
      <c r="AX75" s="18">
        <f t="shared" si="70"/>
        <v>23.244442573929518</v>
      </c>
      <c r="AY75" s="18">
        <f t="shared" si="62"/>
        <v>-1.2527490626959311E-2</v>
      </c>
      <c r="AZ75" s="19">
        <f t="shared" si="50"/>
        <v>28413.700000000012</v>
      </c>
      <c r="BA75" s="18">
        <f t="shared" si="63"/>
        <v>22.953248037455388</v>
      </c>
      <c r="BB75" s="18">
        <f t="shared" si="73"/>
        <v>2353.4936429195777</v>
      </c>
      <c r="BC75" s="18">
        <f t="shared" si="64"/>
        <v>2456.49364291958</v>
      </c>
      <c r="BD75" s="18"/>
      <c r="BE75" s="105">
        <f t="shared" si="71"/>
        <v>9.4320390513046443E-3</v>
      </c>
      <c r="BF75" s="105">
        <f t="shared" ref="BF75:BF110" si="77">AVERAGE(BE68:BE75)</f>
        <v>9.7935901532356477E-3</v>
      </c>
    </row>
    <row r="76" spans="1:58" x14ac:dyDescent="0.25">
      <c r="A76" s="120">
        <v>1</v>
      </c>
      <c r="C76" s="14">
        <f t="shared" si="51"/>
        <v>44140</v>
      </c>
      <c r="D76" s="84">
        <v>75</v>
      </c>
      <c r="E76" s="84" t="str">
        <f t="shared" si="52"/>
        <v/>
      </c>
      <c r="AC76" s="70">
        <f t="shared" si="53"/>
        <v>7.8157818807245878</v>
      </c>
      <c r="AD76" s="15">
        <f t="shared" si="54"/>
        <v>0.15</v>
      </c>
      <c r="AE76">
        <f t="shared" si="48"/>
        <v>6.7499999999999999E-3</v>
      </c>
      <c r="AF76">
        <v>22.22</v>
      </c>
      <c r="AG76">
        <f t="shared" si="49"/>
        <v>4.4999999999999998E-2</v>
      </c>
      <c r="AH76">
        <f t="shared" si="55"/>
        <v>-3.8249999999999999E-2</v>
      </c>
      <c r="AI76" s="26">
        <f t="shared" si="72"/>
        <v>25934.275190204735</v>
      </c>
      <c r="AJ76" s="27">
        <f t="shared" si="56"/>
        <v>-0.97235677455385261</v>
      </c>
      <c r="AK76" s="27">
        <f t="shared" si="57"/>
        <v>-21.95881010114309</v>
      </c>
      <c r="AL76" s="27">
        <f t="shared" si="65"/>
        <v>-20.638050188127249</v>
      </c>
      <c r="AM76" s="27">
        <f t="shared" si="66"/>
        <v>-2.2931166875696944</v>
      </c>
      <c r="AN76" s="27">
        <f t="shared" si="67"/>
        <v>-6.879350062709082</v>
      </c>
      <c r="AO76" s="27">
        <f t="shared" si="68"/>
        <v>-13.758700125418166</v>
      </c>
      <c r="AP76" s="18">
        <f t="shared" si="74"/>
        <v>156.8294664545362</v>
      </c>
      <c r="AQ76" s="18">
        <f t="shared" si="76"/>
        <v>-13.852330715142681</v>
      </c>
      <c r="AR76" s="18">
        <f t="shared" si="58"/>
        <v>0.87512109709846742</v>
      </c>
      <c r="AS76" s="18">
        <f t="shared" si="59"/>
        <v>19.762929091028781</v>
      </c>
      <c r="AT76" s="18">
        <f t="shared" si="60"/>
        <v>-7.0701242033191862</v>
      </c>
      <c r="AU76" s="18">
        <f t="shared" si="61"/>
        <v>-9.3632408908888802</v>
      </c>
      <c r="AV76" s="18">
        <f t="shared" si="75"/>
        <v>2322.5953433407408</v>
      </c>
      <c r="AW76" s="18">
        <f t="shared" si="69"/>
        <v>-0.28440473033461444</v>
      </c>
      <c r="AX76" s="18">
        <f t="shared" si="70"/>
        <v>23.215571606031517</v>
      </c>
      <c r="AY76" s="18">
        <f t="shared" si="62"/>
        <v>-1.2250602102802618E-2</v>
      </c>
      <c r="AZ76" s="19">
        <f t="shared" si="50"/>
        <v>28413.700000000012</v>
      </c>
      <c r="BA76" s="18">
        <f t="shared" si="63"/>
        <v>22.931166875696942</v>
      </c>
      <c r="BB76" s="18">
        <f t="shared" si="73"/>
        <v>2376.4248097952745</v>
      </c>
      <c r="BC76" s="18">
        <f t="shared" si="64"/>
        <v>2479.4248097952768</v>
      </c>
      <c r="BD76" s="18"/>
      <c r="BE76" s="105">
        <f t="shared" si="71"/>
        <v>9.3349180616819245E-3</v>
      </c>
      <c r="BF76" s="105">
        <f t="shared" si="77"/>
        <v>9.6891443929505057E-3</v>
      </c>
    </row>
    <row r="77" spans="1:58" x14ac:dyDescent="0.25">
      <c r="A77" s="120">
        <v>1</v>
      </c>
      <c r="C77" s="14">
        <f t="shared" si="51"/>
        <v>44141</v>
      </c>
      <c r="D77" s="84">
        <v>76</v>
      </c>
      <c r="E77" s="84" t="str">
        <f t="shared" si="52"/>
        <v/>
      </c>
      <c r="AC77" s="70">
        <f t="shared" si="53"/>
        <v>7.8249791594121039</v>
      </c>
      <c r="AD77" s="15">
        <f t="shared" si="54"/>
        <v>0.15</v>
      </c>
      <c r="AE77">
        <f t="shared" si="48"/>
        <v>6.7499999999999999E-3</v>
      </c>
      <c r="AF77">
        <v>22.22</v>
      </c>
      <c r="AG77">
        <f t="shared" si="49"/>
        <v>4.4999999999999998E-2</v>
      </c>
      <c r="AH77">
        <f t="shared" si="55"/>
        <v>-3.8249999999999999E-2</v>
      </c>
      <c r="AI77" s="26">
        <f t="shared" si="72"/>
        <v>25911.366039814053</v>
      </c>
      <c r="AJ77" s="27">
        <f t="shared" si="56"/>
        <v>-0.96973918523785141</v>
      </c>
      <c r="AK77" s="27">
        <f t="shared" si="57"/>
        <v>-21.939411205441676</v>
      </c>
      <c r="AL77" s="27">
        <f t="shared" si="65"/>
        <v>-20.618235351611577</v>
      </c>
      <c r="AM77" s="27">
        <f t="shared" si="66"/>
        <v>-2.2909150390679529</v>
      </c>
      <c r="AN77" s="27">
        <f t="shared" si="67"/>
        <v>-6.8727451172038592</v>
      </c>
      <c r="AO77" s="27">
        <f t="shared" si="68"/>
        <v>-13.745490234407718</v>
      </c>
      <c r="AP77" s="18">
        <f t="shared" si="74"/>
        <v>156.55155523621136</v>
      </c>
      <c r="AQ77" s="18">
        <f t="shared" si="76"/>
        <v>-13.838820579482309</v>
      </c>
      <c r="AR77" s="18">
        <f t="shared" si="58"/>
        <v>0.87276526671406629</v>
      </c>
      <c r="AS77" s="18">
        <f t="shared" si="59"/>
        <v>19.745470084897509</v>
      </c>
      <c r="AT77" s="18">
        <f t="shared" si="60"/>
        <v>-7.057325990454129</v>
      </c>
      <c r="AU77" s="18">
        <f t="shared" si="61"/>
        <v>-9.3482410295220824</v>
      </c>
      <c r="AV77" s="18">
        <f t="shared" si="75"/>
        <v>2345.7824049497449</v>
      </c>
      <c r="AW77" s="18">
        <f t="shared" si="69"/>
        <v>-0.27791121832484578</v>
      </c>
      <c r="AX77" s="18">
        <f t="shared" si="70"/>
        <v>23.187061609004104</v>
      </c>
      <c r="AY77" s="18">
        <f t="shared" si="62"/>
        <v>-1.198561607379031E-2</v>
      </c>
      <c r="AZ77" s="19">
        <f t="shared" si="50"/>
        <v>28413.700000000012</v>
      </c>
      <c r="BA77" s="18">
        <f t="shared" si="63"/>
        <v>22.909150390679528</v>
      </c>
      <c r="BB77" s="18">
        <f t="shared" si="73"/>
        <v>2399.3339601859539</v>
      </c>
      <c r="BC77" s="18">
        <f t="shared" si="64"/>
        <v>2502.3339601859561</v>
      </c>
      <c r="BD77" s="18"/>
      <c r="BE77" s="105">
        <f t="shared" si="71"/>
        <v>9.2397036200387531E-3</v>
      </c>
      <c r="BF77" s="105">
        <f t="shared" si="77"/>
        <v>9.586827157584318E-3</v>
      </c>
    </row>
    <row r="78" spans="1:58" x14ac:dyDescent="0.25">
      <c r="A78" s="120">
        <v>1</v>
      </c>
      <c r="C78" s="14">
        <f t="shared" si="51"/>
        <v>44142</v>
      </c>
      <c r="D78" s="84">
        <v>77</v>
      </c>
      <c r="E78" s="84" t="str">
        <f t="shared" si="52"/>
        <v/>
      </c>
      <c r="AC78" s="70">
        <f t="shared" si="53"/>
        <v>7.8340839247115355</v>
      </c>
      <c r="AD78" s="15">
        <f t="shared" si="54"/>
        <v>0.15</v>
      </c>
      <c r="AE78">
        <f t="shared" si="48"/>
        <v>6.7499999999999999E-3</v>
      </c>
      <c r="AF78">
        <v>22.22</v>
      </c>
      <c r="AG78">
        <f t="shared" si="49"/>
        <v>4.4999999999999998E-2</v>
      </c>
      <c r="AH78">
        <f t="shared" si="55"/>
        <v>-3.8249999999999999E-2</v>
      </c>
      <c r="AI78" s="26">
        <f t="shared" si="72"/>
        <v>25888.478843235123</v>
      </c>
      <c r="AJ78" s="27">
        <f t="shared" si="56"/>
        <v>-0.96716564407932604</v>
      </c>
      <c r="AK78" s="27">
        <f t="shared" si="57"/>
        <v>-21.920030934849873</v>
      </c>
      <c r="AL78" s="27">
        <f t="shared" si="65"/>
        <v>-20.59847692103628</v>
      </c>
      <c r="AM78" s="27">
        <f t="shared" si="66"/>
        <v>-2.2887196578929201</v>
      </c>
      <c r="AN78" s="27">
        <f t="shared" si="67"/>
        <v>-6.8661589736787594</v>
      </c>
      <c r="AO78" s="27">
        <f t="shared" si="68"/>
        <v>-13.732317947357521</v>
      </c>
      <c r="AP78" s="18">
        <f t="shared" si="74"/>
        <v>156.27985442444006</v>
      </c>
      <c r="AQ78" s="18">
        <f t="shared" si="76"/>
        <v>-13.825357747178066</v>
      </c>
      <c r="AR78" s="18">
        <f t="shared" si="58"/>
        <v>0.8704490796713934</v>
      </c>
      <c r="AS78" s="18">
        <f t="shared" si="59"/>
        <v>19.728027841364884</v>
      </c>
      <c r="AT78" s="18">
        <f t="shared" si="60"/>
        <v>-7.0448199856295108</v>
      </c>
      <c r="AU78" s="18">
        <f t="shared" si="61"/>
        <v>-9.3335396435224318</v>
      </c>
      <c r="AV78" s="18">
        <f t="shared" si="75"/>
        <v>2368.9413023404459</v>
      </c>
      <c r="AW78" s="18">
        <f t="shared" si="69"/>
        <v>-0.27170081177129646</v>
      </c>
      <c r="AX78" s="18">
        <f t="shared" si="70"/>
        <v>23.158897390700986</v>
      </c>
      <c r="AY78" s="18">
        <f t="shared" si="62"/>
        <v>-1.1732027099027294E-2</v>
      </c>
      <c r="AZ78" s="19">
        <f t="shared" si="50"/>
        <v>28413.700000000008</v>
      </c>
      <c r="BA78" s="18">
        <f t="shared" si="63"/>
        <v>22.887196578929199</v>
      </c>
      <c r="BB78" s="18">
        <f t="shared" si="73"/>
        <v>2422.2211567648828</v>
      </c>
      <c r="BC78" s="18">
        <f t="shared" si="64"/>
        <v>2525.221156764886</v>
      </c>
      <c r="BD78" s="18"/>
      <c r="BE78" s="105">
        <f t="shared" si="71"/>
        <v>9.1463397544383207E-3</v>
      </c>
      <c r="BF78" s="105">
        <f t="shared" si="77"/>
        <v>9.4865735473175106E-3</v>
      </c>
    </row>
    <row r="79" spans="1:58" x14ac:dyDescent="0.25">
      <c r="A79" s="120">
        <v>1</v>
      </c>
      <c r="C79" s="14">
        <f t="shared" si="51"/>
        <v>44143</v>
      </c>
      <c r="D79" s="84">
        <v>78</v>
      </c>
      <c r="E79" s="84" t="str">
        <f t="shared" si="52"/>
        <v/>
      </c>
      <c r="AC79" s="70">
        <f t="shared" si="53"/>
        <v>7.8430979487269257</v>
      </c>
      <c r="AD79" s="15">
        <f t="shared" si="54"/>
        <v>0.15</v>
      </c>
      <c r="AE79">
        <f t="shared" si="48"/>
        <v>6.7499999999999999E-3</v>
      </c>
      <c r="AF79">
        <v>22.22</v>
      </c>
      <c r="AG79">
        <f t="shared" si="49"/>
        <v>4.4999999999999998E-2</v>
      </c>
      <c r="AH79">
        <f t="shared" si="55"/>
        <v>-3.8249999999999999E-2</v>
      </c>
      <c r="AI79" s="26">
        <f t="shared" si="72"/>
        <v>25865.613539708276</v>
      </c>
      <c r="AJ79" s="27">
        <f t="shared" si="56"/>
        <v>-0.96463429049843785</v>
      </c>
      <c r="AK79" s="27">
        <f t="shared" si="57"/>
        <v>-21.900669236348477</v>
      </c>
      <c r="AL79" s="27">
        <f t="shared" si="65"/>
        <v>-20.578773174162226</v>
      </c>
      <c r="AM79" s="27">
        <f t="shared" si="66"/>
        <v>-2.2865303526846916</v>
      </c>
      <c r="AN79" s="27">
        <f t="shared" si="67"/>
        <v>-6.8595910580540753</v>
      </c>
      <c r="AO79" s="27">
        <f t="shared" si="68"/>
        <v>-13.719182116108151</v>
      </c>
      <c r="AP79" s="18">
        <f t="shared" si="74"/>
        <v>156.0140935151999</v>
      </c>
      <c r="AQ79" s="18">
        <f t="shared" si="76"/>
        <v>-13.811940634302566</v>
      </c>
      <c r="AR79" s="18">
        <f t="shared" si="58"/>
        <v>0.86817086144859412</v>
      </c>
      <c r="AS79" s="18">
        <f t="shared" si="59"/>
        <v>19.710602312713629</v>
      </c>
      <c r="AT79" s="18">
        <f t="shared" si="60"/>
        <v>-7.0325934490998021</v>
      </c>
      <c r="AU79" s="18">
        <f t="shared" si="61"/>
        <v>-9.3191238017844942</v>
      </c>
      <c r="AV79" s="18">
        <f t="shared" si="75"/>
        <v>2392.0723667765328</v>
      </c>
      <c r="AW79" s="18">
        <f t="shared" si="69"/>
        <v>-0.26576090924015716</v>
      </c>
      <c r="AX79" s="18">
        <f t="shared" si="70"/>
        <v>23.131064436086945</v>
      </c>
      <c r="AY79" s="18">
        <f t="shared" si="62"/>
        <v>-1.1489350607901192E-2</v>
      </c>
      <c r="AZ79" s="19">
        <f t="shared" si="50"/>
        <v>28413.700000000012</v>
      </c>
      <c r="BA79" s="18">
        <f t="shared" si="63"/>
        <v>22.865303526846915</v>
      </c>
      <c r="BB79" s="18">
        <f t="shared" si="73"/>
        <v>2445.08646029173</v>
      </c>
      <c r="BC79" s="18">
        <f t="shared" si="64"/>
        <v>2548.0864602917327</v>
      </c>
      <c r="BD79" s="18"/>
      <c r="BE79" s="105">
        <f t="shared" si="71"/>
        <v>9.0547726743030674E-3</v>
      </c>
      <c r="BF79" s="105">
        <f t="shared" si="77"/>
        <v>9.3883212888351379E-3</v>
      </c>
    </row>
    <row r="80" spans="1:58" x14ac:dyDescent="0.25">
      <c r="A80" s="120">
        <v>1</v>
      </c>
      <c r="C80" s="14">
        <f t="shared" si="51"/>
        <v>44144</v>
      </c>
      <c r="D80" s="84">
        <v>79</v>
      </c>
      <c r="E80" s="84" t="str">
        <f t="shared" si="52"/>
        <v/>
      </c>
      <c r="AC80" s="70">
        <f t="shared" si="53"/>
        <v>7.8520229527903913</v>
      </c>
      <c r="AD80" s="15">
        <f t="shared" si="54"/>
        <v>0.15</v>
      </c>
      <c r="AE80">
        <f t="shared" si="48"/>
        <v>6.7499999999999999E-3</v>
      </c>
      <c r="AF80">
        <v>22.22</v>
      </c>
      <c r="AG80">
        <f t="shared" si="49"/>
        <v>4.4999999999999998E-2</v>
      </c>
      <c r="AH80">
        <f t="shared" si="55"/>
        <v>-3.8249999999999999E-2</v>
      </c>
      <c r="AI80" s="26">
        <f t="shared" si="72"/>
        <v>25842.770070301645</v>
      </c>
      <c r="AJ80" s="27">
        <f t="shared" si="56"/>
        <v>-0.9621433480938818</v>
      </c>
      <c r="AK80" s="27">
        <f t="shared" si="57"/>
        <v>-21.881326058537123</v>
      </c>
      <c r="AL80" s="27">
        <f t="shared" si="65"/>
        <v>-20.559122465967906</v>
      </c>
      <c r="AM80" s="27">
        <f t="shared" si="66"/>
        <v>-2.2843469406631005</v>
      </c>
      <c r="AN80" s="27">
        <f t="shared" si="67"/>
        <v>-6.8530408219893024</v>
      </c>
      <c r="AO80" s="27">
        <f t="shared" si="68"/>
        <v>-13.706081643978603</v>
      </c>
      <c r="AP80" s="18">
        <f t="shared" si="74"/>
        <v>155.75401404480544</v>
      </c>
      <c r="AQ80" s="18">
        <f t="shared" si="76"/>
        <v>-13.798567728178366</v>
      </c>
      <c r="AR80" s="18">
        <f t="shared" si="58"/>
        <v>0.86592901328449368</v>
      </c>
      <c r="AS80" s="18">
        <f t="shared" si="59"/>
        <v>19.69319345268341</v>
      </c>
      <c r="AT80" s="18">
        <f t="shared" si="60"/>
        <v>-7.0206342081839956</v>
      </c>
      <c r="AU80" s="18">
        <f t="shared" si="61"/>
        <v>-9.3049811488470962</v>
      </c>
      <c r="AV80" s="18">
        <f t="shared" si="75"/>
        <v>2415.1759156535586</v>
      </c>
      <c r="AW80" s="18">
        <f t="shared" si="69"/>
        <v>-0.26007947039445867</v>
      </c>
      <c r="AX80" s="18">
        <f t="shared" si="70"/>
        <v>23.103548877025787</v>
      </c>
      <c r="AY80" s="18">
        <f t="shared" si="62"/>
        <v>-1.125712208885286E-2</v>
      </c>
      <c r="AZ80" s="19">
        <f t="shared" si="50"/>
        <v>28413.700000000008</v>
      </c>
      <c r="BA80" s="18">
        <f t="shared" si="63"/>
        <v>22.843469406631005</v>
      </c>
      <c r="BB80" s="18">
        <f t="shared" si="73"/>
        <v>2467.9299296983609</v>
      </c>
      <c r="BC80" s="18">
        <f t="shared" si="64"/>
        <v>2570.929929698364</v>
      </c>
      <c r="BD80" s="18"/>
      <c r="BE80" s="105">
        <f t="shared" si="71"/>
        <v>8.9649506649848876E-3</v>
      </c>
      <c r="BF80" s="105">
        <f t="shared" si="77"/>
        <v>9.2920106035470299E-3</v>
      </c>
    </row>
    <row r="81" spans="1:58" x14ac:dyDescent="0.25">
      <c r="A81" s="120">
        <v>1</v>
      </c>
      <c r="C81" s="14">
        <f t="shared" si="51"/>
        <v>44145</v>
      </c>
      <c r="D81" s="84">
        <v>80</v>
      </c>
      <c r="E81" s="84" t="str">
        <f t="shared" si="52"/>
        <v/>
      </c>
      <c r="AC81" s="70">
        <f t="shared" si="53"/>
        <v>7.8608606093940416</v>
      </c>
      <c r="AD81" s="15">
        <f t="shared" si="54"/>
        <v>0.15</v>
      </c>
      <c r="AE81">
        <f t="shared" si="48"/>
        <v>6.7499999999999999E-3</v>
      </c>
      <c r="AF81">
        <v>22.22</v>
      </c>
      <c r="AG81">
        <f t="shared" si="49"/>
        <v>4.4999999999999998E-2</v>
      </c>
      <c r="AH81">
        <f t="shared" si="55"/>
        <v>-3.8249999999999999E-2</v>
      </c>
      <c r="AI81" s="26">
        <f t="shared" si="72"/>
        <v>25819.94837782926</v>
      </c>
      <c r="AJ81" s="27">
        <f t="shared" si="56"/>
        <v>-0.95969112082299168</v>
      </c>
      <c r="AK81" s="27">
        <f t="shared" si="57"/>
        <v>-21.862001351561688</v>
      </c>
      <c r="AL81" s="27">
        <f t="shared" si="65"/>
        <v>-20.539523225146212</v>
      </c>
      <c r="AM81" s="27">
        <f t="shared" si="66"/>
        <v>-2.282169247238468</v>
      </c>
      <c r="AN81" s="27">
        <f t="shared" si="67"/>
        <v>-6.8465077417154037</v>
      </c>
      <c r="AO81" s="27">
        <f t="shared" si="68"/>
        <v>-13.693015483430809</v>
      </c>
      <c r="AP81" s="18">
        <f t="shared" si="74"/>
        <v>155.49936905379033</v>
      </c>
      <c r="AQ81" s="18">
        <f t="shared" si="76"/>
        <v>-13.785237584145085</v>
      </c>
      <c r="AR81" s="18">
        <f t="shared" si="58"/>
        <v>0.86372200874069249</v>
      </c>
      <c r="AS81" s="18">
        <f t="shared" si="59"/>
        <v>19.675801216405521</v>
      </c>
      <c r="AT81" s="18">
        <f t="shared" si="60"/>
        <v>-7.008930632016245</v>
      </c>
      <c r="AU81" s="18">
        <f t="shared" si="61"/>
        <v>-9.2910998792547126</v>
      </c>
      <c r="AV81" s="18">
        <f t="shared" si="75"/>
        <v>2438.2522531169589</v>
      </c>
      <c r="AW81" s="18">
        <f t="shared" si="69"/>
        <v>-0.25464499101511251</v>
      </c>
      <c r="AX81" s="18">
        <f t="shared" si="70"/>
        <v>23.07633746340025</v>
      </c>
      <c r="AY81" s="18">
        <f t="shared" si="62"/>
        <v>-1.1034896305316516E-2</v>
      </c>
      <c r="AZ81" s="19">
        <f t="shared" si="50"/>
        <v>28413.700000000008</v>
      </c>
      <c r="BA81" s="18">
        <f t="shared" si="63"/>
        <v>22.821692472384683</v>
      </c>
      <c r="BB81" s="18">
        <f t="shared" si="73"/>
        <v>2490.7516221707456</v>
      </c>
      <c r="BC81" s="18">
        <f t="shared" si="64"/>
        <v>2593.7516221707492</v>
      </c>
      <c r="BD81" s="18"/>
      <c r="BE81" s="105">
        <f t="shared" si="71"/>
        <v>8.876823988377908E-3</v>
      </c>
      <c r="BF81" s="105">
        <f t="shared" si="77"/>
        <v>9.1975840836565417E-3</v>
      </c>
    </row>
    <row r="82" spans="1:58" x14ac:dyDescent="0.25">
      <c r="A82" s="120">
        <v>1</v>
      </c>
      <c r="C82" s="14">
        <f t="shared" si="51"/>
        <v>44146</v>
      </c>
      <c r="D82" s="84">
        <v>81</v>
      </c>
      <c r="E82" s="84" t="str">
        <f t="shared" si="52"/>
        <v/>
      </c>
      <c r="AC82" s="70">
        <f t="shared" si="53"/>
        <v>7.8696125440306792</v>
      </c>
      <c r="AD82" s="15">
        <f t="shared" si="54"/>
        <v>0.15</v>
      </c>
      <c r="AE82">
        <f t="shared" si="48"/>
        <v>6.7499999999999999E-3</v>
      </c>
      <c r="AF82">
        <v>22.22</v>
      </c>
      <c r="AG82">
        <f t="shared" si="49"/>
        <v>4.4999999999999998E-2</v>
      </c>
      <c r="AH82">
        <f t="shared" si="55"/>
        <v>-3.8249999999999999E-2</v>
      </c>
      <c r="AI82" s="26">
        <f t="shared" si="72"/>
        <v>25797.14840677286</v>
      </c>
      <c r="AJ82" s="27">
        <f t="shared" si="56"/>
        <v>-0.95727598935521685</v>
      </c>
      <c r="AK82" s="27">
        <f t="shared" si="57"/>
        <v>-21.842695067045014</v>
      </c>
      <c r="AL82" s="27">
        <f t="shared" si="65"/>
        <v>-20.51997395076021</v>
      </c>
      <c r="AM82" s="27">
        <f t="shared" si="66"/>
        <v>-2.2799971056400232</v>
      </c>
      <c r="AN82" s="27">
        <f t="shared" si="67"/>
        <v>-6.8399913169200701</v>
      </c>
      <c r="AO82" s="27">
        <f t="shared" si="68"/>
        <v>-13.67998263384014</v>
      </c>
      <c r="AP82" s="18">
        <f t="shared" si="74"/>
        <v>155.24992257465675</v>
      </c>
      <c r="AQ82" s="18">
        <f t="shared" si="76"/>
        <v>-13.771948822473234</v>
      </c>
      <c r="AR82" s="18">
        <f t="shared" si="58"/>
        <v>0.86154839041969522</v>
      </c>
      <c r="AS82" s="18">
        <f t="shared" si="59"/>
        <v>19.658425560340515</v>
      </c>
      <c r="AT82" s="18">
        <f t="shared" si="60"/>
        <v>-6.9974716074205645</v>
      </c>
      <c r="AU82" s="18">
        <f t="shared" si="61"/>
        <v>-9.2774687130605873</v>
      </c>
      <c r="AV82" s="18">
        <f t="shared" si="75"/>
        <v>2461.3016706524932</v>
      </c>
      <c r="AW82" s="18">
        <f t="shared" si="69"/>
        <v>-0.24944647913358153</v>
      </c>
      <c r="AX82" s="18">
        <f t="shared" si="70"/>
        <v>23.049417535534303</v>
      </c>
      <c r="AY82" s="18">
        <f t="shared" si="62"/>
        <v>-1.0822246538291934E-2</v>
      </c>
      <c r="AZ82" s="19">
        <f t="shared" si="50"/>
        <v>28413.700000000012</v>
      </c>
      <c r="BA82" s="18">
        <f t="shared" si="63"/>
        <v>22.799971056400231</v>
      </c>
      <c r="BB82" s="18">
        <f t="shared" si="73"/>
        <v>2513.551593227146</v>
      </c>
      <c r="BC82" s="18">
        <f t="shared" si="64"/>
        <v>2616.5515932271501</v>
      </c>
      <c r="BD82" s="18"/>
      <c r="BE82" s="105">
        <f t="shared" si="71"/>
        <v>8.7903447891896566E-3</v>
      </c>
      <c r="BF82" s="105">
        <f t="shared" si="77"/>
        <v>9.1049865755398959E-3</v>
      </c>
    </row>
    <row r="83" spans="1:58" x14ac:dyDescent="0.25">
      <c r="A83" s="120">
        <v>1</v>
      </c>
      <c r="C83" s="14">
        <f t="shared" si="51"/>
        <v>44147</v>
      </c>
      <c r="D83" s="84">
        <v>82</v>
      </c>
      <c r="E83" s="84" t="str">
        <f t="shared" si="52"/>
        <v/>
      </c>
      <c r="AC83" s="70">
        <f t="shared" si="53"/>
        <v>7.8782803369484045</v>
      </c>
      <c r="AD83" s="15">
        <f t="shared" si="54"/>
        <v>0.15</v>
      </c>
      <c r="AE83">
        <f t="shared" si="48"/>
        <v>6.7499999999999999E-3</v>
      </c>
      <c r="AF83">
        <v>22.22</v>
      </c>
      <c r="AG83">
        <f t="shared" si="49"/>
        <v>4.4999999999999998E-2</v>
      </c>
      <c r="AH83">
        <f t="shared" si="55"/>
        <v>-3.8249999999999999E-2</v>
      </c>
      <c r="AI83" s="26">
        <f t="shared" si="72"/>
        <v>25774.370103207249</v>
      </c>
      <c r="AJ83" s="27">
        <f t="shared" si="56"/>
        <v>-0.95489640759109851</v>
      </c>
      <c r="AK83" s="27">
        <f t="shared" si="57"/>
        <v>-21.823407158020764</v>
      </c>
      <c r="AL83" s="27">
        <f t="shared" si="65"/>
        <v>-20.500473209050678</v>
      </c>
      <c r="AM83" s="27">
        <f t="shared" si="66"/>
        <v>-2.2778303565611866</v>
      </c>
      <c r="AN83" s="27">
        <f t="shared" si="67"/>
        <v>-6.8334910696835589</v>
      </c>
      <c r="AO83" s="27">
        <f t="shared" si="68"/>
        <v>-13.66698213936712</v>
      </c>
      <c r="AP83" s="18">
        <f t="shared" si="74"/>
        <v>155.00544914242971</v>
      </c>
      <c r="AQ83" s="18">
        <f t="shared" si="76"/>
        <v>-13.758700125418166</v>
      </c>
      <c r="AR83" s="18">
        <f t="shared" si="58"/>
        <v>0.85940676683198869</v>
      </c>
      <c r="AS83" s="18">
        <f t="shared" si="59"/>
        <v>19.641066442218687</v>
      </c>
      <c r="AT83" s="18">
        <f t="shared" si="60"/>
        <v>-6.9862465158595537</v>
      </c>
      <c r="AU83" s="18">
        <f t="shared" si="61"/>
        <v>-9.2640768724207412</v>
      </c>
      <c r="AV83" s="18">
        <f t="shared" si="75"/>
        <v>2484.3244476503319</v>
      </c>
      <c r="AW83" s="18">
        <f t="shared" si="69"/>
        <v>-0.24447343222703921</v>
      </c>
      <c r="AX83" s="18">
        <f t="shared" si="70"/>
        <v>23.022776997838719</v>
      </c>
      <c r="AY83" s="18">
        <f t="shared" si="62"/>
        <v>-1.0618763855028841E-2</v>
      </c>
      <c r="AZ83" s="19">
        <f t="shared" si="50"/>
        <v>28413.700000000012</v>
      </c>
      <c r="BA83" s="18">
        <f t="shared" si="63"/>
        <v>22.778303565611864</v>
      </c>
      <c r="BB83" s="18">
        <f t="shared" si="73"/>
        <v>2536.3298967927581</v>
      </c>
      <c r="BC83" s="18">
        <f t="shared" si="64"/>
        <v>2639.3298967927617</v>
      </c>
      <c r="BD83" s="18"/>
      <c r="BE83" s="105">
        <f t="shared" si="71"/>
        <v>8.70546700648764E-3</v>
      </c>
      <c r="BF83" s="105">
        <f t="shared" si="77"/>
        <v>9.0141650699377684E-3</v>
      </c>
    </row>
    <row r="84" spans="1:58" x14ac:dyDescent="0.25">
      <c r="A84" s="120">
        <v>1</v>
      </c>
      <c r="C84" s="14">
        <f t="shared" si="51"/>
        <v>44148</v>
      </c>
      <c r="D84" s="84">
        <v>83</v>
      </c>
      <c r="E84" s="84" t="str">
        <f t="shared" si="52"/>
        <v/>
      </c>
      <c r="AC84" s="70">
        <f t="shared" si="53"/>
        <v>7.8868655248238957</v>
      </c>
      <c r="AD84" s="15">
        <f t="shared" si="54"/>
        <v>0.15</v>
      </c>
      <c r="AE84">
        <f t="shared" si="48"/>
        <v>6.7499999999999999E-3</v>
      </c>
      <c r="AF84">
        <v>22.22</v>
      </c>
      <c r="AG84">
        <f t="shared" si="49"/>
        <v>4.4999999999999998E-2</v>
      </c>
      <c r="AH84">
        <f t="shared" si="55"/>
        <v>-3.8249999999999999E-2</v>
      </c>
      <c r="AI84" s="26">
        <f t="shared" si="72"/>
        <v>25751.61341472904</v>
      </c>
      <c r="AJ84" s="27">
        <f t="shared" si="56"/>
        <v>-0.95255089933923409</v>
      </c>
      <c r="AK84" s="27">
        <f t="shared" si="57"/>
        <v>-21.804137578870272</v>
      </c>
      <c r="AL84" s="27">
        <f t="shared" si="65"/>
        <v>-20.481019630388555</v>
      </c>
      <c r="AM84" s="27">
        <f t="shared" si="66"/>
        <v>-2.2756688478209504</v>
      </c>
      <c r="AN84" s="27">
        <f t="shared" si="67"/>
        <v>-6.8270065434628515</v>
      </c>
      <c r="AO84" s="27">
        <f t="shared" si="68"/>
        <v>-13.654013086925705</v>
      </c>
      <c r="AP84" s="18">
        <f t="shared" si="74"/>
        <v>154.76573332700119</v>
      </c>
      <c r="AQ84" s="18">
        <f t="shared" si="76"/>
        <v>-13.745490234407718</v>
      </c>
      <c r="AR84" s="18">
        <f t="shared" si="58"/>
        <v>0.85729580940531069</v>
      </c>
      <c r="AS84" s="18">
        <f t="shared" si="59"/>
        <v>19.623723820983244</v>
      </c>
      <c r="AT84" s="18">
        <f t="shared" si="60"/>
        <v>-6.9752452114093364</v>
      </c>
      <c r="AU84" s="18">
        <f t="shared" si="61"/>
        <v>-9.2509140592302863</v>
      </c>
      <c r="AV84" s="18">
        <f t="shared" si="75"/>
        <v>2507.3208519439695</v>
      </c>
      <c r="AW84" s="18">
        <f t="shared" si="69"/>
        <v>-0.23971581542852505</v>
      </c>
      <c r="AX84" s="18">
        <f t="shared" si="70"/>
        <v>22.996404293637625</v>
      </c>
      <c r="AY84" s="18">
        <f t="shared" si="62"/>
        <v>-1.0424056403237214E-2</v>
      </c>
      <c r="AZ84" s="19">
        <f t="shared" si="50"/>
        <v>28413.700000000008</v>
      </c>
      <c r="BA84" s="18">
        <f t="shared" si="63"/>
        <v>22.756688478209504</v>
      </c>
      <c r="BB84" s="18">
        <f t="shared" si="73"/>
        <v>2559.0865852709676</v>
      </c>
      <c r="BC84" s="18">
        <f t="shared" si="64"/>
        <v>2662.0865852709708</v>
      </c>
      <c r="BD84" s="18"/>
      <c r="BE84" s="105">
        <f t="shared" si="71"/>
        <v>8.6221462901861379E-3</v>
      </c>
      <c r="BF84" s="105">
        <f t="shared" si="77"/>
        <v>8.9250685985007953E-3</v>
      </c>
    </row>
    <row r="85" spans="1:58" x14ac:dyDescent="0.25">
      <c r="A85" s="120">
        <v>1</v>
      </c>
      <c r="C85" s="14">
        <f t="shared" si="51"/>
        <v>44149</v>
      </c>
      <c r="D85" s="84">
        <v>84</v>
      </c>
      <c r="E85" s="84" t="str">
        <f t="shared" si="52"/>
        <v/>
      </c>
      <c r="AC85" s="70">
        <f t="shared" si="53"/>
        <v>7.895369602358854</v>
      </c>
      <c r="AD85" s="15">
        <f t="shared" si="54"/>
        <v>0.15</v>
      </c>
      <c r="AE85">
        <f t="shared" si="48"/>
        <v>6.7499999999999999E-3</v>
      </c>
      <c r="AF85">
        <v>22.22</v>
      </c>
      <c r="AG85">
        <f t="shared" si="49"/>
        <v>4.4999999999999998E-2</v>
      </c>
      <c r="AH85">
        <f t="shared" si="55"/>
        <v>-3.8249999999999999E-2</v>
      </c>
      <c r="AI85" s="26">
        <f t="shared" si="72"/>
        <v>25728.878290388631</v>
      </c>
      <c r="AJ85" s="27">
        <f t="shared" si="56"/>
        <v>-0.95023805514405779</v>
      </c>
      <c r="AK85" s="27">
        <f t="shared" si="57"/>
        <v>-21.784886285262264</v>
      </c>
      <c r="AL85" s="27">
        <f t="shared" si="65"/>
        <v>-20.46161190636569</v>
      </c>
      <c r="AM85" s="27">
        <f t="shared" si="66"/>
        <v>-2.2735124340406325</v>
      </c>
      <c r="AN85" s="27">
        <f t="shared" si="67"/>
        <v>-6.8205373021218962</v>
      </c>
      <c r="AO85" s="27">
        <f t="shared" si="68"/>
        <v>-13.641074604243794</v>
      </c>
      <c r="AP85" s="18">
        <f t="shared" si="74"/>
        <v>154.53056928629428</v>
      </c>
      <c r="AQ85" s="18">
        <f t="shared" si="76"/>
        <v>-13.732317947357521</v>
      </c>
      <c r="AR85" s="18">
        <f t="shared" si="58"/>
        <v>0.85521424962965198</v>
      </c>
      <c r="AS85" s="18">
        <f t="shared" si="59"/>
        <v>19.606397656736039</v>
      </c>
      <c r="AT85" s="18">
        <f t="shared" si="60"/>
        <v>-6.9644579997150533</v>
      </c>
      <c r="AU85" s="18">
        <f t="shared" si="61"/>
        <v>-9.2379704337556863</v>
      </c>
      <c r="AV85" s="18">
        <f t="shared" si="75"/>
        <v>2530.2911403250828</v>
      </c>
      <c r="AW85" s="18">
        <f t="shared" si="69"/>
        <v>-0.23516404070690555</v>
      </c>
      <c r="AX85" s="18">
        <f t="shared" si="70"/>
        <v>22.970288381113278</v>
      </c>
      <c r="AY85" s="18">
        <f t="shared" si="62"/>
        <v>-1.0237748730236364E-2</v>
      </c>
      <c r="AZ85" s="19">
        <f t="shared" si="50"/>
        <v>28413.700000000008</v>
      </c>
      <c r="BA85" s="18">
        <f t="shared" si="63"/>
        <v>22.735124340406323</v>
      </c>
      <c r="BB85" s="18">
        <f t="shared" si="73"/>
        <v>2581.821709611374</v>
      </c>
      <c r="BC85" s="18">
        <f t="shared" si="64"/>
        <v>2684.8217096113772</v>
      </c>
      <c r="BD85" s="18"/>
      <c r="BE85" s="105">
        <f t="shared" si="71"/>
        <v>8.5403399221487819E-3</v>
      </c>
      <c r="BF85" s="105">
        <f t="shared" si="77"/>
        <v>8.8376481362645483E-3</v>
      </c>
    </row>
    <row r="86" spans="1:58" x14ac:dyDescent="0.25">
      <c r="A86" s="120">
        <v>1</v>
      </c>
      <c r="C86" s="14">
        <f t="shared" si="51"/>
        <v>44150</v>
      </c>
      <c r="D86" s="84">
        <v>85</v>
      </c>
      <c r="E86" s="84" t="str">
        <f t="shared" si="52"/>
        <v/>
      </c>
      <c r="AC86" s="70">
        <f t="shared" si="53"/>
        <v>7.9037940238038109</v>
      </c>
      <c r="AD86" s="15">
        <f t="shared" si="54"/>
        <v>0.15</v>
      </c>
      <c r="AE86">
        <f t="shared" si="48"/>
        <v>6.7499999999999999E-3</v>
      </c>
      <c r="AF86">
        <v>22.22</v>
      </c>
      <c r="AG86">
        <f t="shared" si="49"/>
        <v>4.4999999999999998E-2</v>
      </c>
      <c r="AH86">
        <f t="shared" si="55"/>
        <v>-3.8249999999999999E-2</v>
      </c>
      <c r="AI86" s="26">
        <f t="shared" si="72"/>
        <v>25706.164680625279</v>
      </c>
      <c r="AJ86" s="27">
        <f t="shared" si="56"/>
        <v>-0.94795652925758989</v>
      </c>
      <c r="AK86" s="27">
        <f t="shared" si="57"/>
        <v>-21.765653234095311</v>
      </c>
      <c r="AL86" s="27">
        <f t="shared" si="65"/>
        <v>-20.442248787017611</v>
      </c>
      <c r="AM86" s="27">
        <f t="shared" si="66"/>
        <v>-2.27136097633529</v>
      </c>
      <c r="AN86" s="27">
        <f t="shared" si="67"/>
        <v>-6.8140829290058704</v>
      </c>
      <c r="AO86" s="27">
        <f t="shared" si="68"/>
        <v>-13.628165858011741</v>
      </c>
      <c r="AP86" s="18">
        <f t="shared" si="74"/>
        <v>154.29976033932047</v>
      </c>
      <c r="AQ86" s="18">
        <f t="shared" si="76"/>
        <v>-13.719182116108151</v>
      </c>
      <c r="AR86" s="18">
        <f t="shared" si="58"/>
        <v>0.85316087633183091</v>
      </c>
      <c r="AS86" s="18">
        <f t="shared" si="59"/>
        <v>19.58908791068578</v>
      </c>
      <c r="AT86" s="18">
        <f t="shared" si="60"/>
        <v>-6.9538756178832424</v>
      </c>
      <c r="AU86" s="18">
        <f t="shared" si="61"/>
        <v>-9.2252365942185328</v>
      </c>
      <c r="AV86" s="18">
        <f t="shared" si="75"/>
        <v>2553.2355590354096</v>
      </c>
      <c r="AW86" s="18">
        <f t="shared" si="69"/>
        <v>-0.23080894697380927</v>
      </c>
      <c r="AX86" s="18">
        <f t="shared" si="70"/>
        <v>22.944418710326772</v>
      </c>
      <c r="AY86" s="18">
        <f t="shared" si="62"/>
        <v>-1.0059481126446114E-2</v>
      </c>
      <c r="AZ86" s="19">
        <f t="shared" si="50"/>
        <v>28413.700000000008</v>
      </c>
      <c r="BA86" s="18">
        <f t="shared" si="63"/>
        <v>22.713609763352899</v>
      </c>
      <c r="BB86" s="18">
        <f t="shared" si="73"/>
        <v>2604.5353193747269</v>
      </c>
      <c r="BC86" s="18">
        <f t="shared" si="64"/>
        <v>2707.5353193747301</v>
      </c>
      <c r="BD86" s="18"/>
      <c r="BE86" s="105">
        <f t="shared" si="71"/>
        <v>8.4600067416173638E-3</v>
      </c>
      <c r="BF86" s="105">
        <f t="shared" si="77"/>
        <v>8.7518565096619295E-3</v>
      </c>
    </row>
    <row r="87" spans="1:58" x14ac:dyDescent="0.25">
      <c r="A87" s="120">
        <v>1</v>
      </c>
      <c r="C87" s="14">
        <f t="shared" si="51"/>
        <v>44151</v>
      </c>
      <c r="D87" s="84">
        <v>86</v>
      </c>
      <c r="E87" s="84" t="str">
        <f t="shared" si="52"/>
        <v/>
      </c>
      <c r="AC87" s="70">
        <f t="shared" si="53"/>
        <v>7.9121402044132108</v>
      </c>
      <c r="AD87" s="15">
        <f t="shared" si="54"/>
        <v>0.15</v>
      </c>
      <c r="AE87">
        <f t="shared" si="48"/>
        <v>6.7499999999999999E-3</v>
      </c>
      <c r="AF87">
        <v>22.22</v>
      </c>
      <c r="AG87">
        <f t="shared" si="49"/>
        <v>4.4999999999999998E-2</v>
      </c>
      <c r="AH87">
        <f t="shared" si="55"/>
        <v>-3.8249999999999999E-2</v>
      </c>
      <c r="AI87" s="26">
        <f t="shared" si="72"/>
        <v>25683.472537205089</v>
      </c>
      <c r="AJ87" s="27">
        <f t="shared" si="56"/>
        <v>-0.94570503674862161</v>
      </c>
      <c r="AK87" s="27">
        <f t="shared" si="57"/>
        <v>-21.746438383442907</v>
      </c>
      <c r="AL87" s="27">
        <f t="shared" si="65"/>
        <v>-20.422929078172377</v>
      </c>
      <c r="AM87" s="27">
        <f t="shared" si="66"/>
        <v>-2.2692143420191528</v>
      </c>
      <c r="AN87" s="27">
        <f t="shared" si="67"/>
        <v>-6.807643026057459</v>
      </c>
      <c r="AO87" s="27">
        <f t="shared" si="68"/>
        <v>-13.615286052114918</v>
      </c>
      <c r="AP87" s="18">
        <f t="shared" si="74"/>
        <v>154.07311855824486</v>
      </c>
      <c r="AQ87" s="18">
        <f t="shared" si="76"/>
        <v>-13.706081643978603</v>
      </c>
      <c r="AR87" s="18">
        <f t="shared" si="58"/>
        <v>0.85113453307375941</v>
      </c>
      <c r="AS87" s="18">
        <f t="shared" si="59"/>
        <v>19.571794545098616</v>
      </c>
      <c r="AT87" s="18">
        <f t="shared" si="60"/>
        <v>-6.9434892152694205</v>
      </c>
      <c r="AU87" s="18">
        <f t="shared" si="61"/>
        <v>-9.2127035572885738</v>
      </c>
      <c r="AV87" s="18">
        <f t="shared" si="75"/>
        <v>2576.1543442366765</v>
      </c>
      <c r="AW87" s="18">
        <f t="shared" si="69"/>
        <v>-0.22664178107561384</v>
      </c>
      <c r="AX87" s="18">
        <f t="shared" si="70"/>
        <v>22.918785201266928</v>
      </c>
      <c r="AY87" s="18">
        <f t="shared" si="62"/>
        <v>-9.8889089925710931E-3</v>
      </c>
      <c r="AZ87" s="19">
        <f t="shared" si="50"/>
        <v>28413.700000000012</v>
      </c>
      <c r="BA87" s="18">
        <f t="shared" si="63"/>
        <v>22.692143420191528</v>
      </c>
      <c r="BB87" s="18">
        <f t="shared" si="73"/>
        <v>2627.2274627949182</v>
      </c>
      <c r="BC87" s="18">
        <f t="shared" si="64"/>
        <v>2730.2274627949214</v>
      </c>
      <c r="BD87" s="18"/>
      <c r="BE87" s="105">
        <f t="shared" si="71"/>
        <v>8.3811070746924801E-3</v>
      </c>
      <c r="BF87" s="105">
        <f t="shared" si="77"/>
        <v>8.6676483097106079E-3</v>
      </c>
    </row>
    <row r="88" spans="1:58" x14ac:dyDescent="0.25">
      <c r="A88" s="120">
        <v>1</v>
      </c>
      <c r="C88" s="14">
        <f t="shared" si="51"/>
        <v>44152</v>
      </c>
      <c r="D88" s="84">
        <v>87</v>
      </c>
      <c r="E88" s="84" t="str">
        <f t="shared" si="52"/>
        <v/>
      </c>
      <c r="AC88" s="70">
        <f t="shared" si="53"/>
        <v>7.9204095218354738</v>
      </c>
      <c r="AD88" s="15">
        <f t="shared" si="54"/>
        <v>0.15</v>
      </c>
      <c r="AE88">
        <f t="shared" si="48"/>
        <v>6.7499999999999999E-3</v>
      </c>
      <c r="AF88">
        <v>22.22</v>
      </c>
      <c r="AG88">
        <f t="shared" si="49"/>
        <v>4.4999999999999998E-2</v>
      </c>
      <c r="AH88">
        <f t="shared" si="55"/>
        <v>-3.8249999999999999E-2</v>
      </c>
      <c r="AI88" s="26">
        <f t="shared" si="72"/>
        <v>25660.801813161845</v>
      </c>
      <c r="AJ88" s="27">
        <f t="shared" si="56"/>
        <v>-0.9434823507430945</v>
      </c>
      <c r="AK88" s="27">
        <f t="shared" si="57"/>
        <v>-21.727241692501011</v>
      </c>
      <c r="AL88" s="27">
        <f t="shared" si="65"/>
        <v>-20.403651638919698</v>
      </c>
      <c r="AM88" s="27">
        <f t="shared" si="66"/>
        <v>-2.2670724043244106</v>
      </c>
      <c r="AN88" s="27">
        <f t="shared" si="67"/>
        <v>-6.8012172129732322</v>
      </c>
      <c r="AO88" s="27">
        <f t="shared" si="68"/>
        <v>-13.602434425946466</v>
      </c>
      <c r="AP88" s="18">
        <f t="shared" si="74"/>
        <v>153.85046437861274</v>
      </c>
      <c r="AQ88" s="18">
        <f t="shared" si="76"/>
        <v>-13.693015483430809</v>
      </c>
      <c r="AR88" s="18">
        <f t="shared" si="58"/>
        <v>0.84913411566878505</v>
      </c>
      <c r="AS88" s="18">
        <f t="shared" si="59"/>
        <v>19.554517523250912</v>
      </c>
      <c r="AT88" s="18">
        <f t="shared" si="60"/>
        <v>-6.9332903351210184</v>
      </c>
      <c r="AU88" s="18">
        <f t="shared" si="61"/>
        <v>-9.2003627394454295</v>
      </c>
      <c r="AV88" s="18">
        <f t="shared" si="75"/>
        <v>2599.0477224595529</v>
      </c>
      <c r="AW88" s="18">
        <f t="shared" si="69"/>
        <v>-0.22265417963211576</v>
      </c>
      <c r="AX88" s="18">
        <f t="shared" si="70"/>
        <v>22.893378222876436</v>
      </c>
      <c r="AY88" s="18">
        <f t="shared" si="62"/>
        <v>-9.7257022298974805E-3</v>
      </c>
      <c r="AZ88" s="19">
        <f t="shared" si="50"/>
        <v>28413.700000000012</v>
      </c>
      <c r="BA88" s="18">
        <f t="shared" si="63"/>
        <v>22.670724043244107</v>
      </c>
      <c r="BB88" s="18">
        <f t="shared" si="73"/>
        <v>2649.8981868381625</v>
      </c>
      <c r="BC88" s="18">
        <f t="shared" si="64"/>
        <v>2752.8981868381657</v>
      </c>
      <c r="BD88" s="18"/>
      <c r="BE88" s="105">
        <f t="shared" si="71"/>
        <v>8.3036026676093673E-3</v>
      </c>
      <c r="BF88" s="105">
        <f t="shared" si="77"/>
        <v>8.5849798100386659E-3</v>
      </c>
    </row>
    <row r="89" spans="1:58" x14ac:dyDescent="0.25">
      <c r="A89" s="120">
        <v>1</v>
      </c>
      <c r="C89" s="14">
        <f t="shared" si="51"/>
        <v>44153</v>
      </c>
      <c r="D89" s="84">
        <v>88</v>
      </c>
      <c r="E89" s="84" t="str">
        <f t="shared" si="52"/>
        <v/>
      </c>
      <c r="AC89" s="70">
        <f t="shared" si="53"/>
        <v>7.9286033174414756</v>
      </c>
      <c r="AD89" s="15">
        <f t="shared" si="54"/>
        <v>0.15</v>
      </c>
      <c r="AE89">
        <f t="shared" si="48"/>
        <v>6.7499999999999999E-3</v>
      </c>
      <c r="AF89">
        <v>22.22</v>
      </c>
      <c r="AG89">
        <f t="shared" si="49"/>
        <v>4.4999999999999998E-2</v>
      </c>
      <c r="AH89">
        <f t="shared" si="55"/>
        <v>-3.8249999999999999E-2</v>
      </c>
      <c r="AI89" s="26">
        <f t="shared" si="72"/>
        <v>25638.152462740516</v>
      </c>
      <c r="AJ89" s="27">
        <f t="shared" si="56"/>
        <v>-0.94128729978972125</v>
      </c>
      <c r="AK89" s="27">
        <f t="shared" si="57"/>
        <v>-21.70806312153799</v>
      </c>
      <c r="AL89" s="27">
        <f t="shared" si="65"/>
        <v>-20.384415379194941</v>
      </c>
      <c r="AM89" s="27">
        <f t="shared" si="66"/>
        <v>-2.264935042132771</v>
      </c>
      <c r="AN89" s="27">
        <f t="shared" si="67"/>
        <v>-6.7948051263983134</v>
      </c>
      <c r="AO89" s="27">
        <f t="shared" si="68"/>
        <v>-13.589610252796628</v>
      </c>
      <c r="AP89" s="18">
        <f t="shared" si="74"/>
        <v>153.63162622692994</v>
      </c>
      <c r="AQ89" s="18">
        <f t="shared" si="76"/>
        <v>-13.67998263384014</v>
      </c>
      <c r="AR89" s="18">
        <f t="shared" si="58"/>
        <v>0.84715856981074911</v>
      </c>
      <c r="AS89" s="18">
        <f t="shared" si="59"/>
        <v>19.537256809384193</v>
      </c>
      <c r="AT89" s="18">
        <f t="shared" si="60"/>
        <v>-6.9232708970375727</v>
      </c>
      <c r="AU89" s="18">
        <f t="shared" si="61"/>
        <v>-9.1882059391703432</v>
      </c>
      <c r="AV89" s="18">
        <f t="shared" si="75"/>
        <v>2621.9159110325636</v>
      </c>
      <c r="AW89" s="18">
        <f t="shared" si="69"/>
        <v>-0.21883815168280307</v>
      </c>
      <c r="AX89" s="18">
        <f t="shared" si="70"/>
        <v>22.868188573010684</v>
      </c>
      <c r="AY89" s="18">
        <f t="shared" si="62"/>
        <v>-9.5695446530066897E-3</v>
      </c>
      <c r="AZ89" s="19">
        <f t="shared" si="50"/>
        <v>28413.700000000008</v>
      </c>
      <c r="BA89" s="18">
        <f t="shared" si="63"/>
        <v>22.649350421327711</v>
      </c>
      <c r="BB89" s="18">
        <f t="shared" si="73"/>
        <v>2672.5475372594901</v>
      </c>
      <c r="BC89" s="18">
        <f t="shared" si="64"/>
        <v>2775.5475372594938</v>
      </c>
      <c r="BD89" s="18"/>
      <c r="BE89" s="105">
        <f t="shared" si="71"/>
        <v>8.2274566235745767E-3</v>
      </c>
      <c r="BF89" s="105">
        <f t="shared" si="77"/>
        <v>8.5038088894382503E-3</v>
      </c>
    </row>
    <row r="90" spans="1:58" x14ac:dyDescent="0.25">
      <c r="A90" s="120">
        <v>1</v>
      </c>
      <c r="C90" s="14">
        <f t="shared" si="51"/>
        <v>44154</v>
      </c>
      <c r="D90" s="84">
        <v>89</v>
      </c>
      <c r="E90" s="84" t="str">
        <f t="shared" si="52"/>
        <v/>
      </c>
      <c r="AC90" s="70">
        <f t="shared" si="53"/>
        <v>7.9367228975947119</v>
      </c>
      <c r="AD90" s="15">
        <f t="shared" si="54"/>
        <v>0.15</v>
      </c>
      <c r="AE90">
        <f t="shared" si="48"/>
        <v>6.7499999999999999E-3</v>
      </c>
      <c r="AF90">
        <v>22.22</v>
      </c>
      <c r="AG90">
        <f t="shared" si="49"/>
        <v>4.4999999999999998E-2</v>
      </c>
      <c r="AH90">
        <f t="shared" si="55"/>
        <v>-3.8249999999999999E-2</v>
      </c>
      <c r="AI90" s="26">
        <f t="shared" si="72"/>
        <v>25615.524441343325</v>
      </c>
      <c r="AJ90" s="27">
        <f t="shared" si="56"/>
        <v>-0.93911876534516514</v>
      </c>
      <c r="AK90" s="27">
        <f t="shared" si="57"/>
        <v>-21.68890263184683</v>
      </c>
      <c r="AL90" s="27">
        <f t="shared" si="65"/>
        <v>-20.365219257472795</v>
      </c>
      <c r="AM90" s="27">
        <f t="shared" si="66"/>
        <v>-2.2628021397191995</v>
      </c>
      <c r="AN90" s="27">
        <f t="shared" si="67"/>
        <v>-6.7884064191575977</v>
      </c>
      <c r="AO90" s="27">
        <f t="shared" si="68"/>
        <v>-13.576812838315197</v>
      </c>
      <c r="AP90" s="18">
        <f t="shared" si="74"/>
        <v>153.41644016482377</v>
      </c>
      <c r="AQ90" s="18">
        <f t="shared" si="76"/>
        <v>-13.66698213936712</v>
      </c>
      <c r="AR90" s="18">
        <f t="shared" si="58"/>
        <v>0.84520688881064865</v>
      </c>
      <c r="AS90" s="18">
        <f t="shared" si="59"/>
        <v>19.520012368662147</v>
      </c>
      <c r="AT90" s="18">
        <f t="shared" si="60"/>
        <v>-6.9134231802118471</v>
      </c>
      <c r="AU90" s="18">
        <f t="shared" si="61"/>
        <v>-9.1762253199310457</v>
      </c>
      <c r="AV90" s="18">
        <f t="shared" si="75"/>
        <v>2644.7591184918615</v>
      </c>
      <c r="AW90" s="18">
        <f t="shared" si="69"/>
        <v>-0.21518606210617008</v>
      </c>
      <c r="AX90" s="18">
        <f t="shared" si="70"/>
        <v>22.843207459297901</v>
      </c>
      <c r="AY90" s="18">
        <f t="shared" si="62"/>
        <v>-9.4201334243270915E-3</v>
      </c>
      <c r="AZ90" s="19">
        <f t="shared" si="50"/>
        <v>28413.700000000008</v>
      </c>
      <c r="BA90" s="18">
        <f t="shared" si="63"/>
        <v>22.628021397191993</v>
      </c>
      <c r="BB90" s="18">
        <f t="shared" si="73"/>
        <v>2695.1755586566819</v>
      </c>
      <c r="BC90" s="18">
        <f t="shared" si="64"/>
        <v>2798.1755586566851</v>
      </c>
      <c r="BD90" s="18"/>
      <c r="BE90" s="105">
        <f t="shared" si="71"/>
        <v>8.1526333429452532E-3</v>
      </c>
      <c r="BF90" s="105">
        <f t="shared" si="77"/>
        <v>8.4240949586577001E-3</v>
      </c>
    </row>
    <row r="91" spans="1:58" x14ac:dyDescent="0.25">
      <c r="A91" s="120">
        <v>1</v>
      </c>
      <c r="B91" t="s">
        <v>90</v>
      </c>
      <c r="C91" s="14">
        <f t="shared" si="51"/>
        <v>44155</v>
      </c>
      <c r="D91" s="84">
        <v>90</v>
      </c>
      <c r="E91" s="84" t="str">
        <f t="shared" si="52"/>
        <v/>
      </c>
      <c r="AC91" s="70">
        <f t="shared" si="53"/>
        <v>7.9447695348661638</v>
      </c>
      <c r="AD91" s="15">
        <f t="shared" si="54"/>
        <v>0.15</v>
      </c>
      <c r="AE91">
        <f t="shared" si="48"/>
        <v>6.7499999999999999E-3</v>
      </c>
      <c r="AF91">
        <v>22.22</v>
      </c>
      <c r="AG91">
        <f t="shared" si="49"/>
        <v>4.4999999999999998E-2</v>
      </c>
      <c r="AH91">
        <f t="shared" si="55"/>
        <v>-3.8249999999999999E-2</v>
      </c>
      <c r="AI91" s="26">
        <f t="shared" si="72"/>
        <v>25592.917705478249</v>
      </c>
      <c r="AJ91" s="27">
        <f t="shared" si="56"/>
        <v>-0.93697567937334736</v>
      </c>
      <c r="AK91" s="27">
        <f t="shared" si="57"/>
        <v>-21.669760185699499</v>
      </c>
      <c r="AL91" s="27">
        <f t="shared" si="65"/>
        <v>-20.346062278565562</v>
      </c>
      <c r="AM91" s="27">
        <f t="shared" si="66"/>
        <v>-2.2606735865072847</v>
      </c>
      <c r="AN91" s="27">
        <f t="shared" si="67"/>
        <v>-6.7820207595218536</v>
      </c>
      <c r="AO91" s="27">
        <f t="shared" si="68"/>
        <v>-13.564041519043709</v>
      </c>
      <c r="AP91" s="18">
        <f t="shared" si="74"/>
        <v>153.20474954904654</v>
      </c>
      <c r="AQ91" s="18">
        <f t="shared" si="76"/>
        <v>-13.654013086925705</v>
      </c>
      <c r="AR91" s="18">
        <f t="shared" si="58"/>
        <v>0.84327811143601261</v>
      </c>
      <c r="AS91" s="18">
        <f t="shared" si="59"/>
        <v>19.502784167129548</v>
      </c>
      <c r="AT91" s="18">
        <f t="shared" si="60"/>
        <v>-6.9037398074170691</v>
      </c>
      <c r="AU91" s="18">
        <f t="shared" si="61"/>
        <v>-9.1644133939243542</v>
      </c>
      <c r="AV91" s="18">
        <f t="shared" si="75"/>
        <v>2667.5775449727116</v>
      </c>
      <c r="AW91" s="18">
        <f t="shared" si="69"/>
        <v>-0.21169061577722914</v>
      </c>
      <c r="AX91" s="18">
        <f t="shared" si="70"/>
        <v>22.818426480850121</v>
      </c>
      <c r="AY91" s="18">
        <f t="shared" si="62"/>
        <v>-9.2771785098716593E-3</v>
      </c>
      <c r="AZ91" s="19">
        <f t="shared" si="50"/>
        <v>28413.700000000008</v>
      </c>
      <c r="BA91" s="18">
        <f t="shared" si="63"/>
        <v>22.606735865072849</v>
      </c>
      <c r="BB91" s="18">
        <f t="shared" si="73"/>
        <v>2717.7822945217549</v>
      </c>
      <c r="BC91" s="18">
        <f t="shared" si="64"/>
        <v>2820.7822945217581</v>
      </c>
      <c r="BD91" s="18"/>
      <c r="BE91" s="105">
        <f t="shared" si="71"/>
        <v>8.079098466547174E-3</v>
      </c>
      <c r="BF91" s="105">
        <f t="shared" si="77"/>
        <v>8.3457988911651414E-3</v>
      </c>
    </row>
    <row r="92" spans="1:58" x14ac:dyDescent="0.25">
      <c r="A92" s="120">
        <v>1</v>
      </c>
      <c r="C92" s="14">
        <f t="shared" si="51"/>
        <v>44156</v>
      </c>
      <c r="D92" s="84">
        <v>91</v>
      </c>
      <c r="E92" s="84" t="str">
        <f t="shared" si="52"/>
        <v/>
      </c>
      <c r="AC92" s="70">
        <f t="shared" si="53"/>
        <v>7.9527444691967606</v>
      </c>
      <c r="AD92" s="15">
        <f t="shared" si="54"/>
        <v>0.15</v>
      </c>
      <c r="AE92">
        <f t="shared" si="48"/>
        <v>6.7499999999999999E-3</v>
      </c>
      <c r="AF92">
        <v>22.22</v>
      </c>
      <c r="AG92">
        <f t="shared" si="49"/>
        <v>4.4999999999999998E-2</v>
      </c>
      <c r="AH92">
        <f t="shared" si="55"/>
        <v>-3.8249999999999999E-2</v>
      </c>
      <c r="AI92" s="26">
        <f t="shared" si="72"/>
        <v>25570.332212709891</v>
      </c>
      <c r="AJ92" s="27">
        <f t="shared" si="56"/>
        <v>-0.93485702205370369</v>
      </c>
      <c r="AK92" s="27">
        <f t="shared" si="57"/>
        <v>-21.650635746303404</v>
      </c>
      <c r="AL92" s="27">
        <f t="shared" si="65"/>
        <v>-20.326943491521398</v>
      </c>
      <c r="AM92" s="27">
        <f t="shared" si="66"/>
        <v>-2.2585492768357107</v>
      </c>
      <c r="AN92" s="27">
        <f t="shared" si="67"/>
        <v>-6.7756478305071326</v>
      </c>
      <c r="AO92" s="27">
        <f t="shared" si="68"/>
        <v>-13.551295661014265</v>
      </c>
      <c r="AP92" s="18">
        <f t="shared" si="74"/>
        <v>152.99640470661706</v>
      </c>
      <c r="AQ92" s="18">
        <f t="shared" si="76"/>
        <v>-13.641074604243794</v>
      </c>
      <c r="AR92" s="18">
        <f t="shared" si="58"/>
        <v>0.84137131984833335</v>
      </c>
      <c r="AS92" s="18">
        <f t="shared" si="59"/>
        <v>19.485572171673063</v>
      </c>
      <c r="AT92" s="18">
        <f t="shared" si="60"/>
        <v>-6.8942137297070945</v>
      </c>
      <c r="AU92" s="18">
        <f t="shared" si="61"/>
        <v>-9.1527630065428056</v>
      </c>
      <c r="AV92" s="18">
        <f t="shared" si="75"/>
        <v>2690.3713825834984</v>
      </c>
      <c r="AW92" s="18">
        <f t="shared" si="69"/>
        <v>-0.20834484242948292</v>
      </c>
      <c r="AX92" s="18">
        <f t="shared" si="70"/>
        <v>22.793837610786795</v>
      </c>
      <c r="AY92" s="18">
        <f t="shared" si="62"/>
        <v>-9.1404021554881698E-3</v>
      </c>
      <c r="AZ92" s="19">
        <f t="shared" si="50"/>
        <v>28413.700000000004</v>
      </c>
      <c r="BA92" s="18">
        <f t="shared" si="63"/>
        <v>22.585492768357106</v>
      </c>
      <c r="BB92" s="18">
        <f t="shared" si="73"/>
        <v>2740.3677872901121</v>
      </c>
      <c r="BC92" s="18">
        <f t="shared" si="64"/>
        <v>2843.3677872901153</v>
      </c>
      <c r="BD92" s="18"/>
      <c r="BE92" s="105">
        <f t="shared" si="71"/>
        <v>8.006818821934783E-3</v>
      </c>
      <c r="BF92" s="105">
        <f t="shared" si="77"/>
        <v>8.2688829576337223E-3</v>
      </c>
    </row>
    <row r="93" spans="1:58" x14ac:dyDescent="0.25">
      <c r="A93" s="120">
        <v>1</v>
      </c>
      <c r="C93" s="14">
        <f t="shared" si="51"/>
        <v>44157</v>
      </c>
      <c r="D93" s="84">
        <v>92</v>
      </c>
      <c r="E93" s="84" t="str">
        <f t="shared" si="52"/>
        <v/>
      </c>
      <c r="AC93" s="70">
        <f t="shared" si="53"/>
        <v>7.9606489090101045</v>
      </c>
      <c r="AD93" s="15">
        <f t="shared" si="54"/>
        <v>0.15</v>
      </c>
      <c r="AE93">
        <f t="shared" si="48"/>
        <v>6.7499999999999999E-3</v>
      </c>
      <c r="AF93">
        <v>22.22</v>
      </c>
      <c r="AG93">
        <f t="shared" si="49"/>
        <v>4.4999999999999998E-2</v>
      </c>
      <c r="AH93">
        <f t="shared" si="55"/>
        <v>-3.8249999999999999E-2</v>
      </c>
      <c r="AI93" s="26">
        <f t="shared" si="72"/>
        <v>25547.76792161254</v>
      </c>
      <c r="AJ93" s="27">
        <f t="shared" si="56"/>
        <v>-0.93276181959344939</v>
      </c>
      <c r="AK93" s="27">
        <f t="shared" si="57"/>
        <v>-21.631529277759814</v>
      </c>
      <c r="AL93" s="27">
        <f t="shared" si="65"/>
        <v>-20.307861987617937</v>
      </c>
      <c r="AM93" s="27">
        <f t="shared" si="66"/>
        <v>-2.2564291097353264</v>
      </c>
      <c r="AN93" s="27">
        <f t="shared" si="67"/>
        <v>-6.7692873292059783</v>
      </c>
      <c r="AO93" s="27">
        <f t="shared" si="68"/>
        <v>-13.538574658411958</v>
      </c>
      <c r="AP93" s="18">
        <f t="shared" si="74"/>
        <v>152.79126262442549</v>
      </c>
      <c r="AQ93" s="18">
        <f t="shared" si="76"/>
        <v>-13.628165858011741</v>
      </c>
      <c r="AR93" s="18">
        <f t="shared" si="58"/>
        <v>0.83948563763410444</v>
      </c>
      <c r="AS93" s="18">
        <f t="shared" si="59"/>
        <v>19.468376349983831</v>
      </c>
      <c r="AT93" s="18">
        <f t="shared" si="60"/>
        <v>-6.8848382117977671</v>
      </c>
      <c r="AU93" s="18">
        <f t="shared" si="61"/>
        <v>-9.1412673215330926</v>
      </c>
      <c r="AV93" s="18">
        <f t="shared" si="75"/>
        <v>2713.1408157630431</v>
      </c>
      <c r="AW93" s="18">
        <f t="shared" si="69"/>
        <v>-0.20514208219157126</v>
      </c>
      <c r="AX93" s="18">
        <f t="shared" si="70"/>
        <v>22.769433179544649</v>
      </c>
      <c r="AY93" s="18">
        <f t="shared" si="62"/>
        <v>-9.0095383830575346E-3</v>
      </c>
      <c r="AZ93" s="19">
        <f t="shared" si="50"/>
        <v>28413.700000000008</v>
      </c>
      <c r="BA93" s="18">
        <f t="shared" si="63"/>
        <v>22.564291097353262</v>
      </c>
      <c r="BB93" s="18">
        <f t="shared" si="73"/>
        <v>2762.9320783874655</v>
      </c>
      <c r="BC93" s="18">
        <f t="shared" si="64"/>
        <v>2865.9320783874687</v>
      </c>
      <c r="BD93" s="18"/>
      <c r="BE93" s="105">
        <f t="shared" si="71"/>
        <v>7.9357623724289148E-3</v>
      </c>
      <c r="BF93" s="105">
        <f t="shared" si="77"/>
        <v>8.1933107639187396E-3</v>
      </c>
    </row>
    <row r="94" spans="1:58" x14ac:dyDescent="0.25">
      <c r="A94" s="120">
        <v>1</v>
      </c>
      <c r="C94" s="14">
        <f t="shared" si="51"/>
        <v>44158</v>
      </c>
      <c r="D94" s="84">
        <v>93</v>
      </c>
      <c r="E94" s="84" t="str">
        <f t="shared" si="52"/>
        <v/>
      </c>
      <c r="AC94" s="70">
        <f t="shared" si="53"/>
        <v>7.9684840322780062</v>
      </c>
      <c r="AD94" s="15">
        <f t="shared" si="54"/>
        <v>0.15</v>
      </c>
      <c r="AE94">
        <f t="shared" si="48"/>
        <v>6.7499999999999999E-3</v>
      </c>
      <c r="AF94">
        <v>22.22</v>
      </c>
      <c r="AG94">
        <f t="shared" si="49"/>
        <v>4.4999999999999998E-2</v>
      </c>
      <c r="AH94">
        <f t="shared" si="55"/>
        <v>-3.8249999999999999E-2</v>
      </c>
      <c r="AI94" s="26">
        <f t="shared" si="72"/>
        <v>25525.224791725377</v>
      </c>
      <c r="AJ94" s="27">
        <f t="shared" si="56"/>
        <v>-0.93068914213912346</v>
      </c>
      <c r="AK94" s="27">
        <f t="shared" si="57"/>
        <v>-21.612440745024141</v>
      </c>
      <c r="AL94" s="27">
        <f t="shared" si="65"/>
        <v>-20.288816898446939</v>
      </c>
      <c r="AM94" s="27">
        <f t="shared" si="66"/>
        <v>-2.2543129887163267</v>
      </c>
      <c r="AN94" s="27">
        <f t="shared" si="67"/>
        <v>-6.7629389661489787</v>
      </c>
      <c r="AO94" s="27">
        <f t="shared" si="68"/>
        <v>-13.525877932297959</v>
      </c>
      <c r="AP94" s="18">
        <f t="shared" si="74"/>
        <v>152.58918665265836</v>
      </c>
      <c r="AQ94" s="18">
        <f t="shared" si="76"/>
        <v>-13.615286052114918</v>
      </c>
      <c r="AR94" s="18">
        <f t="shared" si="58"/>
        <v>0.83762022792521118</v>
      </c>
      <c r="AS94" s="18">
        <f t="shared" si="59"/>
        <v>19.451196670521728</v>
      </c>
      <c r="AT94" s="18">
        <f t="shared" si="60"/>
        <v>-6.875606818099147</v>
      </c>
      <c r="AU94" s="18">
        <f t="shared" si="61"/>
        <v>-9.1299198068154741</v>
      </c>
      <c r="AV94" s="18">
        <f t="shared" si="75"/>
        <v>2735.8860216219732</v>
      </c>
      <c r="AW94" s="18">
        <f t="shared" si="69"/>
        <v>-0.20207597176712966</v>
      </c>
      <c r="AX94" s="18">
        <f t="shared" si="70"/>
        <v>22.745205858930149</v>
      </c>
      <c r="AY94" s="18">
        <f t="shared" si="62"/>
        <v>-8.8843325059549307E-3</v>
      </c>
      <c r="AZ94" s="19">
        <f t="shared" si="50"/>
        <v>28413.700000000008</v>
      </c>
      <c r="BA94" s="18">
        <f t="shared" si="63"/>
        <v>22.543129887163264</v>
      </c>
      <c r="BB94" s="18">
        <f t="shared" si="73"/>
        <v>2785.4752082746286</v>
      </c>
      <c r="BC94" s="18">
        <f t="shared" si="64"/>
        <v>2888.4752082746318</v>
      </c>
      <c r="BD94" s="18"/>
      <c r="BE94" s="105">
        <f t="shared" si="71"/>
        <v>7.8658981687546176E-3</v>
      </c>
      <c r="BF94" s="105">
        <f t="shared" si="77"/>
        <v>8.1190471923108971E-3</v>
      </c>
    </row>
    <row r="95" spans="1:58" x14ac:dyDescent="0.25">
      <c r="A95" s="120">
        <v>1</v>
      </c>
      <c r="C95" s="14">
        <f t="shared" si="51"/>
        <v>44159</v>
      </c>
      <c r="D95" s="84">
        <v>94</v>
      </c>
      <c r="E95" s="84" t="str">
        <f t="shared" si="52"/>
        <v/>
      </c>
      <c r="AC95" s="70">
        <f t="shared" si="53"/>
        <v>7.9762509875412091</v>
      </c>
      <c r="AD95" s="15">
        <f t="shared" si="54"/>
        <v>0.15</v>
      </c>
      <c r="AE95">
        <f t="shared" si="48"/>
        <v>6.7499999999999999E-3</v>
      </c>
      <c r="AF95">
        <v>22.22</v>
      </c>
      <c r="AG95">
        <f t="shared" si="49"/>
        <v>4.4999999999999998E-2</v>
      </c>
      <c r="AH95">
        <f t="shared" si="55"/>
        <v>-3.8249999999999999E-2</v>
      </c>
      <c r="AI95" s="26">
        <f t="shared" si="72"/>
        <v>25502.702783509725</v>
      </c>
      <c r="AJ95" s="27">
        <f t="shared" si="56"/>
        <v>-0.9286381017829165</v>
      </c>
      <c r="AK95" s="27">
        <f t="shared" si="57"/>
        <v>-21.593370113868083</v>
      </c>
      <c r="AL95" s="27">
        <f t="shared" si="65"/>
        <v>-20.269807394085898</v>
      </c>
      <c r="AM95" s="27">
        <f t="shared" si="66"/>
        <v>-2.2522008215651002</v>
      </c>
      <c r="AN95" s="27">
        <f t="shared" si="67"/>
        <v>-6.7566024646952991</v>
      </c>
      <c r="AO95" s="27">
        <f t="shared" si="68"/>
        <v>-13.5132049293906</v>
      </c>
      <c r="AP95" s="18">
        <f t="shared" si="74"/>
        <v>152.39004622142815</v>
      </c>
      <c r="AQ95" s="18">
        <f t="shared" si="76"/>
        <v>-13.602434425946466</v>
      </c>
      <c r="AR95" s="18">
        <f t="shared" si="58"/>
        <v>0.83577429160462491</v>
      </c>
      <c r="AS95" s="18">
        <f t="shared" si="59"/>
        <v>19.434033102481276</v>
      </c>
      <c r="AT95" s="18">
        <f t="shared" si="60"/>
        <v>-6.8665133993696257</v>
      </c>
      <c r="AU95" s="18">
        <f t="shared" si="61"/>
        <v>-9.1187142209347254</v>
      </c>
      <c r="AV95" s="18">
        <f t="shared" si="75"/>
        <v>2758.6071702688541</v>
      </c>
      <c r="AW95" s="18">
        <f t="shared" si="69"/>
        <v>-0.19914043123020519</v>
      </c>
      <c r="AX95" s="18">
        <f t="shared" si="70"/>
        <v>22.72114864688092</v>
      </c>
      <c r="AY95" s="18">
        <f t="shared" si="62"/>
        <v>-8.7645406632002511E-3</v>
      </c>
      <c r="AZ95" s="19">
        <f t="shared" si="50"/>
        <v>28413.700000000008</v>
      </c>
      <c r="BA95" s="18">
        <f t="shared" si="63"/>
        <v>22.522008215650999</v>
      </c>
      <c r="BB95" s="18">
        <f t="shared" si="73"/>
        <v>2807.9972164902797</v>
      </c>
      <c r="BC95" s="18">
        <f t="shared" si="64"/>
        <v>2910.9972164902824</v>
      </c>
      <c r="BD95" s="18"/>
      <c r="BE95" s="105">
        <f t="shared" si="71"/>
        <v>7.7971963031331307E-3</v>
      </c>
      <c r="BF95" s="105">
        <f t="shared" si="77"/>
        <v>8.0460583458659782E-3</v>
      </c>
    </row>
    <row r="96" spans="1:58" x14ac:dyDescent="0.25">
      <c r="A96" s="120">
        <v>1</v>
      </c>
      <c r="C96" s="14">
        <f t="shared" si="51"/>
        <v>44160</v>
      </c>
      <c r="D96" s="84">
        <v>95</v>
      </c>
      <c r="E96" s="84" t="str">
        <f t="shared" si="52"/>
        <v/>
      </c>
      <c r="AC96" s="70">
        <f t="shared" si="53"/>
        <v>7.9839508948875428</v>
      </c>
      <c r="AD96" s="15">
        <f t="shared" si="54"/>
        <v>0.15</v>
      </c>
      <c r="AE96">
        <f t="shared" si="48"/>
        <v>6.7499999999999999E-3</v>
      </c>
      <c r="AF96">
        <v>22.22</v>
      </c>
      <c r="AG96">
        <f t="shared" si="49"/>
        <v>4.4999999999999998E-2</v>
      </c>
      <c r="AH96">
        <f t="shared" si="55"/>
        <v>-3.8249999999999999E-2</v>
      </c>
      <c r="AI96" s="26">
        <f t="shared" si="72"/>
        <v>25480.201858308224</v>
      </c>
      <c r="AJ96" s="27">
        <f t="shared" si="56"/>
        <v>-0.92660785065947293</v>
      </c>
      <c r="AK96" s="27">
        <f t="shared" si="57"/>
        <v>-21.574317350843412</v>
      </c>
      <c r="AL96" s="27">
        <f t="shared" si="65"/>
        <v>-20.250832681352595</v>
      </c>
      <c r="AM96" s="27">
        <f t="shared" si="66"/>
        <v>-2.2500925201502886</v>
      </c>
      <c r="AN96" s="27">
        <f t="shared" si="67"/>
        <v>-6.7502775604508649</v>
      </c>
      <c r="AO96" s="27">
        <f t="shared" si="68"/>
        <v>-13.50055512090173</v>
      </c>
      <c r="AP96" s="18">
        <f t="shared" si="74"/>
        <v>152.19371657001983</v>
      </c>
      <c r="AQ96" s="18">
        <f t="shared" si="76"/>
        <v>-13.589610252796628</v>
      </c>
      <c r="AR96" s="18">
        <f t="shared" si="58"/>
        <v>0.8339470655935256</v>
      </c>
      <c r="AS96" s="18">
        <f t="shared" si="59"/>
        <v>19.416885615759071</v>
      </c>
      <c r="AT96" s="18">
        <f t="shared" si="60"/>
        <v>-6.8575520799642664</v>
      </c>
      <c r="AU96" s="18">
        <f t="shared" si="61"/>
        <v>-9.1076446001145541</v>
      </c>
      <c r="AV96" s="18">
        <f t="shared" si="75"/>
        <v>2781.3044251217652</v>
      </c>
      <c r="AW96" s="18">
        <f t="shared" si="69"/>
        <v>-0.19632965140831971</v>
      </c>
      <c r="AX96" s="18">
        <f t="shared" si="70"/>
        <v>22.697254852911101</v>
      </c>
      <c r="AY96" s="18">
        <f t="shared" si="62"/>
        <v>-8.6499293716631506E-3</v>
      </c>
      <c r="AZ96" s="19">
        <f t="shared" si="50"/>
        <v>28413.700000000008</v>
      </c>
      <c r="BA96" s="18">
        <f t="shared" si="63"/>
        <v>22.500925201502884</v>
      </c>
      <c r="BB96" s="18">
        <f t="shared" si="73"/>
        <v>2830.4981416917826</v>
      </c>
      <c r="BC96" s="18">
        <f t="shared" si="64"/>
        <v>2933.4981416917849</v>
      </c>
      <c r="BD96" s="18"/>
      <c r="BE96" s="105">
        <f t="shared" si="71"/>
        <v>7.7296278656807781E-3</v>
      </c>
      <c r="BF96" s="105">
        <f t="shared" si="77"/>
        <v>7.9743114956249035E-3</v>
      </c>
    </row>
    <row r="97" spans="1:58" x14ac:dyDescent="0.25">
      <c r="A97" s="120">
        <v>1</v>
      </c>
      <c r="C97" s="14">
        <f t="shared" si="51"/>
        <v>44161</v>
      </c>
      <c r="D97" s="84">
        <v>96</v>
      </c>
      <c r="E97" s="84" t="str">
        <f t="shared" si="52"/>
        <v/>
      </c>
      <c r="AC97" s="70">
        <f t="shared" si="53"/>
        <v>7.9915848468896264</v>
      </c>
      <c r="AD97" s="15">
        <f t="shared" si="54"/>
        <v>0.15</v>
      </c>
      <c r="AE97">
        <f t="shared" si="48"/>
        <v>6.7499999999999999E-3</v>
      </c>
      <c r="AF97">
        <v>22.22</v>
      </c>
      <c r="AG97">
        <f t="shared" si="49"/>
        <v>4.4999999999999998E-2</v>
      </c>
      <c r="AH97">
        <f t="shared" si="55"/>
        <v>-3.8249999999999999E-2</v>
      </c>
      <c r="AI97" s="26">
        <f t="shared" si="72"/>
        <v>25457.72197830585</v>
      </c>
      <c r="AJ97" s="27">
        <f t="shared" si="56"/>
        <v>-0.92459757912906504</v>
      </c>
      <c r="AK97" s="27">
        <f t="shared" si="57"/>
        <v>-21.55528242324748</v>
      </c>
      <c r="AL97" s="27">
        <f t="shared" si="65"/>
        <v>-20.231892002138892</v>
      </c>
      <c r="AM97" s="27">
        <f t="shared" si="66"/>
        <v>-2.2479880002376547</v>
      </c>
      <c r="AN97" s="27">
        <f t="shared" si="67"/>
        <v>-6.743964000712964</v>
      </c>
      <c r="AO97" s="27">
        <f t="shared" si="68"/>
        <v>-13.487928001425928</v>
      </c>
      <c r="AP97" s="18">
        <f t="shared" si="74"/>
        <v>152.00007848819263</v>
      </c>
      <c r="AQ97" s="18">
        <f t="shared" si="76"/>
        <v>-13.576812838315197</v>
      </c>
      <c r="AR97" s="18">
        <f t="shared" si="58"/>
        <v>0.83213782121615854</v>
      </c>
      <c r="AS97" s="18">
        <f t="shared" si="59"/>
        <v>19.399754180922731</v>
      </c>
      <c r="AT97" s="18">
        <f t="shared" si="60"/>
        <v>-6.8487172456508922</v>
      </c>
      <c r="AU97" s="18">
        <f t="shared" si="61"/>
        <v>-9.0967052458885469</v>
      </c>
      <c r="AV97" s="18">
        <f t="shared" si="75"/>
        <v>2803.9779432059686</v>
      </c>
      <c r="AW97" s="18">
        <f t="shared" si="69"/>
        <v>-0.19363808182720277</v>
      </c>
      <c r="AX97" s="18">
        <f t="shared" si="70"/>
        <v>22.673518084203351</v>
      </c>
      <c r="AY97" s="18">
        <f t="shared" si="62"/>
        <v>-8.5402750957342833E-3</v>
      </c>
      <c r="AZ97" s="19">
        <f t="shared" si="50"/>
        <v>28413.700000000012</v>
      </c>
      <c r="BA97" s="18">
        <f t="shared" si="63"/>
        <v>22.479880002376547</v>
      </c>
      <c r="BB97" s="18">
        <f t="shared" si="73"/>
        <v>2852.978021694159</v>
      </c>
      <c r="BC97" s="18">
        <f t="shared" si="64"/>
        <v>2955.9780216941613</v>
      </c>
      <c r="BD97" s="18"/>
      <c r="BE97" s="105">
        <f t="shared" si="71"/>
        <v>7.6631649029823314E-3</v>
      </c>
      <c r="BF97" s="105">
        <f t="shared" si="77"/>
        <v>7.9037750305508726E-3</v>
      </c>
    </row>
    <row r="98" spans="1:58" x14ac:dyDescent="0.25">
      <c r="A98" s="120">
        <v>1</v>
      </c>
      <c r="C98" s="14">
        <f t="shared" si="51"/>
        <v>44162</v>
      </c>
      <c r="D98" s="84">
        <v>97</v>
      </c>
      <c r="E98" s="84" t="str">
        <f t="shared" si="52"/>
        <v/>
      </c>
      <c r="AC98" s="70">
        <f t="shared" si="53"/>
        <v>7.9991539095041144</v>
      </c>
      <c r="AD98" s="15">
        <f t="shared" si="54"/>
        <v>0.15</v>
      </c>
      <c r="AE98">
        <f t="shared" ref="AE98:AE110" si="78">IF(A98=0,$BM$2,IF(A98=1,$BM$3,IF(A98=2,$BM$4,IF(A98=3,$BM$5,IF(A98=4,$BM$6,IF(A98=5,$BM$7,IF(A98=6,$BM$8,IF(A98=7,$BM$9,IF(A98=8,$BM$10,"")))))))))</f>
        <v>6.7499999999999999E-3</v>
      </c>
      <c r="AF98">
        <v>22.22</v>
      </c>
      <c r="AG98">
        <f t="shared" si="49"/>
        <v>4.4999999999999998E-2</v>
      </c>
      <c r="AH98">
        <f t="shared" si="55"/>
        <v>-3.8249999999999999E-2</v>
      </c>
      <c r="AI98" s="26">
        <f t="shared" si="72"/>
        <v>25435.263106492715</v>
      </c>
      <c r="AJ98" s="27">
        <f t="shared" si="56"/>
        <v>-0.92260651404321559</v>
      </c>
      <c r="AK98" s="27">
        <f t="shared" si="57"/>
        <v>-21.5362652990902</v>
      </c>
      <c r="AL98" s="27">
        <f t="shared" si="65"/>
        <v>-20.212984631820074</v>
      </c>
      <c r="AM98" s="27">
        <f t="shared" si="66"/>
        <v>-2.2458871813133419</v>
      </c>
      <c r="AN98" s="27">
        <f t="shared" si="67"/>
        <v>-6.7376615439400247</v>
      </c>
      <c r="AO98" s="27">
        <f t="shared" si="68"/>
        <v>-13.475323087880049</v>
      </c>
      <c r="AP98" s="18">
        <f t="shared" si="74"/>
        <v>151.8090180690003</v>
      </c>
      <c r="AQ98" s="18">
        <f t="shared" si="76"/>
        <v>-13.564041519043709</v>
      </c>
      <c r="AR98" s="18">
        <f t="shared" si="58"/>
        <v>0.83034586263889409</v>
      </c>
      <c r="AS98" s="18">
        <f t="shared" si="59"/>
        <v>19.382638769181181</v>
      </c>
      <c r="AT98" s="18">
        <f t="shared" si="60"/>
        <v>-6.8400035319686676</v>
      </c>
      <c r="AU98" s="18">
        <f t="shared" si="61"/>
        <v>-9.0858907132820086</v>
      </c>
      <c r="AV98" s="18">
        <f t="shared" si="75"/>
        <v>2826.6278754382943</v>
      </c>
      <c r="AW98" s="18">
        <f t="shared" si="69"/>
        <v>-0.19106041919232553</v>
      </c>
      <c r="AX98" s="18">
        <f t="shared" si="70"/>
        <v>22.649932232325682</v>
      </c>
      <c r="AY98" s="18">
        <f t="shared" si="62"/>
        <v>-8.4353638338770225E-3</v>
      </c>
      <c r="AZ98" s="19">
        <f t="shared" si="50"/>
        <v>28413.700000000012</v>
      </c>
      <c r="BA98" s="18">
        <f t="shared" si="63"/>
        <v>22.458871813133417</v>
      </c>
      <c r="BB98" s="18">
        <f t="shared" si="73"/>
        <v>2875.4368935072926</v>
      </c>
      <c r="BC98" s="18">
        <f t="shared" si="64"/>
        <v>2978.4368935072944</v>
      </c>
      <c r="BD98" s="18"/>
      <c r="BE98" s="105">
        <f t="shared" si="71"/>
        <v>7.5977803787124357E-3</v>
      </c>
      <c r="BF98" s="105">
        <f t="shared" si="77"/>
        <v>7.834418410021771E-3</v>
      </c>
    </row>
    <row r="99" spans="1:58" x14ac:dyDescent="0.25">
      <c r="A99" s="120">
        <v>1</v>
      </c>
      <c r="C99" s="14">
        <f t="shared" ref="C99:C110" si="79">C98+1</f>
        <v>44163</v>
      </c>
      <c r="D99" s="84">
        <v>98</v>
      </c>
      <c r="E99" s="84" t="str">
        <f t="shared" si="52"/>
        <v/>
      </c>
      <c r="AC99" s="70">
        <f t="shared" si="53"/>
        <v>8.0066591229343569</v>
      </c>
      <c r="AD99" s="15">
        <f t="shared" si="54"/>
        <v>0.15</v>
      </c>
      <c r="AE99">
        <f t="shared" si="78"/>
        <v>6.7499999999999999E-3</v>
      </c>
      <c r="AF99">
        <v>22.22</v>
      </c>
      <c r="AG99">
        <f t="shared" si="49"/>
        <v>4.4999999999999998E-2</v>
      </c>
      <c r="AH99">
        <f t="shared" si="55"/>
        <v>-3.8249999999999999E-2</v>
      </c>
      <c r="AI99" s="26">
        <f t="shared" si="72"/>
        <v>25412.825206628564</v>
      </c>
      <c r="AJ99" s="27">
        <f t="shared" si="56"/>
        <v>-0.92063391708903264</v>
      </c>
      <c r="AK99" s="27">
        <f t="shared" si="57"/>
        <v>-21.517265947062629</v>
      </c>
      <c r="AL99" s="27">
        <f t="shared" si="65"/>
        <v>-20.194109877736494</v>
      </c>
      <c r="AM99" s="27">
        <f t="shared" si="66"/>
        <v>-2.243789986415166</v>
      </c>
      <c r="AN99" s="27">
        <f t="shared" si="67"/>
        <v>-6.7313699592454981</v>
      </c>
      <c r="AO99" s="27">
        <f t="shared" si="68"/>
        <v>-13.462739918490996</v>
      </c>
      <c r="AP99" s="18">
        <f t="shared" si="74"/>
        <v>151.62042647261751</v>
      </c>
      <c r="AQ99" s="18">
        <f t="shared" si="76"/>
        <v>-13.551295661014265</v>
      </c>
      <c r="AR99" s="18">
        <f t="shared" si="58"/>
        <v>0.82857052538012943</v>
      </c>
      <c r="AS99" s="18">
        <f t="shared" si="59"/>
        <v>19.365539352356368</v>
      </c>
      <c r="AT99" s="18">
        <f t="shared" si="60"/>
        <v>-6.8314058131050137</v>
      </c>
      <c r="AU99" s="18">
        <f t="shared" si="61"/>
        <v>-9.0751957995201806</v>
      </c>
      <c r="AV99" s="18">
        <f t="shared" si="75"/>
        <v>2849.2543668988287</v>
      </c>
      <c r="AW99" s="18">
        <f t="shared" si="69"/>
        <v>-0.18859159638279266</v>
      </c>
      <c r="AX99" s="18">
        <f t="shared" si="70"/>
        <v>22.626491460534453</v>
      </c>
      <c r="AY99" s="18">
        <f t="shared" si="62"/>
        <v>-8.3349907214619479E-3</v>
      </c>
      <c r="AZ99" s="19">
        <f t="shared" si="50"/>
        <v>28413.700000000012</v>
      </c>
      <c r="BA99" s="18">
        <f t="shared" si="63"/>
        <v>22.43789986415166</v>
      </c>
      <c r="BB99" s="18">
        <f t="shared" si="73"/>
        <v>2897.8747933714444</v>
      </c>
      <c r="BC99" s="18">
        <f t="shared" si="64"/>
        <v>3000.8747933714462</v>
      </c>
      <c r="BD99" s="18"/>
      <c r="BE99" s="105">
        <f t="shared" si="71"/>
        <v>7.5334481361899325E-3</v>
      </c>
      <c r="BF99" s="105">
        <f t="shared" si="77"/>
        <v>7.7662121187271147E-3</v>
      </c>
    </row>
    <row r="100" spans="1:58" x14ac:dyDescent="0.25">
      <c r="A100" s="120">
        <v>1</v>
      </c>
      <c r="C100" s="14">
        <f t="shared" si="79"/>
        <v>44164</v>
      </c>
      <c r="D100" s="84">
        <v>99</v>
      </c>
      <c r="E100" s="84" t="str">
        <f t="shared" si="52"/>
        <v/>
      </c>
      <c r="AC100" s="70">
        <f t="shared" si="53"/>
        <v>8.0141015024582547</v>
      </c>
      <c r="AD100" s="15">
        <f>AE100/AG100</f>
        <v>0.15</v>
      </c>
      <c r="AE100">
        <f t="shared" si="78"/>
        <v>6.7499999999999999E-3</v>
      </c>
      <c r="AF100">
        <v>22.22</v>
      </c>
      <c r="AG100">
        <f t="shared" si="49"/>
        <v>4.4999999999999998E-2</v>
      </c>
      <c r="AH100">
        <f t="shared" si="55"/>
        <v>-3.8249999999999999E-2</v>
      </c>
      <c r="AI100" s="26">
        <f t="shared" si="72"/>
        <v>25390.408243208847</v>
      </c>
      <c r="AJ100" s="27">
        <f t="shared" si="56"/>
        <v>-0.91867908320867986</v>
      </c>
      <c r="AK100" s="27">
        <f t="shared" si="57"/>
        <v>-21.498284336506877</v>
      </c>
      <c r="AL100" s="27">
        <f t="shared" si="65"/>
        <v>-20.175267077744003</v>
      </c>
      <c r="AM100" s="27">
        <f t="shared" si="66"/>
        <v>-2.2416963419715557</v>
      </c>
      <c r="AN100" s="27">
        <f t="shared" si="67"/>
        <v>-6.7250890259146674</v>
      </c>
      <c r="AO100" s="27">
        <f t="shared" si="68"/>
        <v>-13.450178051829337</v>
      </c>
      <c r="AP100" s="18">
        <f t="shared" si="74"/>
        <v>151.43419970068175</v>
      </c>
      <c r="AQ100" s="18">
        <f t="shared" si="76"/>
        <v>-13.538574658411958</v>
      </c>
      <c r="AR100" s="18">
        <f t="shared" si="58"/>
        <v>0.82681117488781186</v>
      </c>
      <c r="AS100" s="18">
        <f t="shared" si="59"/>
        <v>19.348455902856191</v>
      </c>
      <c r="AT100" s="18">
        <f t="shared" si="60"/>
        <v>-6.822919191267788</v>
      </c>
      <c r="AU100" s="18">
        <f t="shared" si="61"/>
        <v>-9.0646155332393441</v>
      </c>
      <c r="AV100" s="18">
        <f t="shared" si="75"/>
        <v>2871.85755709048</v>
      </c>
      <c r="AW100" s="18">
        <f t="shared" si="69"/>
        <v>-0.18622677193576465</v>
      </c>
      <c r="AX100" s="18">
        <f t="shared" si="70"/>
        <v>22.603190191651265</v>
      </c>
      <c r="AY100" s="18">
        <f t="shared" si="62"/>
        <v>-8.2389596493573514E-3</v>
      </c>
      <c r="AZ100" s="19">
        <f t="shared" si="50"/>
        <v>28413.700000000008</v>
      </c>
      <c r="BA100" s="18">
        <f t="shared" si="63"/>
        <v>22.416963419715557</v>
      </c>
      <c r="BB100" s="18">
        <f t="shared" si="73"/>
        <v>2920.29175679116</v>
      </c>
      <c r="BC100" s="18">
        <f t="shared" si="64"/>
        <v>3023.2917567911618</v>
      </c>
      <c r="BD100" s="18"/>
      <c r="BE100" s="105">
        <f t="shared" si="71"/>
        <v>7.4701428627518222E-3</v>
      </c>
      <c r="BF100" s="105">
        <f t="shared" si="77"/>
        <v>7.6991276238292444E-3</v>
      </c>
    </row>
    <row r="101" spans="1:58" x14ac:dyDescent="0.25">
      <c r="A101" s="120">
        <v>1</v>
      </c>
      <c r="C101" s="14">
        <f t="shared" si="79"/>
        <v>44165</v>
      </c>
      <c r="D101" s="84">
        <v>100</v>
      </c>
      <c r="E101" s="84" t="str">
        <f t="shared" si="52"/>
        <v/>
      </c>
      <c r="AC101" s="70">
        <f t="shared" si="53"/>
        <v>8.0214820392229882</v>
      </c>
      <c r="AD101" s="15">
        <f>AE101/AG101</f>
        <v>0.15</v>
      </c>
      <c r="AE101">
        <f t="shared" si="78"/>
        <v>6.7499999999999999E-3</v>
      </c>
      <c r="AF101">
        <v>22.22</v>
      </c>
      <c r="AG101">
        <f t="shared" si="49"/>
        <v>4.4999999999999998E-2</v>
      </c>
      <c r="AH101">
        <f t="shared" si="55"/>
        <v>-3.8249999999999999E-2</v>
      </c>
      <c r="AI101" s="26">
        <f t="shared" si="72"/>
        <v>25368.012181432368</v>
      </c>
      <c r="AJ101" s="27">
        <f t="shared" si="56"/>
        <v>-0.9167413390905732</v>
      </c>
      <c r="AK101" s="27">
        <f t="shared" si="57"/>
        <v>-21.47932043738745</v>
      </c>
      <c r="AL101" s="27">
        <f t="shared" si="65"/>
        <v>-20.156455598830224</v>
      </c>
      <c r="AM101" s="27">
        <f t="shared" si="66"/>
        <v>-2.2396061776478025</v>
      </c>
      <c r="AN101" s="27">
        <f t="shared" si="67"/>
        <v>-6.7188185329434083</v>
      </c>
      <c r="AO101" s="27">
        <f t="shared" si="68"/>
        <v>-13.437637065886815</v>
      </c>
      <c r="AP101" s="18">
        <f t="shared" si="74"/>
        <v>151.25023838068333</v>
      </c>
      <c r="AQ101" s="18">
        <f t="shared" si="76"/>
        <v>-13.525877932297959</v>
      </c>
      <c r="AR101" s="18">
        <f t="shared" si="58"/>
        <v>0.82506720518151588</v>
      </c>
      <c r="AS101" s="18">
        <f t="shared" si="59"/>
        <v>19.331388393648705</v>
      </c>
      <c r="AT101" s="18">
        <f t="shared" si="60"/>
        <v>-6.8145389865306782</v>
      </c>
      <c r="AU101" s="18">
        <f t="shared" si="61"/>
        <v>-9.0541451641784807</v>
      </c>
      <c r="AV101" s="18">
        <f t="shared" si="75"/>
        <v>2894.4375801869564</v>
      </c>
      <c r="AW101" s="18">
        <f t="shared" si="69"/>
        <v>-0.18396131999841714</v>
      </c>
      <c r="AX101" s="18">
        <f t="shared" si="70"/>
        <v>22.580023096476452</v>
      </c>
      <c r="AY101" s="18">
        <f t="shared" si="62"/>
        <v>-8.1470828976753246E-3</v>
      </c>
      <c r="AZ101" s="19">
        <f t="shared" si="50"/>
        <v>28413.700000000008</v>
      </c>
      <c r="BA101" s="18">
        <f t="shared" si="63"/>
        <v>22.396061776478025</v>
      </c>
      <c r="BB101" s="18">
        <f t="shared" si="73"/>
        <v>2942.6878185676378</v>
      </c>
      <c r="BC101" s="18">
        <f t="shared" si="64"/>
        <v>3045.6878185676396</v>
      </c>
      <c r="BD101" s="18"/>
      <c r="BE101" s="105">
        <f t="shared" si="71"/>
        <v>7.4078400558497196E-3</v>
      </c>
      <c r="BF101" s="105">
        <f t="shared" si="77"/>
        <v>7.6331373342568461E-3</v>
      </c>
    </row>
    <row r="102" spans="1:58" x14ac:dyDescent="0.25">
      <c r="A102" s="120">
        <v>1</v>
      </c>
      <c r="C102" s="14">
        <f t="shared" si="79"/>
        <v>44166</v>
      </c>
      <c r="D102" s="84">
        <v>101</v>
      </c>
      <c r="E102" s="84" t="str">
        <f t="shared" si="52"/>
        <v/>
      </c>
      <c r="AC102" s="70">
        <f t="shared" si="53"/>
        <v>8.0288017010081827</v>
      </c>
      <c r="AD102" s="15">
        <f t="shared" si="54"/>
        <v>0.15</v>
      </c>
      <c r="AE102">
        <f t="shared" si="78"/>
        <v>6.7499999999999999E-3</v>
      </c>
      <c r="AF102">
        <v>22.22</v>
      </c>
      <c r="AG102">
        <f t="shared" si="49"/>
        <v>4.4999999999999998E-2</v>
      </c>
      <c r="AH102">
        <f t="shared" si="55"/>
        <v>-3.8249999999999999E-2</v>
      </c>
      <c r="AI102" s="26">
        <f t="shared" si="72"/>
        <v>25345.636987170376</v>
      </c>
      <c r="AJ102" s="27">
        <f t="shared" si="56"/>
        <v>-0.91482004172905085</v>
      </c>
      <c r="AK102" s="27">
        <f t="shared" si="57"/>
        <v>-21.460374220263855</v>
      </c>
      <c r="AL102" s="27">
        <f t="shared" si="65"/>
        <v>-20.137674835793614</v>
      </c>
      <c r="AM102" s="27">
        <f t="shared" si="66"/>
        <v>-2.2375194261992908</v>
      </c>
      <c r="AN102" s="27">
        <f t="shared" si="67"/>
        <v>-6.7125582785978715</v>
      </c>
      <c r="AO102" s="27">
        <f t="shared" si="68"/>
        <v>-13.425116557195743</v>
      </c>
      <c r="AP102" s="18">
        <f t="shared" si="74"/>
        <v>151.06844755995556</v>
      </c>
      <c r="AQ102" s="18">
        <f t="shared" si="76"/>
        <v>-13.5132049293906</v>
      </c>
      <c r="AR102" s="18">
        <f t="shared" si="58"/>
        <v>0.82333803755614576</v>
      </c>
      <c r="AS102" s="18">
        <f t="shared" si="59"/>
        <v>19.31433679823747</v>
      </c>
      <c r="AT102" s="18">
        <f t="shared" si="60"/>
        <v>-6.8062607271307494</v>
      </c>
      <c r="AU102" s="18">
        <f t="shared" si="61"/>
        <v>-9.0437801533300402</v>
      </c>
      <c r="AV102" s="18">
        <f t="shared" si="75"/>
        <v>2916.9945652696774</v>
      </c>
      <c r="AW102" s="18">
        <f t="shared" si="69"/>
        <v>-0.18179082072776964</v>
      </c>
      <c r="AX102" s="18">
        <f t="shared" si="70"/>
        <v>22.556985082720985</v>
      </c>
      <c r="AY102" s="18">
        <f t="shared" si="62"/>
        <v>-8.0591807841830926E-3</v>
      </c>
      <c r="AZ102" s="19">
        <f t="shared" si="50"/>
        <v>28413.700000000008</v>
      </c>
      <c r="BA102" s="18">
        <f t="shared" si="63"/>
        <v>22.375194261992906</v>
      </c>
      <c r="BB102" s="18">
        <f t="shared" si="73"/>
        <v>2965.0630128296307</v>
      </c>
      <c r="BC102" s="18">
        <f t="shared" si="64"/>
        <v>3068.063012829633</v>
      </c>
      <c r="BD102" s="18"/>
      <c r="BE102" s="105">
        <f t="shared" si="71"/>
        <v>7.3465159907676247E-3</v>
      </c>
      <c r="BF102" s="105">
        <f t="shared" si="77"/>
        <v>7.5682145620084721E-3</v>
      </c>
    </row>
    <row r="103" spans="1:58" x14ac:dyDescent="0.25">
      <c r="A103" s="120">
        <v>1</v>
      </c>
      <c r="C103" s="14">
        <f t="shared" si="79"/>
        <v>44167</v>
      </c>
      <c r="D103" s="84">
        <v>102</v>
      </c>
      <c r="E103" s="84" t="str">
        <f t="shared" si="52"/>
        <v/>
      </c>
      <c r="AC103" s="70">
        <f t="shared" si="53"/>
        <v>8.0360614329590199</v>
      </c>
      <c r="AD103" s="15">
        <f>AE103/AG103</f>
        <v>0.15</v>
      </c>
      <c r="AE103">
        <f t="shared" si="78"/>
        <v>6.7499999999999999E-3</v>
      </c>
      <c r="AF103">
        <v>22.22</v>
      </c>
      <c r="AG103">
        <f t="shared" si="49"/>
        <v>4.4999999999999998E-2</v>
      </c>
      <c r="AH103">
        <f t="shared" si="55"/>
        <v>-3.8249999999999999E-2</v>
      </c>
      <c r="AI103" s="26">
        <f t="shared" si="72"/>
        <v>25323.282626937063</v>
      </c>
      <c r="AJ103" s="27">
        <f t="shared" si="56"/>
        <v>-0.91291457704940604</v>
      </c>
      <c r="AK103" s="27">
        <f t="shared" si="57"/>
        <v>-21.44144565626447</v>
      </c>
      <c r="AL103" s="27">
        <f t="shared" si="65"/>
        <v>-20.118924209982488</v>
      </c>
      <c r="AM103" s="27">
        <f t="shared" si="66"/>
        <v>-2.2354360233313879</v>
      </c>
      <c r="AN103" s="27">
        <f t="shared" si="67"/>
        <v>-6.7063080699941624</v>
      </c>
      <c r="AO103" s="27">
        <f t="shared" si="68"/>
        <v>-13.412616139988327</v>
      </c>
      <c r="AP103" s="18">
        <f t="shared" si="74"/>
        <v>150.88873650883829</v>
      </c>
      <c r="AQ103" s="18">
        <f t="shared" si="76"/>
        <v>-13.50055512090173</v>
      </c>
      <c r="AR103" s="18">
        <f t="shared" si="58"/>
        <v>0.82162311934446541</v>
      </c>
      <c r="AS103" s="18">
        <f t="shared" si="59"/>
        <v>19.297301090638022</v>
      </c>
      <c r="AT103" s="18">
        <f t="shared" si="60"/>
        <v>-6.7980801401979996</v>
      </c>
      <c r="AU103" s="18">
        <f t="shared" si="61"/>
        <v>-9.0335161635293879</v>
      </c>
      <c r="AV103" s="18">
        <f t="shared" si="75"/>
        <v>2939.5286365541087</v>
      </c>
      <c r="AW103" s="18">
        <f t="shared" si="69"/>
        <v>-0.17971105111726615</v>
      </c>
      <c r="AX103" s="18">
        <f t="shared" si="70"/>
        <v>22.53407128443132</v>
      </c>
      <c r="AY103" s="18">
        <f t="shared" si="62"/>
        <v>-7.9750813268007915E-3</v>
      </c>
      <c r="AZ103" s="19">
        <f t="shared" si="50"/>
        <v>28413.700000000012</v>
      </c>
      <c r="BA103" s="18">
        <f t="shared" si="63"/>
        <v>22.354360233313876</v>
      </c>
      <c r="BB103" s="18">
        <f t="shared" si="73"/>
        <v>2987.4173730629445</v>
      </c>
      <c r="BC103" s="18">
        <f t="shared" si="64"/>
        <v>3090.4173730629473</v>
      </c>
      <c r="BD103" s="18"/>
      <c r="BE103" s="105">
        <f t="shared" si="71"/>
        <v>7.2861476898732876E-3</v>
      </c>
      <c r="BF103" s="105">
        <f t="shared" si="77"/>
        <v>7.5043334853509922E-3</v>
      </c>
    </row>
    <row r="104" spans="1:58" x14ac:dyDescent="0.25">
      <c r="A104" s="120">
        <v>1</v>
      </c>
      <c r="C104" s="14">
        <f t="shared" si="79"/>
        <v>44168</v>
      </c>
      <c r="D104" s="84">
        <v>103</v>
      </c>
      <c r="E104" s="84" t="str">
        <f t="shared" si="52"/>
        <v/>
      </c>
      <c r="AC104" s="70">
        <f t="shared" si="53"/>
        <v>8.0432621582907071</v>
      </c>
      <c r="AD104" s="15">
        <f t="shared" si="54"/>
        <v>0.15</v>
      </c>
      <c r="AE104">
        <f t="shared" si="78"/>
        <v>6.7499999999999999E-3</v>
      </c>
      <c r="AF104">
        <v>22.22</v>
      </c>
      <c r="AG104">
        <f t="shared" si="49"/>
        <v>4.4999999999999998E-2</v>
      </c>
      <c r="AH104">
        <f t="shared" si="55"/>
        <v>-3.8249999999999999E-2</v>
      </c>
      <c r="AI104" s="26">
        <f t="shared" si="72"/>
        <v>25300.949067861406</v>
      </c>
      <c r="AJ104" s="27">
        <f t="shared" si="56"/>
        <v>-0.91102435859532105</v>
      </c>
      <c r="AK104" s="27">
        <f t="shared" si="57"/>
        <v>-21.42253471706157</v>
      </c>
      <c r="AL104" s="27">
        <f t="shared" si="65"/>
        <v>-20.100203168091202</v>
      </c>
      <c r="AM104" s="27">
        <f t="shared" si="66"/>
        <v>-2.2333559075656892</v>
      </c>
      <c r="AN104" s="27">
        <f t="shared" si="67"/>
        <v>-6.7000677226970664</v>
      </c>
      <c r="AO104" s="27">
        <f t="shared" si="68"/>
        <v>-13.400135445394135</v>
      </c>
      <c r="AP104" s="18">
        <f t="shared" si="74"/>
        <v>150.71101853260586</v>
      </c>
      <c r="AQ104" s="18">
        <f t="shared" si="76"/>
        <v>-13.487928001425928</v>
      </c>
      <c r="AR104" s="18">
        <f t="shared" si="58"/>
        <v>0.81992192273578901</v>
      </c>
      <c r="AS104" s="18">
        <f t="shared" si="59"/>
        <v>19.280281245355415</v>
      </c>
      <c r="AT104" s="18">
        <f t="shared" si="60"/>
        <v>-6.7899931428977229</v>
      </c>
      <c r="AU104" s="18">
        <f t="shared" si="61"/>
        <v>-9.0233490504634126</v>
      </c>
      <c r="AV104" s="18">
        <f t="shared" si="75"/>
        <v>2962.0399136059982</v>
      </c>
      <c r="AW104" s="18">
        <f t="shared" si="69"/>
        <v>-0.17771797623242946</v>
      </c>
      <c r="AX104" s="18">
        <f t="shared" si="70"/>
        <v>22.511277051889465</v>
      </c>
      <c r="AY104" s="18">
        <f t="shared" si="62"/>
        <v>-7.8946199197309809E-3</v>
      </c>
      <c r="AZ104" s="19">
        <f t="shared" si="50"/>
        <v>28413.700000000008</v>
      </c>
      <c r="BA104" s="18">
        <f t="shared" si="63"/>
        <v>22.33355907565689</v>
      </c>
      <c r="BB104" s="18">
        <f t="shared" si="73"/>
        <v>3009.7509321386015</v>
      </c>
      <c r="BC104" s="18">
        <f t="shared" si="64"/>
        <v>3112.7509321386042</v>
      </c>
      <c r="BD104" s="18"/>
      <c r="BE104" s="105">
        <f t="shared" si="71"/>
        <v>7.2267128933209048E-3</v>
      </c>
      <c r="BF104" s="105">
        <f t="shared" si="77"/>
        <v>7.4414691138060081E-3</v>
      </c>
    </row>
    <row r="105" spans="1:58" x14ac:dyDescent="0.25">
      <c r="A105" s="120">
        <v>1</v>
      </c>
      <c r="C105" s="14">
        <f t="shared" si="79"/>
        <v>44169</v>
      </c>
      <c r="D105" s="84">
        <v>104</v>
      </c>
      <c r="E105" s="84" t="str">
        <f t="shared" si="52"/>
        <v/>
      </c>
      <c r="AC105" s="70">
        <f t="shared" si="53"/>
        <v>8.0504047789656248</v>
      </c>
      <c r="AD105" s="15">
        <f t="shared" si="54"/>
        <v>0.15</v>
      </c>
      <c r="AE105">
        <f t="shared" si="78"/>
        <v>6.7499999999999999E-3</v>
      </c>
      <c r="AF105">
        <v>22.22</v>
      </c>
      <c r="AG105">
        <f t="shared" si="49"/>
        <v>4.4999999999999998E-2</v>
      </c>
      <c r="AH105">
        <f t="shared" si="55"/>
        <v>-3.8249999999999999E-2</v>
      </c>
      <c r="AI105" s="26">
        <f t="shared" si="72"/>
        <v>25278.636277660284</v>
      </c>
      <c r="AJ105" s="27">
        <f t="shared" si="56"/>
        <v>-0.90914882627586391</v>
      </c>
      <c r="AK105" s="27">
        <f t="shared" si="57"/>
        <v>-21.403641374847524</v>
      </c>
      <c r="AL105" s="27">
        <f t="shared" si="65"/>
        <v>-20.081511181011049</v>
      </c>
      <c r="AM105" s="27">
        <f t="shared" si="66"/>
        <v>-2.2312790201123387</v>
      </c>
      <c r="AN105" s="27">
        <f t="shared" si="67"/>
        <v>-6.6938370603370165</v>
      </c>
      <c r="AO105" s="27">
        <f t="shared" si="68"/>
        <v>-13.387674120674031</v>
      </c>
      <c r="AP105" s="18">
        <f t="shared" si="74"/>
        <v>150.5352107917696</v>
      </c>
      <c r="AQ105" s="18">
        <f t="shared" si="76"/>
        <v>-13.475323087880049</v>
      </c>
      <c r="AR105" s="18">
        <f t="shared" si="58"/>
        <v>0.81823394364827751</v>
      </c>
      <c r="AS105" s="18">
        <f t="shared" si="59"/>
        <v>19.263277237362772</v>
      </c>
      <c r="AT105" s="18">
        <f t="shared" si="60"/>
        <v>-6.7819958339672635</v>
      </c>
      <c r="AU105" s="18">
        <f t="shared" si="61"/>
        <v>-9.0132748540796026</v>
      </c>
      <c r="AV105" s="18">
        <f t="shared" si="75"/>
        <v>2984.5285115479578</v>
      </c>
      <c r="AW105" s="18">
        <f t="shared" si="69"/>
        <v>-0.17580774083626238</v>
      </c>
      <c r="AX105" s="18">
        <f t="shared" si="70"/>
        <v>22.488597941959597</v>
      </c>
      <c r="AY105" s="18">
        <f t="shared" si="62"/>
        <v>-7.817639022672792E-3</v>
      </c>
      <c r="AZ105" s="19">
        <f t="shared" si="50"/>
        <v>28413.700000000008</v>
      </c>
      <c r="BA105" s="18">
        <f t="shared" si="63"/>
        <v>22.312790201123384</v>
      </c>
      <c r="BB105" s="18">
        <f t="shared" si="73"/>
        <v>3032.0637223397248</v>
      </c>
      <c r="BC105" s="18">
        <f t="shared" si="64"/>
        <v>3135.0637223397275</v>
      </c>
      <c r="BD105" s="18"/>
      <c r="BE105" s="105">
        <f t="shared" si="71"/>
        <v>7.1681900311225391E-3</v>
      </c>
      <c r="BF105" s="105">
        <f t="shared" si="77"/>
        <v>7.3795972548235337E-3</v>
      </c>
    </row>
    <row r="106" spans="1:58" x14ac:dyDescent="0.25">
      <c r="A106" s="120">
        <v>1</v>
      </c>
      <c r="C106" s="14">
        <f t="shared" si="79"/>
        <v>44170</v>
      </c>
      <c r="D106" s="84">
        <v>105</v>
      </c>
      <c r="E106" s="84" t="str">
        <f t="shared" si="52"/>
        <v/>
      </c>
      <c r="AC106" s="70">
        <f t="shared" si="53"/>
        <v>8.0574901763444391</v>
      </c>
      <c r="AD106" s="15">
        <f t="shared" si="54"/>
        <v>0.15</v>
      </c>
      <c r="AE106">
        <f t="shared" si="78"/>
        <v>6.7499999999999999E-3</v>
      </c>
      <c r="AF106">
        <v>22.22</v>
      </c>
      <c r="AG106">
        <f t="shared" si="49"/>
        <v>4.4999999999999998E-2</v>
      </c>
      <c r="AH106">
        <f t="shared" si="55"/>
        <v>-3.8249999999999999E-2</v>
      </c>
      <c r="AI106" s="26">
        <f t="shared" si="72"/>
        <v>25256.3442246128</v>
      </c>
      <c r="AJ106" s="27">
        <f t="shared" si="56"/>
        <v>-0.90728744516935078</v>
      </c>
      <c r="AK106" s="27">
        <f t="shared" si="57"/>
        <v>-21.384765602312029</v>
      </c>
      <c r="AL106" s="27">
        <f t="shared" si="65"/>
        <v>-20.062847742733243</v>
      </c>
      <c r="AM106" s="27">
        <f t="shared" si="66"/>
        <v>-2.2292053047481382</v>
      </c>
      <c r="AN106" s="27">
        <f t="shared" si="67"/>
        <v>-6.6876159142444145</v>
      </c>
      <c r="AO106" s="27">
        <f t="shared" si="68"/>
        <v>-13.375231828488829</v>
      </c>
      <c r="AP106" s="18">
        <f t="shared" si="74"/>
        <v>150.36123413038223</v>
      </c>
      <c r="AQ106" s="18">
        <f t="shared" si="76"/>
        <v>-13.462739918490996</v>
      </c>
      <c r="AR106" s="18">
        <f t="shared" si="58"/>
        <v>0.81655870065241576</v>
      </c>
      <c r="AS106" s="18">
        <f t="shared" si="59"/>
        <v>19.246289042080829</v>
      </c>
      <c r="AT106" s="18">
        <f t="shared" si="60"/>
        <v>-6.7740844856296318</v>
      </c>
      <c r="AU106" s="18">
        <f t="shared" si="61"/>
        <v>-9.0032897903777709</v>
      </c>
      <c r="AV106" s="18">
        <f t="shared" si="75"/>
        <v>3006.9945412568268</v>
      </c>
      <c r="AW106" s="18">
        <f t="shared" si="69"/>
        <v>-0.17397666138737122</v>
      </c>
      <c r="AX106" s="18">
        <f t="shared" si="70"/>
        <v>22.466029708868973</v>
      </c>
      <c r="AY106" s="18">
        <f t="shared" si="62"/>
        <v>-7.7439878626480232E-3</v>
      </c>
      <c r="AZ106" s="19">
        <f t="shared" si="50"/>
        <v>28413.700000000008</v>
      </c>
      <c r="BA106" s="18">
        <f t="shared" si="63"/>
        <v>22.292053047481382</v>
      </c>
      <c r="BB106" s="18">
        <f t="shared" si="73"/>
        <v>3054.355775387206</v>
      </c>
      <c r="BC106" s="18">
        <f t="shared" si="64"/>
        <v>3157.3557753872092</v>
      </c>
      <c r="BD106" s="18"/>
      <c r="BE106" s="105">
        <f t="shared" si="71"/>
        <v>7.1105581965156643E-3</v>
      </c>
      <c r="BF106" s="105">
        <f t="shared" si="77"/>
        <v>7.3186944820489378E-3</v>
      </c>
    </row>
    <row r="107" spans="1:58" x14ac:dyDescent="0.25">
      <c r="A107" s="120">
        <v>1</v>
      </c>
      <c r="C107" s="14">
        <f t="shared" si="79"/>
        <v>44171</v>
      </c>
      <c r="D107" s="84">
        <v>106</v>
      </c>
      <c r="E107" s="84" t="str">
        <f t="shared" si="52"/>
        <v/>
      </c>
      <c r="AC107" s="70">
        <f t="shared" si="53"/>
        <v>8.0645192118123461</v>
      </c>
      <c r="AD107" s="15">
        <f t="shared" si="54"/>
        <v>0.15</v>
      </c>
      <c r="AE107">
        <f t="shared" si="78"/>
        <v>6.7499999999999999E-3</v>
      </c>
      <c r="AF107">
        <v>22.22</v>
      </c>
      <c r="AG107">
        <f t="shared" si="49"/>
        <v>4.4999999999999998E-2</v>
      </c>
      <c r="AH107">
        <f t="shared" si="55"/>
        <v>-3.8249999999999999E-2</v>
      </c>
      <c r="AI107" s="26">
        <f t="shared" si="72"/>
        <v>25234.0728775358</v>
      </c>
      <c r="AJ107" s="27">
        <f t="shared" si="56"/>
        <v>-0.90543970438149168</v>
      </c>
      <c r="AK107" s="27">
        <f t="shared" si="57"/>
        <v>-21.36590737262042</v>
      </c>
      <c r="AL107" s="27">
        <f t="shared" si="65"/>
        <v>-20.044212369301722</v>
      </c>
      <c r="AM107" s="27">
        <f t="shared" si="66"/>
        <v>-2.2271347077001913</v>
      </c>
      <c r="AN107" s="27">
        <f t="shared" si="67"/>
        <v>-6.6814041231005739</v>
      </c>
      <c r="AO107" s="27">
        <f t="shared" si="68"/>
        <v>-13.362808246201148</v>
      </c>
      <c r="AP107" s="18">
        <f t="shared" si="74"/>
        <v>150.18901291198742</v>
      </c>
      <c r="AQ107" s="18">
        <f t="shared" si="76"/>
        <v>-13.450178051829337</v>
      </c>
      <c r="AR107" s="18">
        <f t="shared" si="58"/>
        <v>0.81489573394334258</v>
      </c>
      <c r="AS107" s="18">
        <f t="shared" si="59"/>
        <v>19.22931663535838</v>
      </c>
      <c r="AT107" s="18">
        <f t="shared" si="60"/>
        <v>-6.7662555358671996</v>
      </c>
      <c r="AU107" s="18">
        <f t="shared" si="61"/>
        <v>-8.99339024356739</v>
      </c>
      <c r="AV107" s="18">
        <f t="shared" si="75"/>
        <v>3029.4381095522235</v>
      </c>
      <c r="AW107" s="18">
        <f t="shared" si="69"/>
        <v>-0.17222121839481019</v>
      </c>
      <c r="AX107" s="18">
        <f t="shared" si="70"/>
        <v>22.443568295396744</v>
      </c>
      <c r="AY107" s="18">
        <f t="shared" si="62"/>
        <v>-7.6735221479970004E-3</v>
      </c>
      <c r="AZ107" s="19">
        <f t="shared" si="50"/>
        <v>28413.700000000008</v>
      </c>
      <c r="BA107" s="18">
        <f t="shared" si="63"/>
        <v>22.271347077001913</v>
      </c>
      <c r="BB107" s="18">
        <f t="shared" si="73"/>
        <v>3076.6271224642078</v>
      </c>
      <c r="BC107" s="18">
        <f t="shared" si="64"/>
        <v>3179.627122464211</v>
      </c>
      <c r="BD107" s="18"/>
      <c r="BE107" s="105">
        <f t="shared" si="71"/>
        <v>7.0537971205574691E-3</v>
      </c>
      <c r="BF107" s="105">
        <f t="shared" si="77"/>
        <v>7.2587381050948779E-3</v>
      </c>
    </row>
    <row r="108" spans="1:58" x14ac:dyDescent="0.25">
      <c r="A108" s="120">
        <v>1</v>
      </c>
      <c r="C108" s="14">
        <f t="shared" si="79"/>
        <v>44172</v>
      </c>
      <c r="D108" s="84">
        <v>107</v>
      </c>
      <c r="E108" s="84" t="str">
        <f t="shared" si="52"/>
        <v/>
      </c>
      <c r="AC108" s="70">
        <f t="shared" si="53"/>
        <v>8.0714927273816084</v>
      </c>
      <c r="AD108" s="15">
        <f t="shared" si="54"/>
        <v>0.15</v>
      </c>
      <c r="AE108">
        <f t="shared" si="78"/>
        <v>6.7499999999999999E-3</v>
      </c>
      <c r="AF108">
        <v>22.22</v>
      </c>
      <c r="AG108">
        <f t="shared" si="49"/>
        <v>4.4999999999999998E-2</v>
      </c>
      <c r="AH108">
        <f t="shared" si="55"/>
        <v>-3.8249999999999999E-2</v>
      </c>
      <c r="AI108" s="26">
        <f t="shared" si="72"/>
        <v>25211.822205760451</v>
      </c>
      <c r="AJ108" s="27">
        <f t="shared" si="56"/>
        <v>-0.90360511595535364</v>
      </c>
      <c r="AK108" s="27">
        <f t="shared" si="57"/>
        <v>-21.347066659392933</v>
      </c>
      <c r="AL108" s="27">
        <f t="shared" si="65"/>
        <v>-20.025604597813459</v>
      </c>
      <c r="AM108" s="27">
        <f t="shared" si="66"/>
        <v>-2.2250671775348287</v>
      </c>
      <c r="AN108" s="27">
        <f t="shared" si="67"/>
        <v>-6.6752015326044862</v>
      </c>
      <c r="AO108" s="27">
        <f t="shared" si="68"/>
        <v>-13.350403065208972</v>
      </c>
      <c r="AP108" s="18">
        <f t="shared" si="74"/>
        <v>150.01847486287465</v>
      </c>
      <c r="AQ108" s="18">
        <f t="shared" si="76"/>
        <v>-13.437637065886815</v>
      </c>
      <c r="AR108" s="18">
        <f t="shared" si="58"/>
        <v>0.81324460435981827</v>
      </c>
      <c r="AS108" s="18">
        <f t="shared" si="59"/>
        <v>19.212359993453639</v>
      </c>
      <c r="AT108" s="18">
        <f t="shared" si="60"/>
        <v>-6.7585055810394339</v>
      </c>
      <c r="AU108" s="18">
        <f t="shared" si="61"/>
        <v>-8.9835727585742617</v>
      </c>
      <c r="AV108" s="18">
        <f t="shared" si="75"/>
        <v>3051.8593193766851</v>
      </c>
      <c r="AW108" s="18">
        <f t="shared" si="69"/>
        <v>-0.17053804911276416</v>
      </c>
      <c r="AX108" s="18">
        <f t="shared" si="70"/>
        <v>22.421209824461585</v>
      </c>
      <c r="AY108" s="18">
        <f t="shared" si="62"/>
        <v>-7.6061037940382149E-3</v>
      </c>
      <c r="AZ108" s="19">
        <f t="shared" si="50"/>
        <v>28413.700000000012</v>
      </c>
      <c r="BA108" s="18">
        <f t="shared" si="63"/>
        <v>22.250671775348287</v>
      </c>
      <c r="BB108" s="18">
        <f t="shared" si="73"/>
        <v>3098.8777942395559</v>
      </c>
      <c r="BC108" s="18">
        <f t="shared" si="64"/>
        <v>3201.87779423956</v>
      </c>
      <c r="BD108" s="18"/>
      <c r="BE108" s="105">
        <f t="shared" si="71"/>
        <v>6.9978871478819033E-3</v>
      </c>
      <c r="BF108" s="105">
        <f t="shared" si="77"/>
        <v>7.199706140736139E-3</v>
      </c>
    </row>
    <row r="109" spans="1:58" x14ac:dyDescent="0.25">
      <c r="A109" s="120">
        <v>1</v>
      </c>
      <c r="C109" s="14">
        <f t="shared" si="79"/>
        <v>44173</v>
      </c>
      <c r="D109" s="84">
        <v>108</v>
      </c>
      <c r="E109" s="84" t="str">
        <f t="shared" si="52"/>
        <v/>
      </c>
      <c r="AC109" s="70">
        <f t="shared" si="53"/>
        <v>8.0784115462714254</v>
      </c>
      <c r="AD109" s="15">
        <f t="shared" si="54"/>
        <v>0.15</v>
      </c>
      <c r="AE109">
        <f t="shared" si="78"/>
        <v>6.7499999999999999E-3</v>
      </c>
      <c r="AF109">
        <v>22.22</v>
      </c>
      <c r="AG109">
        <f t="shared" si="49"/>
        <v>4.4999999999999998E-2</v>
      </c>
      <c r="AH109">
        <f t="shared" si="55"/>
        <v>-3.8249999999999999E-2</v>
      </c>
      <c r="AI109" s="26">
        <f t="shared" si="72"/>
        <v>25189.592179109935</v>
      </c>
      <c r="AJ109" s="27">
        <f t="shared" si="56"/>
        <v>-0.90178321383079352</v>
      </c>
      <c r="AK109" s="27">
        <f t="shared" si="57"/>
        <v>-21.328243436684897</v>
      </c>
      <c r="AL109" s="27">
        <f t="shared" si="65"/>
        <v>-20.007023985464123</v>
      </c>
      <c r="AM109" s="27">
        <f t="shared" si="66"/>
        <v>-2.2230026650515691</v>
      </c>
      <c r="AN109" s="27">
        <f t="shared" si="67"/>
        <v>-6.6690079951547077</v>
      </c>
      <c r="AO109" s="27">
        <f t="shared" si="68"/>
        <v>-13.338015990309415</v>
      </c>
      <c r="AP109" s="18">
        <f t="shared" si="74"/>
        <v>149.84955092231368</v>
      </c>
      <c r="AQ109" s="18">
        <f t="shared" si="76"/>
        <v>-13.425116557195743</v>
      </c>
      <c r="AR109" s="18">
        <f t="shared" si="58"/>
        <v>0.81160489244771417</v>
      </c>
      <c r="AS109" s="18">
        <f t="shared" si="59"/>
        <v>19.195419093016408</v>
      </c>
      <c r="AT109" s="18">
        <f t="shared" si="60"/>
        <v>-6.7508313688293589</v>
      </c>
      <c r="AU109" s="18">
        <f t="shared" si="61"/>
        <v>-8.9738340338809284</v>
      </c>
      <c r="AV109" s="18">
        <f t="shared" si="75"/>
        <v>3074.2582699677619</v>
      </c>
      <c r="AW109" s="18">
        <f t="shared" si="69"/>
        <v>-0.1689239405609726</v>
      </c>
      <c r="AX109" s="18">
        <f t="shared" si="70"/>
        <v>22.398950591076755</v>
      </c>
      <c r="AY109" s="18">
        <f t="shared" si="62"/>
        <v>-7.5416006600000337E-3</v>
      </c>
      <c r="AZ109" s="19">
        <f t="shared" si="50"/>
        <v>28413.700000000012</v>
      </c>
      <c r="BA109" s="18">
        <f t="shared" si="63"/>
        <v>22.23002665051569</v>
      </c>
      <c r="BB109" s="18">
        <f t="shared" si="73"/>
        <v>3121.1078208900717</v>
      </c>
      <c r="BC109" s="18">
        <f t="shared" si="64"/>
        <v>3224.1078208900753</v>
      </c>
      <c r="BD109" s="18"/>
      <c r="BE109" s="105">
        <f t="shared" si="71"/>
        <v>6.9428092135524321E-3</v>
      </c>
      <c r="BF109" s="105">
        <f t="shared" si="77"/>
        <v>7.1415772854489775E-3</v>
      </c>
    </row>
    <row r="110" spans="1:58" x14ac:dyDescent="0.25">
      <c r="A110" s="121">
        <v>1</v>
      </c>
      <c r="B110" s="89"/>
      <c r="C110" s="90">
        <f t="shared" si="79"/>
        <v>44174</v>
      </c>
      <c r="D110" s="91">
        <v>109</v>
      </c>
      <c r="E110" s="84" t="str">
        <f t="shared" si="52"/>
        <v/>
      </c>
      <c r="F110" s="91"/>
      <c r="G110" s="91"/>
      <c r="H110" s="91"/>
      <c r="I110" s="91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>
        <f t="shared" si="53"/>
        <v>8.0852764734661964</v>
      </c>
      <c r="AD110" s="93">
        <f t="shared" si="54"/>
        <v>0.15</v>
      </c>
      <c r="AE110" s="89">
        <f t="shared" si="78"/>
        <v>6.7499999999999999E-3</v>
      </c>
      <c r="AF110" s="89">
        <v>22.22</v>
      </c>
      <c r="AG110" s="89">
        <f t="shared" si="49"/>
        <v>4.4999999999999998E-2</v>
      </c>
      <c r="AH110" s="89">
        <f t="shared" si="55"/>
        <v>-3.8249999999999999E-2</v>
      </c>
      <c r="AI110" s="94">
        <f t="shared" si="72"/>
        <v>25167.382767878116</v>
      </c>
      <c r="AJ110" s="95">
        <f t="shared" si="56"/>
        <v>-0.89997355285111214</v>
      </c>
      <c r="AK110" s="95">
        <f t="shared" si="57"/>
        <v>-21.309437678967875</v>
      </c>
      <c r="AL110" s="95">
        <f t="shared" si="65"/>
        <v>-19.988470108637088</v>
      </c>
      <c r="AM110" s="95">
        <f t="shared" si="66"/>
        <v>-2.2209411231818987</v>
      </c>
      <c r="AN110" s="95">
        <f t="shared" si="67"/>
        <v>-6.6628233695456958</v>
      </c>
      <c r="AO110" s="95">
        <f t="shared" si="68"/>
        <v>-13.325646739091393</v>
      </c>
      <c r="AP110" s="95">
        <f t="shared" si="74"/>
        <v>149.68217509945831</v>
      </c>
      <c r="AQ110" s="95">
        <f t="shared" si="76"/>
        <v>-13.412616139988327</v>
      </c>
      <c r="AR110" s="95">
        <f t="shared" si="58"/>
        <v>0.80997619756600092</v>
      </c>
      <c r="AS110" s="95">
        <f t="shared" si="59"/>
        <v>19.178493911071087</v>
      </c>
      <c r="AT110" s="95">
        <f t="shared" si="60"/>
        <v>-6.7432297915041151</v>
      </c>
      <c r="AU110" s="95">
        <f t="shared" si="61"/>
        <v>-8.9641709146860133</v>
      </c>
      <c r="AV110" s="95">
        <f t="shared" si="75"/>
        <v>3096.6350570224363</v>
      </c>
      <c r="AW110" s="95">
        <f t="shared" si="69"/>
        <v>-0.16737582285537655</v>
      </c>
      <c r="AX110" s="95">
        <f t="shared" si="70"/>
        <v>22.376787054674423</v>
      </c>
      <c r="AY110" s="95">
        <f t="shared" si="62"/>
        <v>-7.4798862967421593E-3</v>
      </c>
      <c r="AZ110" s="96">
        <f t="shared" si="50"/>
        <v>28413.700000000008</v>
      </c>
      <c r="BA110" s="95">
        <f t="shared" si="63"/>
        <v>22.20941123181899</v>
      </c>
      <c r="BB110" s="95">
        <f t="shared" si="73"/>
        <v>3143.3172321218908</v>
      </c>
      <c r="BC110" s="95">
        <f t="shared" si="64"/>
        <v>3246.3172321218944</v>
      </c>
      <c r="BD110" s="95"/>
      <c r="BE110" s="106">
        <f t="shared" si="71"/>
        <v>6.8885448209631463E-3</v>
      </c>
      <c r="BF110" s="106">
        <f t="shared" si="77"/>
        <v>7.0843308892234187E-3</v>
      </c>
    </row>
    <row r="111" spans="1:58" x14ac:dyDescent="0.25">
      <c r="C111" s="69"/>
      <c r="AI111" s="26"/>
      <c r="AJ111" s="27"/>
      <c r="AK111" s="27"/>
      <c r="AL111" s="27"/>
      <c r="AM111" s="27"/>
      <c r="AN111" s="27"/>
      <c r="AO111" s="27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BA111" s="18"/>
      <c r="BB111" s="18"/>
      <c r="BC111" s="18"/>
      <c r="BD111" s="18"/>
    </row>
    <row r="115" spans="52:52" x14ac:dyDescent="0.25">
      <c r="AZ115" s="18"/>
    </row>
  </sheetData>
  <conditionalFormatting sqref="D1:Z1 D112:Z1048576 J3:Y18 J19:Z111 D111:I111 C1:C1048576 D2:D110 F2:I110 AC112:AC1048576 AC1">
    <cfRule type="timePeriod" dxfId="10" priority="5" timePeriod="today">
      <formula>FLOOR(C1,1)=TODAY()</formula>
    </cfRule>
  </conditionalFormatting>
  <conditionalFormatting sqref="AY3:AY111">
    <cfRule type="cellIs" dxfId="9" priority="4" stopIfTrue="1" operator="lessThan">
      <formula>1</formula>
    </cfRule>
  </conditionalFormatting>
  <conditionalFormatting sqref="E2:E110">
    <cfRule type="timePeriod" dxfId="8" priority="2" timePeriod="today">
      <formula>FLOOR(E2,1)=TODAY()</formula>
    </cfRule>
  </conditionalFormatting>
  <conditionalFormatting sqref="AA21:AB1048576 AA1:AB1">
    <cfRule type="timePeriod" dxfId="7" priority="1" timePeriod="today">
      <formula>FLOOR(AA1,1)=TODAY()</formula>
    </cfRule>
  </conditionalFormatting>
  <hyperlinks>
    <hyperlink ref="BS10" r:id="rId1" xr:uid="{D4096903-7135-4FF7-A08B-0AA3892D174B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AC23-8BB6-4307-9680-AF075E188A6B}">
  <sheetPr>
    <tabColor theme="9" tint="0.79998168889431442"/>
  </sheetPr>
  <dimension ref="A1:Q122"/>
  <sheetViews>
    <sheetView zoomScale="70" zoomScaleNormal="70" workbookViewId="0"/>
  </sheetViews>
  <sheetFormatPr defaultRowHeight="15" x14ac:dyDescent="0.25"/>
  <cols>
    <col min="1" max="1" width="16.140625" style="74" bestFit="1" customWidth="1"/>
    <col min="2" max="2" width="10.42578125" bestFit="1" customWidth="1"/>
    <col min="3" max="3" width="15.7109375" bestFit="1" customWidth="1"/>
    <col min="4" max="4" width="16.85546875" bestFit="1" customWidth="1"/>
    <col min="5" max="5" width="16.140625" bestFit="1" customWidth="1"/>
    <col min="6" max="6" width="18" bestFit="1" customWidth="1"/>
    <col min="7" max="7" width="12" bestFit="1" customWidth="1"/>
    <col min="8" max="8" width="14.5703125" bestFit="1" customWidth="1"/>
    <col min="9" max="10" width="12" bestFit="1" customWidth="1"/>
    <col min="11" max="11" width="13.42578125" bestFit="1" customWidth="1"/>
    <col min="12" max="12" width="12" bestFit="1" customWidth="1"/>
    <col min="13" max="13" width="12.42578125" bestFit="1" customWidth="1"/>
    <col min="14" max="14" width="12.5703125" bestFit="1" customWidth="1"/>
  </cols>
  <sheetData>
    <row r="1" spans="1:13" x14ac:dyDescent="0.25">
      <c r="A1" s="74" t="s">
        <v>1</v>
      </c>
      <c r="B1" t="s">
        <v>115</v>
      </c>
      <c r="C1" t="s">
        <v>121</v>
      </c>
      <c r="D1" t="s">
        <v>120</v>
      </c>
      <c r="E1" t="s">
        <v>119</v>
      </c>
      <c r="G1" t="s">
        <v>132</v>
      </c>
      <c r="H1" t="s">
        <v>133</v>
      </c>
      <c r="I1" t="s">
        <v>134</v>
      </c>
      <c r="K1" t="s">
        <v>135</v>
      </c>
    </row>
    <row r="2" spans="1:13" x14ac:dyDescent="0.25">
      <c r="A2" s="74">
        <v>44066</v>
      </c>
      <c r="B2" s="71">
        <v>103</v>
      </c>
      <c r="C2" s="112">
        <f>'TTU w. Quar - no change'!BC2</f>
        <v>103</v>
      </c>
      <c r="D2" s="112">
        <f>'TTU w. Quar - Spike no Mit'!BC2</f>
        <v>103</v>
      </c>
      <c r="E2" s="18">
        <f>'TTU w. Quar - Mit'!BC2</f>
        <v>103</v>
      </c>
      <c r="G2" s="80">
        <f t="shared" ref="G2:G20" si="0">B2-C2</f>
        <v>0</v>
      </c>
      <c r="H2" s="80">
        <f>G2^2</f>
        <v>0</v>
      </c>
      <c r="I2">
        <f>(B2-C2)^2/C2</f>
        <v>0</v>
      </c>
      <c r="K2">
        <f>SUM(I3:I20)</f>
        <v>53.363180417434734</v>
      </c>
      <c r="M2" t="s">
        <v>103</v>
      </c>
    </row>
    <row r="3" spans="1:13" x14ac:dyDescent="0.25">
      <c r="A3" s="74">
        <v>44067</v>
      </c>
      <c r="B3" s="108">
        <v>126</v>
      </c>
      <c r="C3" s="112">
        <f>'TTU w. Quar - no change'!BC3</f>
        <v>133.15077628094622</v>
      </c>
      <c r="D3" s="112">
        <f>'TTU w. Quar - Spike no Mit'!BC3</f>
        <v>133.15077628094622</v>
      </c>
      <c r="E3" s="18">
        <f>'TTU w. Quar - Mit'!BC3</f>
        <v>133.15077628094622</v>
      </c>
      <c r="G3" s="80">
        <f t="shared" si="0"/>
        <v>-7.1507762809462179</v>
      </c>
      <c r="H3" s="80">
        <f t="shared" ref="H3:H20" si="1">G3^2</f>
        <v>51.133601420143023</v>
      </c>
      <c r="I3">
        <f>(B3-C3)^2/C3</f>
        <v>0.38402781304295108</v>
      </c>
      <c r="K3" t="s">
        <v>136</v>
      </c>
      <c r="M3" s="53">
        <f>COUNT(A2:A20)-1</f>
        <v>18</v>
      </c>
    </row>
    <row r="4" spans="1:13" x14ac:dyDescent="0.25">
      <c r="A4" s="74">
        <v>44068</v>
      </c>
      <c r="B4" s="71">
        <v>149</v>
      </c>
      <c r="C4" s="112">
        <f>'TTU w. Quar - no change'!BC4</f>
        <v>166.51457819611841</v>
      </c>
      <c r="D4" s="112">
        <f>'TTU w. Quar - Spike no Mit'!BC4</f>
        <v>166.51457819611841</v>
      </c>
      <c r="E4" s="18">
        <f>'TTU w. Quar - Mit'!BC4</f>
        <v>166.51457819611841</v>
      </c>
      <c r="G4" s="80">
        <f t="shared" si="0"/>
        <v>-17.514578196118407</v>
      </c>
      <c r="H4" s="80">
        <f t="shared" si="1"/>
        <v>306.76044938794632</v>
      </c>
      <c r="I4">
        <f t="shared" ref="I4:I20" si="2">(B4-C4)^2/C4</f>
        <v>1.842243800579721</v>
      </c>
      <c r="K4">
        <f>_xlfn.CHISQ.TEST(B2:B20,C2:C20)</f>
        <v>2.30489375230759E-5</v>
      </c>
      <c r="M4" t="s">
        <v>138</v>
      </c>
    </row>
    <row r="5" spans="1:13" x14ac:dyDescent="0.25">
      <c r="A5" s="74">
        <v>44069</v>
      </c>
      <c r="B5" s="71">
        <v>206</v>
      </c>
      <c r="C5" s="112">
        <f>'TTU w. Quar - no change'!BC5</f>
        <v>203.30954880413361</v>
      </c>
      <c r="D5" s="112">
        <f>'TTU w. Quar - Spike no Mit'!BC5</f>
        <v>203.30954880413361</v>
      </c>
      <c r="E5" s="18">
        <f>'TTU w. Quar - Mit'!BC5</f>
        <v>203.30954880413361</v>
      </c>
      <c r="G5" s="80">
        <f t="shared" si="0"/>
        <v>2.6904511958663875</v>
      </c>
      <c r="H5" s="80">
        <f t="shared" si="1"/>
        <v>7.2385276373388745</v>
      </c>
      <c r="I5">
        <f t="shared" si="2"/>
        <v>3.5603480898540575E-2</v>
      </c>
      <c r="K5" t="s">
        <v>137</v>
      </c>
      <c r="M5">
        <v>0.05</v>
      </c>
    </row>
    <row r="6" spans="1:13" x14ac:dyDescent="0.25">
      <c r="A6" s="74">
        <v>44070</v>
      </c>
      <c r="B6" s="108">
        <v>233</v>
      </c>
      <c r="C6" s="112">
        <f>'TTU w. Quar - no change'!BC6</f>
        <v>243.76665268865429</v>
      </c>
      <c r="D6" s="112">
        <f>'TTU w. Quar - Spike no Mit'!BC6</f>
        <v>243.76665268865429</v>
      </c>
      <c r="E6" s="18">
        <f>'TTU w. Quar - Mit'!BC6</f>
        <v>243.76665268865429</v>
      </c>
      <c r="G6" s="80">
        <f t="shared" si="0"/>
        <v>-10.76665268865429</v>
      </c>
      <c r="H6" s="80">
        <f t="shared" si="1"/>
        <v>115.92081011810664</v>
      </c>
      <c r="I6">
        <f t="shared" si="2"/>
        <v>0.47554006604079685</v>
      </c>
      <c r="K6">
        <f>_xlfn.CHISQ.INV.RT(K4,M3)</f>
        <v>53.363180417434734</v>
      </c>
    </row>
    <row r="7" spans="1:13" x14ac:dyDescent="0.25">
      <c r="A7" s="74">
        <v>44071</v>
      </c>
      <c r="B7" s="71">
        <v>260</v>
      </c>
      <c r="C7" s="112">
        <f>'TTU w. Quar - no change'!BC7</f>
        <v>288.13010394088855</v>
      </c>
      <c r="D7" s="112">
        <f>'TTU w. Quar - Spike no Mit'!BC7</f>
        <v>288.13010394088855</v>
      </c>
      <c r="E7" s="18">
        <f>'TTU w. Quar - Mit'!BC7</f>
        <v>288.13010394088855</v>
      </c>
      <c r="G7" s="80">
        <f t="shared" si="0"/>
        <v>-28.130103940888546</v>
      </c>
      <c r="H7" s="80">
        <f t="shared" si="1"/>
        <v>791.30274772519329</v>
      </c>
      <c r="I7">
        <f t="shared" si="2"/>
        <v>2.7463383273812072</v>
      </c>
    </row>
    <row r="8" spans="1:13" x14ac:dyDescent="0.25">
      <c r="A8" s="74">
        <v>44072</v>
      </c>
      <c r="B8" s="108">
        <v>319</v>
      </c>
      <c r="C8" s="112">
        <f>'TTU w. Quar - no change'!BC8</f>
        <v>336.65775214550945</v>
      </c>
      <c r="D8" s="112">
        <f>'TTU w. Quar - Spike no Mit'!BC8</f>
        <v>336.65775214550945</v>
      </c>
      <c r="E8" s="18">
        <f>'TTU w. Quar - Mit'!BC8</f>
        <v>336.65775214550945</v>
      </c>
      <c r="G8" s="80">
        <f t="shared" si="0"/>
        <v>-17.657752145509448</v>
      </c>
      <c r="H8" s="80">
        <f t="shared" si="1"/>
        <v>311.7962108322435</v>
      </c>
      <c r="I8">
        <f t="shared" si="2"/>
        <v>0.92615188227562228</v>
      </c>
    </row>
    <row r="9" spans="1:13" x14ac:dyDescent="0.25">
      <c r="A9" s="74">
        <v>44073</v>
      </c>
      <c r="B9" s="108">
        <v>319</v>
      </c>
      <c r="C9" s="112">
        <f>'TTU w. Quar - no change'!BC9</f>
        <v>389.62141431673672</v>
      </c>
      <c r="D9" s="112">
        <f>'TTU w. Quar - Spike no Mit'!BC9</f>
        <v>389.62141431673672</v>
      </c>
      <c r="E9" s="18">
        <f>'TTU w. Quar - Mit'!BC9</f>
        <v>389.62141431673672</v>
      </c>
      <c r="G9" s="80">
        <f t="shared" si="0"/>
        <v>-70.621414316736718</v>
      </c>
      <c r="H9" s="80">
        <f t="shared" si="1"/>
        <v>4987.384160096186</v>
      </c>
      <c r="I9">
        <f t="shared" si="2"/>
        <v>12.800590462519519</v>
      </c>
    </row>
    <row r="10" spans="1:13" x14ac:dyDescent="0.25">
      <c r="A10" s="74">
        <v>44074</v>
      </c>
      <c r="B10" s="71">
        <v>378</v>
      </c>
      <c r="C10" s="112">
        <f>'TTU w. Quar - no change'!BC10</f>
        <v>447.30713907231086</v>
      </c>
      <c r="D10" s="112">
        <f>'TTU w. Quar - Spike no Mit'!BC10</f>
        <v>447.30713907231086</v>
      </c>
      <c r="E10" s="18">
        <f>'TTU w. Quar - Mit'!BC10</f>
        <v>447.30713907231086</v>
      </c>
      <c r="G10" s="80">
        <f t="shared" si="0"/>
        <v>-69.307139072310861</v>
      </c>
      <c r="H10" s="80">
        <f t="shared" si="1"/>
        <v>4803.479526388639</v>
      </c>
      <c r="I10">
        <f t="shared" si="2"/>
        <v>10.738660546198252</v>
      </c>
      <c r="K10" t="s">
        <v>139</v>
      </c>
    </row>
    <row r="11" spans="1:13" x14ac:dyDescent="0.25">
      <c r="A11" s="74">
        <v>44075</v>
      </c>
      <c r="B11" s="109">
        <v>551</v>
      </c>
      <c r="C11" s="112">
        <f>'TTU w. Quar - no change'!BC11</f>
        <v>507.69222849526125</v>
      </c>
      <c r="D11" s="112">
        <f>'TTU w. Quar - Spike no Mit'!BC11</f>
        <v>507.69222849526125</v>
      </c>
      <c r="E11" s="18">
        <f>'TTU w. Quar - Mit'!BC11</f>
        <v>507.69222849526125</v>
      </c>
      <c r="G11" s="80">
        <f t="shared" si="0"/>
        <v>43.307771504738753</v>
      </c>
      <c r="H11" s="80">
        <f t="shared" si="1"/>
        <v>1875.5630727066618</v>
      </c>
      <c r="I11">
        <f t="shared" si="2"/>
        <v>3.6942914770738278</v>
      </c>
      <c r="K11">
        <f>(SUM(H2:H20)/COUNT(H2:H20))</f>
        <v>1582.1504789922249</v>
      </c>
    </row>
    <row r="12" spans="1:13" x14ac:dyDescent="0.25">
      <c r="A12" s="74">
        <v>44076</v>
      </c>
      <c r="B12" s="109">
        <v>624</v>
      </c>
      <c r="C12" s="112">
        <f>'TTU w. Quar - no change'!BC12</f>
        <v>570.69669291893274</v>
      </c>
      <c r="D12" s="112">
        <f>'TTU w. Quar - Spike no Mit'!BC12</f>
        <v>570.69669291893274</v>
      </c>
      <c r="E12" s="18">
        <f>'TTU w. Quar - Mit'!BC12</f>
        <v>570.69669291893274</v>
      </c>
      <c r="G12" s="80">
        <f t="shared" si="0"/>
        <v>53.30330708106726</v>
      </c>
      <c r="H12" s="80">
        <f t="shared" si="1"/>
        <v>2841.2425457785553</v>
      </c>
      <c r="I12">
        <f t="shared" si="2"/>
        <v>4.9785509203610419</v>
      </c>
      <c r="K12">
        <f>SQRT(K11)</f>
        <v>39.776255215797086</v>
      </c>
    </row>
    <row r="13" spans="1:13" x14ac:dyDescent="0.25">
      <c r="A13" s="74">
        <v>44077</v>
      </c>
      <c r="B13" s="71">
        <v>671</v>
      </c>
      <c r="C13" s="112">
        <f>'TTU w. Quar - no change'!BC13</f>
        <v>636.2171944918764</v>
      </c>
      <c r="D13" s="112">
        <f>'TTU w. Quar - Spike no Mit'!BC13</f>
        <v>636.2171944918764</v>
      </c>
      <c r="E13" s="18">
        <f>'TTU w. Quar - Mit'!BC13</f>
        <v>636.2171944918764</v>
      </c>
      <c r="G13" s="80">
        <f t="shared" si="0"/>
        <v>34.782805508123602</v>
      </c>
      <c r="H13" s="80">
        <f t="shared" si="1"/>
        <v>1209.8435590159536</v>
      </c>
      <c r="I13">
        <f t="shared" si="2"/>
        <v>1.9016203420629205</v>
      </c>
    </row>
    <row r="14" spans="1:13" x14ac:dyDescent="0.25">
      <c r="A14" s="74">
        <v>44078</v>
      </c>
      <c r="B14" s="71">
        <v>717</v>
      </c>
      <c r="C14" s="112">
        <f>'TTU w. Quar - no change'!BC14</f>
        <v>704.12476585422883</v>
      </c>
      <c r="D14" s="112">
        <f>'TTU w. Quar - Spike no Mit'!BC14</f>
        <v>704.12476585422883</v>
      </c>
      <c r="E14" s="18">
        <f>'TTU w. Quar - Mit'!BC14</f>
        <v>704.12476585422883</v>
      </c>
      <c r="G14" s="80">
        <f t="shared" si="0"/>
        <v>12.875234145771174</v>
      </c>
      <c r="H14" s="80">
        <f t="shared" si="1"/>
        <v>165.77165430843198</v>
      </c>
      <c r="I14">
        <f t="shared" si="2"/>
        <v>0.23542937608127079</v>
      </c>
    </row>
    <row r="15" spans="1:13" x14ac:dyDescent="0.25">
      <c r="A15" s="74">
        <v>44079</v>
      </c>
      <c r="B15" s="108">
        <v>831</v>
      </c>
      <c r="C15" s="112">
        <f>'TTU w. Quar - no change'!BC15</f>
        <v>774.26241924884334</v>
      </c>
      <c r="D15" s="112">
        <f>'TTU w. Quar - Spike no Mit'!BC15</f>
        <v>774.26241924884334</v>
      </c>
      <c r="E15" s="18">
        <f>'TTU w. Quar - Mit'!BC15</f>
        <v>774.26241924884334</v>
      </c>
      <c r="G15" s="80">
        <f t="shared" si="0"/>
        <v>56.737580751156656</v>
      </c>
      <c r="H15" s="80">
        <f t="shared" si="1"/>
        <v>3219.1530694940225</v>
      </c>
      <c r="I15">
        <f t="shared" si="2"/>
        <v>4.1577028530160467</v>
      </c>
    </row>
    <row r="16" spans="1:13" x14ac:dyDescent="0.25">
      <c r="A16" s="74">
        <v>44080</v>
      </c>
      <c r="B16" s="108">
        <v>831</v>
      </c>
      <c r="C16" s="112">
        <f>'TTU w. Quar - no change'!BC16</f>
        <v>846.44264861642591</v>
      </c>
      <c r="D16" s="112">
        <f>'TTU w. Quar - Spike no Mit'!BC16</f>
        <v>846.44264861642591</v>
      </c>
      <c r="E16" s="18">
        <f>'TTU w. Quar - Mit'!BC16</f>
        <v>846.44264861642591</v>
      </c>
      <c r="G16" s="80">
        <f t="shared" si="0"/>
        <v>-15.442648616425913</v>
      </c>
      <c r="H16" s="80">
        <f t="shared" si="1"/>
        <v>238.47539629040116</v>
      </c>
      <c r="I16">
        <f t="shared" si="2"/>
        <v>0.28173839855565774</v>
      </c>
    </row>
    <row r="17" spans="1:9" x14ac:dyDescent="0.25">
      <c r="A17" s="74">
        <v>44081</v>
      </c>
      <c r="B17" s="71">
        <v>945</v>
      </c>
      <c r="C17" s="112">
        <f>'TTU w. Quar - no change'!BC17</f>
        <v>920.44482723729857</v>
      </c>
      <c r="D17" s="112">
        <f>'TTU w. Quar - Spike no Mit'!BC17</f>
        <v>920.44482723729857</v>
      </c>
      <c r="E17" s="18">
        <f>'TTU w. Quar - Mit'!BC17</f>
        <v>920.44482723729857</v>
      </c>
      <c r="G17" s="80">
        <f t="shared" si="0"/>
        <v>24.555172762701432</v>
      </c>
      <c r="H17" s="80">
        <f t="shared" si="1"/>
        <v>602.95650940611426</v>
      </c>
      <c r="I17">
        <f t="shared" si="2"/>
        <v>0.65507077834950656</v>
      </c>
    </row>
    <row r="18" spans="1:9" x14ac:dyDescent="0.25">
      <c r="A18" s="74">
        <v>44082</v>
      </c>
      <c r="B18" s="71">
        <v>1020</v>
      </c>
      <c r="C18" s="112">
        <f>'TTU w. Quar - no change'!BC18</f>
        <v>996.01250311416197</v>
      </c>
      <c r="D18" s="112">
        <f>'TTU w. Quar - Spike no Mit'!BC18</f>
        <v>996.01250311416197</v>
      </c>
      <c r="E18" s="18">
        <f>'TTU w. Quar - Mit'!BC18</f>
        <v>996.01250311416197</v>
      </c>
      <c r="G18" s="80">
        <f t="shared" si="0"/>
        <v>23.987496885838027</v>
      </c>
      <c r="H18" s="80">
        <f t="shared" si="1"/>
        <v>575.40000684808899</v>
      </c>
      <c r="I18">
        <f t="shared" si="2"/>
        <v>0.57770359814663608</v>
      </c>
    </row>
    <row r="19" spans="1:9" x14ac:dyDescent="0.25">
      <c r="A19" s="74">
        <v>44083</v>
      </c>
      <c r="B19" s="71">
        <v>1055</v>
      </c>
      <c r="C19" s="112">
        <f>'TTU w. Quar - no change'!BC19</f>
        <v>1073.0260839919686</v>
      </c>
      <c r="D19" s="112">
        <f>'TTU w. Quar - Spike no Mit'!BC19</f>
        <v>1073.0260839919686</v>
      </c>
      <c r="E19" s="18">
        <f>'TTU w. Quar - Mit'!BC19</f>
        <v>1073.0260839919686</v>
      </c>
      <c r="G19" s="80">
        <f t="shared" si="0"/>
        <v>-18.026083991968562</v>
      </c>
      <c r="H19" s="80">
        <f t="shared" si="1"/>
        <v>324.93970408550524</v>
      </c>
      <c r="I19">
        <f t="shared" si="2"/>
        <v>0.30282554071438339</v>
      </c>
    </row>
    <row r="20" spans="1:9" x14ac:dyDescent="0.25">
      <c r="A20" s="98">
        <v>44084</v>
      </c>
      <c r="B20" s="99">
        <v>1064</v>
      </c>
      <c r="C20" s="113">
        <f>'TTU w. Quar - no change'!BC20</f>
        <v>1151.3641662772143</v>
      </c>
      <c r="D20" s="113">
        <f>'TTU w. Quar - Spike no Mit'!BC20</f>
        <v>1151.3641662772143</v>
      </c>
      <c r="E20" s="95">
        <f>'TTU w. Quar - Mit'!BC20</f>
        <v>1151.3641662772143</v>
      </c>
      <c r="G20" s="80">
        <f t="shared" si="0"/>
        <v>-87.364166277214281</v>
      </c>
      <c r="H20" s="80">
        <f t="shared" si="1"/>
        <v>7632.4975493127449</v>
      </c>
      <c r="I20">
        <f t="shared" si="2"/>
        <v>6.6290907541368336</v>
      </c>
    </row>
    <row r="21" spans="1:9" x14ac:dyDescent="0.25">
      <c r="A21" s="100" t="s">
        <v>127</v>
      </c>
      <c r="B21" s="114"/>
      <c r="C21" s="112">
        <f>'TTU w. Quar - no change'!BI29</f>
        <v>554.73423509490181</v>
      </c>
      <c r="D21" s="112">
        <f>'TTU w. Quar - Spike no Mit'!BI29</f>
        <v>626.67686693993517</v>
      </c>
      <c r="E21" s="18">
        <f>'TTU w. Quar - Mit'!BI29</f>
        <v>451.15455215925169</v>
      </c>
    </row>
    <row r="22" spans="1:9" x14ac:dyDescent="0.25">
      <c r="A22" s="74" t="s">
        <v>128</v>
      </c>
      <c r="C22" s="101">
        <f>'TTU w. Quar - no change'!BI30</f>
        <v>44108</v>
      </c>
      <c r="D22" s="74">
        <f>'TTU w. Quar - Spike no Mit'!BI30</f>
        <v>44096</v>
      </c>
      <c r="E22" s="101">
        <f>'TTU w. Quar - Mit'!BI30</f>
        <v>44084</v>
      </c>
    </row>
    <row r="23" spans="1:9" x14ac:dyDescent="0.25">
      <c r="A23" s="74" t="s">
        <v>129</v>
      </c>
      <c r="C23" s="102">
        <f>'TTU w. Quar - no change'!BI31</f>
        <v>7130.9831181592399</v>
      </c>
      <c r="D23" s="80">
        <f>'TTU w. Quar - Spike no Mit'!BI31</f>
        <v>7711.3749992170151</v>
      </c>
      <c r="E23" s="80">
        <f>'TTU w. Quar - Mit'!BI31</f>
        <v>3246.3172321218944</v>
      </c>
    </row>
    <row r="25" spans="1:9" x14ac:dyDescent="0.25">
      <c r="F25" t="s">
        <v>92</v>
      </c>
    </row>
    <row r="26" spans="1:9" ht="15.75" thickBot="1" x14ac:dyDescent="0.3">
      <c r="B26" s="52"/>
    </row>
    <row r="27" spans="1:9" x14ac:dyDescent="0.25">
      <c r="A27" t="s">
        <v>124</v>
      </c>
      <c r="B27" s="97">
        <f>RSQ(B2:B20,C2:C20)</f>
        <v>0.98579668918165175</v>
      </c>
      <c r="F27" s="88" t="s">
        <v>93</v>
      </c>
      <c r="G27" s="88"/>
    </row>
    <row r="28" spans="1:9" x14ac:dyDescent="0.25">
      <c r="A28" s="74" t="s">
        <v>118</v>
      </c>
      <c r="B28" s="33">
        <v>0.13</v>
      </c>
      <c r="F28" s="85" t="s">
        <v>94</v>
      </c>
      <c r="G28" s="85">
        <v>0.99287294714966023</v>
      </c>
    </row>
    <row r="29" spans="1:9" x14ac:dyDescent="0.25">
      <c r="A29" s="74" t="s">
        <v>126</v>
      </c>
      <c r="B29" s="33">
        <v>0.7</v>
      </c>
      <c r="F29" s="85" t="s">
        <v>95</v>
      </c>
      <c r="G29" s="85">
        <v>0.98579668918165197</v>
      </c>
    </row>
    <row r="30" spans="1:9" x14ac:dyDescent="0.25">
      <c r="F30" s="85" t="s">
        <v>96</v>
      </c>
      <c r="G30" s="85">
        <v>0.98496120030998446</v>
      </c>
    </row>
    <row r="31" spans="1:9" x14ac:dyDescent="0.25">
      <c r="F31" s="85" t="s">
        <v>97</v>
      </c>
      <c r="G31" s="85">
        <v>41.702867841676799</v>
      </c>
    </row>
    <row r="32" spans="1:9" ht="15.75" thickBot="1" x14ac:dyDescent="0.3">
      <c r="F32" s="86" t="s">
        <v>98</v>
      </c>
      <c r="G32" s="86">
        <v>19</v>
      </c>
    </row>
    <row r="34" spans="1:14" ht="15.75" thickBot="1" x14ac:dyDescent="0.3">
      <c r="F34" t="s">
        <v>99</v>
      </c>
    </row>
    <row r="35" spans="1:14" x14ac:dyDescent="0.25">
      <c r="F35" s="87"/>
      <c r="G35" s="87" t="s">
        <v>103</v>
      </c>
      <c r="H35" s="87" t="s">
        <v>104</v>
      </c>
      <c r="I35" s="87" t="s">
        <v>105</v>
      </c>
      <c r="J35" s="87" t="s">
        <v>106</v>
      </c>
      <c r="K35" s="87" t="s">
        <v>107</v>
      </c>
    </row>
    <row r="36" spans="1:14" x14ac:dyDescent="0.25">
      <c r="A36"/>
      <c r="F36" s="85" t="s">
        <v>100</v>
      </c>
      <c r="G36" s="85">
        <v>1</v>
      </c>
      <c r="H36" s="85">
        <v>2052005.5406763589</v>
      </c>
      <c r="I36" s="85">
        <v>2052005.5406763589</v>
      </c>
      <c r="J36" s="85">
        <v>1179.9040329694944</v>
      </c>
      <c r="K36" s="85">
        <v>3.7881018877333231E-17</v>
      </c>
    </row>
    <row r="37" spans="1:14" x14ac:dyDescent="0.25">
      <c r="A37"/>
      <c r="F37" s="85" t="s">
        <v>101</v>
      </c>
      <c r="G37" s="85">
        <v>17</v>
      </c>
      <c r="H37" s="85">
        <v>29565.19616574614</v>
      </c>
      <c r="I37" s="85">
        <v>1739.1291862203611</v>
      </c>
      <c r="J37" s="85"/>
      <c r="K37" s="85"/>
    </row>
    <row r="38" spans="1:14" ht="15.75" thickBot="1" x14ac:dyDescent="0.3">
      <c r="A38"/>
      <c r="F38" s="86" t="s">
        <v>54</v>
      </c>
      <c r="G38" s="86">
        <v>18</v>
      </c>
      <c r="H38" s="86">
        <v>2081570.7368421049</v>
      </c>
      <c r="I38" s="86"/>
      <c r="J38" s="86"/>
      <c r="K38" s="86"/>
    </row>
    <row r="39" spans="1:14" ht="15.75" thickBot="1" x14ac:dyDescent="0.3"/>
    <row r="40" spans="1:14" x14ac:dyDescent="0.25">
      <c r="F40" s="87"/>
      <c r="G40" s="87" t="s">
        <v>108</v>
      </c>
      <c r="H40" s="87" t="s">
        <v>97</v>
      </c>
      <c r="I40" s="87" t="s">
        <v>109</v>
      </c>
      <c r="J40" s="87" t="s">
        <v>110</v>
      </c>
      <c r="K40" s="87" t="s">
        <v>111</v>
      </c>
      <c r="L40" s="87" t="s">
        <v>112</v>
      </c>
      <c r="M40" s="87" t="s">
        <v>113</v>
      </c>
      <c r="N40" s="87" t="s">
        <v>114</v>
      </c>
    </row>
    <row r="41" spans="1:14" x14ac:dyDescent="0.25">
      <c r="F41" s="85" t="s">
        <v>102</v>
      </c>
      <c r="G41" s="85">
        <v>-8.0088848262249712</v>
      </c>
      <c r="H41" s="85">
        <v>18.789535876085132</v>
      </c>
      <c r="I41" s="85">
        <v>-0.42624175919206642</v>
      </c>
      <c r="J41" s="85">
        <v>0.6752798937976936</v>
      </c>
      <c r="K41" s="85">
        <v>-47.651340317847364</v>
      </c>
      <c r="L41" s="85">
        <v>31.633570665397421</v>
      </c>
      <c r="M41" s="85">
        <v>-47.651340317847364</v>
      </c>
      <c r="N41" s="85">
        <v>31.633570665397421</v>
      </c>
    </row>
    <row r="42" spans="1:14" ht="15.75" thickBot="1" x14ac:dyDescent="0.3">
      <c r="F42" s="86" t="s">
        <v>121</v>
      </c>
      <c r="G42" s="86">
        <v>1.0059501385954279</v>
      </c>
      <c r="H42" s="86">
        <v>2.9285531609248735E-2</v>
      </c>
      <c r="I42" s="86">
        <v>34.349731192099526</v>
      </c>
      <c r="J42" s="86">
        <v>3.7881018877333231E-17</v>
      </c>
      <c r="K42" s="86">
        <v>0.94416306780110493</v>
      </c>
      <c r="L42" s="86">
        <v>1.0677372093897508</v>
      </c>
      <c r="M42" s="86">
        <v>0.94416306780110493</v>
      </c>
      <c r="N42" s="86">
        <v>1.0677372093897508</v>
      </c>
    </row>
    <row r="58" spans="1:10" ht="45" x14ac:dyDescent="0.25">
      <c r="A58" s="2" t="s">
        <v>1</v>
      </c>
      <c r="B58" s="72" t="s">
        <v>131</v>
      </c>
      <c r="C58" s="7" t="s">
        <v>130</v>
      </c>
      <c r="D58" t="s">
        <v>134</v>
      </c>
      <c r="E58" t="s">
        <v>133</v>
      </c>
    </row>
    <row r="59" spans="1:10" x14ac:dyDescent="0.25">
      <c r="A59" s="14">
        <v>44066</v>
      </c>
      <c r="B59" s="109">
        <v>53</v>
      </c>
      <c r="C59" s="117">
        <f>'TTU w. Quar - no change'!AP2</f>
        <v>47.7</v>
      </c>
      <c r="D59">
        <f>(B59-C59)^2/C59</f>
        <v>0.58888888888888824</v>
      </c>
      <c r="E59">
        <f>(B59-C59)^2</f>
        <v>28.089999999999971</v>
      </c>
    </row>
    <row r="60" spans="1:10" x14ac:dyDescent="0.25">
      <c r="A60" s="14">
        <v>44067</v>
      </c>
      <c r="B60" s="109">
        <v>70</v>
      </c>
      <c r="C60" s="117">
        <f>'TTU w. Quar - no change'!AP3</f>
        <v>72.689198652851601</v>
      </c>
      <c r="D60">
        <f t="shared" ref="D60:D77" si="3">(B60-C60)^2/C60</f>
        <v>9.9489188607462586E-2</v>
      </c>
      <c r="E60">
        <f>(B60-C60)^2</f>
        <v>7.2317893944988683</v>
      </c>
      <c r="I60" t="s">
        <v>92</v>
      </c>
    </row>
    <row r="61" spans="1:10" ht="15.75" thickBot="1" x14ac:dyDescent="0.3">
      <c r="A61" s="14">
        <v>44068</v>
      </c>
      <c r="B61" s="109">
        <v>87</v>
      </c>
      <c r="C61" s="117">
        <f>'TTU w. Quar - no change'!AP4</f>
        <v>99.445606437128234</v>
      </c>
      <c r="D61">
        <f t="shared" si="3"/>
        <v>1.5575662428667945</v>
      </c>
      <c r="E61">
        <f t="shared" ref="E61:E77" si="4">(B61-C61)^2</f>
        <v>154.89311958788772</v>
      </c>
    </row>
    <row r="62" spans="1:10" x14ac:dyDescent="0.25">
      <c r="A62" s="14">
        <v>44069</v>
      </c>
      <c r="B62" s="109">
        <v>136</v>
      </c>
      <c r="C62" s="117">
        <f>'TTU w. Quar - no change'!AP5</f>
        <v>128.08602769467117</v>
      </c>
      <c r="D62">
        <f t="shared" si="3"/>
        <v>0.48897572027770303</v>
      </c>
      <c r="E62">
        <f t="shared" si="4"/>
        <v>62.630957649511657</v>
      </c>
      <c r="I62" s="88" t="s">
        <v>93</v>
      </c>
      <c r="J62" s="88"/>
    </row>
    <row r="63" spans="1:10" x14ac:dyDescent="0.25">
      <c r="A63" s="14">
        <v>44070</v>
      </c>
      <c r="B63" s="109">
        <v>156</v>
      </c>
      <c r="C63" s="117">
        <f>'TTU w. Quar - no change'!AP6</f>
        <v>158.73354994447956</v>
      </c>
      <c r="D63">
        <f t="shared" si="3"/>
        <v>4.7074454654216558E-2</v>
      </c>
      <c r="E63">
        <f t="shared" si="4"/>
        <v>7.4722952989642222</v>
      </c>
      <c r="I63" s="85" t="s">
        <v>94</v>
      </c>
      <c r="J63" s="85">
        <v>0.96939974626706182</v>
      </c>
    </row>
    <row r="64" spans="1:10" x14ac:dyDescent="0.25">
      <c r="A64" s="14">
        <v>44071</v>
      </c>
      <c r="B64" s="109">
        <v>176</v>
      </c>
      <c r="C64" s="117">
        <f>'TTU w. Quar - no change'!AP7</f>
        <v>191.5176463239888</v>
      </c>
      <c r="D64">
        <f t="shared" si="3"/>
        <v>1.2573115431308519</v>
      </c>
      <c r="E64">
        <f t="shared" si="4"/>
        <v>240.7973474364031</v>
      </c>
      <c r="I64" s="85" t="s">
        <v>95</v>
      </c>
      <c r="J64" s="85">
        <v>0.93973586806264375</v>
      </c>
    </row>
    <row r="65" spans="1:17" x14ac:dyDescent="0.25">
      <c r="A65" s="14">
        <v>44072</v>
      </c>
      <c r="B65" s="109">
        <v>222</v>
      </c>
      <c r="C65" s="117">
        <f>'TTU w. Quar - no change'!AP8</f>
        <v>226.57423562356811</v>
      </c>
      <c r="D65">
        <f t="shared" si="3"/>
        <v>9.2347797102059884E-2</v>
      </c>
      <c r="E65">
        <f t="shared" si="4"/>
        <v>20.923631539919576</v>
      </c>
      <c r="I65" s="85" t="s">
        <v>96</v>
      </c>
      <c r="J65" s="85">
        <v>0.93619091912515229</v>
      </c>
    </row>
    <row r="66" spans="1:17" x14ac:dyDescent="0.25">
      <c r="A66" s="69">
        <v>44073</v>
      </c>
      <c r="B66" s="109">
        <v>222</v>
      </c>
      <c r="C66" s="117">
        <f>'TTU w. Quar - no change'!AP9</f>
        <v>264.04569097461211</v>
      </c>
      <c r="D66">
        <f t="shared" si="3"/>
        <v>6.6952053752793708</v>
      </c>
      <c r="E66">
        <f t="shared" si="4"/>
        <v>1767.8401295325787</v>
      </c>
      <c r="I66" s="85" t="s">
        <v>97</v>
      </c>
      <c r="J66" s="85">
        <v>53.177604643658448</v>
      </c>
    </row>
    <row r="67" spans="1:17" ht="15.75" thickBot="1" x14ac:dyDescent="0.3">
      <c r="A67" s="14">
        <v>44074</v>
      </c>
      <c r="B67" s="109">
        <v>268</v>
      </c>
      <c r="C67" s="117">
        <f>'TTU w. Quar - no change'!AP10</f>
        <v>285.99032139220355</v>
      </c>
      <c r="D67">
        <f t="shared" si="3"/>
        <v>1.1316874718670111</v>
      </c>
      <c r="E67">
        <f t="shared" si="4"/>
        <v>323.65166379477682</v>
      </c>
      <c r="I67" s="86" t="s">
        <v>98</v>
      </c>
      <c r="J67" s="86">
        <v>19</v>
      </c>
    </row>
    <row r="68" spans="1:17" x14ac:dyDescent="0.25">
      <c r="A68" s="14">
        <v>44075</v>
      </c>
      <c r="B68" s="109">
        <v>418</v>
      </c>
      <c r="C68" s="117">
        <f>'TTU w. Quar - no change'!AP11</f>
        <v>307.44905626110648</v>
      </c>
      <c r="D68">
        <f t="shared" si="3"/>
        <v>39.751337376624342</v>
      </c>
      <c r="E68">
        <f t="shared" si="4"/>
        <v>12221.511161560002</v>
      </c>
    </row>
    <row r="69" spans="1:17" ht="15.75" thickBot="1" x14ac:dyDescent="0.3">
      <c r="A69" s="14">
        <v>44076</v>
      </c>
      <c r="B69" s="109">
        <v>453</v>
      </c>
      <c r="C69" s="117">
        <f>'TTU w. Quar - no change'!AP12</f>
        <v>328.2408843458519</v>
      </c>
      <c r="D69">
        <f t="shared" si="3"/>
        <v>47.418946514917288</v>
      </c>
      <c r="E69">
        <f t="shared" si="4"/>
        <v>15564.836938805103</v>
      </c>
      <c r="I69" t="s">
        <v>99</v>
      </c>
    </row>
    <row r="70" spans="1:17" x14ac:dyDescent="0.25">
      <c r="A70" s="14">
        <v>44077</v>
      </c>
      <c r="B70" s="109">
        <v>477</v>
      </c>
      <c r="C70" s="117">
        <f>'TTU w. Quar - no change'!AP13</f>
        <v>348.16423363522546</v>
      </c>
      <c r="D70">
        <f t="shared" si="3"/>
        <v>47.674784171510616</v>
      </c>
      <c r="E70">
        <f t="shared" si="4"/>
        <v>16598.65469479877</v>
      </c>
      <c r="I70" s="87"/>
      <c r="J70" s="87" t="s">
        <v>103</v>
      </c>
      <c r="K70" s="87" t="s">
        <v>104</v>
      </c>
      <c r="L70" s="87" t="s">
        <v>105</v>
      </c>
      <c r="M70" s="87" t="s">
        <v>106</v>
      </c>
      <c r="N70" s="87" t="s">
        <v>107</v>
      </c>
    </row>
    <row r="71" spans="1:17" x14ac:dyDescent="0.25">
      <c r="A71" s="14">
        <v>44078</v>
      </c>
      <c r="B71" s="109">
        <v>490</v>
      </c>
      <c r="C71" s="117">
        <f>'TTU w. Quar - no change'!AP14</f>
        <v>366.99558659641696</v>
      </c>
      <c r="D71">
        <f t="shared" si="3"/>
        <v>41.226887377798448</v>
      </c>
      <c r="E71">
        <f t="shared" si="4"/>
        <v>15130.08571675956</v>
      </c>
      <c r="I71" s="85" t="s">
        <v>100</v>
      </c>
      <c r="J71" s="85">
        <v>1</v>
      </c>
      <c r="K71" s="85">
        <v>749641.05177311413</v>
      </c>
      <c r="L71" s="85">
        <v>749641.05177311413</v>
      </c>
      <c r="M71" s="85">
        <v>265.09151038085622</v>
      </c>
      <c r="N71" s="85">
        <v>8.3728894605253288E-12</v>
      </c>
    </row>
    <row r="72" spans="1:17" x14ac:dyDescent="0.25">
      <c r="A72" s="14">
        <v>44079</v>
      </c>
      <c r="B72" s="109">
        <v>558</v>
      </c>
      <c r="C72" s="117">
        <f>'TTU w. Quar - no change'!AP15</f>
        <v>384.4880843319587</v>
      </c>
      <c r="D72">
        <f t="shared" si="3"/>
        <v>78.302517309743919</v>
      </c>
      <c r="E72">
        <f t="shared" si="4"/>
        <v>30106.384878793477</v>
      </c>
      <c r="I72" s="85" t="s">
        <v>101</v>
      </c>
      <c r="J72" s="85">
        <v>17</v>
      </c>
      <c r="K72" s="85">
        <v>48073.579805833157</v>
      </c>
      <c r="L72" s="85">
        <v>2827.8576356372446</v>
      </c>
      <c r="M72" s="85"/>
      <c r="N72" s="85"/>
    </row>
    <row r="73" spans="1:17" ht="15.75" thickBot="1" x14ac:dyDescent="0.3">
      <c r="A73" s="14">
        <v>44080</v>
      </c>
      <c r="B73" s="109">
        <v>558</v>
      </c>
      <c r="C73" s="117">
        <f>'TTU w. Quar - no change'!AP16</f>
        <v>400.37012966510838</v>
      </c>
      <c r="D73">
        <f t="shared" si="3"/>
        <v>62.060513961364428</v>
      </c>
      <c r="E73">
        <f t="shared" si="4"/>
        <v>24847.176021794745</v>
      </c>
      <c r="I73" s="86" t="s">
        <v>54</v>
      </c>
      <c r="J73" s="86">
        <v>18</v>
      </c>
      <c r="K73" s="86">
        <v>797714.6315789473</v>
      </c>
      <c r="L73" s="86"/>
      <c r="M73" s="86"/>
      <c r="N73" s="86"/>
    </row>
    <row r="74" spans="1:17" ht="15.75" thickBot="1" x14ac:dyDescent="0.3">
      <c r="A74" s="14">
        <v>44081</v>
      </c>
      <c r="B74" s="109">
        <v>626</v>
      </c>
      <c r="C74" s="117">
        <f>'TTU w. Quar - no change'!AP17</f>
        <v>414.34399973561938</v>
      </c>
      <c r="D74">
        <f t="shared" si="3"/>
        <v>108.11852585412106</v>
      </c>
      <c r="E74">
        <f t="shared" si="4"/>
        <v>44798.262447915491</v>
      </c>
    </row>
    <row r="75" spans="1:17" x14ac:dyDescent="0.25">
      <c r="A75" s="14">
        <v>44082</v>
      </c>
      <c r="B75" s="109">
        <v>650</v>
      </c>
      <c r="C75" s="117">
        <f>'TTU w. Quar - no change'!AP18</f>
        <v>427.47837438292339</v>
      </c>
      <c r="D75">
        <f t="shared" si="3"/>
        <v>115.8324650662011</v>
      </c>
      <c r="E75">
        <f t="shared" si="4"/>
        <v>49515.873867266404</v>
      </c>
      <c r="I75" s="87"/>
      <c r="J75" s="87" t="s">
        <v>108</v>
      </c>
      <c r="K75" s="87" t="s">
        <v>97</v>
      </c>
      <c r="L75" s="87" t="s">
        <v>109</v>
      </c>
      <c r="M75" s="87" t="s">
        <v>110</v>
      </c>
      <c r="N75" s="87" t="s">
        <v>111</v>
      </c>
      <c r="O75" s="87" t="s">
        <v>112</v>
      </c>
      <c r="P75" s="87" t="s">
        <v>113</v>
      </c>
      <c r="Q75" s="87" t="s">
        <v>114</v>
      </c>
    </row>
    <row r="76" spans="1:17" x14ac:dyDescent="0.25">
      <c r="A76" s="14">
        <v>44083</v>
      </c>
      <c r="B76" s="109">
        <v>612</v>
      </c>
      <c r="C76" s="117">
        <f>'TTU w. Quar - no change'!AP19</f>
        <v>439.75139167151497</v>
      </c>
      <c r="D76">
        <f t="shared" si="3"/>
        <v>67.468991873622997</v>
      </c>
      <c r="E76">
        <f t="shared" si="4"/>
        <v>29669.583071099845</v>
      </c>
      <c r="I76" s="85" t="s">
        <v>102</v>
      </c>
      <c r="J76" s="85">
        <v>-78.23034433153822</v>
      </c>
      <c r="K76" s="85">
        <v>29.360159674029749</v>
      </c>
      <c r="L76" s="85">
        <v>-2.6645067738080503</v>
      </c>
      <c r="M76" s="85">
        <v>1.6340184844364954E-2</v>
      </c>
      <c r="N76" s="85">
        <v>-140.17486657947975</v>
      </c>
      <c r="O76" s="85">
        <v>-16.285822083596692</v>
      </c>
      <c r="P76" s="85">
        <v>-140.17486657947975</v>
      </c>
      <c r="Q76" s="85">
        <v>-16.285822083596692</v>
      </c>
    </row>
    <row r="77" spans="1:17" ht="15.75" thickBot="1" x14ac:dyDescent="0.3">
      <c r="A77" s="14">
        <v>44084</v>
      </c>
      <c r="B77" s="109">
        <v>543</v>
      </c>
      <c r="C77" s="117">
        <f>'TTU w. Quar - no change'!AP20</f>
        <v>451.15455215925169</v>
      </c>
      <c r="D77">
        <f t="shared" si="3"/>
        <v>18.697774961361723</v>
      </c>
      <c r="E77">
        <f t="shared" si="4"/>
        <v>8435.5862890676181</v>
      </c>
      <c r="I77" s="86" t="s">
        <v>130</v>
      </c>
      <c r="J77" s="86">
        <v>1.5461423548998516</v>
      </c>
      <c r="K77" s="86">
        <v>9.4962374962034954E-2</v>
      </c>
      <c r="L77" s="86">
        <v>16.281631072495653</v>
      </c>
      <c r="M77" s="86">
        <v>8.3728894605254484E-12</v>
      </c>
      <c r="N77" s="86">
        <v>1.3457892568969017</v>
      </c>
      <c r="O77" s="86">
        <v>1.7464954529028016</v>
      </c>
      <c r="P77" s="86">
        <v>1.3457892568969017</v>
      </c>
      <c r="Q77" s="86">
        <v>1.7464954529028016</v>
      </c>
    </row>
    <row r="78" spans="1:17" x14ac:dyDescent="0.25">
      <c r="A78" s="14"/>
      <c r="B78" s="71"/>
      <c r="C78" s="115"/>
    </row>
    <row r="79" spans="1:17" x14ac:dyDescent="0.25">
      <c r="C79" t="s">
        <v>135</v>
      </c>
      <c r="D79">
        <f>SUM(D59:D77)</f>
        <v>638.51129114994035</v>
      </c>
    </row>
    <row r="80" spans="1:17" x14ac:dyDescent="0.25">
      <c r="C80" t="s">
        <v>136</v>
      </c>
      <c r="D80">
        <f>_xlfn.CHISQ.DIST.RT(D79,18)</f>
        <v>6.1320924714982684E-124</v>
      </c>
    </row>
    <row r="84" spans="1:2" x14ac:dyDescent="0.25">
      <c r="A84" s="74" t="s">
        <v>125</v>
      </c>
      <c r="B84" s="103">
        <f>RSQ(B59:B78,C59:C78)</f>
        <v>0.93973586806264431</v>
      </c>
    </row>
    <row r="85" spans="1:2" x14ac:dyDescent="0.25">
      <c r="A85" s="74" t="s">
        <v>139</v>
      </c>
      <c r="B85">
        <f>SQRT(SUM(E59:E77)/COUNT(E59:E77))</f>
        <v>114.59344291475695</v>
      </c>
    </row>
    <row r="99" spans="1:13" ht="30" x14ac:dyDescent="0.25">
      <c r="A99" s="2" t="s">
        <v>1</v>
      </c>
      <c r="B99" s="72" t="s">
        <v>144</v>
      </c>
      <c r="C99" s="7" t="s">
        <v>143</v>
      </c>
      <c r="D99" t="s">
        <v>133</v>
      </c>
    </row>
    <row r="100" spans="1:13" x14ac:dyDescent="0.25">
      <c r="A100" s="14">
        <v>44066</v>
      </c>
      <c r="B100" s="70">
        <v>50</v>
      </c>
      <c r="C100" s="18">
        <v>55.3</v>
      </c>
      <c r="D100">
        <f>(B100-C100)^2</f>
        <v>28.089999999999971</v>
      </c>
      <c r="H100" t="s">
        <v>92</v>
      </c>
    </row>
    <row r="101" spans="1:13" ht="15.75" thickBot="1" x14ac:dyDescent="0.3">
      <c r="A101" s="69">
        <v>44067</v>
      </c>
      <c r="B101" s="108">
        <v>56</v>
      </c>
      <c r="C101" s="115">
        <v>60.461577628094624</v>
      </c>
      <c r="D101">
        <f t="shared" ref="D101:D118" si="5">(B101-C101)^2</f>
        <v>19.905674931514447</v>
      </c>
    </row>
    <row r="102" spans="1:13" x14ac:dyDescent="0.25">
      <c r="A102" s="69">
        <v>44068</v>
      </c>
      <c r="B102" s="71">
        <v>62</v>
      </c>
      <c r="C102" s="115">
        <v>67.068971758990159</v>
      </c>
      <c r="D102">
        <f t="shared" si="5"/>
        <v>25.694474693439787</v>
      </c>
      <c r="H102" s="88" t="s">
        <v>93</v>
      </c>
      <c r="I102" s="88"/>
    </row>
    <row r="103" spans="1:13" x14ac:dyDescent="0.25">
      <c r="A103" s="69">
        <v>44069</v>
      </c>
      <c r="B103" s="71">
        <v>70</v>
      </c>
      <c r="C103" s="115">
        <v>75.223521109462453</v>
      </c>
      <c r="D103">
        <f t="shared" si="5"/>
        <v>27.285172780999858</v>
      </c>
      <c r="H103" s="85" t="s">
        <v>94</v>
      </c>
      <c r="I103" s="85">
        <v>0.99260283442926878</v>
      </c>
    </row>
    <row r="104" spans="1:13" x14ac:dyDescent="0.25">
      <c r="A104" s="69">
        <v>44070</v>
      </c>
      <c r="B104" s="108">
        <v>77</v>
      </c>
      <c r="C104" s="115">
        <v>85.033102744174727</v>
      </c>
      <c r="D104">
        <f t="shared" si="5"/>
        <v>64.530739698467528</v>
      </c>
      <c r="H104" s="85" t="s">
        <v>95</v>
      </c>
      <c r="I104" s="85">
        <v>0.98526038691701834</v>
      </c>
    </row>
    <row r="105" spans="1:13" x14ac:dyDescent="0.25">
      <c r="A105" s="69">
        <v>44071</v>
      </c>
      <c r="B105" s="71">
        <v>84</v>
      </c>
      <c r="C105" s="115">
        <v>96.612457616899732</v>
      </c>
      <c r="D105">
        <f t="shared" si="5"/>
        <v>159.07408713809207</v>
      </c>
      <c r="H105" s="85" t="s">
        <v>96</v>
      </c>
      <c r="I105" s="85">
        <v>0.98439335085331359</v>
      </c>
    </row>
    <row r="106" spans="1:13" x14ac:dyDescent="0.25">
      <c r="A106" s="69">
        <v>44072</v>
      </c>
      <c r="B106" s="108">
        <v>97</v>
      </c>
      <c r="C106" s="115">
        <v>110.08351652194131</v>
      </c>
      <c r="D106">
        <f t="shared" si="5"/>
        <v>171.17840457991113</v>
      </c>
      <c r="H106" s="85" t="s">
        <v>97</v>
      </c>
      <c r="I106" s="85">
        <v>17.603661865275477</v>
      </c>
    </row>
    <row r="107" spans="1:13" ht="15.75" thickBot="1" x14ac:dyDescent="0.3">
      <c r="A107" s="69">
        <v>44073</v>
      </c>
      <c r="B107" s="108">
        <v>97</v>
      </c>
      <c r="C107" s="115">
        <v>125.57572334212459</v>
      </c>
      <c r="D107">
        <f t="shared" si="5"/>
        <v>816.57196452564415</v>
      </c>
      <c r="H107" s="86" t="s">
        <v>98</v>
      </c>
      <c r="I107" s="86">
        <v>19</v>
      </c>
    </row>
    <row r="108" spans="1:13" x14ac:dyDescent="0.25">
      <c r="A108" s="69">
        <v>44074</v>
      </c>
      <c r="B108" s="71">
        <v>110</v>
      </c>
      <c r="C108" s="115">
        <v>161.31681768010731</v>
      </c>
      <c r="D108">
        <f t="shared" si="5"/>
        <v>2633.4157768133737</v>
      </c>
    </row>
    <row r="109" spans="1:13" ht="15.75" thickBot="1" x14ac:dyDescent="0.3">
      <c r="A109" s="69">
        <v>44075</v>
      </c>
      <c r="B109" s="109">
        <v>133</v>
      </c>
      <c r="C109" s="115">
        <v>200.2431722341548</v>
      </c>
      <c r="D109">
        <f t="shared" si="5"/>
        <v>4521.6442121122072</v>
      </c>
      <c r="H109" t="s">
        <v>99</v>
      </c>
    </row>
    <row r="110" spans="1:13" x14ac:dyDescent="0.25">
      <c r="A110" s="69">
        <v>44076</v>
      </c>
      <c r="B110" s="109">
        <v>171</v>
      </c>
      <c r="C110" s="115">
        <v>242.45580857308087</v>
      </c>
      <c r="D110">
        <f t="shared" si="5"/>
        <v>5105.9325788327778</v>
      </c>
      <c r="H110" s="87"/>
      <c r="I110" s="87" t="s">
        <v>103</v>
      </c>
      <c r="J110" s="87" t="s">
        <v>104</v>
      </c>
      <c r="K110" s="87" t="s">
        <v>105</v>
      </c>
      <c r="L110" s="87" t="s">
        <v>106</v>
      </c>
      <c r="M110" s="87" t="s">
        <v>107</v>
      </c>
    </row>
    <row r="111" spans="1:13" x14ac:dyDescent="0.25">
      <c r="A111" s="69">
        <v>44077</v>
      </c>
      <c r="B111" s="71">
        <v>194</v>
      </c>
      <c r="C111" s="115">
        <v>288.052960856651</v>
      </c>
      <c r="D111">
        <f t="shared" si="5"/>
        <v>8845.9594459027248</v>
      </c>
      <c r="H111" s="85" t="s">
        <v>100</v>
      </c>
      <c r="I111" s="85">
        <v>1</v>
      </c>
      <c r="J111" s="85">
        <v>352143.677985546</v>
      </c>
      <c r="K111" s="85">
        <v>352143.677985546</v>
      </c>
      <c r="L111" s="85">
        <v>1136.3545625853724</v>
      </c>
      <c r="M111" s="85">
        <v>5.1921523217798304E-17</v>
      </c>
    </row>
    <row r="112" spans="1:13" x14ac:dyDescent="0.25">
      <c r="A112" s="69">
        <v>44078</v>
      </c>
      <c r="B112" s="71">
        <v>227</v>
      </c>
      <c r="C112" s="115">
        <v>337.12917925781193</v>
      </c>
      <c r="D112">
        <f t="shared" si="5"/>
        <v>12128.436123999272</v>
      </c>
      <c r="H112" s="85" t="s">
        <v>101</v>
      </c>
      <c r="I112" s="85">
        <v>17</v>
      </c>
      <c r="J112" s="85">
        <v>5268.11148813822</v>
      </c>
      <c r="K112" s="85">
        <v>309.88891106695411</v>
      </c>
      <c r="L112" s="85"/>
      <c r="M112" s="85"/>
    </row>
    <row r="113" spans="1:16" ht="15.75" thickBot="1" x14ac:dyDescent="0.3">
      <c r="A113" s="69">
        <v>44079</v>
      </c>
      <c r="B113" s="71">
        <v>273</v>
      </c>
      <c r="C113" s="115">
        <v>389.7743349168847</v>
      </c>
      <c r="D113">
        <f t="shared" si="5"/>
        <v>13636.245295280756</v>
      </c>
      <c r="H113" s="86" t="s">
        <v>54</v>
      </c>
      <c r="I113" s="86">
        <v>18</v>
      </c>
      <c r="J113" s="86">
        <v>357411.78947368421</v>
      </c>
      <c r="K113" s="86"/>
      <c r="L113" s="86"/>
      <c r="M113" s="86"/>
    </row>
    <row r="114" spans="1:16" ht="15.75" thickBot="1" x14ac:dyDescent="0.3">
      <c r="A114" s="69">
        <v>44080</v>
      </c>
      <c r="B114" s="71">
        <v>273</v>
      </c>
      <c r="C114" s="115">
        <v>446.07251895131748</v>
      </c>
      <c r="D114">
        <f t="shared" si="5"/>
        <v>29954.096816154146</v>
      </c>
    </row>
    <row r="115" spans="1:16" x14ac:dyDescent="0.25">
      <c r="A115" s="69">
        <v>44081</v>
      </c>
      <c r="B115" s="71">
        <v>319</v>
      </c>
      <c r="C115" s="115">
        <v>506.10082750167913</v>
      </c>
      <c r="D115">
        <f t="shared" si="5"/>
        <v>35006.719651813088</v>
      </c>
      <c r="H115" s="87"/>
      <c r="I115" s="87" t="s">
        <v>108</v>
      </c>
      <c r="J115" s="87" t="s">
        <v>97</v>
      </c>
      <c r="K115" s="87" t="s">
        <v>109</v>
      </c>
      <c r="L115" s="87" t="s">
        <v>110</v>
      </c>
      <c r="M115" s="87" t="s">
        <v>111</v>
      </c>
      <c r="N115" s="87" t="s">
        <v>112</v>
      </c>
      <c r="O115" s="87" t="s">
        <v>113</v>
      </c>
      <c r="P115" s="87" t="s">
        <v>114</v>
      </c>
    </row>
    <row r="116" spans="1:16" x14ac:dyDescent="0.25">
      <c r="A116" s="69">
        <v>44082</v>
      </c>
      <c r="B116" s="71">
        <v>370</v>
      </c>
      <c r="C116" s="115">
        <v>568.53412873123852</v>
      </c>
      <c r="D116">
        <f t="shared" si="5"/>
        <v>39415.800271071988</v>
      </c>
      <c r="H116" s="85" t="s">
        <v>102</v>
      </c>
      <c r="I116" s="85">
        <v>12.15427832614526</v>
      </c>
      <c r="J116" s="85">
        <v>6.6651737044072608</v>
      </c>
      <c r="K116" s="85">
        <v>1.8235501226484763</v>
      </c>
      <c r="L116" s="85">
        <v>8.5851980999348487E-2</v>
      </c>
      <c r="M116" s="85">
        <v>-1.9080089843781742</v>
      </c>
      <c r="N116" s="85">
        <v>26.216565636668694</v>
      </c>
      <c r="O116" s="85">
        <v>-1.9080089843781742</v>
      </c>
      <c r="P116" s="85">
        <v>26.216565636668694</v>
      </c>
    </row>
    <row r="117" spans="1:16" ht="15.75" thickBot="1" x14ac:dyDescent="0.3">
      <c r="A117" s="69">
        <v>44083</v>
      </c>
      <c r="B117" s="71">
        <v>443</v>
      </c>
      <c r="C117" s="115">
        <v>633.2746923204536</v>
      </c>
      <c r="D117">
        <f t="shared" si="5"/>
        <v>36204.458537643281</v>
      </c>
      <c r="H117" s="86" t="s">
        <v>45</v>
      </c>
      <c r="I117" s="86">
        <v>0.65962000377690233</v>
      </c>
      <c r="J117" s="86">
        <v>1.9567569619215821E-2</v>
      </c>
      <c r="K117" s="86">
        <v>33.709858537012167</v>
      </c>
      <c r="L117" s="86">
        <v>5.1921523217798304E-17</v>
      </c>
      <c r="M117" s="86">
        <v>0.61833604057394287</v>
      </c>
      <c r="N117" s="86">
        <v>0.70090396697986179</v>
      </c>
      <c r="O117" s="86">
        <v>0.61833604057394287</v>
      </c>
      <c r="P117" s="86">
        <v>0.70090396697986179</v>
      </c>
    </row>
    <row r="118" spans="1:16" x14ac:dyDescent="0.25">
      <c r="A118" s="14">
        <v>44084</v>
      </c>
      <c r="B118" s="70">
        <v>521</v>
      </c>
      <c r="C118" s="18">
        <v>700.20961411796259</v>
      </c>
      <c r="D118">
        <f t="shared" si="5"/>
        <v>32116.085792309055</v>
      </c>
    </row>
    <row r="121" spans="1:16" x14ac:dyDescent="0.25">
      <c r="A121" t="s">
        <v>124</v>
      </c>
      <c r="B121" s="97">
        <f>RSQ(B100:B118,C100:C118)</f>
        <v>0.98526038691701789</v>
      </c>
    </row>
    <row r="122" spans="1:16" x14ac:dyDescent="0.25">
      <c r="A122" s="74" t="s">
        <v>139</v>
      </c>
      <c r="B122">
        <f>SQRT(SUM(D100:D118)/COUNT(D100:D118))</f>
        <v>107.8207882065813</v>
      </c>
    </row>
  </sheetData>
  <conditionalFormatting sqref="B3:B21 B27:B29">
    <cfRule type="timePeriod" dxfId="6" priority="7" timePeriod="today">
      <formula>FLOOR(B3,1)=TODAY()</formula>
    </cfRule>
  </conditionalFormatting>
  <conditionalFormatting sqref="A78:B78">
    <cfRule type="timePeriod" dxfId="5" priority="6" timePeriod="today">
      <formula>FLOOR(A78,1)=TODAY()</formula>
    </cfRule>
  </conditionalFormatting>
  <conditionalFormatting sqref="B58 B60:B77">
    <cfRule type="timePeriod" dxfId="4" priority="4" timePeriod="today">
      <formula>FLOOR(B58,1)=TODAY()</formula>
    </cfRule>
  </conditionalFormatting>
  <conditionalFormatting sqref="A58:A77">
    <cfRule type="timePeriod" dxfId="3" priority="5" timePeriod="today">
      <formula>FLOOR(A58,1)=TODAY()</formula>
    </cfRule>
  </conditionalFormatting>
  <conditionalFormatting sqref="B99 B101:B118">
    <cfRule type="timePeriod" dxfId="2" priority="3" timePeriod="today">
      <formula>FLOOR(B99,1)=TODAY()</formula>
    </cfRule>
  </conditionalFormatting>
  <conditionalFormatting sqref="A99:A118">
    <cfRule type="timePeriod" dxfId="1" priority="2" timePeriod="today">
      <formula>FLOOR(A99,1)=TODAY()</formula>
    </cfRule>
  </conditionalFormatting>
  <conditionalFormatting sqref="B121">
    <cfRule type="timePeriod" dxfId="0" priority="1" timePeriod="today">
      <formula>FLOOR(B121,1)=TODAY()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</vt:lpstr>
      <vt:lpstr>TTU w. Quar - no change</vt:lpstr>
      <vt:lpstr>TTU w. Quar - Spike no Mit</vt:lpstr>
      <vt:lpstr>TTU w. Quar - Mit</vt:lpstr>
      <vt:lpstr>Model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Penuliar, Michael</dc:creator>
  <cp:lastModifiedBy>Penuliar, Michael</cp:lastModifiedBy>
  <dcterms:created xsi:type="dcterms:W3CDTF">2020-08-21T00:03:29Z</dcterms:created>
  <dcterms:modified xsi:type="dcterms:W3CDTF">2020-12-04T02:13:45Z</dcterms:modified>
</cp:coreProperties>
</file>