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chaelpiacentino/Documents/BronnerLab/Figures/SMPD3/"/>
    </mc:Choice>
  </mc:AlternateContent>
  <xr:revisionPtr revIDLastSave="0" documentId="10_ncr:8100000_{24976D2F-C61A-1E4A-94EC-3D604AF038CD}" xr6:coauthVersionLast="34" xr6:coauthVersionMax="34" xr10:uidLastSave="{00000000-0000-0000-0000-000000000000}"/>
  <bookViews>
    <workbookView xWindow="0" yWindow="460" windowWidth="28800" windowHeight="17540" tabRatio="500" firstSheet="2" activeTab="9" xr2:uid="{00000000-000D-0000-FFFF-FFFF00000000}"/>
  </bookViews>
  <sheets>
    <sheet name="SMPD3 CRISPR - Cell Counts" sheetId="1" r:id="rId1"/>
    <sheet name="Control CRISPR - Migration" sheetId="7" r:id="rId2"/>
    <sheet name="SMPD3 CRISPR - Migration" sheetId="2" r:id="rId3"/>
    <sheet name="H2B-RFP - Migration" sheetId="8" r:id="rId4"/>
    <sheet name="SMPD3 N130A - Migration" sheetId="4" r:id="rId5"/>
    <sheet name="SMPD3 WT - Migration" sheetId="6" r:id="rId6"/>
    <sheet name="SMPD3 MO - Migration" sheetId="5" r:id="rId7"/>
    <sheet name="Control MO - Migration" sheetId="10" r:id="rId8"/>
    <sheet name="Control MO Pax7 Count" sheetId="11" r:id="rId9"/>
    <sheet name="Sheet1" sheetId="12" r:id="rId10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2" l="1"/>
  <c r="V22" i="12"/>
  <c r="W23" i="12"/>
  <c r="W22" i="12"/>
  <c r="T21" i="12"/>
  <c r="T20" i="12"/>
  <c r="T19" i="12"/>
  <c r="U21" i="12"/>
  <c r="U20" i="12"/>
  <c r="U19" i="12"/>
  <c r="V21" i="12"/>
  <c r="V20" i="12"/>
  <c r="V19" i="12"/>
  <c r="W21" i="12"/>
  <c r="W20" i="12"/>
  <c r="W19" i="12"/>
  <c r="U7" i="12"/>
  <c r="T7" i="12"/>
  <c r="V7" i="12"/>
  <c r="X7" i="12" s="1"/>
  <c r="W7" i="12"/>
  <c r="Y7" i="12"/>
  <c r="T8" i="12"/>
  <c r="U8" i="12"/>
  <c r="V8" i="12"/>
  <c r="X8" i="12" s="1"/>
  <c r="W8" i="12"/>
  <c r="Y8" i="12" s="1"/>
  <c r="T9" i="12"/>
  <c r="U9" i="12"/>
  <c r="V9" i="12"/>
  <c r="W9" i="12"/>
  <c r="Y9" i="12" s="1"/>
  <c r="X9" i="12"/>
  <c r="T10" i="12"/>
  <c r="U10" i="12"/>
  <c r="V10" i="12"/>
  <c r="W10" i="12"/>
  <c r="X10" i="12"/>
  <c r="Y10" i="12"/>
  <c r="T11" i="12"/>
  <c r="X11" i="12" s="1"/>
  <c r="U11" i="12"/>
  <c r="V11" i="12"/>
  <c r="W11" i="12"/>
  <c r="Y11" i="12" s="1"/>
  <c r="T12" i="12"/>
  <c r="U12" i="12"/>
  <c r="Y12" i="12" s="1"/>
  <c r="V12" i="12"/>
  <c r="X12" i="12" s="1"/>
  <c r="W12" i="12"/>
  <c r="T13" i="12"/>
  <c r="U13" i="12"/>
  <c r="V13" i="12"/>
  <c r="W13" i="12"/>
  <c r="Y13" i="12" s="1"/>
  <c r="X13" i="12"/>
  <c r="T14" i="12"/>
  <c r="U14" i="12"/>
  <c r="V14" i="12"/>
  <c r="W14" i="12"/>
  <c r="X14" i="12"/>
  <c r="Y14" i="12"/>
  <c r="T15" i="12"/>
  <c r="X15" i="12" s="1"/>
  <c r="U15" i="12"/>
  <c r="V15" i="12"/>
  <c r="W15" i="12"/>
  <c r="Y15" i="12" s="1"/>
  <c r="T16" i="12"/>
  <c r="U16" i="12"/>
  <c r="Y16" i="12" s="1"/>
  <c r="V16" i="12"/>
  <c r="X16" i="12" s="1"/>
  <c r="W16" i="12"/>
  <c r="E19" i="12"/>
  <c r="H19" i="12" s="1"/>
  <c r="F19" i="12"/>
  <c r="G19" i="12"/>
  <c r="I19" i="12"/>
  <c r="J19" i="12"/>
  <c r="K19" i="12" s="1"/>
  <c r="L19" i="12"/>
  <c r="O19" i="12" s="1"/>
  <c r="M19" i="12"/>
  <c r="N19" i="12"/>
  <c r="P19" i="12"/>
  <c r="Q19" i="12"/>
  <c r="R19" i="12" s="1"/>
  <c r="AE52" i="11" l="1"/>
  <c r="AE10" i="11" l="1"/>
  <c r="AE9" i="11"/>
  <c r="AD10" i="11"/>
  <c r="AD9" i="11"/>
  <c r="AE8" i="11"/>
  <c r="AD8" i="11"/>
  <c r="AC8" i="11"/>
  <c r="AC10" i="11"/>
  <c r="AC9" i="11"/>
  <c r="AB10" i="11"/>
  <c r="AB9" i="11"/>
  <c r="AB8" i="11"/>
  <c r="P48" i="11"/>
  <c r="P47" i="11"/>
  <c r="O47" i="11"/>
  <c r="P46" i="11"/>
  <c r="P45" i="11"/>
  <c r="O45" i="11"/>
  <c r="P44" i="11"/>
  <c r="O44" i="11"/>
  <c r="O35" i="11"/>
  <c r="P35" i="11"/>
  <c r="O36" i="11"/>
  <c r="P36" i="11"/>
  <c r="O37" i="11"/>
  <c r="P37" i="11"/>
  <c r="O38" i="11"/>
  <c r="P38" i="11"/>
  <c r="O39" i="11"/>
  <c r="P39" i="11"/>
  <c r="P40" i="11"/>
  <c r="P41" i="11"/>
  <c r="P42" i="11"/>
  <c r="P34" i="11"/>
  <c r="O34" i="11"/>
  <c r="Q28" i="11"/>
  <c r="Q27" i="11"/>
  <c r="Q26" i="11"/>
  <c r="Q25" i="11"/>
  <c r="Q24" i="11"/>
  <c r="Q23" i="11"/>
  <c r="Q22" i="11"/>
  <c r="Q21" i="11"/>
  <c r="Q20" i="11"/>
  <c r="Q12" i="11"/>
  <c r="Q11" i="11"/>
  <c r="Q10" i="11"/>
  <c r="Q9" i="11"/>
  <c r="Q8" i="11"/>
  <c r="Q7" i="11"/>
  <c r="O20" i="11"/>
  <c r="P20" i="11"/>
  <c r="W20" i="11"/>
  <c r="X20" i="11"/>
  <c r="X28" i="11"/>
  <c r="W28" i="11"/>
  <c r="P28" i="11"/>
  <c r="O28" i="11"/>
  <c r="X27" i="11"/>
  <c r="W27" i="11"/>
  <c r="P27" i="11"/>
  <c r="O27" i="11"/>
  <c r="X26" i="11"/>
  <c r="W26" i="11"/>
  <c r="P26" i="11"/>
  <c r="O26" i="11"/>
  <c r="X25" i="11"/>
  <c r="W25" i="11"/>
  <c r="P25" i="11"/>
  <c r="O25" i="11"/>
  <c r="X24" i="11"/>
  <c r="W24" i="11"/>
  <c r="P24" i="11"/>
  <c r="O24" i="11"/>
  <c r="X23" i="11"/>
  <c r="W23" i="11"/>
  <c r="P23" i="11"/>
  <c r="O23" i="11"/>
  <c r="X22" i="11"/>
  <c r="W22" i="11"/>
  <c r="P22" i="11"/>
  <c r="O22" i="11"/>
  <c r="X21" i="11"/>
  <c r="W21" i="11"/>
  <c r="P21" i="11"/>
  <c r="O21" i="11"/>
  <c r="X12" i="11"/>
  <c r="W12" i="11"/>
  <c r="P12" i="11"/>
  <c r="O12" i="11"/>
  <c r="X11" i="11"/>
  <c r="W11" i="11"/>
  <c r="P11" i="11"/>
  <c r="O11" i="11"/>
  <c r="X10" i="11"/>
  <c r="W10" i="11"/>
  <c r="P10" i="11"/>
  <c r="O10" i="11"/>
  <c r="X9" i="11"/>
  <c r="W9" i="11"/>
  <c r="P9" i="11"/>
  <c r="O9" i="11"/>
  <c r="X8" i="11"/>
  <c r="W8" i="11"/>
  <c r="P8" i="11"/>
  <c r="O8" i="11"/>
  <c r="X7" i="11"/>
  <c r="W7" i="11"/>
  <c r="P7" i="11"/>
  <c r="O7" i="11"/>
  <c r="AI5" i="10" l="1"/>
  <c r="AI3" i="10"/>
  <c r="W5" i="10"/>
  <c r="W3" i="10"/>
  <c r="AI58" i="5" l="1"/>
  <c r="W58" i="5"/>
  <c r="AI57" i="5"/>
  <c r="W57" i="5"/>
  <c r="AI56" i="5"/>
  <c r="W56" i="5"/>
  <c r="AI55" i="5"/>
  <c r="W55" i="5"/>
  <c r="AI54" i="5"/>
  <c r="W54" i="5"/>
  <c r="AI53" i="5"/>
  <c r="W53" i="5"/>
  <c r="AI52" i="5"/>
  <c r="W52" i="5"/>
  <c r="AI51" i="5"/>
  <c r="W51" i="5"/>
  <c r="AI50" i="5"/>
  <c r="W50" i="5"/>
  <c r="AI49" i="5"/>
  <c r="W49" i="5"/>
  <c r="AI48" i="5"/>
  <c r="W48" i="5"/>
  <c r="AI43" i="5"/>
  <c r="AI42" i="5"/>
  <c r="AI41" i="5"/>
  <c r="AI40" i="5"/>
  <c r="AI39" i="5"/>
  <c r="AI38" i="5"/>
  <c r="W43" i="5"/>
  <c r="W42" i="5"/>
  <c r="W41" i="5"/>
  <c r="W40" i="5"/>
  <c r="W39" i="5"/>
  <c r="W38" i="5"/>
  <c r="W34" i="5"/>
  <c r="W29" i="5"/>
  <c r="W28" i="5"/>
  <c r="AI37" i="5"/>
  <c r="AI36" i="5"/>
  <c r="AI35" i="5"/>
  <c r="AI34" i="5"/>
  <c r="AI33" i="5"/>
  <c r="AI32" i="5"/>
  <c r="AI31" i="5"/>
  <c r="AI30" i="5"/>
  <c r="AI29" i="5"/>
  <c r="AI28" i="5"/>
  <c r="AI27" i="5"/>
  <c r="W37" i="5"/>
  <c r="W36" i="5"/>
  <c r="W35" i="5"/>
  <c r="W33" i="5"/>
  <c r="W32" i="5"/>
  <c r="W31" i="5"/>
  <c r="W30" i="5"/>
  <c r="W27" i="5"/>
  <c r="AI8" i="10"/>
  <c r="AI7" i="10"/>
  <c r="AI6" i="10"/>
  <c r="AI4" i="10"/>
  <c r="W8" i="10"/>
  <c r="W7" i="10"/>
  <c r="W6" i="10"/>
  <c r="W4" i="10"/>
  <c r="V8" i="10"/>
  <c r="U8" i="10"/>
  <c r="J65" i="10"/>
  <c r="K67" i="10"/>
  <c r="J67" i="10"/>
  <c r="K66" i="10"/>
  <c r="J66" i="10"/>
  <c r="K65" i="10"/>
  <c r="K64" i="10"/>
  <c r="J64" i="10"/>
  <c r="H63" i="10"/>
  <c r="G63" i="10"/>
  <c r="AH20" i="10"/>
  <c r="V20" i="10"/>
  <c r="AH18" i="10"/>
  <c r="V18" i="10"/>
  <c r="AH17" i="10"/>
  <c r="AG17" i="10"/>
  <c r="V17" i="10"/>
  <c r="U17" i="10"/>
  <c r="AH16" i="10"/>
  <c r="AG16" i="10"/>
  <c r="V16" i="10"/>
  <c r="U16" i="10"/>
  <c r="J63" i="10" l="1"/>
  <c r="K63" i="10"/>
  <c r="U19" i="8"/>
  <c r="U17" i="8"/>
  <c r="U16" i="8"/>
  <c r="T16" i="8"/>
  <c r="U15" i="8"/>
  <c r="T15" i="8"/>
  <c r="AG19" i="8"/>
  <c r="AG17" i="8"/>
  <c r="AG16" i="8"/>
  <c r="AG15" i="8"/>
  <c r="AF16" i="8"/>
  <c r="AF15" i="8"/>
  <c r="AH9" i="8"/>
  <c r="AH8" i="8"/>
  <c r="AH7" i="8"/>
  <c r="AH6" i="8"/>
  <c r="AH5" i="8"/>
  <c r="AH4" i="8"/>
  <c r="AH3" i="8"/>
  <c r="V9" i="8"/>
  <c r="V7" i="8"/>
  <c r="V6" i="8"/>
  <c r="V5" i="8"/>
  <c r="V4" i="8"/>
  <c r="V3" i="8"/>
  <c r="L68" i="8"/>
  <c r="K68" i="8"/>
  <c r="L67" i="8"/>
  <c r="K67" i="8"/>
  <c r="L66" i="8"/>
  <c r="K66" i="8"/>
  <c r="L65" i="8"/>
  <c r="K65" i="8"/>
  <c r="I64" i="8"/>
  <c r="H64" i="8"/>
  <c r="AG20" i="7"/>
  <c r="AF17" i="7"/>
  <c r="AG16" i="7"/>
  <c r="AF16" i="7"/>
  <c r="AH4" i="7"/>
  <c r="AH6" i="7"/>
  <c r="AH7" i="7"/>
  <c r="AH8" i="7"/>
  <c r="AH9" i="7"/>
  <c r="AH10" i="7"/>
  <c r="U20" i="7"/>
  <c r="U18" i="7"/>
  <c r="U17" i="7"/>
  <c r="U16" i="7"/>
  <c r="T17" i="7"/>
  <c r="T16" i="7"/>
  <c r="V4" i="7"/>
  <c r="V9" i="7"/>
  <c r="V10" i="7"/>
  <c r="V8" i="7"/>
  <c r="V7" i="7"/>
  <c r="V6" i="7"/>
  <c r="K94" i="7"/>
  <c r="J94" i="7"/>
  <c r="K93" i="7"/>
  <c r="J93" i="7"/>
  <c r="K92" i="7"/>
  <c r="J92" i="7"/>
  <c r="K91" i="7"/>
  <c r="J91" i="7"/>
  <c r="H90" i="7"/>
  <c r="G90" i="7"/>
  <c r="AG18" i="7"/>
  <c r="AG17" i="7"/>
  <c r="AI9" i="5"/>
  <c r="AI8" i="5"/>
  <c r="AI7" i="5"/>
  <c r="AI6" i="5"/>
  <c r="V17" i="5"/>
  <c r="V18" i="5"/>
  <c r="V20" i="5"/>
  <c r="W9" i="5"/>
  <c r="W8" i="5"/>
  <c r="W7" i="5"/>
  <c r="W6" i="5"/>
  <c r="U18" i="6"/>
  <c r="U20" i="6"/>
  <c r="T17" i="6"/>
  <c r="T16" i="6"/>
  <c r="U20" i="2"/>
  <c r="AG20" i="2"/>
  <c r="AG18" i="2"/>
  <c r="AG17" i="2"/>
  <c r="AG16" i="2"/>
  <c r="AF17" i="2"/>
  <c r="AF16" i="2"/>
  <c r="AH10" i="2"/>
  <c r="AH9" i="2"/>
  <c r="U18" i="2"/>
  <c r="U17" i="2"/>
  <c r="U16" i="2"/>
  <c r="T17" i="2"/>
  <c r="T16" i="2"/>
  <c r="V10" i="2"/>
  <c r="V9" i="2"/>
  <c r="AG20" i="6"/>
  <c r="AH20" i="5"/>
  <c r="AF16" i="6"/>
  <c r="L65" i="6"/>
  <c r="K65" i="6"/>
  <c r="L64" i="6"/>
  <c r="K64" i="6"/>
  <c r="L63" i="6"/>
  <c r="K63" i="6"/>
  <c r="K61" i="6" s="1"/>
  <c r="L62" i="6"/>
  <c r="L61" i="6" s="1"/>
  <c r="K62" i="6"/>
  <c r="I61" i="6"/>
  <c r="H61" i="6"/>
  <c r="AG18" i="6"/>
  <c r="AG17" i="6"/>
  <c r="AF17" i="6"/>
  <c r="U17" i="6"/>
  <c r="AG16" i="6"/>
  <c r="U16" i="6"/>
  <c r="AH10" i="6"/>
  <c r="V10" i="6"/>
  <c r="AH9" i="6"/>
  <c r="V9" i="6"/>
  <c r="AH8" i="6"/>
  <c r="V8" i="6"/>
  <c r="AH7" i="6"/>
  <c r="V7" i="6"/>
  <c r="AH6" i="6"/>
  <c r="V6" i="6"/>
  <c r="AH5" i="6"/>
  <c r="V5" i="6"/>
  <c r="AH4" i="6"/>
  <c r="V4" i="6"/>
  <c r="AG20" i="4"/>
  <c r="AG18" i="4"/>
  <c r="AG17" i="4"/>
  <c r="AF17" i="4"/>
  <c r="AG16" i="4"/>
  <c r="AF16" i="4"/>
  <c r="AH10" i="4"/>
  <c r="AH9" i="4"/>
  <c r="AH8" i="4"/>
  <c r="AH7" i="4"/>
  <c r="U20" i="4"/>
  <c r="U17" i="4"/>
  <c r="U16" i="4"/>
  <c r="T17" i="4"/>
  <c r="T16" i="4"/>
  <c r="U18" i="4"/>
  <c r="V10" i="4"/>
  <c r="V9" i="4"/>
  <c r="V8" i="4"/>
  <c r="V7" i="4"/>
  <c r="AA21" i="1"/>
  <c r="P120" i="5"/>
  <c r="O126" i="5"/>
  <c r="P119" i="5"/>
  <c r="O125" i="5"/>
  <c r="P118" i="5"/>
  <c r="O124" i="5"/>
  <c r="P117" i="5"/>
  <c r="O123" i="5"/>
  <c r="M122" i="5"/>
  <c r="L122" i="5"/>
  <c r="AH18" i="5"/>
  <c r="AH17" i="5"/>
  <c r="AG17" i="5"/>
  <c r="U17" i="5"/>
  <c r="AH16" i="5"/>
  <c r="AG16" i="5"/>
  <c r="V16" i="5"/>
  <c r="U16" i="5"/>
  <c r="AI5" i="5"/>
  <c r="W5" i="5"/>
  <c r="AI4" i="5"/>
  <c r="W4" i="5"/>
  <c r="AH8" i="2"/>
  <c r="V8" i="2"/>
  <c r="G90" i="2"/>
  <c r="H90" i="2"/>
  <c r="J91" i="2"/>
  <c r="J92" i="2"/>
  <c r="J93" i="2"/>
  <c r="J94" i="2"/>
  <c r="K91" i="2"/>
  <c r="K92" i="2"/>
  <c r="K93" i="2"/>
  <c r="K94" i="2"/>
  <c r="K90" i="2"/>
  <c r="L65" i="4"/>
  <c r="K65" i="4"/>
  <c r="L64" i="4"/>
  <c r="K64" i="4"/>
  <c r="L63" i="4"/>
  <c r="K63" i="4"/>
  <c r="L62" i="4"/>
  <c r="K62" i="4"/>
  <c r="K61" i="4" s="1"/>
  <c r="L61" i="4"/>
  <c r="I61" i="4"/>
  <c r="H61" i="4"/>
  <c r="AH6" i="4"/>
  <c r="V6" i="4"/>
  <c r="AH5" i="4"/>
  <c r="V5" i="4"/>
  <c r="AH4" i="4"/>
  <c r="V4" i="4"/>
  <c r="X17" i="1"/>
  <c r="AM5" i="1"/>
  <c r="AL7" i="1"/>
  <c r="AM8" i="1"/>
  <c r="AL9" i="1"/>
  <c r="AM9" i="1"/>
  <c r="AL12" i="1"/>
  <c r="AM12" i="1"/>
  <c r="AM13" i="1"/>
  <c r="AD10" i="1"/>
  <c r="AN10" i="1" s="1"/>
  <c r="AC10" i="1"/>
  <c r="AB10" i="1"/>
  <c r="AM10" i="1" s="1"/>
  <c r="AA10" i="1"/>
  <c r="AL10" i="1" s="1"/>
  <c r="K44" i="1"/>
  <c r="K45" i="1"/>
  <c r="K46" i="1"/>
  <c r="K47" i="1"/>
  <c r="K48" i="1"/>
  <c r="Z10" i="1"/>
  <c r="AK10" i="1" s="1"/>
  <c r="Y10" i="1"/>
  <c r="X10" i="1"/>
  <c r="H44" i="1"/>
  <c r="H45" i="1"/>
  <c r="H46" i="1"/>
  <c r="H47" i="1"/>
  <c r="H48" i="1"/>
  <c r="W10" i="1"/>
  <c r="AD13" i="1"/>
  <c r="AN13" i="1" s="1"/>
  <c r="AC13" i="1"/>
  <c r="AB13" i="1"/>
  <c r="AA13" i="1"/>
  <c r="AL13" i="1" s="1"/>
  <c r="K39" i="1"/>
  <c r="Z13" i="1" s="1"/>
  <c r="K40" i="1"/>
  <c r="K41" i="1"/>
  <c r="K42" i="1"/>
  <c r="K43" i="1"/>
  <c r="Y13" i="1"/>
  <c r="X13" i="1"/>
  <c r="H39" i="1"/>
  <c r="W13" i="1" s="1"/>
  <c r="H40" i="1"/>
  <c r="H41" i="1"/>
  <c r="H42" i="1"/>
  <c r="H43" i="1"/>
  <c r="AD9" i="1"/>
  <c r="AN9" i="1" s="1"/>
  <c r="AC9" i="1"/>
  <c r="AB9" i="1"/>
  <c r="AA9" i="1"/>
  <c r="K34" i="1"/>
  <c r="Z9" i="1" s="1"/>
  <c r="K35" i="1"/>
  <c r="K36" i="1"/>
  <c r="K37" i="1"/>
  <c r="K38" i="1"/>
  <c r="Y9" i="1"/>
  <c r="X9" i="1"/>
  <c r="H34" i="1"/>
  <c r="W9" i="1" s="1"/>
  <c r="H35" i="1"/>
  <c r="H36" i="1"/>
  <c r="H37" i="1"/>
  <c r="H38" i="1"/>
  <c r="AD8" i="1"/>
  <c r="AN8" i="1" s="1"/>
  <c r="AC8" i="1"/>
  <c r="AB8" i="1"/>
  <c r="AA8" i="1"/>
  <c r="AL8" i="1" s="1"/>
  <c r="K29" i="1"/>
  <c r="Z8" i="1" s="1"/>
  <c r="K30" i="1"/>
  <c r="K31" i="1"/>
  <c r="K32" i="1"/>
  <c r="K33" i="1"/>
  <c r="Y8" i="1"/>
  <c r="X8" i="1"/>
  <c r="H29" i="1"/>
  <c r="W8" i="1" s="1"/>
  <c r="H30" i="1"/>
  <c r="H31" i="1"/>
  <c r="H32" i="1"/>
  <c r="H33" i="1"/>
  <c r="AD7" i="1"/>
  <c r="AN7" i="1" s="1"/>
  <c r="AC7" i="1"/>
  <c r="AC17" i="1" s="1"/>
  <c r="AB7" i="1"/>
  <c r="AB21" i="1" s="1"/>
  <c r="AA7" i="1"/>
  <c r="K24" i="1"/>
  <c r="K25" i="1"/>
  <c r="K26" i="1"/>
  <c r="K27" i="1"/>
  <c r="K28" i="1"/>
  <c r="Z7" i="1"/>
  <c r="AK7" i="1" s="1"/>
  <c r="Y7" i="1"/>
  <c r="X7" i="1"/>
  <c r="H24" i="1"/>
  <c r="H25" i="1"/>
  <c r="H26" i="1"/>
  <c r="H27" i="1"/>
  <c r="H28" i="1"/>
  <c r="W7" i="1"/>
  <c r="AD12" i="1"/>
  <c r="AN12" i="1" s="1"/>
  <c r="AC12" i="1"/>
  <c r="AB12" i="1"/>
  <c r="AA12" i="1"/>
  <c r="K19" i="1"/>
  <c r="Z12" i="1" s="1"/>
  <c r="AK12" i="1" s="1"/>
  <c r="K20" i="1"/>
  <c r="K21" i="1"/>
  <c r="K22" i="1"/>
  <c r="K23" i="1"/>
  <c r="Y12" i="1"/>
  <c r="X12" i="1"/>
  <c r="H19" i="1"/>
  <c r="W12" i="1" s="1"/>
  <c r="H20" i="1"/>
  <c r="H21" i="1"/>
  <c r="H22" i="1"/>
  <c r="H23" i="1"/>
  <c r="AD6" i="1"/>
  <c r="AN6" i="1" s="1"/>
  <c r="AC6" i="1"/>
  <c r="AB6" i="1"/>
  <c r="AM6" i="1" s="1"/>
  <c r="AA6" i="1"/>
  <c r="AL6" i="1" s="1"/>
  <c r="K14" i="1"/>
  <c r="Z6" i="1" s="1"/>
  <c r="AK6" i="1" s="1"/>
  <c r="K15" i="1"/>
  <c r="K16" i="1"/>
  <c r="K17" i="1"/>
  <c r="K18" i="1"/>
  <c r="Y6" i="1"/>
  <c r="X6" i="1"/>
  <c r="H14" i="1"/>
  <c r="W6" i="1" s="1"/>
  <c r="H15" i="1"/>
  <c r="H16" i="1"/>
  <c r="H17" i="1"/>
  <c r="H18" i="1"/>
  <c r="AD5" i="1"/>
  <c r="AN5" i="1" s="1"/>
  <c r="AC5" i="1"/>
  <c r="AC16" i="1" s="1"/>
  <c r="AB5" i="1"/>
  <c r="AB16" i="1" s="1"/>
  <c r="AA5" i="1"/>
  <c r="AA16" i="1" s="1"/>
  <c r="K9" i="1"/>
  <c r="Z5" i="1" s="1"/>
  <c r="K10" i="1"/>
  <c r="K11" i="1"/>
  <c r="K12" i="1"/>
  <c r="K13" i="1"/>
  <c r="Y5" i="1"/>
  <c r="Y17" i="1" s="1"/>
  <c r="X5" i="1"/>
  <c r="X16" i="1" s="1"/>
  <c r="H9" i="1"/>
  <c r="W5" i="1" s="1"/>
  <c r="H10" i="1"/>
  <c r="H11" i="1"/>
  <c r="H12" i="1"/>
  <c r="H13" i="1"/>
  <c r="K4" i="1"/>
  <c r="K5" i="1"/>
  <c r="K6" i="1"/>
  <c r="K7" i="1"/>
  <c r="K8" i="1"/>
  <c r="H4" i="1"/>
  <c r="H5" i="1"/>
  <c r="H6" i="1"/>
  <c r="H7" i="1"/>
  <c r="H8" i="1"/>
  <c r="AH7" i="2"/>
  <c r="AH6" i="2"/>
  <c r="AH5" i="2"/>
  <c r="AH4" i="2"/>
  <c r="V7" i="2"/>
  <c r="V5" i="2"/>
  <c r="V4" i="2"/>
  <c r="L43" i="2"/>
  <c r="K43" i="2"/>
  <c r="L38" i="2"/>
  <c r="K38" i="2"/>
  <c r="L33" i="2"/>
  <c r="K33" i="2"/>
  <c r="L18" i="2"/>
  <c r="K18" i="2"/>
  <c r="L13" i="2"/>
  <c r="K13" i="2"/>
  <c r="L8" i="2"/>
  <c r="K8" i="2"/>
  <c r="L3" i="2"/>
  <c r="K3" i="2"/>
  <c r="O122" i="5" l="1"/>
  <c r="P116" i="5"/>
  <c r="V8" i="8"/>
  <c r="K64" i="8"/>
  <c r="L64" i="8"/>
  <c r="J90" i="7"/>
  <c r="K90" i="7"/>
  <c r="J90" i="2"/>
  <c r="Z21" i="1"/>
  <c r="Z17" i="1"/>
  <c r="Z16" i="1"/>
  <c r="AK5" i="1"/>
  <c r="W16" i="1"/>
  <c r="Z20" i="1"/>
  <c r="W17" i="1"/>
  <c r="AK8" i="1"/>
  <c r="AK9" i="1"/>
  <c r="AK13" i="1"/>
  <c r="AB17" i="1"/>
  <c r="AA17" i="1"/>
  <c r="AD21" i="1"/>
  <c r="AD17" i="1"/>
  <c r="AM7" i="1"/>
  <c r="Y16" i="1"/>
  <c r="AB20" i="1"/>
  <c r="AL5" i="1"/>
  <c r="AD16" i="1"/>
  <c r="AA20" i="1"/>
  <c r="AD20" i="1"/>
</calcChain>
</file>

<file path=xl/sharedStrings.xml><?xml version="1.0" encoding="utf-8"?>
<sst xmlns="http://schemas.openxmlformats.org/spreadsheetml/2006/main" count="1688" uniqueCount="391">
  <si>
    <t>Emb1_7ss_sec1.czi</t>
  </si>
  <si>
    <t>Emb1_7ss_sec2.czi</t>
  </si>
  <si>
    <t>Emb1_7ss_sec3.czi</t>
  </si>
  <si>
    <t>Emb1_7ss_sec4.czi</t>
  </si>
  <si>
    <t>Emb1_7ss_sec5.czi</t>
  </si>
  <si>
    <t>Emb2_7ss_sec3.czi</t>
  </si>
  <si>
    <t>Emb2_7ss_sec4.czi</t>
  </si>
  <si>
    <t>Emb2_7ss_sec5.czi</t>
  </si>
  <si>
    <t>Emb2_7ss_sec6.czi</t>
  </si>
  <si>
    <t>Emb2_7ss_sec7.czi</t>
  </si>
  <si>
    <t>Emb3_8ss_sec3.czi</t>
  </si>
  <si>
    <t>Emb3_8ss_sec4.czi</t>
  </si>
  <si>
    <t>Emb3_8ss_sec5.czi</t>
  </si>
  <si>
    <t>Emb3_8ss_sec7.czi</t>
  </si>
  <si>
    <t>Emb3_8ss_sec12.czi</t>
  </si>
  <si>
    <t>Emb4_11ss_sec2.czi</t>
  </si>
  <si>
    <t>Emb4_11ss_sec3.czi</t>
  </si>
  <si>
    <t>Emb4_11ss_sec5.czi</t>
  </si>
  <si>
    <t>Emb4_11ss_sec6.czi</t>
  </si>
  <si>
    <t>Emb4_11ss_sec7.czi</t>
  </si>
  <si>
    <t>Emb5_8ss_sec2.czi</t>
  </si>
  <si>
    <t>Emb5_8ss_sec4.czi</t>
  </si>
  <si>
    <t>Emb5_8ss_sec6.czi</t>
  </si>
  <si>
    <t>Emb5_8ss_sec7.czi</t>
  </si>
  <si>
    <t>Emb5_8ss_sec8.czi</t>
  </si>
  <si>
    <t>Emb6_8ss_sec3.czi</t>
  </si>
  <si>
    <t>Emb6_8ss_sec4.czi</t>
  </si>
  <si>
    <t>Emb6_8ss_sec5.czi</t>
  </si>
  <si>
    <t>Emb6_8ss_sec6.czi</t>
  </si>
  <si>
    <t>Emb6_8ss_sec7.czi</t>
  </si>
  <si>
    <t>Emb7_8ss_sec2.czi</t>
  </si>
  <si>
    <t>Emb7_8ss_sec3.czi</t>
  </si>
  <si>
    <t>Emb7_8ss_sec5.czi</t>
  </si>
  <si>
    <t>Emb7_8ss_sec7.czi</t>
  </si>
  <si>
    <t>Emb7_8ss_sec8.czi</t>
  </si>
  <si>
    <t>Emb8_11ss_sec3.czi</t>
  </si>
  <si>
    <t>Emb8_11ss_sec4.czi</t>
  </si>
  <si>
    <t>Emb8_11ss_sec5.czi</t>
  </si>
  <si>
    <t>Emb8_11ss_sec7.czi</t>
  </si>
  <si>
    <t>Emb8_11ss_sec8.czi</t>
  </si>
  <si>
    <t>Emb9_8ss_sec1.czi</t>
  </si>
  <si>
    <t>Emb9_8ss_sec2.czi</t>
  </si>
  <si>
    <t>Emb9_8ss_sec3.czi</t>
  </si>
  <si>
    <t>Emb9_8ss_sec4.czi</t>
  </si>
  <si>
    <t>Emb9_8ss_sec5.czi</t>
  </si>
  <si>
    <t>Section</t>
  </si>
  <si>
    <t>Embryo</t>
  </si>
  <si>
    <t>Somites</t>
  </si>
  <si>
    <t>Experiment</t>
  </si>
  <si>
    <t>Treatment</t>
  </si>
  <si>
    <t>Total</t>
  </si>
  <si>
    <t>Tube</t>
  </si>
  <si>
    <t>Mig</t>
  </si>
  <si>
    <t>Side:</t>
  </si>
  <si>
    <t>Stain:</t>
  </si>
  <si>
    <t>Pax7</t>
  </si>
  <si>
    <t>Sox9</t>
  </si>
  <si>
    <t>Control gRNA</t>
  </si>
  <si>
    <t>SMPD3 gRNA1</t>
  </si>
  <si>
    <t>HH Stage</t>
  </si>
  <si>
    <t>2 µg/µl Cas9eGFP + 2 µg/µl Control gRNA/SMPD3 gRNA1</t>
  </si>
  <si>
    <t>2017.10.16_SMPD3_gRNA1_Cas9eGFP</t>
  </si>
  <si>
    <t>Macro: 20171022_4ROI_2channelCellCount.ijm</t>
  </si>
  <si>
    <t>Bernsen r=20</t>
  </si>
  <si>
    <t>Avg</t>
  </si>
  <si>
    <t>Area</t>
  </si>
  <si>
    <t>Length</t>
  </si>
  <si>
    <t>Emb2_7ss_c.czi</t>
  </si>
  <si>
    <t>Results</t>
  </si>
  <si>
    <t>Sample</t>
  </si>
  <si>
    <t>Emb1_7ss_a.czi</t>
  </si>
  <si>
    <t>Emb3_8ss_b.czi</t>
  </si>
  <si>
    <t>Emb4_11ss_a.czi</t>
  </si>
  <si>
    <t>low mag, old</t>
  </si>
  <si>
    <t>Line 1</t>
  </si>
  <si>
    <t>Line 2</t>
  </si>
  <si>
    <t>Line 3</t>
  </si>
  <si>
    <t>Line 4</t>
  </si>
  <si>
    <t>Migration Area</t>
  </si>
  <si>
    <t>Migration Distance</t>
  </si>
  <si>
    <t>Emb6_8ss_a.czi</t>
  </si>
  <si>
    <t>Emb9_8ss_b.czi</t>
  </si>
  <si>
    <t>Emb7_8ss_a.czi</t>
  </si>
  <si>
    <t>Emb8_11ss_a.czi</t>
  </si>
  <si>
    <t>low mag</t>
  </si>
  <si>
    <t>Control</t>
  </si>
  <si>
    <t>Experimental</t>
  </si>
  <si>
    <t>Image</t>
  </si>
  <si>
    <t>Analysis</t>
  </si>
  <si>
    <t>Expt/Cntl</t>
  </si>
  <si>
    <t>Avg Migration Distance</t>
  </si>
  <si>
    <t>Note: Weird, very little migration</t>
  </si>
  <si>
    <t>HH9</t>
  </si>
  <si>
    <t>SEM</t>
  </si>
  <si>
    <t>correl</t>
  </si>
  <si>
    <t>ttest</t>
  </si>
  <si>
    <t>power</t>
  </si>
  <si>
    <t>Weird embryo, little migration</t>
  </si>
  <si>
    <t>H2B-RFP</t>
  </si>
  <si>
    <t>SMPD3 N130A</t>
  </si>
  <si>
    <t>2017.10.02_SMPD3_KO_DN_and_RFTN2_OE</t>
  </si>
  <si>
    <t>Macro: 20171022_MigrationArea.ijm - quantitate by Sox9 staining</t>
  </si>
  <si>
    <t>2.5 µg/µl H2B-RFP/SMPD3 N130A</t>
  </si>
  <si>
    <t>SMPD3_N130A_Emb2lm.czi</t>
  </si>
  <si>
    <t>SMPD3_N130A_Emb4lm.czi</t>
  </si>
  <si>
    <t>SMPD3_N130A_Emb6lm.czi</t>
  </si>
  <si>
    <t>SMPD3_gRNA1_Emb5lm.czi</t>
  </si>
  <si>
    <t>turned to expose experimental side  - OMIT</t>
  </si>
  <si>
    <t>Macro: 20171022_MigrationArea.ijm - quantitate by Pax7 staining</t>
  </si>
  <si>
    <t>20170123-SMPD3-MO-Control-MO-IF-Pax7-HNK1-FITC-e03-10ss</t>
  </si>
  <si>
    <t>20170123-SMPD3-MO-Control-MO-IF-Pax7-HNK1-FITC-e01-10ss-Apotome-RAW-Convert-01.czi</t>
  </si>
  <si>
    <t>20170123-SMPD3-MO-Control-MO-IF-Pax7-HNK1-FITC-e02-10ss-Apotome-RAW-Convert-02.czi</t>
  </si>
  <si>
    <t>???</t>
  </si>
  <si>
    <t>apotome Stack</t>
  </si>
  <si>
    <t>E01-ApoTome RAW Convert-01.czi</t>
  </si>
  <si>
    <t>E03-ApoTome RAW Convert-03.czi</t>
  </si>
  <si>
    <t>E06-ApoTome RAW Convert-06.czi</t>
  </si>
  <si>
    <t>E08-ApoTome RAW Convert-08.czi</t>
  </si>
  <si>
    <t>Control/SMPD3 MO at 0.75 mM</t>
  </si>
  <si>
    <t>20170712-SMPD3-MO-0.75mM-IF-Pax7-647-Sox9-568-FITC-488</t>
  </si>
  <si>
    <t>SMPD3_N130A_Emb1_8ss_a.czi</t>
  </si>
  <si>
    <t>SMPD3_N130A_Emb2_6ss_a.czi</t>
  </si>
  <si>
    <t>SMPD3_N130A_Emb3_8ss_a.czi</t>
  </si>
  <si>
    <t>SMPD3_N130A_Emb5_7ss_a.czi</t>
  </si>
  <si>
    <t>2017.10.30_SMPD3_WT_N130A</t>
  </si>
  <si>
    <t>SMPD3_N130A_Emb5_7ss_a.czi:CntlArea:c:2/5 - SMPD3_N130A_Emb5_7ss_a.czi #1</t>
  </si>
  <si>
    <t>SMPD3_N130A_Emb5_7ss_a.czi:ExptArea:c:2/5 - SMPD3_N130A_Emb5_7ss_a.czi #1</t>
  </si>
  <si>
    <t>SMPD3_N130A_Emb5_7ss_a.czi:Cntl1:c:2/5 - SMPD3_N130A_Emb5_7ss_a.czi #1</t>
  </si>
  <si>
    <t>SMPD3_N130A_Emb5_7ss_a.czi:Exp1:c:2/5 - SMPD3_N130A_Emb5_7ss_a.czi #1</t>
  </si>
  <si>
    <t>SMPD3_N130A_Emb5_7ss_a.czi:Cntl2:c:2/5 - SMPD3_N130A_Emb5_7ss_a.czi #1</t>
  </si>
  <si>
    <t>SMPD3_N130A_Emb5_7ss_a.czi:Exp2:c:2/5 - SMPD3_N130A_Emb5_7ss_a.czi #1</t>
  </si>
  <si>
    <t>SMPD3_N130A_Emb5_7ss_a.czi:Cntl3:c:2/5 - SMPD3_N130A_Emb5_7ss_a.czi #1</t>
  </si>
  <si>
    <t>SMPD3_N130A_Emb5_7ss_a.czi:Exp3:c:2/5 - SMPD3_N130A_Emb5_7ss_a.czi #1</t>
  </si>
  <si>
    <t>SMPD3_N130A_Emb5_7ss_a.czi:Cntl4:c:2/5 - SMPD3_N130A_Emb5_7ss_a.czi #1</t>
  </si>
  <si>
    <t>SMPD3_N130A_Emb5_7ss_a.czi:Exp4:c:2/5 - SMPD3_N130A_Emb5_7ss_a.czi #1</t>
  </si>
  <si>
    <t>SMPD3_WT_Emb1_8ss_a.czi</t>
  </si>
  <si>
    <t>SMPD3_WT_Emb2_6ss_a.czi</t>
  </si>
  <si>
    <t>SMPD3_WT_Emb4_7ss_a.czi</t>
  </si>
  <si>
    <t>SMPD3_WT_Emb5_8ss_a.czi</t>
  </si>
  <si>
    <t>2.5 µg/µl H2B-RFP/SMPD3 WT</t>
  </si>
  <si>
    <t>Emb5_8ss_a.czi</t>
  </si>
  <si>
    <t>OMIT</t>
  </si>
  <si>
    <t>low mag, poor NT morphology</t>
  </si>
  <si>
    <t>2017.08.05_SMPD3_CRISPR</t>
  </si>
  <si>
    <t>2 µg/µl Cas9 + 2 µg/µl SMPD3 gRNA1 + 1.5 µg/µl H2B-RFP</t>
  </si>
  <si>
    <t>SMPD3_gRNA_Emb3_lowmag.czi</t>
  </si>
  <si>
    <t>SMPD3_gRNA_Emb4_lowmag.czi</t>
  </si>
  <si>
    <t>A:CntlArea:c:1/3 - SMPD3_gRNA_Emb4_lowmag.czi #1</t>
  </si>
  <si>
    <t>A:ExptArea:c:1/3 - SMPD3_gRNA_Emb4_lowmag.czi #1</t>
  </si>
  <si>
    <t>A:Cntl1:c:1/3 - SMPD3_gRNA_Emb4_lowmag.czi #1</t>
  </si>
  <si>
    <t>A:Exp1:c:1/3 - SMPD3_gRNA_Emb4_lowmag.czi #1</t>
  </si>
  <si>
    <t>A:Cntl2:c:1/3 - SMPD3_gRNA_Emb4_lowmag.czi #1</t>
  </si>
  <si>
    <t>A:Exp2:c:1/3 - SMPD3_gRNA_Emb4_lowmag.czi #1</t>
  </si>
  <si>
    <t>A:Cntl3:c:1/3 - SMPD3_gRNA_Emb4_lowmag.czi #1</t>
  </si>
  <si>
    <t>A:Exp3:c:1/3 - SMPD3_gRNA_Emb4_lowmag.czi #1</t>
  </si>
  <si>
    <t>A:Cntl4:c:1/3 - SMPD3_gRNA_Emb4_lowmag.czi #1</t>
  </si>
  <si>
    <t>A:Exp4:c:1/3 - SMPD3_gRNA_Emb4_lowmag.czi #1</t>
  </si>
  <si>
    <t>outlier by Q test</t>
  </si>
  <si>
    <t>E01-ApoTome-RAW-Convert-01.czi</t>
  </si>
  <si>
    <t>E02-ApoTome-RAW-Convert-02.czi</t>
  </si>
  <si>
    <t>20170626-pCI-SMPD3-H2BRFP-IF-PH3-350-RFP-568-Pax7-647-Sox10-488</t>
  </si>
  <si>
    <t>1.75 µg/µl H2B-RFP/SMPD3 WT</t>
  </si>
  <si>
    <t>MAX_A:CntlArea:2</t>
  </si>
  <si>
    <t>MAX_A:ExptArea:2</t>
  </si>
  <si>
    <t>MAX_A:Cntl1:2</t>
  </si>
  <si>
    <t>MAX_A:Exp1:2</t>
  </si>
  <si>
    <t>MAX_A:Cntl2:2</t>
  </si>
  <si>
    <t>MAX_A:Exp2:2</t>
  </si>
  <si>
    <t>MAX_A:Cntl3:2</t>
  </si>
  <si>
    <t>MAX_A:Exp3:2</t>
  </si>
  <si>
    <t>MAX_A:Cntl4:2</t>
  </si>
  <si>
    <t>MAX_A:Exp4:2</t>
  </si>
  <si>
    <t>SMPD3 WT</t>
  </si>
  <si>
    <t>SMDP3 WT</t>
  </si>
  <si>
    <t>2018.05.09_H2B_and_CRISPR_Controls</t>
  </si>
  <si>
    <t>2 µg/µl Cas9eGFP + 2 µg/µl Control gRNA/Control gRNA</t>
  </si>
  <si>
    <t>Macro: 20180509_MigrationArea.ijm - quantitate by Sox9 staining</t>
  </si>
  <si>
    <t>ControlgRNA_Emb1_10x.czi</t>
  </si>
  <si>
    <t>ControlgRNA_Emb2_10x.czi</t>
  </si>
  <si>
    <t>ControlgRNA_Emb3_10x.czi</t>
  </si>
  <si>
    <t>ControlgRNA_Emb4_10x.czi</t>
  </si>
  <si>
    <t>ControlgRNA_Emb5_10x.czi</t>
  </si>
  <si>
    <t>ControlgRNA_Emb6_10x.czi</t>
  </si>
  <si>
    <t>ControlgRNA_Emb7_10x.czi</t>
  </si>
  <si>
    <t>Right/Left</t>
  </si>
  <si>
    <t>Control gRNA (right)</t>
  </si>
  <si>
    <t>Control gRNA (left)</t>
  </si>
  <si>
    <t>Weird trunk, and cranial NT closure incomplete</t>
  </si>
  <si>
    <t>NT closure defect, but crest migration looks good</t>
  </si>
  <si>
    <t>9+</t>
  </si>
  <si>
    <t>Head at sage of HH9+</t>
  </si>
  <si>
    <t>10-</t>
  </si>
  <si>
    <t>NT closure defect, but crest migration looks ok, kind of streamy</t>
  </si>
  <si>
    <t>A:CntlArea:c:3/3 - ControlgRNA_Emb7_10x.czi #1</t>
  </si>
  <si>
    <t>A:ExptArea:c:3/3 - ControlgRNA_Emb7_10x.czi #1</t>
  </si>
  <si>
    <t>A:Cntl1:c:3/3 - ControlgRNA_Emb7_10x.czi #1</t>
  </si>
  <si>
    <t>A:Exp1:c:3/3 - ControlgRNA_Emb7_10x.czi #1</t>
  </si>
  <si>
    <t>A:Expt 2:c:3/3 - ControlgRNA_Emb7_10x.czi #1</t>
  </si>
  <si>
    <t>A:Control 2:c:3/3 - ControlgRNA_Emb7_10x.czi #1</t>
  </si>
  <si>
    <t>A:Cntl3:c:3/3 - ControlgRNA_Emb7_10x.czi #1</t>
  </si>
  <si>
    <t>A:Exp3:c:3/3 - ControlgRNA_Emb7_10x.czi #1</t>
  </si>
  <si>
    <t>A:Cntl4:c:3/3 - ControlgRNA_Emb7_10x.czi #1</t>
  </si>
  <si>
    <t>A:Expt4:c:3/3 - ControlgRNA_Emb7_10x.czi #1</t>
  </si>
  <si>
    <t>Head at stage of HH9</t>
  </si>
  <si>
    <t>Very little migration</t>
  </si>
  <si>
    <t>H2B-RFP (left)</t>
  </si>
  <si>
    <t>H2B-RFP (right)</t>
  </si>
  <si>
    <t>H2BRFP_Emb1_10x.czi</t>
  </si>
  <si>
    <t>H2BRFP_Emb2_10x.czi</t>
  </si>
  <si>
    <t>H2BRFP_Emb3_10x.czi</t>
  </si>
  <si>
    <t>H2BRFP_Emb4_10x.czi</t>
  </si>
  <si>
    <t>H2BRFP_Emb5_10x.czi</t>
  </si>
  <si>
    <t>H2BRFP_Emb6_10x.czi</t>
  </si>
  <si>
    <t>H2BRFP_Emb7_10x.czi</t>
  </si>
  <si>
    <t>H2BRFP_Emb8_10x.czi</t>
  </si>
  <si>
    <t>9-</t>
  </si>
  <si>
    <t>little migration, weird NT</t>
  </si>
  <si>
    <t>2.5 µg/µl pCI H2B-RFP on both sides</t>
  </si>
  <si>
    <t>migration too far ventral, not accurate to quant from</t>
  </si>
  <si>
    <t>ControlgRNA_Emb5_10x.czi:CntlArea:c:3/3 - ControlgRNA_Emb5_10x.czi #1</t>
  </si>
  <si>
    <t>ControlgRNA_Emb5_10x.czi:ExptArea:c:3/3 - ControlgRNA_Emb5_10x.czi #1</t>
  </si>
  <si>
    <t>ControlgRNA_Emb5_10x.czi:Cntl1:c:3/3 - ControlgRNA_Emb5_10x.czi #1</t>
  </si>
  <si>
    <t>ControlgRNA_Emb5_10x.czi:Exp1:c:3/3 - ControlgRNA_Emb5_10x.czi #1</t>
  </si>
  <si>
    <t>ControlgRNA_Emb5_10x.czi:Cntl2:c:3/3 - ControlgRNA_Emb5_10x.czi #1</t>
  </si>
  <si>
    <t>ControlgRNA_Emb5_10x.czi:Exp2:c:3/3 - ControlgRNA_Emb5_10x.czi #1</t>
  </si>
  <si>
    <t>ControlgRNA_Emb5_10x.czi:Cntl3:c:3/3 - ControlgRNA_Emb5_10x.czi #1</t>
  </si>
  <si>
    <t>ControlgRNA_Emb5_10x.czi:Exp3:c:3/3 - ControlgRNA_Emb5_10x.czi #1</t>
  </si>
  <si>
    <t>ControlgRNA_Emb5_10x.czi:Cntl4:c:3/3 - ControlgRNA_Emb5_10x.czi #1</t>
  </si>
  <si>
    <t>ControlgRNA_Emb5_10x.czi:Exp4:c:3/3 - ControlgRNA_Emb5_10x.czi #1</t>
  </si>
  <si>
    <t>Control MO (Left)</t>
  </si>
  <si>
    <t>Control MO (Right)</t>
  </si>
  <si>
    <t>Macro: 20180509_MigrationArea.ijm - quantitate by Pax7 staining on 5x images</t>
  </si>
  <si>
    <t>ControlMO_0,8mM_Emb1_5x.czi</t>
  </si>
  <si>
    <t>ControlMO_0,8mM_Emb2_5x.czi</t>
  </si>
  <si>
    <t>ControlMO_0,8mM_Emb3_5x.czi</t>
  </si>
  <si>
    <t>ControlMO_0,8mM_Emb4_5x.czi</t>
  </si>
  <si>
    <t>ControlMO_0,8mM_Emb5_5x.czi</t>
  </si>
  <si>
    <t>ControlMO_0,8mM_Emb6_5x.czi</t>
  </si>
  <si>
    <t>2018.05.14_SMPD3_and_Control_MOs</t>
  </si>
  <si>
    <t>Control MO, 0.8mM each side</t>
  </si>
  <si>
    <t>10+</t>
  </si>
  <si>
    <t>SMPD3 MO</t>
  </si>
  <si>
    <t>Comments</t>
  </si>
  <si>
    <t>ventral migration</t>
  </si>
  <si>
    <t>great embryo</t>
  </si>
  <si>
    <t>ventral migration, slightly open NT</t>
  </si>
  <si>
    <t>weird head morphology, asymmetric migration</t>
  </si>
  <si>
    <t>good embryo, slightly open neural tube</t>
  </si>
  <si>
    <t>very little migration</t>
  </si>
  <si>
    <t>angeled, omit</t>
  </si>
  <si>
    <t>A:CntlArea:c:1/3 - ControlMO_0,8mM_Emb6_5x.czi #1</t>
  </si>
  <si>
    <t>A:ExptArea:c:1/3 - ControlMO_0,8mM_Emb6_5x.czi #1</t>
  </si>
  <si>
    <t>A:Cntl1:c:1/3 - ControlMO_0,8mM_Emb6_5x.czi #1</t>
  </si>
  <si>
    <t>A:Exp1:c:1/3 - ControlMO_0,8mM_Emb6_5x.czi #1</t>
  </si>
  <si>
    <t>A:Cntl2:c:1/3 - ControlMO_0,8mM_Emb6_5x.czi #1</t>
  </si>
  <si>
    <t>A:Exp2:c:1/3 - ControlMO_0,8mM_Emb6_5x.czi #1</t>
  </si>
  <si>
    <t>A:Cntl3:c:1/3 - ControlMO_0,8mM_Emb6_5x.czi #1</t>
  </si>
  <si>
    <t>A:Exp3:c:1/3 - ControlMO_0,8mM_Emb6_5x.czi #1</t>
  </si>
  <si>
    <t>A:Cntl4:c:1/3 - ControlMO_0,8mM_Emb6_5x.czi #1</t>
  </si>
  <si>
    <t>A:Exp4:c:1/3 - ControlMO_0,8mM_Emb6_5x.czi #1</t>
  </si>
  <si>
    <t>A:CntlArea:c:1/3 - SMPD3MO_0,8mM_Emb13_5x.czi #1</t>
  </si>
  <si>
    <t>A:ExptArea:c:1/3 - SMPD3MO_0,8mM_Emb13_5x.czi #1</t>
  </si>
  <si>
    <t>A:Cntl1:c:1/3 - SMPD3MO_0,8mM_Emb13_5x.czi #1</t>
  </si>
  <si>
    <t>A:Exp1:c:1/3 - SMPD3MO_0,8mM_Emb13_5x.czi #1</t>
  </si>
  <si>
    <t>A:Cntl2:c:1/3 - SMPD3MO_0,8mM_Emb13_5x.czi #1</t>
  </si>
  <si>
    <t>A:Exp2:c:1/3 - SMPD3MO_0,8mM_Emb13_5x.czi #1</t>
  </si>
  <si>
    <t>A:Cntl3:c:1/3 - SMPD3MO_0,8mM_Emb13_5x.czi #1</t>
  </si>
  <si>
    <t>A:Exp3:c:1/3 - SMPD3MO_0,8mM_Emb13_5x.czi #1</t>
  </si>
  <si>
    <t>A:Cntl4:c:1/3 - SMPD3MO_0,8mM_Emb13_5x.czi #1</t>
  </si>
  <si>
    <t>A:Exp4:c:1/3 - SMPD3MO_0,8mM_Emb13_5x.czi #1</t>
  </si>
  <si>
    <t>Control/SMPD3 MO at 0.8 mM</t>
  </si>
  <si>
    <t>SMPD3MO_0,8mM_Emb1_5x.czi</t>
  </si>
  <si>
    <t>SMPD3MO_0,8mM_Emb2_5x.czi</t>
  </si>
  <si>
    <t>SMPD3MO_0,8mM_Emb3_5x.czi</t>
  </si>
  <si>
    <t>SMPD3MO_0,8mM_Emb4_5x.czi</t>
  </si>
  <si>
    <t>SMPD3MO_0,8mM_Emb5_5x.czi</t>
  </si>
  <si>
    <t>SMPD3MO_0,8mM_Emb6_5x.czi</t>
  </si>
  <si>
    <t>SMPD3MO_0,8mM_Emb7_5x.czi</t>
  </si>
  <si>
    <t>SMPD3MO_0,8mM_Emb8_5x.czi</t>
  </si>
  <si>
    <t>SMPD3MO_0,8mM_Emb9_5x.czi</t>
  </si>
  <si>
    <t>SMPD3MO_0,8mM_Emb10_5x.czi</t>
  </si>
  <si>
    <t>SMPD3MO_0,8mM_Emb11_5x.czi</t>
  </si>
  <si>
    <t>SMPD3MO_0,8mM_Emb12_5x.czi</t>
  </si>
  <si>
    <t>SMPD3MO_0,8mM_Emb13_5x.czi</t>
  </si>
  <si>
    <t>11-</t>
  </si>
  <si>
    <t>good phenotype, head/trunk mismatch</t>
  </si>
  <si>
    <t>some ventral-ward migration</t>
  </si>
  <si>
    <t>head/somite mismatch, ventral migration</t>
  </si>
  <si>
    <t>young</t>
  </si>
  <si>
    <t>open neural tube</t>
  </si>
  <si>
    <t>good phenotpe</t>
  </si>
  <si>
    <t>weird morphology, ventral migration, head/somite mismatch</t>
  </si>
  <si>
    <t>head/trunk mismatch</t>
  </si>
  <si>
    <t>slightly open neural tube</t>
  </si>
  <si>
    <t>old, no phenotype</t>
  </si>
  <si>
    <t>good phenotype, slightly open neural tube</t>
  </si>
  <si>
    <t>Control MO</t>
  </si>
  <si>
    <t>ControlMO_Emb1_sec2.czi</t>
  </si>
  <si>
    <t>ControlMO_Emb1_sec3.czi</t>
  </si>
  <si>
    <t>ControlMO_Emb1_sec4.czi</t>
  </si>
  <si>
    <t>ControlMO_Emb2_sec1.czi</t>
  </si>
  <si>
    <t>ControlMO_Emb2_sec2.czi</t>
  </si>
  <si>
    <t>ControlMO_Emb2_sec3.czi</t>
  </si>
  <si>
    <t>ControlMO_Emb3_sec1.czi</t>
  </si>
  <si>
    <t>ControlMO_Emb3_sec2.czi</t>
  </si>
  <si>
    <t>ControlMO_Emb3_sec3.czi</t>
  </si>
  <si>
    <t>ControlMO_Emb4_sec1.czi</t>
  </si>
  <si>
    <t>ControlMO_Emb4_sec2.czi</t>
  </si>
  <si>
    <t>ControlMO_Emb4_sec3.czi</t>
  </si>
  <si>
    <t>ControlMO_Emb5_sec1.czi</t>
  </si>
  <si>
    <t>ControlMO_Emb5_sec2.czi</t>
  </si>
  <si>
    <t>ControlMO_Emb5_sec3.czi</t>
  </si>
  <si>
    <t>ControlMO_Emb6_sec1.czi</t>
  </si>
  <si>
    <t>ControlMO_Emb6_sec2.czi</t>
  </si>
  <si>
    <t>ControlMO_Emb6_sec3.czi</t>
  </si>
  <si>
    <t>Left Side</t>
  </si>
  <si>
    <t>Right Side</t>
  </si>
  <si>
    <t>Laminin</t>
  </si>
  <si>
    <t>Complete blockage</t>
  </si>
  <si>
    <t>Incomplete Blockage</t>
  </si>
  <si>
    <t>No Blockage</t>
  </si>
  <si>
    <t>SMPD3MO_Emb1_sec3.czi</t>
  </si>
  <si>
    <t>SMPD3MO_Emb1_sec4.czi</t>
  </si>
  <si>
    <t>SMPD3MO_Emb1_sec5.czi</t>
  </si>
  <si>
    <t>SMPD3MO_Emb2_sec1.czi</t>
  </si>
  <si>
    <t>SMPD3MO_Emb2_sec2.czi</t>
  </si>
  <si>
    <t>SMPD3MO_Emb2_sec3.czi</t>
  </si>
  <si>
    <t>SMPD3MO_Emb3_sec1.czi</t>
  </si>
  <si>
    <t>SMPD3MO_Emb3_sec2.czi</t>
  </si>
  <si>
    <t>SMPD3MO_Emb3_sec3.czi</t>
  </si>
  <si>
    <t>SMPD3MO_Emb5_sec1.czi</t>
  </si>
  <si>
    <t>SMPD3MO_Emb5_sec2.czi</t>
  </si>
  <si>
    <t>SMPD3MO_Emb5_sec3.czi</t>
  </si>
  <si>
    <t>SMPD3MO_Emb6_sec2.czi</t>
  </si>
  <si>
    <t>SMPD3MO_Emb6_sec3.czi</t>
  </si>
  <si>
    <t>SMPD3MO_Emb6_sec4.czi</t>
  </si>
  <si>
    <t>SMPD3MO_Emb7_sec1.czi</t>
  </si>
  <si>
    <t>SMPD3MO_Emb7_sec2.czi</t>
  </si>
  <si>
    <t>SMPD3MO_Emb7_sec3.czi</t>
  </si>
  <si>
    <t>SMPD3MO_Emb8_sec1.czi</t>
  </si>
  <si>
    <t>SMPD3MO_Emb8_sec2.czi</t>
  </si>
  <si>
    <t>SMPD3MO_Emb8_sec3.czi</t>
  </si>
  <si>
    <t>SMPD3MO_Emb12_sec1.czi</t>
  </si>
  <si>
    <t>SMPD3MO_Emb12_sec2.czi</t>
  </si>
  <si>
    <t>SMPD3MO_Emb12_sec3.czi</t>
  </si>
  <si>
    <t>SMPD3MO_Emb13_sec1.czi</t>
  </si>
  <si>
    <t>SMPD3MO_Emb13_sec2.czi</t>
  </si>
  <si>
    <t>SMPD3MO_Emb13_sec3.czi</t>
  </si>
  <si>
    <t>Average</t>
  </si>
  <si>
    <t>SMPD3</t>
  </si>
  <si>
    <t>Right/Left Ratio</t>
  </si>
  <si>
    <t>count</t>
  </si>
  <si>
    <t>Power</t>
  </si>
  <si>
    <t>Category</t>
  </si>
  <si>
    <t>Counts</t>
  </si>
  <si>
    <t>ExptSide2:Expt</t>
  </si>
  <si>
    <t>CntlSide2:Cntl</t>
  </si>
  <si>
    <t>Background2c:back2c</t>
  </si>
  <si>
    <t>Background2b:back2b</t>
  </si>
  <si>
    <t>Background2a:back2a</t>
  </si>
  <si>
    <t>ExptSide1:Expt</t>
  </si>
  <si>
    <t>CntlSide1:Cntl</t>
  </si>
  <si>
    <t>Background1c:back1c</t>
  </si>
  <si>
    <t>Background1b:back1b</t>
  </si>
  <si>
    <t>Background1a:back1a</t>
  </si>
  <si>
    <t>RawIntDen</t>
  </si>
  <si>
    <t>IntDen</t>
  </si>
  <si>
    <t>Mean</t>
  </si>
  <si>
    <t>SMPD3_CRISPR_Emb10_10x.czi</t>
  </si>
  <si>
    <t>SMPD3_CRISPR_Emb9_10x.czi</t>
  </si>
  <si>
    <t>SMPD3_CRISPR_Emb8_10x.czi</t>
  </si>
  <si>
    <t>SMPD3_CRISPR_Emb7_10x.czi</t>
  </si>
  <si>
    <t>SMPD3_CRISPR_Emb6_10x.czi</t>
  </si>
  <si>
    <t>SMPD3_CRISPR_Emb5_10x.czi</t>
  </si>
  <si>
    <t>SMPD3_CRISPR_Emb4_10x.czi</t>
  </si>
  <si>
    <t>SMPD3_CRISPR_Emb3_10x.czi</t>
  </si>
  <si>
    <t>SMPD3_CRISPR_Emb2_10x.czi</t>
  </si>
  <si>
    <t>SMPD3_CRISPR_Emb1_10x.czi</t>
  </si>
  <si>
    <t>2019.06.16_SMPD3_CRISPR</t>
  </si>
  <si>
    <t>CTCF</t>
  </si>
  <si>
    <t>Average 3 ROI</t>
  </si>
  <si>
    <t>Stage</t>
  </si>
  <si>
    <t>Exp/Cntl</t>
  </si>
  <si>
    <t>Exp</t>
  </si>
  <si>
    <t>Cntl</t>
  </si>
  <si>
    <t>Background</t>
  </si>
  <si>
    <t>RFP/GFP</t>
  </si>
  <si>
    <t>pCIG Signal</t>
  </si>
  <si>
    <t>TCF/Lef::H2B-RFP Signal</t>
  </si>
  <si>
    <t>average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</si>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</sst>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36"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"/>
  <sheetViews>
    <sheetView zoomScale="125" zoomScaleNormal="112" zoomScalePageLayoutView="112" workbookViewId="0">
      <pane ySplit="3" topLeftCell="A4" activePane="bottomLeft" state="frozen"/>
      <selection pane="bottomLeft" activeCell="AD22" sqref="AD22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7" max="7" width="5.5" customWidth="1"/>
    <col min="14" max="14" width="12.5" bestFit="1" customWidth="1"/>
    <col min="15" max="15" width="13.5" bestFit="1" customWidth="1"/>
    <col min="16" max="16" width="12.5" customWidth="1"/>
    <col min="19" max="19" width="17.5" bestFit="1" customWidth="1"/>
    <col min="22" max="22" width="5.5" customWidth="1"/>
    <col min="29" max="29" width="12.5" bestFit="1" customWidth="1"/>
    <col min="30" max="30" width="13.5" bestFit="1" customWidth="1"/>
    <col min="33" max="33" width="17.5" bestFit="1" customWidth="1"/>
    <col min="36" max="36" width="5.1640625" customWidth="1"/>
  </cols>
  <sheetData>
    <row r="1" spans="1:40" s="1" customFormat="1" x14ac:dyDescent="0.2">
      <c r="A1" s="1" t="s">
        <v>62</v>
      </c>
      <c r="G1" s="5" t="s">
        <v>54</v>
      </c>
      <c r="H1" s="33" t="s">
        <v>55</v>
      </c>
      <c r="I1" s="33"/>
      <c r="J1" s="33"/>
      <c r="K1" s="33" t="s">
        <v>55</v>
      </c>
      <c r="L1" s="33"/>
      <c r="M1" s="33"/>
      <c r="N1" s="4" t="s">
        <v>56</v>
      </c>
      <c r="O1" s="4" t="s">
        <v>56</v>
      </c>
      <c r="R1" s="17" t="s">
        <v>88</v>
      </c>
      <c r="S1" s="17"/>
      <c r="T1" s="17"/>
      <c r="U1" s="17"/>
      <c r="V1" s="18" t="s">
        <v>54</v>
      </c>
      <c r="W1" s="34" t="s">
        <v>55</v>
      </c>
      <c r="X1" s="34"/>
      <c r="Y1" s="34"/>
      <c r="Z1" s="34" t="s">
        <v>55</v>
      </c>
      <c r="AA1" s="34"/>
      <c r="AB1" s="34"/>
      <c r="AC1" s="15" t="s">
        <v>56</v>
      </c>
      <c r="AD1" s="15" t="s">
        <v>56</v>
      </c>
      <c r="AF1" s="17" t="s">
        <v>88</v>
      </c>
      <c r="AG1" s="17"/>
      <c r="AH1" s="17"/>
      <c r="AI1" s="17"/>
      <c r="AJ1" s="18" t="s">
        <v>54</v>
      </c>
      <c r="AK1" s="34" t="s">
        <v>55</v>
      </c>
      <c r="AL1" s="34"/>
      <c r="AM1" s="34"/>
      <c r="AN1" s="4" t="s">
        <v>56</v>
      </c>
    </row>
    <row r="2" spans="1:40" s="1" customFormat="1" x14ac:dyDescent="0.2">
      <c r="A2" s="5" t="s">
        <v>63</v>
      </c>
      <c r="G2" s="5" t="s">
        <v>53</v>
      </c>
      <c r="H2" s="33" t="s">
        <v>57</v>
      </c>
      <c r="I2" s="33"/>
      <c r="J2" s="33"/>
      <c r="K2" s="33" t="s">
        <v>58</v>
      </c>
      <c r="L2" s="33"/>
      <c r="M2" s="33"/>
      <c r="N2" s="4" t="s">
        <v>57</v>
      </c>
      <c r="O2" s="4" t="s">
        <v>58</v>
      </c>
      <c r="R2" s="17"/>
      <c r="S2" s="17"/>
      <c r="T2" s="17"/>
      <c r="U2" s="17"/>
      <c r="V2" s="18" t="s">
        <v>53</v>
      </c>
      <c r="W2" s="34" t="s">
        <v>57</v>
      </c>
      <c r="X2" s="34"/>
      <c r="Y2" s="34"/>
      <c r="Z2" s="34" t="s">
        <v>58</v>
      </c>
      <c r="AA2" s="34"/>
      <c r="AB2" s="34"/>
      <c r="AC2" s="15" t="s">
        <v>57</v>
      </c>
      <c r="AD2" s="15" t="s">
        <v>58</v>
      </c>
      <c r="AF2" s="17"/>
      <c r="AG2" s="17"/>
      <c r="AH2" s="17"/>
      <c r="AI2" s="17"/>
      <c r="AJ2" s="18"/>
      <c r="AK2" s="34" t="s">
        <v>89</v>
      </c>
      <c r="AL2" s="34"/>
      <c r="AM2" s="34"/>
      <c r="AN2" s="4" t="s">
        <v>89</v>
      </c>
    </row>
    <row r="3" spans="1:40" s="1" customFormat="1" x14ac:dyDescent="0.2">
      <c r="A3" s="6" t="s">
        <v>48</v>
      </c>
      <c r="B3" s="6" t="s">
        <v>49</v>
      </c>
      <c r="C3" s="6" t="s">
        <v>46</v>
      </c>
      <c r="D3" s="6" t="s">
        <v>45</v>
      </c>
      <c r="E3" s="6" t="s">
        <v>47</v>
      </c>
      <c r="F3" s="6" t="s">
        <v>59</v>
      </c>
      <c r="G3" s="6"/>
      <c r="H3" s="7" t="s">
        <v>50</v>
      </c>
      <c r="I3" s="7" t="s">
        <v>51</v>
      </c>
      <c r="J3" s="7" t="s">
        <v>52</v>
      </c>
      <c r="K3" s="7" t="s">
        <v>50</v>
      </c>
      <c r="L3" s="7" t="s">
        <v>51</v>
      </c>
      <c r="M3" s="7" t="s">
        <v>52</v>
      </c>
      <c r="N3" s="7" t="s">
        <v>50</v>
      </c>
      <c r="O3" s="7" t="s">
        <v>50</v>
      </c>
      <c r="R3" s="17" t="s">
        <v>46</v>
      </c>
      <c r="S3" s="17" t="s">
        <v>45</v>
      </c>
      <c r="T3" s="17" t="s">
        <v>47</v>
      </c>
      <c r="U3" s="17" t="s">
        <v>59</v>
      </c>
      <c r="V3" s="17"/>
      <c r="W3" s="15" t="s">
        <v>50</v>
      </c>
      <c r="X3" s="15" t="s">
        <v>51</v>
      </c>
      <c r="Y3" s="15" t="s">
        <v>52</v>
      </c>
      <c r="Z3" s="15" t="s">
        <v>50</v>
      </c>
      <c r="AA3" s="15" t="s">
        <v>51</v>
      </c>
      <c r="AB3" s="15" t="s">
        <v>52</v>
      </c>
      <c r="AC3" s="15" t="s">
        <v>50</v>
      </c>
      <c r="AD3" s="15" t="s">
        <v>50</v>
      </c>
      <c r="AF3" s="17" t="s">
        <v>46</v>
      </c>
      <c r="AG3" s="17" t="s">
        <v>45</v>
      </c>
      <c r="AH3" s="17" t="s">
        <v>47</v>
      </c>
      <c r="AI3" s="17" t="s">
        <v>59</v>
      </c>
      <c r="AJ3" s="17"/>
      <c r="AK3" s="15" t="s">
        <v>50</v>
      </c>
      <c r="AL3" s="15" t="s">
        <v>51</v>
      </c>
      <c r="AM3" s="15" t="s">
        <v>52</v>
      </c>
      <c r="AN3" s="4" t="s">
        <v>50</v>
      </c>
    </row>
    <row r="4" spans="1:40" x14ac:dyDescent="0.2">
      <c r="A4" t="s">
        <v>61</v>
      </c>
      <c r="B4" t="s">
        <v>60</v>
      </c>
      <c r="C4" s="2">
        <v>1</v>
      </c>
      <c r="D4" t="s">
        <v>0</v>
      </c>
      <c r="E4" s="2">
        <v>7</v>
      </c>
      <c r="F4" s="2">
        <v>9</v>
      </c>
      <c r="H4" s="9">
        <f>SUM(I4:J4)</f>
        <v>41</v>
      </c>
      <c r="I4">
        <v>18</v>
      </c>
      <c r="J4">
        <v>23</v>
      </c>
      <c r="K4">
        <f>SUM(L4:M4)</f>
        <v>28</v>
      </c>
      <c r="L4">
        <v>15</v>
      </c>
      <c r="M4">
        <v>13</v>
      </c>
      <c r="N4" s="9">
        <v>23</v>
      </c>
      <c r="O4" s="11">
        <v>18</v>
      </c>
      <c r="R4" s="19">
        <v>1</v>
      </c>
      <c r="S4" s="16" t="s">
        <v>0</v>
      </c>
      <c r="T4" s="19">
        <v>7</v>
      </c>
      <c r="U4" s="19">
        <v>9</v>
      </c>
      <c r="V4" s="16" t="s">
        <v>97</v>
      </c>
      <c r="W4" s="16"/>
      <c r="X4" s="16"/>
      <c r="Y4" s="16"/>
      <c r="Z4" s="16"/>
      <c r="AA4" s="16"/>
      <c r="AB4" s="16"/>
      <c r="AC4" s="16"/>
      <c r="AD4" s="16"/>
      <c r="AF4" s="19">
        <v>1</v>
      </c>
      <c r="AG4" s="16" t="s">
        <v>0</v>
      </c>
      <c r="AH4" s="19">
        <v>7</v>
      </c>
      <c r="AI4" s="19">
        <v>9</v>
      </c>
      <c r="AJ4" s="16"/>
    </row>
    <row r="5" spans="1:40" x14ac:dyDescent="0.2">
      <c r="A5" t="s">
        <v>61</v>
      </c>
      <c r="B5" t="s">
        <v>60</v>
      </c>
      <c r="C5" s="2">
        <v>1</v>
      </c>
      <c r="D5" t="s">
        <v>1</v>
      </c>
      <c r="E5" s="2">
        <v>7</v>
      </c>
      <c r="F5" s="2">
        <v>9</v>
      </c>
      <c r="H5" s="10">
        <f t="shared" ref="H5:H41" si="0">SUM(I5:J5)</f>
        <v>47</v>
      </c>
      <c r="I5">
        <v>19</v>
      </c>
      <c r="J5">
        <v>28</v>
      </c>
      <c r="K5">
        <f t="shared" ref="K5:K41" si="1">SUM(L5:M5)</f>
        <v>32</v>
      </c>
      <c r="L5">
        <v>18</v>
      </c>
      <c r="M5">
        <v>14</v>
      </c>
      <c r="N5" s="10">
        <v>33</v>
      </c>
      <c r="O5" s="12">
        <v>14</v>
      </c>
      <c r="R5" s="19">
        <v>2</v>
      </c>
      <c r="S5" s="16" t="s">
        <v>5</v>
      </c>
      <c r="T5" s="19">
        <v>7</v>
      </c>
      <c r="U5" s="19">
        <v>9</v>
      </c>
      <c r="V5" s="16"/>
      <c r="W5" s="16">
        <f t="shared" ref="W5:AD5" si="2">AVERAGE(H9:H13)</f>
        <v>46.4</v>
      </c>
      <c r="X5" s="16">
        <f t="shared" si="2"/>
        <v>32.4</v>
      </c>
      <c r="Y5" s="16">
        <f t="shared" si="2"/>
        <v>14</v>
      </c>
      <c r="Z5" s="16">
        <f t="shared" si="2"/>
        <v>48</v>
      </c>
      <c r="AA5" s="16">
        <f t="shared" si="2"/>
        <v>31</v>
      </c>
      <c r="AB5" s="16">
        <f t="shared" si="2"/>
        <v>17</v>
      </c>
      <c r="AC5" s="16">
        <f t="shared" si="2"/>
        <v>23.8</v>
      </c>
      <c r="AD5" s="16">
        <f t="shared" si="2"/>
        <v>21.2</v>
      </c>
      <c r="AF5" s="19">
        <v>2</v>
      </c>
      <c r="AG5" s="16" t="s">
        <v>5</v>
      </c>
      <c r="AH5" s="19">
        <v>7</v>
      </c>
      <c r="AI5" s="19">
        <v>9</v>
      </c>
      <c r="AJ5" s="16"/>
      <c r="AK5">
        <f t="shared" ref="AK5:AK13" si="3">Z5/W5</f>
        <v>1.0344827586206897</v>
      </c>
      <c r="AL5">
        <f t="shared" ref="AL5:AL13" si="4">AA5/X5</f>
        <v>0.95679012345679015</v>
      </c>
      <c r="AM5">
        <f t="shared" ref="AM5:AM13" si="5">AB5/Y5</f>
        <v>1.2142857142857142</v>
      </c>
      <c r="AN5">
        <f t="shared" ref="AN5:AN13" si="6">AD5/AC5</f>
        <v>0.89075630252100835</v>
      </c>
    </row>
    <row r="6" spans="1:40" x14ac:dyDescent="0.2">
      <c r="A6" t="s">
        <v>61</v>
      </c>
      <c r="B6" t="s">
        <v>60</v>
      </c>
      <c r="C6" s="2">
        <v>1</v>
      </c>
      <c r="D6" t="s">
        <v>2</v>
      </c>
      <c r="E6" s="2">
        <v>7</v>
      </c>
      <c r="F6" s="2">
        <v>9</v>
      </c>
      <c r="H6" s="10">
        <f t="shared" si="0"/>
        <v>18</v>
      </c>
      <c r="I6">
        <v>12</v>
      </c>
      <c r="J6">
        <v>6</v>
      </c>
      <c r="K6">
        <f t="shared" si="1"/>
        <v>17</v>
      </c>
      <c r="L6">
        <v>11</v>
      </c>
      <c r="M6">
        <v>6</v>
      </c>
      <c r="N6" s="10">
        <v>15</v>
      </c>
      <c r="O6" s="12">
        <v>6</v>
      </c>
      <c r="R6" s="19">
        <v>3</v>
      </c>
      <c r="S6" s="16" t="s">
        <v>10</v>
      </c>
      <c r="T6" s="19">
        <v>8</v>
      </c>
      <c r="U6" s="19">
        <v>9</v>
      </c>
      <c r="V6" s="16"/>
      <c r="W6" s="16">
        <f t="shared" ref="W6:AD6" si="7">AVERAGE(H14:H18)</f>
        <v>34.200000000000003</v>
      </c>
      <c r="X6" s="16">
        <f t="shared" si="7"/>
        <v>14.4</v>
      </c>
      <c r="Y6" s="16">
        <f t="shared" si="7"/>
        <v>19.8</v>
      </c>
      <c r="Z6" s="16">
        <f t="shared" si="7"/>
        <v>32.4</v>
      </c>
      <c r="AA6" s="16">
        <f t="shared" si="7"/>
        <v>10</v>
      </c>
      <c r="AB6" s="16">
        <f t="shared" si="7"/>
        <v>22.4</v>
      </c>
      <c r="AC6" s="16">
        <f t="shared" si="7"/>
        <v>24.8</v>
      </c>
      <c r="AD6" s="16">
        <f t="shared" si="7"/>
        <v>27.6</v>
      </c>
      <c r="AF6" s="19">
        <v>3</v>
      </c>
      <c r="AG6" s="16" t="s">
        <v>10</v>
      </c>
      <c r="AH6" s="19">
        <v>8</v>
      </c>
      <c r="AI6" s="19">
        <v>9</v>
      </c>
      <c r="AJ6" s="16"/>
      <c r="AK6">
        <f t="shared" si="3"/>
        <v>0.94736842105263142</v>
      </c>
      <c r="AL6">
        <f t="shared" si="4"/>
        <v>0.69444444444444442</v>
      </c>
      <c r="AM6">
        <f t="shared" si="5"/>
        <v>1.1313131313131313</v>
      </c>
      <c r="AN6">
        <f t="shared" si="6"/>
        <v>1.1129032258064517</v>
      </c>
    </row>
    <row r="7" spans="1:40" x14ac:dyDescent="0.2">
      <c r="A7" t="s">
        <v>61</v>
      </c>
      <c r="B7" t="s">
        <v>60</v>
      </c>
      <c r="C7" s="2">
        <v>1</v>
      </c>
      <c r="D7" t="s">
        <v>3</v>
      </c>
      <c r="E7" s="2">
        <v>7</v>
      </c>
      <c r="F7" s="2">
        <v>9</v>
      </c>
      <c r="H7" s="10">
        <f t="shared" si="0"/>
        <v>57</v>
      </c>
      <c r="I7">
        <v>30</v>
      </c>
      <c r="J7">
        <v>27</v>
      </c>
      <c r="K7">
        <f t="shared" si="1"/>
        <v>23</v>
      </c>
      <c r="L7">
        <v>14</v>
      </c>
      <c r="M7">
        <v>9</v>
      </c>
      <c r="N7" s="10">
        <v>34</v>
      </c>
      <c r="O7" s="12">
        <v>15</v>
      </c>
      <c r="R7" s="19">
        <v>5</v>
      </c>
      <c r="S7" s="16" t="s">
        <v>20</v>
      </c>
      <c r="T7" s="19">
        <v>8</v>
      </c>
      <c r="U7" s="19">
        <v>9</v>
      </c>
      <c r="V7" s="16"/>
      <c r="W7" s="16">
        <f t="shared" ref="W7:AD7" si="8">AVERAGE(H24:H28)</f>
        <v>73.599999999999994</v>
      </c>
      <c r="X7" s="16">
        <f t="shared" si="8"/>
        <v>27.4</v>
      </c>
      <c r="Y7" s="16">
        <f t="shared" si="8"/>
        <v>46.2</v>
      </c>
      <c r="Z7" s="16">
        <f t="shared" si="8"/>
        <v>52</v>
      </c>
      <c r="AA7" s="16">
        <f t="shared" si="8"/>
        <v>25.8</v>
      </c>
      <c r="AB7" s="16">
        <f t="shared" si="8"/>
        <v>26.2</v>
      </c>
      <c r="AC7" s="16">
        <f t="shared" si="8"/>
        <v>41.2</v>
      </c>
      <c r="AD7" s="16">
        <f t="shared" si="8"/>
        <v>28.4</v>
      </c>
      <c r="AF7" s="19">
        <v>5</v>
      </c>
      <c r="AG7" s="16" t="s">
        <v>20</v>
      </c>
      <c r="AH7" s="19">
        <v>8</v>
      </c>
      <c r="AI7" s="19">
        <v>9</v>
      </c>
      <c r="AJ7" s="16"/>
      <c r="AK7">
        <f t="shared" si="3"/>
        <v>0.70652173913043481</v>
      </c>
      <c r="AL7">
        <f t="shared" si="4"/>
        <v>0.94160583941605847</v>
      </c>
      <c r="AM7">
        <f t="shared" si="5"/>
        <v>0.5670995670995671</v>
      </c>
      <c r="AN7">
        <f t="shared" si="6"/>
        <v>0.68932038834951448</v>
      </c>
    </row>
    <row r="8" spans="1:40" x14ac:dyDescent="0.2">
      <c r="A8" t="s">
        <v>61</v>
      </c>
      <c r="B8" t="s">
        <v>60</v>
      </c>
      <c r="C8" s="2">
        <v>1</v>
      </c>
      <c r="D8" t="s">
        <v>4</v>
      </c>
      <c r="E8" s="2">
        <v>7</v>
      </c>
      <c r="F8" s="2">
        <v>9</v>
      </c>
      <c r="H8" s="10">
        <f t="shared" si="0"/>
        <v>21</v>
      </c>
      <c r="I8">
        <v>13</v>
      </c>
      <c r="J8">
        <v>8</v>
      </c>
      <c r="K8">
        <f t="shared" si="1"/>
        <v>18</v>
      </c>
      <c r="L8">
        <v>15</v>
      </c>
      <c r="M8">
        <v>3</v>
      </c>
      <c r="N8" s="10">
        <v>19</v>
      </c>
      <c r="O8" s="12">
        <v>14</v>
      </c>
      <c r="R8" s="19">
        <v>6</v>
      </c>
      <c r="S8" s="16" t="s">
        <v>25</v>
      </c>
      <c r="T8" s="19">
        <v>8</v>
      </c>
      <c r="U8" s="19">
        <v>9</v>
      </c>
      <c r="V8" s="16"/>
      <c r="W8" s="16">
        <f t="shared" ref="W8:AD8" si="9">AVERAGE(H29:H33)</f>
        <v>34.799999999999997</v>
      </c>
      <c r="X8" s="16">
        <f t="shared" si="9"/>
        <v>13.4</v>
      </c>
      <c r="Y8" s="16">
        <f t="shared" si="9"/>
        <v>21.4</v>
      </c>
      <c r="Z8" s="16">
        <f t="shared" si="9"/>
        <v>46.8</v>
      </c>
      <c r="AA8" s="16">
        <f t="shared" si="9"/>
        <v>13</v>
      </c>
      <c r="AB8" s="16">
        <f t="shared" si="9"/>
        <v>33.799999999999997</v>
      </c>
      <c r="AC8" s="16">
        <f t="shared" si="9"/>
        <v>26</v>
      </c>
      <c r="AD8" s="16">
        <f t="shared" si="9"/>
        <v>37.799999999999997</v>
      </c>
      <c r="AF8" s="19">
        <v>6</v>
      </c>
      <c r="AG8" s="16" t="s">
        <v>25</v>
      </c>
      <c r="AH8" s="19">
        <v>8</v>
      </c>
      <c r="AI8" s="19">
        <v>9</v>
      </c>
      <c r="AJ8" s="16"/>
      <c r="AK8">
        <f t="shared" si="3"/>
        <v>1.3448275862068966</v>
      </c>
      <c r="AL8">
        <f t="shared" si="4"/>
        <v>0.97014925373134331</v>
      </c>
      <c r="AM8">
        <f t="shared" si="5"/>
        <v>1.5794392523364487</v>
      </c>
      <c r="AN8">
        <f t="shared" si="6"/>
        <v>1.4538461538461538</v>
      </c>
    </row>
    <row r="9" spans="1:40" x14ac:dyDescent="0.2">
      <c r="A9" t="s">
        <v>61</v>
      </c>
      <c r="B9" t="s">
        <v>60</v>
      </c>
      <c r="C9" s="2">
        <v>2</v>
      </c>
      <c r="D9" t="s">
        <v>5</v>
      </c>
      <c r="E9" s="2">
        <v>7</v>
      </c>
      <c r="F9" s="2">
        <v>9</v>
      </c>
      <c r="H9" s="10">
        <f t="shared" si="0"/>
        <v>58</v>
      </c>
      <c r="I9">
        <v>34</v>
      </c>
      <c r="J9">
        <v>24</v>
      </c>
      <c r="K9">
        <f t="shared" si="1"/>
        <v>75</v>
      </c>
      <c r="L9">
        <v>44</v>
      </c>
      <c r="M9">
        <v>31</v>
      </c>
      <c r="N9" s="10">
        <v>46</v>
      </c>
      <c r="O9" s="12">
        <v>40</v>
      </c>
      <c r="R9" s="19">
        <v>7</v>
      </c>
      <c r="S9" s="16" t="s">
        <v>30</v>
      </c>
      <c r="T9" s="19">
        <v>8</v>
      </c>
      <c r="U9" s="19">
        <v>9</v>
      </c>
      <c r="V9" s="16"/>
      <c r="W9" s="16">
        <f t="shared" ref="W9:AD9" si="10">AVERAGE(H34:H38)</f>
        <v>41.2</v>
      </c>
      <c r="X9" s="16">
        <f t="shared" si="10"/>
        <v>13.8</v>
      </c>
      <c r="Y9" s="16">
        <f t="shared" si="10"/>
        <v>27.4</v>
      </c>
      <c r="Z9" s="16">
        <f t="shared" si="10"/>
        <v>37.6</v>
      </c>
      <c r="AA9" s="16">
        <f t="shared" si="10"/>
        <v>14.4</v>
      </c>
      <c r="AB9" s="16">
        <f t="shared" si="10"/>
        <v>23.2</v>
      </c>
      <c r="AC9" s="16">
        <f t="shared" si="10"/>
        <v>21.8</v>
      </c>
      <c r="AD9" s="16">
        <f t="shared" si="10"/>
        <v>22.6</v>
      </c>
      <c r="AF9" s="19">
        <v>7</v>
      </c>
      <c r="AG9" s="16" t="s">
        <v>30</v>
      </c>
      <c r="AH9" s="19">
        <v>8</v>
      </c>
      <c r="AI9" s="19">
        <v>9</v>
      </c>
      <c r="AJ9" s="16"/>
      <c r="AK9">
        <f t="shared" si="3"/>
        <v>0.9126213592233009</v>
      </c>
      <c r="AL9">
        <f t="shared" si="4"/>
        <v>1.0434782608695652</v>
      </c>
      <c r="AM9">
        <f t="shared" si="5"/>
        <v>0.84671532846715325</v>
      </c>
      <c r="AN9">
        <f t="shared" si="6"/>
        <v>1.036697247706422</v>
      </c>
    </row>
    <row r="10" spans="1:40" x14ac:dyDescent="0.2">
      <c r="A10" t="s">
        <v>61</v>
      </c>
      <c r="B10" t="s">
        <v>60</v>
      </c>
      <c r="C10" s="2">
        <v>2</v>
      </c>
      <c r="D10" t="s">
        <v>6</v>
      </c>
      <c r="E10" s="2">
        <v>7</v>
      </c>
      <c r="F10" s="2">
        <v>9</v>
      </c>
      <c r="H10" s="10">
        <f t="shared" si="0"/>
        <v>61</v>
      </c>
      <c r="I10">
        <v>35</v>
      </c>
      <c r="J10">
        <v>26</v>
      </c>
      <c r="K10">
        <f t="shared" si="1"/>
        <v>65</v>
      </c>
      <c r="L10">
        <v>44</v>
      </c>
      <c r="M10">
        <v>21</v>
      </c>
      <c r="N10" s="10">
        <v>37</v>
      </c>
      <c r="O10" s="12">
        <v>39</v>
      </c>
      <c r="R10" s="19">
        <v>9</v>
      </c>
      <c r="S10" s="16" t="s">
        <v>40</v>
      </c>
      <c r="T10" s="19">
        <v>8</v>
      </c>
      <c r="U10" s="19">
        <v>9</v>
      </c>
      <c r="V10" s="16"/>
      <c r="W10" s="16">
        <f t="shared" ref="W10:AD10" si="11">AVERAGE(H44:H48)</f>
        <v>23.4</v>
      </c>
      <c r="X10" s="16">
        <f t="shared" si="11"/>
        <v>12</v>
      </c>
      <c r="Y10" s="16">
        <f t="shared" si="11"/>
        <v>11.4</v>
      </c>
      <c r="Z10" s="16">
        <f t="shared" si="11"/>
        <v>32.4</v>
      </c>
      <c r="AA10" s="16">
        <f t="shared" si="11"/>
        <v>17</v>
      </c>
      <c r="AB10" s="16">
        <f t="shared" si="11"/>
        <v>15.4</v>
      </c>
      <c r="AC10" s="16">
        <f t="shared" si="11"/>
        <v>14.2</v>
      </c>
      <c r="AD10" s="16">
        <f t="shared" si="11"/>
        <v>14.2</v>
      </c>
      <c r="AF10" s="19">
        <v>9</v>
      </c>
      <c r="AG10" s="16" t="s">
        <v>40</v>
      </c>
      <c r="AH10" s="19">
        <v>8</v>
      </c>
      <c r="AI10" s="19">
        <v>9</v>
      </c>
      <c r="AJ10" s="16"/>
      <c r="AK10">
        <f t="shared" si="3"/>
        <v>1.3846153846153846</v>
      </c>
      <c r="AL10">
        <f t="shared" si="4"/>
        <v>1.4166666666666667</v>
      </c>
      <c r="AM10">
        <f t="shared" si="5"/>
        <v>1.3508771929824561</v>
      </c>
      <c r="AN10">
        <f t="shared" si="6"/>
        <v>1</v>
      </c>
    </row>
    <row r="11" spans="1:40" x14ac:dyDescent="0.2">
      <c r="A11" t="s">
        <v>61</v>
      </c>
      <c r="B11" t="s">
        <v>60</v>
      </c>
      <c r="C11" s="2">
        <v>2</v>
      </c>
      <c r="D11" t="s">
        <v>7</v>
      </c>
      <c r="E11" s="2">
        <v>7</v>
      </c>
      <c r="F11" s="2">
        <v>9</v>
      </c>
      <c r="H11" s="10">
        <f t="shared" si="0"/>
        <v>48</v>
      </c>
      <c r="I11">
        <v>39</v>
      </c>
      <c r="J11">
        <v>9</v>
      </c>
      <c r="K11">
        <f t="shared" si="1"/>
        <v>51</v>
      </c>
      <c r="L11">
        <v>28</v>
      </c>
      <c r="M11">
        <v>23</v>
      </c>
      <c r="N11" s="10">
        <v>26</v>
      </c>
      <c r="O11" s="12">
        <v>18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F11" s="16"/>
      <c r="AG11" s="16"/>
      <c r="AH11" s="16"/>
      <c r="AI11" s="16"/>
      <c r="AJ11" s="16"/>
    </row>
    <row r="12" spans="1:40" x14ac:dyDescent="0.2">
      <c r="A12" t="s">
        <v>61</v>
      </c>
      <c r="B12" t="s">
        <v>60</v>
      </c>
      <c r="C12" s="2">
        <v>2</v>
      </c>
      <c r="D12" t="s">
        <v>8</v>
      </c>
      <c r="E12" s="2">
        <v>7</v>
      </c>
      <c r="F12" s="2">
        <v>9</v>
      </c>
      <c r="H12" s="10">
        <f t="shared" si="0"/>
        <v>48</v>
      </c>
      <c r="I12">
        <v>39</v>
      </c>
      <c r="J12">
        <v>9</v>
      </c>
      <c r="K12">
        <f t="shared" si="1"/>
        <v>34</v>
      </c>
      <c r="L12">
        <v>27</v>
      </c>
      <c r="M12">
        <v>7</v>
      </c>
      <c r="N12" s="10">
        <v>1</v>
      </c>
      <c r="O12" s="12">
        <v>1</v>
      </c>
      <c r="R12" s="19">
        <v>4</v>
      </c>
      <c r="S12" s="16" t="s">
        <v>15</v>
      </c>
      <c r="T12" s="19">
        <v>11</v>
      </c>
      <c r="U12" s="19">
        <v>10</v>
      </c>
      <c r="V12" s="16"/>
      <c r="W12" s="16">
        <f t="shared" ref="W12:AD12" si="12">AVERAGE(H19:H23)</f>
        <v>56.2</v>
      </c>
      <c r="X12" s="16">
        <f t="shared" si="12"/>
        <v>19.2</v>
      </c>
      <c r="Y12" s="16">
        <f t="shared" si="12"/>
        <v>37</v>
      </c>
      <c r="Z12" s="16">
        <f t="shared" si="12"/>
        <v>45.4</v>
      </c>
      <c r="AA12" s="16">
        <f t="shared" si="12"/>
        <v>18.8</v>
      </c>
      <c r="AB12" s="16">
        <f t="shared" si="12"/>
        <v>26.6</v>
      </c>
      <c r="AC12" s="16">
        <f t="shared" si="12"/>
        <v>38.6</v>
      </c>
      <c r="AD12" s="16">
        <f t="shared" si="12"/>
        <v>25.2</v>
      </c>
      <c r="AF12" s="19">
        <v>4</v>
      </c>
      <c r="AG12" s="16" t="s">
        <v>15</v>
      </c>
      <c r="AH12" s="19">
        <v>11</v>
      </c>
      <c r="AI12" s="19">
        <v>10</v>
      </c>
      <c r="AJ12" s="16"/>
      <c r="AK12">
        <f t="shared" si="3"/>
        <v>0.80782918149466187</v>
      </c>
      <c r="AL12">
        <f t="shared" si="4"/>
        <v>0.97916666666666674</v>
      </c>
      <c r="AM12">
        <f t="shared" si="5"/>
        <v>0.7189189189189189</v>
      </c>
      <c r="AN12">
        <f t="shared" si="6"/>
        <v>0.65284974093264247</v>
      </c>
    </row>
    <row r="13" spans="1:40" x14ac:dyDescent="0.2">
      <c r="A13" t="s">
        <v>61</v>
      </c>
      <c r="B13" t="s">
        <v>60</v>
      </c>
      <c r="C13" s="2">
        <v>2</v>
      </c>
      <c r="D13" t="s">
        <v>9</v>
      </c>
      <c r="E13" s="2">
        <v>7</v>
      </c>
      <c r="F13" s="2">
        <v>9</v>
      </c>
      <c r="H13" s="10">
        <f t="shared" si="0"/>
        <v>17</v>
      </c>
      <c r="I13">
        <v>15</v>
      </c>
      <c r="J13">
        <v>2</v>
      </c>
      <c r="K13">
        <f t="shared" si="1"/>
        <v>15</v>
      </c>
      <c r="L13">
        <v>12</v>
      </c>
      <c r="M13">
        <v>3</v>
      </c>
      <c r="N13" s="10">
        <v>9</v>
      </c>
      <c r="O13" s="12">
        <v>8</v>
      </c>
      <c r="R13" s="19">
        <v>8</v>
      </c>
      <c r="S13" s="16" t="s">
        <v>35</v>
      </c>
      <c r="T13" s="19">
        <v>11</v>
      </c>
      <c r="U13" s="19">
        <v>10</v>
      </c>
      <c r="V13" s="16"/>
      <c r="W13" s="16">
        <f t="shared" ref="W13:AD13" si="13">AVERAGE(H39:H43)</f>
        <v>49.8</v>
      </c>
      <c r="X13" s="16">
        <f t="shared" si="13"/>
        <v>16.600000000000001</v>
      </c>
      <c r="Y13" s="16">
        <f t="shared" si="13"/>
        <v>33.200000000000003</v>
      </c>
      <c r="Z13" s="16">
        <f t="shared" si="13"/>
        <v>37.4</v>
      </c>
      <c r="AA13" s="16">
        <f t="shared" si="13"/>
        <v>11</v>
      </c>
      <c r="AB13" s="16">
        <f t="shared" si="13"/>
        <v>26.4</v>
      </c>
      <c r="AC13" s="16">
        <f t="shared" si="13"/>
        <v>31.2</v>
      </c>
      <c r="AD13" s="16">
        <f t="shared" si="13"/>
        <v>23.2</v>
      </c>
      <c r="AF13" s="19">
        <v>8</v>
      </c>
      <c r="AG13" s="16" t="s">
        <v>35</v>
      </c>
      <c r="AH13" s="19">
        <v>11</v>
      </c>
      <c r="AI13" s="19">
        <v>10</v>
      </c>
      <c r="AJ13" s="16"/>
      <c r="AK13">
        <f t="shared" si="3"/>
        <v>0.75100401606425704</v>
      </c>
      <c r="AL13">
        <f t="shared" si="4"/>
        <v>0.66265060240963847</v>
      </c>
      <c r="AM13">
        <f t="shared" si="5"/>
        <v>0.79518072289156616</v>
      </c>
      <c r="AN13">
        <f t="shared" si="6"/>
        <v>0.74358974358974361</v>
      </c>
    </row>
    <row r="14" spans="1:40" x14ac:dyDescent="0.2">
      <c r="A14" t="s">
        <v>61</v>
      </c>
      <c r="B14" t="s">
        <v>60</v>
      </c>
      <c r="C14" s="2">
        <v>3</v>
      </c>
      <c r="D14" t="s">
        <v>10</v>
      </c>
      <c r="E14" s="2">
        <v>8</v>
      </c>
      <c r="F14" s="2">
        <v>9</v>
      </c>
      <c r="H14" s="10">
        <f t="shared" si="0"/>
        <v>26</v>
      </c>
      <c r="I14">
        <v>7</v>
      </c>
      <c r="J14">
        <v>19</v>
      </c>
      <c r="K14">
        <f t="shared" si="1"/>
        <v>26</v>
      </c>
      <c r="L14">
        <v>8</v>
      </c>
      <c r="M14">
        <v>18</v>
      </c>
      <c r="N14" s="10">
        <v>22</v>
      </c>
      <c r="O14" s="12">
        <v>28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40" x14ac:dyDescent="0.2">
      <c r="A15" t="s">
        <v>61</v>
      </c>
      <c r="B15" t="s">
        <v>60</v>
      </c>
      <c r="C15" s="2">
        <v>3</v>
      </c>
      <c r="D15" t="s">
        <v>11</v>
      </c>
      <c r="E15" s="2">
        <v>8</v>
      </c>
      <c r="F15" s="2">
        <v>9</v>
      </c>
      <c r="H15" s="10">
        <f t="shared" si="0"/>
        <v>41</v>
      </c>
      <c r="I15">
        <v>19</v>
      </c>
      <c r="J15">
        <v>22</v>
      </c>
      <c r="K15">
        <f t="shared" si="1"/>
        <v>39</v>
      </c>
      <c r="L15">
        <v>8</v>
      </c>
      <c r="M15">
        <v>31</v>
      </c>
      <c r="N15" s="10">
        <v>22</v>
      </c>
      <c r="O15" s="12">
        <v>29</v>
      </c>
    </row>
    <row r="16" spans="1:40" x14ac:dyDescent="0.2">
      <c r="A16" t="s">
        <v>61</v>
      </c>
      <c r="B16" t="s">
        <v>60</v>
      </c>
      <c r="C16" s="2">
        <v>3</v>
      </c>
      <c r="D16" t="s">
        <v>12</v>
      </c>
      <c r="E16" s="2">
        <v>8</v>
      </c>
      <c r="F16" s="2">
        <v>9</v>
      </c>
      <c r="H16" s="10">
        <f t="shared" si="0"/>
        <v>36</v>
      </c>
      <c r="I16">
        <v>18</v>
      </c>
      <c r="J16">
        <v>18</v>
      </c>
      <c r="K16">
        <f t="shared" si="1"/>
        <v>41</v>
      </c>
      <c r="L16">
        <v>11</v>
      </c>
      <c r="M16">
        <v>30</v>
      </c>
      <c r="N16" s="10">
        <v>22</v>
      </c>
      <c r="O16" s="12">
        <v>31</v>
      </c>
      <c r="V16" t="s">
        <v>64</v>
      </c>
      <c r="W16">
        <f t="shared" ref="W16:AD16" si="14">AVERAGE(W5:W10)</f>
        <v>42.266666666666666</v>
      </c>
      <c r="X16">
        <f t="shared" si="14"/>
        <v>18.899999999999999</v>
      </c>
      <c r="Y16">
        <f t="shared" si="14"/>
        <v>23.366666666666671</v>
      </c>
      <c r="Z16">
        <f t="shared" si="14"/>
        <v>41.533333333333331</v>
      </c>
      <c r="AA16">
        <f t="shared" si="14"/>
        <v>18.533333333333335</v>
      </c>
      <c r="AB16">
        <f t="shared" si="14"/>
        <v>23</v>
      </c>
      <c r="AC16">
        <f t="shared" si="14"/>
        <v>25.3</v>
      </c>
      <c r="AD16">
        <f t="shared" si="14"/>
        <v>25.299999999999997</v>
      </c>
    </row>
    <row r="17" spans="1:30" x14ac:dyDescent="0.2">
      <c r="A17" t="s">
        <v>61</v>
      </c>
      <c r="B17" t="s">
        <v>60</v>
      </c>
      <c r="C17" s="2">
        <v>3</v>
      </c>
      <c r="D17" t="s">
        <v>13</v>
      </c>
      <c r="E17" s="2">
        <v>8</v>
      </c>
      <c r="F17" s="2">
        <v>9</v>
      </c>
      <c r="H17" s="10">
        <f t="shared" si="0"/>
        <v>39</v>
      </c>
      <c r="I17">
        <v>14</v>
      </c>
      <c r="J17">
        <v>25</v>
      </c>
      <c r="K17">
        <f t="shared" si="1"/>
        <v>36</v>
      </c>
      <c r="L17">
        <v>13</v>
      </c>
      <c r="M17">
        <v>23</v>
      </c>
      <c r="N17" s="10">
        <v>34</v>
      </c>
      <c r="O17" s="12">
        <v>33</v>
      </c>
      <c r="V17" t="s">
        <v>93</v>
      </c>
      <c r="W17">
        <f t="shared" ref="W17:AD17" si="15">STDEV(W5:W10)/SQRT(COUNT(W5:W10))</f>
        <v>7.0161084496876009</v>
      </c>
      <c r="X17">
        <f t="shared" si="15"/>
        <v>3.55255776401548</v>
      </c>
      <c r="Y17">
        <f t="shared" si="15"/>
        <v>5.1158359803435598</v>
      </c>
      <c r="Z17">
        <f t="shared" si="15"/>
        <v>3.4708948573979006</v>
      </c>
      <c r="AA17">
        <f t="shared" si="15"/>
        <v>3.3221144538447867</v>
      </c>
      <c r="AB17">
        <f t="shared" si="15"/>
        <v>2.7144060123717622</v>
      </c>
      <c r="AC17">
        <f t="shared" si="15"/>
        <v>3.6113709308239139</v>
      </c>
      <c r="AD17">
        <f t="shared" si="15"/>
        <v>3.2581180662053004</v>
      </c>
    </row>
    <row r="18" spans="1:30" x14ac:dyDescent="0.2">
      <c r="A18" t="s">
        <v>61</v>
      </c>
      <c r="B18" t="s">
        <v>60</v>
      </c>
      <c r="C18" s="2">
        <v>3</v>
      </c>
      <c r="D18" t="s">
        <v>14</v>
      </c>
      <c r="E18" s="2">
        <v>8</v>
      </c>
      <c r="F18" s="2">
        <v>9</v>
      </c>
      <c r="H18" s="10">
        <f t="shared" si="0"/>
        <v>29</v>
      </c>
      <c r="I18">
        <v>14</v>
      </c>
      <c r="J18">
        <v>15</v>
      </c>
      <c r="K18">
        <f t="shared" si="1"/>
        <v>20</v>
      </c>
      <c r="L18">
        <v>10</v>
      </c>
      <c r="M18">
        <v>10</v>
      </c>
      <c r="N18" s="10">
        <v>24</v>
      </c>
      <c r="O18" s="12">
        <v>17</v>
      </c>
    </row>
    <row r="19" spans="1:30" x14ac:dyDescent="0.2">
      <c r="A19" t="s">
        <v>61</v>
      </c>
      <c r="B19" t="s">
        <v>60</v>
      </c>
      <c r="C19" s="2">
        <v>4</v>
      </c>
      <c r="D19" t="s">
        <v>15</v>
      </c>
      <c r="E19" s="2">
        <v>11</v>
      </c>
      <c r="F19" s="2">
        <v>10</v>
      </c>
      <c r="H19" s="10">
        <f t="shared" si="0"/>
        <v>82</v>
      </c>
      <c r="I19">
        <v>25</v>
      </c>
      <c r="J19">
        <v>57</v>
      </c>
      <c r="K19">
        <f t="shared" si="1"/>
        <v>76</v>
      </c>
      <c r="L19">
        <v>23</v>
      </c>
      <c r="M19">
        <v>53</v>
      </c>
      <c r="N19" s="10">
        <v>52</v>
      </c>
      <c r="O19" s="12">
        <v>42</v>
      </c>
    </row>
    <row r="20" spans="1:30" x14ac:dyDescent="0.2">
      <c r="A20" t="s">
        <v>61</v>
      </c>
      <c r="B20" t="s">
        <v>60</v>
      </c>
      <c r="C20" s="2">
        <v>4</v>
      </c>
      <c r="D20" t="s">
        <v>16</v>
      </c>
      <c r="E20" s="2">
        <v>11</v>
      </c>
      <c r="F20" s="2">
        <v>10</v>
      </c>
      <c r="H20" s="10">
        <f t="shared" si="0"/>
        <v>45</v>
      </c>
      <c r="I20">
        <v>14</v>
      </c>
      <c r="J20">
        <v>31</v>
      </c>
      <c r="K20">
        <f t="shared" si="1"/>
        <v>39</v>
      </c>
      <c r="L20">
        <v>12</v>
      </c>
      <c r="M20">
        <v>27</v>
      </c>
      <c r="N20" s="10">
        <v>46</v>
      </c>
      <c r="O20" s="12">
        <v>30</v>
      </c>
      <c r="Y20" t="s">
        <v>94</v>
      </c>
      <c r="Z20">
        <f>CORREL(W5:W10,Z5:Z10)</f>
        <v>0.77412205518297783</v>
      </c>
      <c r="AA20">
        <f>CORREL(X5:X10,AA5:AA10)</f>
        <v>0.93362679230215462</v>
      </c>
      <c r="AB20">
        <f>CORREL(Y5:Y10,AB5:AB10)</f>
        <v>0.48469290466360643</v>
      </c>
      <c r="AD20">
        <f>CORREL(AC5:AC10,AD5:AD10)</f>
        <v>0.55440948917927324</v>
      </c>
    </row>
    <row r="21" spans="1:30" x14ac:dyDescent="0.2">
      <c r="A21" t="s">
        <v>61</v>
      </c>
      <c r="B21" t="s">
        <v>60</v>
      </c>
      <c r="C21" s="2">
        <v>4</v>
      </c>
      <c r="D21" t="s">
        <v>17</v>
      </c>
      <c r="E21" s="2">
        <v>11</v>
      </c>
      <c r="F21" s="2">
        <v>10</v>
      </c>
      <c r="H21" s="10">
        <f t="shared" si="0"/>
        <v>74</v>
      </c>
      <c r="I21">
        <v>20</v>
      </c>
      <c r="J21">
        <v>54</v>
      </c>
      <c r="K21">
        <f t="shared" si="1"/>
        <v>39</v>
      </c>
      <c r="L21">
        <v>14</v>
      </c>
      <c r="M21">
        <v>25</v>
      </c>
      <c r="N21" s="10">
        <v>50</v>
      </c>
      <c r="O21" s="12">
        <v>22</v>
      </c>
      <c r="Y21" t="s">
        <v>95</v>
      </c>
      <c r="Z21">
        <f>TTEST(Z5:Z10,W5:W10,2,1)</f>
        <v>0.8858405062529966</v>
      </c>
      <c r="AA21">
        <f>TTEST(AA5:AA10,X5:X10,2,1)</f>
        <v>0.78483045753617109</v>
      </c>
      <c r="AB21">
        <f>TTEST(AB5:AB10,Y5:Y10,2,1)</f>
        <v>0.9379575137854812</v>
      </c>
      <c r="AD21">
        <f>TTEST(AD5:AD10,AC5:AC10,2,1)</f>
        <v>1</v>
      </c>
    </row>
    <row r="22" spans="1:30" x14ac:dyDescent="0.2">
      <c r="A22" t="s">
        <v>61</v>
      </c>
      <c r="B22" t="s">
        <v>60</v>
      </c>
      <c r="C22" s="2">
        <v>4</v>
      </c>
      <c r="D22" t="s">
        <v>18</v>
      </c>
      <c r="E22" s="2">
        <v>11</v>
      </c>
      <c r="F22" s="2">
        <v>10</v>
      </c>
      <c r="H22" s="10">
        <f t="shared" si="0"/>
        <v>57</v>
      </c>
      <c r="I22">
        <v>23</v>
      </c>
      <c r="J22">
        <v>34</v>
      </c>
      <c r="K22">
        <f t="shared" si="1"/>
        <v>49</v>
      </c>
      <c r="L22">
        <v>27</v>
      </c>
      <c r="M22">
        <v>22</v>
      </c>
      <c r="N22" s="10">
        <v>29</v>
      </c>
      <c r="O22" s="12">
        <v>18</v>
      </c>
      <c r="Y22" t="s">
        <v>96</v>
      </c>
      <c r="Z22">
        <v>0.89329999999999998</v>
      </c>
      <c r="AA22">
        <v>0.83089999999999997</v>
      </c>
      <c r="AB22">
        <v>0.93920000000000003</v>
      </c>
      <c r="AD22">
        <v>0.99990000000000001</v>
      </c>
    </row>
    <row r="23" spans="1:30" x14ac:dyDescent="0.2">
      <c r="A23" t="s">
        <v>61</v>
      </c>
      <c r="B23" t="s">
        <v>60</v>
      </c>
      <c r="C23" s="2">
        <v>4</v>
      </c>
      <c r="D23" t="s">
        <v>19</v>
      </c>
      <c r="E23" s="2">
        <v>11</v>
      </c>
      <c r="F23" s="2">
        <v>10</v>
      </c>
      <c r="H23" s="10">
        <f t="shared" si="0"/>
        <v>23</v>
      </c>
      <c r="I23">
        <v>14</v>
      </c>
      <c r="J23">
        <v>9</v>
      </c>
      <c r="K23">
        <f t="shared" si="1"/>
        <v>24</v>
      </c>
      <c r="L23">
        <v>18</v>
      </c>
      <c r="M23">
        <v>6</v>
      </c>
      <c r="N23" s="10">
        <v>16</v>
      </c>
      <c r="O23" s="12">
        <v>14</v>
      </c>
    </row>
    <row r="24" spans="1:30" x14ac:dyDescent="0.2">
      <c r="A24" t="s">
        <v>61</v>
      </c>
      <c r="B24" t="s">
        <v>60</v>
      </c>
      <c r="C24" s="2">
        <v>5</v>
      </c>
      <c r="D24" t="s">
        <v>20</v>
      </c>
      <c r="E24" s="2">
        <v>8</v>
      </c>
      <c r="F24" s="2">
        <v>9</v>
      </c>
      <c r="H24" s="10">
        <f t="shared" si="0"/>
        <v>111</v>
      </c>
      <c r="I24">
        <v>47</v>
      </c>
      <c r="J24">
        <v>64</v>
      </c>
      <c r="K24">
        <f t="shared" si="1"/>
        <v>81</v>
      </c>
      <c r="L24">
        <v>40</v>
      </c>
      <c r="M24">
        <v>41</v>
      </c>
      <c r="N24" s="10">
        <v>57</v>
      </c>
      <c r="O24" s="12">
        <v>48</v>
      </c>
    </row>
    <row r="25" spans="1:30" x14ac:dyDescent="0.2">
      <c r="A25" t="s">
        <v>61</v>
      </c>
      <c r="B25" t="s">
        <v>60</v>
      </c>
      <c r="C25" s="2">
        <v>5</v>
      </c>
      <c r="D25" t="s">
        <v>21</v>
      </c>
      <c r="E25" s="2">
        <v>8</v>
      </c>
      <c r="F25" s="2">
        <v>9</v>
      </c>
      <c r="H25" s="10">
        <f t="shared" si="0"/>
        <v>52</v>
      </c>
      <c r="I25">
        <v>13</v>
      </c>
      <c r="J25">
        <v>39</v>
      </c>
      <c r="K25">
        <f t="shared" si="1"/>
        <v>54</v>
      </c>
      <c r="L25">
        <v>27</v>
      </c>
      <c r="M25">
        <v>27</v>
      </c>
      <c r="N25" s="10">
        <v>31</v>
      </c>
      <c r="O25" s="12">
        <v>25</v>
      </c>
    </row>
    <row r="26" spans="1:30" x14ac:dyDescent="0.2">
      <c r="A26" t="s">
        <v>61</v>
      </c>
      <c r="B26" t="s">
        <v>60</v>
      </c>
      <c r="C26" s="2">
        <v>5</v>
      </c>
      <c r="D26" t="s">
        <v>22</v>
      </c>
      <c r="E26" s="2">
        <v>8</v>
      </c>
      <c r="F26" s="2">
        <v>9</v>
      </c>
      <c r="H26" s="10">
        <f t="shared" si="0"/>
        <v>82</v>
      </c>
      <c r="I26">
        <v>29</v>
      </c>
      <c r="J26">
        <v>53</v>
      </c>
      <c r="K26">
        <f t="shared" si="1"/>
        <v>54</v>
      </c>
      <c r="L26">
        <v>22</v>
      </c>
      <c r="M26">
        <v>32</v>
      </c>
      <c r="N26" s="10">
        <v>58</v>
      </c>
      <c r="O26" s="12">
        <v>29</v>
      </c>
    </row>
    <row r="27" spans="1:30" x14ac:dyDescent="0.2">
      <c r="A27" t="s">
        <v>61</v>
      </c>
      <c r="B27" t="s">
        <v>60</v>
      </c>
      <c r="C27" s="2">
        <v>5</v>
      </c>
      <c r="D27" t="s">
        <v>23</v>
      </c>
      <c r="E27" s="2">
        <v>8</v>
      </c>
      <c r="F27" s="2">
        <v>9</v>
      </c>
      <c r="H27" s="10">
        <f t="shared" si="0"/>
        <v>69</v>
      </c>
      <c r="I27">
        <v>30</v>
      </c>
      <c r="J27">
        <v>39</v>
      </c>
      <c r="K27">
        <f t="shared" si="1"/>
        <v>41</v>
      </c>
      <c r="L27">
        <v>23</v>
      </c>
      <c r="M27">
        <v>18</v>
      </c>
      <c r="N27" s="10">
        <v>32</v>
      </c>
      <c r="O27" s="12">
        <v>22</v>
      </c>
    </row>
    <row r="28" spans="1:30" x14ac:dyDescent="0.2">
      <c r="A28" t="s">
        <v>61</v>
      </c>
      <c r="B28" t="s">
        <v>60</v>
      </c>
      <c r="C28" s="2">
        <v>5</v>
      </c>
      <c r="D28" t="s">
        <v>24</v>
      </c>
      <c r="E28" s="2">
        <v>8</v>
      </c>
      <c r="F28" s="2">
        <v>9</v>
      </c>
      <c r="H28" s="10">
        <f t="shared" si="0"/>
        <v>54</v>
      </c>
      <c r="I28">
        <v>18</v>
      </c>
      <c r="J28">
        <v>36</v>
      </c>
      <c r="K28">
        <f t="shared" si="1"/>
        <v>30</v>
      </c>
      <c r="L28">
        <v>17</v>
      </c>
      <c r="M28">
        <v>13</v>
      </c>
      <c r="N28" s="10">
        <v>28</v>
      </c>
      <c r="O28" s="12">
        <v>18</v>
      </c>
    </row>
    <row r="29" spans="1:30" x14ac:dyDescent="0.2">
      <c r="A29" t="s">
        <v>61</v>
      </c>
      <c r="B29" t="s">
        <v>60</v>
      </c>
      <c r="C29" s="2">
        <v>6</v>
      </c>
      <c r="D29" t="s">
        <v>25</v>
      </c>
      <c r="E29" s="2">
        <v>8</v>
      </c>
      <c r="F29" s="2">
        <v>9</v>
      </c>
      <c r="H29" s="10">
        <f t="shared" si="0"/>
        <v>61</v>
      </c>
      <c r="I29">
        <v>18</v>
      </c>
      <c r="J29">
        <v>43</v>
      </c>
      <c r="K29">
        <f t="shared" si="1"/>
        <v>87</v>
      </c>
      <c r="L29">
        <v>21</v>
      </c>
      <c r="M29">
        <v>66</v>
      </c>
      <c r="N29" s="10">
        <v>43</v>
      </c>
      <c r="O29" s="12">
        <v>76</v>
      </c>
    </row>
    <row r="30" spans="1:30" x14ac:dyDescent="0.2">
      <c r="A30" t="s">
        <v>61</v>
      </c>
      <c r="B30" t="s">
        <v>60</v>
      </c>
      <c r="C30" s="2">
        <v>6</v>
      </c>
      <c r="D30" t="s">
        <v>26</v>
      </c>
      <c r="E30" s="2">
        <v>8</v>
      </c>
      <c r="F30" s="2">
        <v>9</v>
      </c>
      <c r="H30" s="10">
        <f t="shared" si="0"/>
        <v>51</v>
      </c>
      <c r="I30">
        <v>16</v>
      </c>
      <c r="J30">
        <v>35</v>
      </c>
      <c r="K30">
        <f t="shared" si="1"/>
        <v>82</v>
      </c>
      <c r="L30">
        <v>14</v>
      </c>
      <c r="M30">
        <v>68</v>
      </c>
      <c r="N30" s="10">
        <v>42</v>
      </c>
      <c r="O30" s="12">
        <v>71</v>
      </c>
    </row>
    <row r="31" spans="1:30" x14ac:dyDescent="0.2">
      <c r="A31" t="s">
        <v>61</v>
      </c>
      <c r="B31" t="s">
        <v>60</v>
      </c>
      <c r="C31" s="2">
        <v>6</v>
      </c>
      <c r="D31" t="s">
        <v>27</v>
      </c>
      <c r="E31" s="2">
        <v>8</v>
      </c>
      <c r="F31" s="2">
        <v>9</v>
      </c>
      <c r="H31" s="10">
        <f t="shared" si="0"/>
        <v>31</v>
      </c>
      <c r="I31">
        <v>15</v>
      </c>
      <c r="J31">
        <v>16</v>
      </c>
      <c r="K31">
        <f t="shared" si="1"/>
        <v>28</v>
      </c>
      <c r="L31">
        <v>13</v>
      </c>
      <c r="M31">
        <v>15</v>
      </c>
      <c r="N31" s="10">
        <v>18</v>
      </c>
      <c r="O31" s="12">
        <v>14</v>
      </c>
    </row>
    <row r="32" spans="1:30" x14ac:dyDescent="0.2">
      <c r="A32" t="s">
        <v>61</v>
      </c>
      <c r="B32" t="s">
        <v>60</v>
      </c>
      <c r="C32" s="2">
        <v>6</v>
      </c>
      <c r="D32" t="s">
        <v>28</v>
      </c>
      <c r="E32" s="2">
        <v>8</v>
      </c>
      <c r="F32" s="2">
        <v>9</v>
      </c>
      <c r="H32" s="10">
        <f t="shared" si="0"/>
        <v>17</v>
      </c>
      <c r="I32">
        <v>10</v>
      </c>
      <c r="J32">
        <v>7</v>
      </c>
      <c r="K32">
        <f t="shared" si="1"/>
        <v>19</v>
      </c>
      <c r="L32">
        <v>6</v>
      </c>
      <c r="M32">
        <v>13</v>
      </c>
      <c r="N32" s="10">
        <v>16</v>
      </c>
      <c r="O32" s="12">
        <v>14</v>
      </c>
    </row>
    <row r="33" spans="1:15" x14ac:dyDescent="0.2">
      <c r="A33" t="s">
        <v>61</v>
      </c>
      <c r="B33" t="s">
        <v>60</v>
      </c>
      <c r="C33" s="2">
        <v>6</v>
      </c>
      <c r="D33" t="s">
        <v>29</v>
      </c>
      <c r="E33" s="2">
        <v>8</v>
      </c>
      <c r="F33" s="2">
        <v>9</v>
      </c>
      <c r="H33" s="10">
        <f t="shared" si="0"/>
        <v>14</v>
      </c>
      <c r="I33">
        <v>8</v>
      </c>
      <c r="J33">
        <v>6</v>
      </c>
      <c r="K33">
        <f t="shared" si="1"/>
        <v>18</v>
      </c>
      <c r="L33">
        <v>11</v>
      </c>
      <c r="M33">
        <v>7</v>
      </c>
      <c r="N33" s="10">
        <v>11</v>
      </c>
      <c r="O33" s="12">
        <v>14</v>
      </c>
    </row>
    <row r="34" spans="1:15" x14ac:dyDescent="0.2">
      <c r="A34" t="s">
        <v>61</v>
      </c>
      <c r="B34" t="s">
        <v>60</v>
      </c>
      <c r="C34" s="2">
        <v>7</v>
      </c>
      <c r="D34" t="s">
        <v>30</v>
      </c>
      <c r="E34" s="2">
        <v>8</v>
      </c>
      <c r="F34" s="2">
        <v>9</v>
      </c>
      <c r="H34" s="10">
        <f t="shared" si="0"/>
        <v>45</v>
      </c>
      <c r="I34">
        <v>14</v>
      </c>
      <c r="J34">
        <v>31</v>
      </c>
      <c r="K34">
        <f t="shared" si="1"/>
        <v>51</v>
      </c>
      <c r="L34">
        <v>16</v>
      </c>
      <c r="M34">
        <v>35</v>
      </c>
      <c r="N34" s="10">
        <v>25</v>
      </c>
      <c r="O34" s="12">
        <v>30</v>
      </c>
    </row>
    <row r="35" spans="1:15" x14ac:dyDescent="0.2">
      <c r="A35" t="s">
        <v>61</v>
      </c>
      <c r="B35" t="s">
        <v>60</v>
      </c>
      <c r="C35" s="2">
        <v>7</v>
      </c>
      <c r="D35" t="s">
        <v>31</v>
      </c>
      <c r="E35" s="2">
        <v>8</v>
      </c>
      <c r="F35" s="2">
        <v>9</v>
      </c>
      <c r="H35" s="10">
        <f t="shared" si="0"/>
        <v>55</v>
      </c>
      <c r="I35">
        <v>20</v>
      </c>
      <c r="J35">
        <v>35</v>
      </c>
      <c r="K35">
        <f t="shared" si="1"/>
        <v>55</v>
      </c>
      <c r="L35">
        <v>16</v>
      </c>
      <c r="M35">
        <v>39</v>
      </c>
      <c r="N35" s="10">
        <v>26</v>
      </c>
      <c r="O35" s="12">
        <v>38</v>
      </c>
    </row>
    <row r="36" spans="1:15" x14ac:dyDescent="0.2">
      <c r="A36" t="s">
        <v>61</v>
      </c>
      <c r="B36" t="s">
        <v>60</v>
      </c>
      <c r="C36" s="2">
        <v>7</v>
      </c>
      <c r="D36" t="s">
        <v>32</v>
      </c>
      <c r="E36" s="2">
        <v>8</v>
      </c>
      <c r="F36" s="2">
        <v>9</v>
      </c>
      <c r="H36" s="10">
        <f t="shared" si="0"/>
        <v>31</v>
      </c>
      <c r="I36">
        <v>6</v>
      </c>
      <c r="J36">
        <v>25</v>
      </c>
      <c r="K36">
        <f t="shared" si="1"/>
        <v>34</v>
      </c>
      <c r="L36">
        <v>10</v>
      </c>
      <c r="M36">
        <v>24</v>
      </c>
      <c r="N36" s="10">
        <v>26</v>
      </c>
      <c r="O36" s="12">
        <v>25</v>
      </c>
    </row>
    <row r="37" spans="1:15" x14ac:dyDescent="0.2">
      <c r="A37" t="s">
        <v>61</v>
      </c>
      <c r="B37" t="s">
        <v>60</v>
      </c>
      <c r="C37" s="2">
        <v>7</v>
      </c>
      <c r="D37" t="s">
        <v>33</v>
      </c>
      <c r="E37" s="2">
        <v>8</v>
      </c>
      <c r="F37" s="2">
        <v>9</v>
      </c>
      <c r="H37" s="10">
        <f t="shared" si="0"/>
        <v>36</v>
      </c>
      <c r="I37">
        <v>14</v>
      </c>
      <c r="J37">
        <v>22</v>
      </c>
      <c r="K37">
        <f t="shared" si="1"/>
        <v>22</v>
      </c>
      <c r="L37">
        <v>14</v>
      </c>
      <c r="M37">
        <v>8</v>
      </c>
      <c r="N37" s="10">
        <v>14</v>
      </c>
      <c r="O37" s="12">
        <v>11</v>
      </c>
    </row>
    <row r="38" spans="1:15" x14ac:dyDescent="0.2">
      <c r="A38" t="s">
        <v>61</v>
      </c>
      <c r="B38" t="s">
        <v>60</v>
      </c>
      <c r="C38" s="2">
        <v>7</v>
      </c>
      <c r="D38" t="s">
        <v>34</v>
      </c>
      <c r="E38" s="2">
        <v>8</v>
      </c>
      <c r="F38" s="2">
        <v>9</v>
      </c>
      <c r="H38" s="10">
        <f t="shared" si="0"/>
        <v>39</v>
      </c>
      <c r="I38">
        <v>15</v>
      </c>
      <c r="J38">
        <v>24</v>
      </c>
      <c r="K38">
        <f t="shared" si="1"/>
        <v>26</v>
      </c>
      <c r="L38">
        <v>16</v>
      </c>
      <c r="M38">
        <v>10</v>
      </c>
      <c r="N38" s="10">
        <v>18</v>
      </c>
      <c r="O38" s="12">
        <v>9</v>
      </c>
    </row>
    <row r="39" spans="1:15" x14ac:dyDescent="0.2">
      <c r="A39" t="s">
        <v>61</v>
      </c>
      <c r="B39" t="s">
        <v>60</v>
      </c>
      <c r="C39" s="2">
        <v>8</v>
      </c>
      <c r="D39" t="s">
        <v>35</v>
      </c>
      <c r="E39" s="2">
        <v>11</v>
      </c>
      <c r="F39" s="2">
        <v>10</v>
      </c>
      <c r="H39" s="10">
        <f t="shared" si="0"/>
        <v>78</v>
      </c>
      <c r="I39">
        <v>12</v>
      </c>
      <c r="J39">
        <v>66</v>
      </c>
      <c r="K39">
        <f t="shared" si="1"/>
        <v>55</v>
      </c>
      <c r="L39">
        <v>14</v>
      </c>
      <c r="M39">
        <v>41</v>
      </c>
      <c r="N39" s="10">
        <v>69</v>
      </c>
      <c r="O39" s="12">
        <v>50</v>
      </c>
    </row>
    <row r="40" spans="1:15" x14ac:dyDescent="0.2">
      <c r="A40" t="s">
        <v>61</v>
      </c>
      <c r="B40" t="s">
        <v>60</v>
      </c>
      <c r="C40" s="2">
        <v>8</v>
      </c>
      <c r="D40" t="s">
        <v>36</v>
      </c>
      <c r="E40" s="2">
        <v>11</v>
      </c>
      <c r="F40" s="2">
        <v>10</v>
      </c>
      <c r="H40" s="10">
        <f t="shared" si="0"/>
        <v>73</v>
      </c>
      <c r="I40">
        <v>16</v>
      </c>
      <c r="J40">
        <v>57</v>
      </c>
      <c r="K40">
        <f t="shared" si="1"/>
        <v>48</v>
      </c>
      <c r="L40">
        <v>13</v>
      </c>
      <c r="M40">
        <v>35</v>
      </c>
      <c r="N40" s="10">
        <v>48</v>
      </c>
      <c r="O40" s="12">
        <v>32</v>
      </c>
    </row>
    <row r="41" spans="1:15" x14ac:dyDescent="0.2">
      <c r="A41" t="s">
        <v>61</v>
      </c>
      <c r="B41" t="s">
        <v>60</v>
      </c>
      <c r="C41" s="2">
        <v>8</v>
      </c>
      <c r="D41" t="s">
        <v>37</v>
      </c>
      <c r="E41" s="2">
        <v>11</v>
      </c>
      <c r="F41" s="2">
        <v>10</v>
      </c>
      <c r="H41" s="10">
        <f t="shared" si="0"/>
        <v>50</v>
      </c>
      <c r="I41">
        <v>26</v>
      </c>
      <c r="J41">
        <v>24</v>
      </c>
      <c r="K41">
        <f t="shared" si="1"/>
        <v>54</v>
      </c>
      <c r="L41">
        <v>14</v>
      </c>
      <c r="M41">
        <v>40</v>
      </c>
      <c r="N41" s="10">
        <v>19</v>
      </c>
      <c r="O41" s="12">
        <v>15</v>
      </c>
    </row>
    <row r="42" spans="1:15" x14ac:dyDescent="0.2">
      <c r="A42" t="s">
        <v>61</v>
      </c>
      <c r="B42" t="s">
        <v>60</v>
      </c>
      <c r="C42" s="2">
        <v>8</v>
      </c>
      <c r="D42" t="s">
        <v>38</v>
      </c>
      <c r="E42" s="2">
        <v>11</v>
      </c>
      <c r="F42" s="2">
        <v>10</v>
      </c>
      <c r="H42" s="10">
        <f t="shared" ref="H42:H48" si="16">SUM(I42:J42)</f>
        <v>23</v>
      </c>
      <c r="I42">
        <v>18</v>
      </c>
      <c r="J42">
        <v>5</v>
      </c>
      <c r="K42">
        <f t="shared" ref="K42:K48" si="17">SUM(L42:M42)</f>
        <v>17</v>
      </c>
      <c r="L42">
        <v>8</v>
      </c>
      <c r="M42">
        <v>9</v>
      </c>
      <c r="N42" s="10">
        <v>4</v>
      </c>
      <c r="O42" s="12">
        <v>10</v>
      </c>
    </row>
    <row r="43" spans="1:15" x14ac:dyDescent="0.2">
      <c r="A43" t="s">
        <v>61</v>
      </c>
      <c r="B43" t="s">
        <v>60</v>
      </c>
      <c r="C43" s="2">
        <v>8</v>
      </c>
      <c r="D43" t="s">
        <v>39</v>
      </c>
      <c r="E43" s="2">
        <v>11</v>
      </c>
      <c r="F43" s="2">
        <v>10</v>
      </c>
      <c r="H43" s="10">
        <f t="shared" si="16"/>
        <v>25</v>
      </c>
      <c r="I43">
        <v>11</v>
      </c>
      <c r="J43">
        <v>14</v>
      </c>
      <c r="K43">
        <f t="shared" si="17"/>
        <v>13</v>
      </c>
      <c r="L43">
        <v>6</v>
      </c>
      <c r="M43">
        <v>7</v>
      </c>
      <c r="N43" s="10">
        <v>16</v>
      </c>
      <c r="O43" s="12">
        <v>9</v>
      </c>
    </row>
    <row r="44" spans="1:15" x14ac:dyDescent="0.2">
      <c r="A44" t="s">
        <v>61</v>
      </c>
      <c r="B44" t="s">
        <v>60</v>
      </c>
      <c r="C44" s="2">
        <v>9</v>
      </c>
      <c r="D44" t="s">
        <v>40</v>
      </c>
      <c r="E44" s="2">
        <v>8</v>
      </c>
      <c r="F44" s="2">
        <v>9</v>
      </c>
      <c r="H44" s="10">
        <f t="shared" si="16"/>
        <v>45</v>
      </c>
      <c r="I44">
        <v>15</v>
      </c>
      <c r="J44">
        <v>30</v>
      </c>
      <c r="K44">
        <f t="shared" si="17"/>
        <v>47</v>
      </c>
      <c r="L44">
        <v>19</v>
      </c>
      <c r="M44">
        <v>28</v>
      </c>
      <c r="N44" s="10">
        <v>33</v>
      </c>
      <c r="O44" s="12">
        <v>27</v>
      </c>
    </row>
    <row r="45" spans="1:15" x14ac:dyDescent="0.2">
      <c r="A45" t="s">
        <v>61</v>
      </c>
      <c r="B45" t="s">
        <v>60</v>
      </c>
      <c r="C45" s="2">
        <v>9</v>
      </c>
      <c r="D45" t="s">
        <v>41</v>
      </c>
      <c r="E45" s="2">
        <v>8</v>
      </c>
      <c r="F45" s="2">
        <v>9</v>
      </c>
      <c r="H45" s="10">
        <f t="shared" si="16"/>
        <v>22</v>
      </c>
      <c r="I45">
        <v>9</v>
      </c>
      <c r="J45">
        <v>13</v>
      </c>
      <c r="K45">
        <f t="shared" si="17"/>
        <v>40</v>
      </c>
      <c r="L45">
        <v>26</v>
      </c>
      <c r="M45">
        <v>14</v>
      </c>
      <c r="N45" s="10">
        <v>16</v>
      </c>
      <c r="O45" s="12">
        <v>13</v>
      </c>
    </row>
    <row r="46" spans="1:15" x14ac:dyDescent="0.2">
      <c r="A46" t="s">
        <v>61</v>
      </c>
      <c r="B46" t="s">
        <v>60</v>
      </c>
      <c r="C46" s="2">
        <v>9</v>
      </c>
      <c r="D46" t="s">
        <v>42</v>
      </c>
      <c r="E46" s="2">
        <v>8</v>
      </c>
      <c r="F46" s="2">
        <v>9</v>
      </c>
      <c r="H46" s="10">
        <f t="shared" si="16"/>
        <v>17</v>
      </c>
      <c r="I46">
        <v>11</v>
      </c>
      <c r="J46">
        <v>6</v>
      </c>
      <c r="K46">
        <f t="shared" si="17"/>
        <v>33</v>
      </c>
      <c r="L46">
        <v>19</v>
      </c>
      <c r="M46">
        <v>14</v>
      </c>
      <c r="N46" s="10">
        <v>12</v>
      </c>
      <c r="O46" s="12">
        <v>15</v>
      </c>
    </row>
    <row r="47" spans="1:15" x14ac:dyDescent="0.2">
      <c r="A47" t="s">
        <v>61</v>
      </c>
      <c r="B47" t="s">
        <v>60</v>
      </c>
      <c r="C47" s="2">
        <v>9</v>
      </c>
      <c r="D47" t="s">
        <v>43</v>
      </c>
      <c r="E47" s="2">
        <v>8</v>
      </c>
      <c r="F47" s="2">
        <v>9</v>
      </c>
      <c r="H47" s="10">
        <f t="shared" si="16"/>
        <v>12</v>
      </c>
      <c r="I47">
        <v>9</v>
      </c>
      <c r="J47">
        <v>3</v>
      </c>
      <c r="K47">
        <f t="shared" si="17"/>
        <v>21</v>
      </c>
      <c r="L47">
        <v>7</v>
      </c>
      <c r="M47">
        <v>14</v>
      </c>
      <c r="N47" s="10">
        <v>0</v>
      </c>
      <c r="O47" s="12">
        <v>7</v>
      </c>
    </row>
    <row r="48" spans="1:15" x14ac:dyDescent="0.2">
      <c r="A48" t="s">
        <v>61</v>
      </c>
      <c r="B48" t="s">
        <v>60</v>
      </c>
      <c r="C48" s="2">
        <v>9</v>
      </c>
      <c r="D48" t="s">
        <v>44</v>
      </c>
      <c r="E48" s="2">
        <v>8</v>
      </c>
      <c r="F48" s="2">
        <v>9</v>
      </c>
      <c r="H48" s="10">
        <f t="shared" si="16"/>
        <v>21</v>
      </c>
      <c r="I48">
        <v>16</v>
      </c>
      <c r="J48">
        <v>5</v>
      </c>
      <c r="K48">
        <f t="shared" si="17"/>
        <v>21</v>
      </c>
      <c r="L48">
        <v>14</v>
      </c>
      <c r="M48">
        <v>7</v>
      </c>
      <c r="N48" s="10">
        <v>10</v>
      </c>
      <c r="O48" s="12">
        <v>9</v>
      </c>
    </row>
  </sheetData>
  <mergeCells count="10">
    <mergeCell ref="H1:J1"/>
    <mergeCell ref="K1:M1"/>
    <mergeCell ref="H2:J2"/>
    <mergeCell ref="K2:M2"/>
    <mergeCell ref="AK1:AM1"/>
    <mergeCell ref="AK2:AM2"/>
    <mergeCell ref="W1:Y1"/>
    <mergeCell ref="Z1:AB1"/>
    <mergeCell ref="W2:Y2"/>
    <mergeCell ref="Z2:AB2"/>
  </mergeCells>
  <conditionalFormatting sqref="Z22">
    <cfRule type="cellIs" dxfId="35" priority="7" operator="greaterThan">
      <formula>0.8</formula>
    </cfRule>
  </conditionalFormatting>
  <conditionalFormatting sqref="Z21">
    <cfRule type="cellIs" dxfId="34" priority="8" operator="lessThan">
      <formula>0.05</formula>
    </cfRule>
  </conditionalFormatting>
  <conditionalFormatting sqref="AA22">
    <cfRule type="cellIs" dxfId="33" priority="5" operator="greaterThan">
      <formula>0.8</formula>
    </cfRule>
  </conditionalFormatting>
  <conditionalFormatting sqref="AA21">
    <cfRule type="cellIs" dxfId="32" priority="6" operator="lessThan">
      <formula>0.05</formula>
    </cfRule>
  </conditionalFormatting>
  <conditionalFormatting sqref="AB22">
    <cfRule type="cellIs" dxfId="31" priority="3" operator="greaterThan">
      <formula>0.8</formula>
    </cfRule>
  </conditionalFormatting>
  <conditionalFormatting sqref="AB21">
    <cfRule type="cellIs" dxfId="30" priority="4" operator="lessThan">
      <formula>0.05</formula>
    </cfRule>
  </conditionalFormatting>
  <conditionalFormatting sqref="AD22">
    <cfRule type="cellIs" dxfId="29" priority="1" operator="greaterThan">
      <formula>0.8</formula>
    </cfRule>
  </conditionalFormatting>
  <conditionalFormatting sqref="AD21">
    <cfRule type="cellIs" dxfId="28" priority="2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8A9B-40ED-B14B-8883-53CC6B229F11}">
  <dimension ref="A4:Y53"/>
  <sheetViews>
    <sheetView tabSelected="1" topLeftCell="I1" workbookViewId="0">
      <selection activeCell="X22" sqref="X22"/>
    </sheetView>
  </sheetViews>
  <sheetFormatPr baseColWidth="10" defaultRowHeight="16" x14ac:dyDescent="0.2"/>
  <cols>
    <col min="1" max="1" width="40" bestFit="1" customWidth="1"/>
    <col min="2" max="2" width="28.83203125" bestFit="1" customWidth="1"/>
    <col min="5" max="5" width="14.6640625" customWidth="1"/>
    <col min="6" max="10" width="11" bestFit="1" customWidth="1"/>
    <col min="11" max="11" width="11.6640625" bestFit="1" customWidth="1"/>
    <col min="12" max="12" width="15.5" customWidth="1"/>
    <col min="13" max="18" width="11" bestFit="1" customWidth="1"/>
    <col min="20" max="25" width="11" bestFit="1" customWidth="1"/>
  </cols>
  <sheetData>
    <row r="4" spans="1:25" ht="19" x14ac:dyDescent="0.25">
      <c r="C4" s="32"/>
      <c r="D4" s="32"/>
      <c r="E4" s="53" t="s">
        <v>388</v>
      </c>
      <c r="F4" s="52"/>
      <c r="G4" s="52"/>
      <c r="H4" s="52"/>
      <c r="I4" s="52"/>
      <c r="J4" s="52"/>
      <c r="K4" s="54"/>
      <c r="L4" s="53" t="s">
        <v>387</v>
      </c>
      <c r="M4" s="52"/>
      <c r="N4" s="52"/>
      <c r="O4" s="52"/>
      <c r="P4" s="52"/>
      <c r="Q4" s="52"/>
      <c r="R4" s="54"/>
      <c r="T4" s="53" t="s">
        <v>386</v>
      </c>
      <c r="U4" s="52"/>
      <c r="V4" s="52"/>
      <c r="W4" s="52"/>
      <c r="X4" s="52"/>
      <c r="Y4" s="52"/>
    </row>
    <row r="5" spans="1:25" x14ac:dyDescent="0.2">
      <c r="C5" s="32"/>
      <c r="D5" s="32"/>
      <c r="E5" s="51" t="s">
        <v>385</v>
      </c>
      <c r="F5" s="49" t="s">
        <v>384</v>
      </c>
      <c r="G5" s="34"/>
      <c r="H5" s="34"/>
      <c r="I5" s="49" t="s">
        <v>383</v>
      </c>
      <c r="J5" s="34"/>
      <c r="K5" s="50"/>
      <c r="L5" s="51" t="s">
        <v>385</v>
      </c>
      <c r="M5" s="49" t="s">
        <v>384</v>
      </c>
      <c r="N5" s="34"/>
      <c r="O5" s="34"/>
      <c r="P5" s="49" t="s">
        <v>383</v>
      </c>
      <c r="Q5" s="34"/>
      <c r="R5" s="50"/>
      <c r="T5" s="49" t="s">
        <v>85</v>
      </c>
      <c r="U5" s="34"/>
      <c r="V5" s="49" t="s">
        <v>86</v>
      </c>
      <c r="W5" s="34"/>
      <c r="X5" s="48" t="s">
        <v>382</v>
      </c>
      <c r="Y5" s="47"/>
    </row>
    <row r="6" spans="1:25" x14ac:dyDescent="0.2">
      <c r="C6" s="7" t="s">
        <v>381</v>
      </c>
      <c r="D6" s="7" t="s">
        <v>242</v>
      </c>
      <c r="E6" s="45" t="s">
        <v>380</v>
      </c>
      <c r="F6" s="45" t="s">
        <v>65</v>
      </c>
      <c r="G6" s="7" t="s">
        <v>366</v>
      </c>
      <c r="H6" s="7" t="s">
        <v>379</v>
      </c>
      <c r="I6" s="45" t="s">
        <v>65</v>
      </c>
      <c r="J6" s="7" t="s">
        <v>366</v>
      </c>
      <c r="K6" s="46" t="s">
        <v>379</v>
      </c>
      <c r="L6" s="45" t="s">
        <v>380</v>
      </c>
      <c r="M6" s="45" t="s">
        <v>65</v>
      </c>
      <c r="N6" s="7" t="s">
        <v>366</v>
      </c>
      <c r="O6" s="7" t="s">
        <v>379</v>
      </c>
      <c r="P6" s="45" t="s">
        <v>65</v>
      </c>
      <c r="Q6" s="7" t="s">
        <v>366</v>
      </c>
      <c r="R6" s="7" t="s">
        <v>379</v>
      </c>
      <c r="S6" s="10"/>
      <c r="T6" s="45" t="s">
        <v>366</v>
      </c>
      <c r="U6" s="7" t="s">
        <v>379</v>
      </c>
      <c r="V6" s="45" t="s">
        <v>366</v>
      </c>
      <c r="W6" s="7" t="s">
        <v>379</v>
      </c>
      <c r="X6" s="44" t="s">
        <v>366</v>
      </c>
      <c r="Y6" s="43" t="s">
        <v>379</v>
      </c>
    </row>
    <row r="7" spans="1:25" ht="19" x14ac:dyDescent="0.25">
      <c r="A7" s="40" t="s">
        <v>378</v>
      </c>
      <c r="B7" t="s">
        <v>377</v>
      </c>
      <c r="C7" s="2"/>
      <c r="D7" s="24"/>
      <c r="E7" s="37">
        <v>408.67366666666675</v>
      </c>
      <c r="F7" s="37">
        <v>169849.27100000001</v>
      </c>
      <c r="G7" s="19">
        <v>584331608.01499999</v>
      </c>
      <c r="H7" s="19">
        <v>514918683.65476966</v>
      </c>
      <c r="I7" s="37">
        <v>182431.829</v>
      </c>
      <c r="J7" s="19">
        <v>534069020.995</v>
      </c>
      <c r="K7" s="19">
        <v>459513936.52086365</v>
      </c>
      <c r="L7" s="37">
        <v>478.113</v>
      </c>
      <c r="M7" s="37">
        <v>169849.27100000001</v>
      </c>
      <c r="N7" s="19">
        <v>319142217.64999998</v>
      </c>
      <c r="O7" s="19">
        <v>237935073.14437699</v>
      </c>
      <c r="P7" s="37">
        <v>182431.829</v>
      </c>
      <c r="Q7" s="19">
        <v>385256474.51099998</v>
      </c>
      <c r="R7" s="19">
        <v>298033445.45232296</v>
      </c>
      <c r="S7" s="10"/>
      <c r="T7" s="42">
        <f>G7/N7</f>
        <v>1.8309442489862953</v>
      </c>
      <c r="U7" s="42">
        <f>H7/O7</f>
        <v>2.1641142554142125</v>
      </c>
      <c r="V7" s="42">
        <f>J7/Q7</f>
        <v>1.3862687750358653</v>
      </c>
      <c r="W7" s="42">
        <f>K7/R7</f>
        <v>1.5418200323908715</v>
      </c>
      <c r="X7" s="42">
        <f>V7/T7</f>
        <v>0.75713325285757604</v>
      </c>
      <c r="Y7" s="42">
        <f>W7/U7</f>
        <v>0.71244853571548905</v>
      </c>
    </row>
    <row r="8" spans="1:25" x14ac:dyDescent="0.2">
      <c r="A8" s="8"/>
      <c r="B8" t="s">
        <v>376</v>
      </c>
      <c r="C8" s="2"/>
      <c r="D8" s="24"/>
      <c r="E8" s="37">
        <v>623.17100000000005</v>
      </c>
      <c r="F8" s="37">
        <v>91058.339000000007</v>
      </c>
      <c r="G8" s="19">
        <v>567323546.82200003</v>
      </c>
      <c r="H8" s="19">
        <v>510578630.64903104</v>
      </c>
      <c r="I8" s="37">
        <v>87576.832999999999</v>
      </c>
      <c r="J8" s="19">
        <v>420750969.06</v>
      </c>
      <c r="K8" s="19">
        <v>366175626.46255702</v>
      </c>
      <c r="L8" s="37">
        <v>603.23433333333332</v>
      </c>
      <c r="M8" s="37">
        <v>91058.339000000007</v>
      </c>
      <c r="N8" s="19">
        <v>221579416.965</v>
      </c>
      <c r="O8" s="19">
        <v>166649900.54389435</v>
      </c>
      <c r="P8" s="37">
        <v>87576.832999999999</v>
      </c>
      <c r="Q8" s="19">
        <v>200897645.185</v>
      </c>
      <c r="R8" s="19">
        <v>148068292.71480033</v>
      </c>
      <c r="S8" s="10"/>
      <c r="T8" s="37">
        <f>G8/N8</f>
        <v>2.5603621247528272</v>
      </c>
      <c r="U8" s="37">
        <f>H8/O8</f>
        <v>3.0637799901629608</v>
      </c>
      <c r="V8" s="37">
        <f>J8/Q8</f>
        <v>2.0943549073088654</v>
      </c>
      <c r="W8" s="37">
        <f>K8/R8</f>
        <v>2.4730184953767318</v>
      </c>
      <c r="X8" s="37">
        <f>V8/T8</f>
        <v>0.81799167666997519</v>
      </c>
      <c r="Y8" s="37">
        <f>W8/U8</f>
        <v>0.80717887815606282</v>
      </c>
    </row>
    <row r="9" spans="1:25" x14ac:dyDescent="0.2">
      <c r="A9" s="8"/>
      <c r="B9" t="s">
        <v>375</v>
      </c>
      <c r="C9" s="2"/>
      <c r="D9" s="24"/>
      <c r="E9" s="37">
        <v>225.55566666666667</v>
      </c>
      <c r="F9" s="37">
        <v>148116.81299999999</v>
      </c>
      <c r="G9" s="19">
        <v>277316563.255</v>
      </c>
      <c r="H9" s="19">
        <v>243907976.75424299</v>
      </c>
      <c r="I9" s="37">
        <v>147540.30600000001</v>
      </c>
      <c r="J9" s="19">
        <v>202358412.36199999</v>
      </c>
      <c r="K9" s="19">
        <v>169079860.28196597</v>
      </c>
      <c r="L9" s="37">
        <v>488.63833333333332</v>
      </c>
      <c r="M9" s="37">
        <v>148116.81299999999</v>
      </c>
      <c r="N9" s="19">
        <v>229664986.52900001</v>
      </c>
      <c r="O9" s="19">
        <v>157289433.88603503</v>
      </c>
      <c r="P9" s="37">
        <v>147540.30600000001</v>
      </c>
      <c r="Q9" s="19">
        <v>224372388.93700001</v>
      </c>
      <c r="R9" s="19">
        <v>152278539.71367002</v>
      </c>
      <c r="S9" s="10"/>
      <c r="T9" s="37">
        <f>G9/N9</f>
        <v>1.2074829840028007</v>
      </c>
      <c r="U9" s="37">
        <f>H9/O9</f>
        <v>1.5506952420654521</v>
      </c>
      <c r="V9" s="37">
        <f>J9/Q9</f>
        <v>0.90188642782966855</v>
      </c>
      <c r="W9" s="37">
        <f>K9/R9</f>
        <v>1.1103328190557091</v>
      </c>
      <c r="X9" s="37">
        <f>V9/T9</f>
        <v>0.74691439943933535</v>
      </c>
      <c r="Y9" s="37">
        <f>W9/U9</f>
        <v>0.71602258711827782</v>
      </c>
    </row>
    <row r="10" spans="1:25" x14ac:dyDescent="0.2">
      <c r="A10" s="8"/>
      <c r="B10" t="s">
        <v>374</v>
      </c>
      <c r="C10" s="2"/>
      <c r="D10" s="24"/>
      <c r="E10" s="37">
        <v>207.12566666666666</v>
      </c>
      <c r="F10" s="37">
        <v>111547.50599999999</v>
      </c>
      <c r="G10" s="19">
        <v>102296923.266</v>
      </c>
      <c r="H10" s="19">
        <v>79192571.720746011</v>
      </c>
      <c r="I10" s="37">
        <v>115627.984</v>
      </c>
      <c r="J10" s="19">
        <v>107056394.404</v>
      </c>
      <c r="K10" s="19">
        <v>83106871.132677332</v>
      </c>
      <c r="L10" s="37">
        <v>462.637</v>
      </c>
      <c r="M10" s="37">
        <v>111547.50599999999</v>
      </c>
      <c r="N10" s="19">
        <v>142082476.12</v>
      </c>
      <c r="O10" s="19">
        <v>90476472.586677998</v>
      </c>
      <c r="P10" s="37">
        <v>115627.984</v>
      </c>
      <c r="Q10" s="19">
        <v>165471629.37900001</v>
      </c>
      <c r="R10" s="19">
        <v>111977845.74519201</v>
      </c>
      <c r="S10" s="10"/>
      <c r="T10" s="37">
        <f>G10/N10</f>
        <v>0.71998268934729204</v>
      </c>
      <c r="U10" s="37">
        <f>H10/O10</f>
        <v>0.87528358982914789</v>
      </c>
      <c r="V10" s="37">
        <f>J10/Q10</f>
        <v>0.6469773386880453</v>
      </c>
      <c r="W10" s="37">
        <f>K10/R10</f>
        <v>0.74217244116116332</v>
      </c>
      <c r="X10" s="37">
        <f>V10/T10</f>
        <v>0.89860124175286693</v>
      </c>
      <c r="Y10" s="37">
        <f>W10/U10</f>
        <v>0.84792226175065455</v>
      </c>
    </row>
    <row r="11" spans="1:25" x14ac:dyDescent="0.2">
      <c r="A11" s="8"/>
      <c r="B11" t="s">
        <v>373</v>
      </c>
      <c r="C11" s="2"/>
      <c r="D11" s="24"/>
      <c r="E11" s="37">
        <v>116.22233333333334</v>
      </c>
      <c r="F11" s="37">
        <v>156308.89300000001</v>
      </c>
      <c r="G11" s="19">
        <v>121920850.021</v>
      </c>
      <c r="H11" s="19">
        <v>103754265.75578967</v>
      </c>
      <c r="I11" s="37">
        <v>175769.954</v>
      </c>
      <c r="J11" s="19">
        <v>80922578.847000003</v>
      </c>
      <c r="K11" s="19">
        <v>60494184.663227335</v>
      </c>
      <c r="L11" s="37">
        <v>462.42633333333333</v>
      </c>
      <c r="M11" s="37">
        <v>156308.89300000001</v>
      </c>
      <c r="N11" s="19">
        <v>207583582.403</v>
      </c>
      <c r="O11" s="19">
        <v>135302234.14561766</v>
      </c>
      <c r="P11" s="37">
        <v>175769.954</v>
      </c>
      <c r="Q11" s="19">
        <v>204216999.90799999</v>
      </c>
      <c r="R11" s="19">
        <v>122936344.56961133</v>
      </c>
      <c r="S11" s="10"/>
      <c r="T11" s="37">
        <f>G11/N11</f>
        <v>0.58733377952936805</v>
      </c>
      <c r="U11" s="37">
        <f>H11/O11</f>
        <v>0.76683335209472736</v>
      </c>
      <c r="V11" s="37">
        <f>J11/Q11</f>
        <v>0.39625779873103473</v>
      </c>
      <c r="W11" s="37">
        <f>K11/R11</f>
        <v>0.49207730126523475</v>
      </c>
      <c r="X11" s="37">
        <f>V11/T11</f>
        <v>0.67467224352148969</v>
      </c>
      <c r="Y11" s="37">
        <f>W11/U11</f>
        <v>0.64170044237257973</v>
      </c>
    </row>
    <row r="12" spans="1:25" x14ac:dyDescent="0.2">
      <c r="A12" s="8"/>
      <c r="B12" t="s">
        <v>372</v>
      </c>
      <c r="C12" s="2"/>
      <c r="D12" s="24"/>
      <c r="E12" s="37">
        <v>285.90233333333333</v>
      </c>
      <c r="F12" s="37">
        <v>174828.82800000001</v>
      </c>
      <c r="G12" s="19">
        <v>403886445.60600001</v>
      </c>
      <c r="H12" s="19">
        <v>353902475.74686801</v>
      </c>
      <c r="I12" s="37">
        <v>158443.22399999999</v>
      </c>
      <c r="J12" s="19">
        <v>334130583.81699997</v>
      </c>
      <c r="K12" s="19">
        <v>288831296.37454396</v>
      </c>
      <c r="L12" s="37">
        <v>526.61133333333339</v>
      </c>
      <c r="M12" s="37">
        <v>174828.82800000001</v>
      </c>
      <c r="N12" s="19">
        <v>340331512.361</v>
      </c>
      <c r="O12" s="19">
        <v>248264670.14281601</v>
      </c>
      <c r="P12" s="37">
        <v>158443.22399999999</v>
      </c>
      <c r="Q12" s="19">
        <v>334427917.27700001</v>
      </c>
      <c r="R12" s="19">
        <v>250989919.82872802</v>
      </c>
      <c r="S12" s="10"/>
      <c r="T12" s="37">
        <f>G12/N12</f>
        <v>1.1867441918736734</v>
      </c>
      <c r="U12" s="37">
        <f>H12/O12</f>
        <v>1.4255047870616593</v>
      </c>
      <c r="V12" s="37">
        <f>J12/Q12</f>
        <v>0.99911091914089889</v>
      </c>
      <c r="W12" s="37">
        <f>K12/R12</f>
        <v>1.1507685112280142</v>
      </c>
      <c r="X12" s="37">
        <f>V12/T12</f>
        <v>0.84189240274558874</v>
      </c>
      <c r="Y12" s="37">
        <f>W12/U12</f>
        <v>0.80727088514381706</v>
      </c>
    </row>
    <row r="13" spans="1:25" x14ac:dyDescent="0.2">
      <c r="A13" s="41"/>
      <c r="B13" t="s">
        <v>371</v>
      </c>
      <c r="C13" s="27"/>
      <c r="D13" s="13"/>
      <c r="E13" s="39">
        <v>167.63333333333333</v>
      </c>
      <c r="F13" s="37">
        <v>203727.52799999999</v>
      </c>
      <c r="G13" s="19">
        <v>280212038.15700001</v>
      </c>
      <c r="H13" s="19">
        <v>246060513.54660001</v>
      </c>
      <c r="I13" s="37">
        <v>226144.08600000001</v>
      </c>
      <c r="J13" s="19">
        <v>261322582.47600001</v>
      </c>
      <c r="K13" s="19">
        <v>223413295.5262</v>
      </c>
      <c r="L13" s="37">
        <v>485.29500000000002</v>
      </c>
      <c r="M13" s="37">
        <v>203727.52799999999</v>
      </c>
      <c r="N13" s="19">
        <v>377181287.83399999</v>
      </c>
      <c r="O13" s="19">
        <v>278313337.13323998</v>
      </c>
      <c r="P13" s="37">
        <v>226144.08600000001</v>
      </c>
      <c r="Q13" s="19">
        <v>438058612.85000002</v>
      </c>
      <c r="R13" s="19">
        <v>328312018.63463002</v>
      </c>
      <c r="S13" s="10"/>
      <c r="T13" s="37">
        <f>G13/N13</f>
        <v>0.74291076253051869</v>
      </c>
      <c r="U13" s="37">
        <f>H13/O13</f>
        <v>0.88411326629596909</v>
      </c>
      <c r="V13" s="37">
        <f>J13/Q13</f>
        <v>0.59654707112329297</v>
      </c>
      <c r="W13" s="37">
        <f>K13/R13</f>
        <v>0.68049076136573272</v>
      </c>
      <c r="X13" s="37">
        <f>V13/T13</f>
        <v>0.80298617439774522</v>
      </c>
      <c r="Y13" s="37">
        <f>W13/U13</f>
        <v>0.76968730965510601</v>
      </c>
    </row>
    <row r="14" spans="1:25" x14ac:dyDescent="0.2">
      <c r="B14" t="s">
        <v>370</v>
      </c>
      <c r="C14" s="27"/>
      <c r="D14" s="13"/>
      <c r="E14" s="39">
        <v>231.96233333333336</v>
      </c>
      <c r="F14" s="37">
        <v>218763.07199999999</v>
      </c>
      <c r="G14" s="19">
        <v>471582612.26200002</v>
      </c>
      <c r="H14" s="19">
        <v>420837819.63371205</v>
      </c>
      <c r="I14" s="37">
        <v>251470.79500000001</v>
      </c>
      <c r="J14" s="19">
        <v>418080852.32300001</v>
      </c>
      <c r="K14" s="19">
        <v>359749099.94961166</v>
      </c>
      <c r="L14" s="37">
        <v>640.25066666666669</v>
      </c>
      <c r="M14" s="37">
        <v>218763.07199999999</v>
      </c>
      <c r="N14" s="19">
        <v>555322824.65499997</v>
      </c>
      <c r="O14" s="19">
        <v>415259621.96495199</v>
      </c>
      <c r="P14" s="37">
        <v>251470.79500000001</v>
      </c>
      <c r="Q14" s="19">
        <v>626225478.14900005</v>
      </c>
      <c r="R14" s="19">
        <v>465221134.00305337</v>
      </c>
      <c r="S14" s="10"/>
      <c r="T14" s="37">
        <f>G14/N14</f>
        <v>0.8492044470799045</v>
      </c>
      <c r="U14" s="37">
        <f>H14/O14</f>
        <v>1.0134330365239095</v>
      </c>
      <c r="V14" s="37">
        <f>J14/Q14</f>
        <v>0.66762031714002623</v>
      </c>
      <c r="W14" s="37">
        <f>K14/R14</f>
        <v>0.77328623670662933</v>
      </c>
      <c r="X14" s="37">
        <f>V14/T14</f>
        <v>0.78617148018445027</v>
      </c>
      <c r="Y14" s="37">
        <f>W14/U14</f>
        <v>0.76303634166003975</v>
      </c>
    </row>
    <row r="15" spans="1:25" x14ac:dyDescent="0.2">
      <c r="B15" t="s">
        <v>369</v>
      </c>
      <c r="C15" s="2"/>
      <c r="E15" s="37">
        <v>132.93166666666664</v>
      </c>
      <c r="F15" s="37">
        <v>132095.82800000001</v>
      </c>
      <c r="G15" s="19">
        <v>86973487.303000003</v>
      </c>
      <c r="H15" s="19">
        <v>69413768.727246672</v>
      </c>
      <c r="I15" s="37">
        <v>91599.392999999996</v>
      </c>
      <c r="J15" s="19">
        <v>83511092.403999999</v>
      </c>
      <c r="K15" s="19">
        <v>71334632.426854998</v>
      </c>
      <c r="L15" s="37">
        <v>681.80366666666669</v>
      </c>
      <c r="M15" s="37">
        <v>132095.82800000001</v>
      </c>
      <c r="N15" s="19">
        <v>225834300.47</v>
      </c>
      <c r="O15" s="19">
        <v>135770880.58823067</v>
      </c>
      <c r="P15" s="37">
        <v>91599.392999999996</v>
      </c>
      <c r="Q15" s="19">
        <v>226501217.02599999</v>
      </c>
      <c r="R15" s="19">
        <v>164048415.01415899</v>
      </c>
      <c r="S15" s="10"/>
      <c r="T15" s="37">
        <f>G15/N15</f>
        <v>0.3851208037131349</v>
      </c>
      <c r="U15" s="37">
        <f>H15/O15</f>
        <v>0.51125667320201373</v>
      </c>
      <c r="V15" s="37">
        <f>J15/Q15</f>
        <v>0.36870041362477002</v>
      </c>
      <c r="W15" s="37">
        <f>K15/R15</f>
        <v>0.43483890058125901</v>
      </c>
      <c r="X15" s="37">
        <f>V15/T15</f>
        <v>0.95736301459166062</v>
      </c>
      <c r="Y15" s="37">
        <f>W15/U15</f>
        <v>0.85052953511169205</v>
      </c>
    </row>
    <row r="16" spans="1:25" ht="19" x14ac:dyDescent="0.25">
      <c r="A16" s="40"/>
      <c r="B16" t="s">
        <v>368</v>
      </c>
      <c r="C16" s="27"/>
      <c r="D16" s="13"/>
      <c r="E16" s="39">
        <v>178.80833333333331</v>
      </c>
      <c r="F16" s="37">
        <v>254132.37100000001</v>
      </c>
      <c r="G16" s="19">
        <v>323682918.296</v>
      </c>
      <c r="H16" s="19">
        <v>278241932.59144169</v>
      </c>
      <c r="I16" s="37">
        <v>206555.23300000001</v>
      </c>
      <c r="J16" s="19">
        <v>186140572.912</v>
      </c>
      <c r="K16" s="19">
        <v>149206775.95799166</v>
      </c>
      <c r="L16" s="37">
        <v>711.89466666666669</v>
      </c>
      <c r="M16" s="37">
        <v>254132.37100000001</v>
      </c>
      <c r="N16" s="19">
        <v>634558428.96099997</v>
      </c>
      <c r="O16" s="19">
        <v>453642949.41874528</v>
      </c>
      <c r="P16" s="37">
        <v>206555.23300000001</v>
      </c>
      <c r="Q16" s="19">
        <v>443124980.40700001</v>
      </c>
      <c r="R16" s="19">
        <v>296079411.66220933</v>
      </c>
      <c r="S16" s="10"/>
      <c r="T16" s="37">
        <f>G16/N16</f>
        <v>0.51009159050331299</v>
      </c>
      <c r="U16" s="37">
        <f>H16/O16</f>
        <v>0.61335006517340196</v>
      </c>
      <c r="V16" s="37">
        <f>J16/Q16</f>
        <v>0.42006337070195005</v>
      </c>
      <c r="W16" s="37">
        <f>K16/R16</f>
        <v>0.50394174698042993</v>
      </c>
      <c r="X16" s="37">
        <f>V16/T16</f>
        <v>0.8235057752813939</v>
      </c>
      <c r="Y16" s="37">
        <f>W16/U16</f>
        <v>0.82162173870146915</v>
      </c>
    </row>
    <row r="17" spans="5:25" x14ac:dyDescent="0.2"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9"/>
      <c r="U17" s="19"/>
      <c r="V17" s="19"/>
      <c r="W17" s="19"/>
      <c r="X17" s="19"/>
      <c r="Y17" s="19"/>
    </row>
    <row r="18" spans="5:25" x14ac:dyDescent="0.2">
      <c r="X18" s="38"/>
      <c r="Y18" s="38"/>
    </row>
    <row r="19" spans="5:25" x14ac:dyDescent="0.2">
      <c r="E19" s="37">
        <f>AVERAGE($I$22:$I$24)</f>
        <v>178.80833333333331</v>
      </c>
      <c r="F19" s="37">
        <f>$H$25</f>
        <v>254132.37100000001</v>
      </c>
      <c r="G19" s="19">
        <f>$J$25</f>
        <v>323682918.296</v>
      </c>
      <c r="H19" s="19">
        <f>G19-(F19*E19)</f>
        <v>278241932.59144169</v>
      </c>
      <c r="I19" s="37">
        <f>$H$26</f>
        <v>206555.23300000001</v>
      </c>
      <c r="J19" s="19">
        <f>$J$26</f>
        <v>186140572.912</v>
      </c>
      <c r="K19" s="19">
        <f>J19-(I19*E19)</f>
        <v>149206775.95799166</v>
      </c>
      <c r="L19" s="37">
        <f>AVERAGE($I$27:$I$29)</f>
        <v>711.89466666666669</v>
      </c>
      <c r="M19" s="37">
        <f>$H$30</f>
        <v>254132.37100000001</v>
      </c>
      <c r="N19" s="19">
        <f>$J$30</f>
        <v>634558428.96099997</v>
      </c>
      <c r="O19" s="19">
        <f>N19-(M19*L19)</f>
        <v>453642949.41874528</v>
      </c>
      <c r="P19" s="37">
        <f>$H$31</f>
        <v>206555.23300000001</v>
      </c>
      <c r="Q19" s="19">
        <f>$J$31</f>
        <v>443124980.40700001</v>
      </c>
      <c r="R19" s="19">
        <f>Q19-(P19*L19)</f>
        <v>296079411.66220933</v>
      </c>
      <c r="T19">
        <f>AVERAGE(T7:T16)</f>
        <v>1.0580177622319129</v>
      </c>
      <c r="U19">
        <f>AVERAGE(U7:U16)</f>
        <v>1.2868364257823455</v>
      </c>
      <c r="V19">
        <f>AVERAGE(V7:V16)</f>
        <v>0.84777873393244163</v>
      </c>
      <c r="W19">
        <f>AVERAGE(W7:W16)</f>
        <v>0.9902747246111776</v>
      </c>
      <c r="X19" t="s">
        <v>389</v>
      </c>
    </row>
    <row r="20" spans="5:25" x14ac:dyDescent="0.2">
      <c r="T20">
        <f>STDEV(T7:T16)/SQRT(COUNT(T7:T16))</f>
        <v>0.21408939550517955</v>
      </c>
      <c r="U20">
        <f>STDEV(U7:U16)/SQRT(COUNT(U7:U16))</f>
        <v>0.2527145366068364</v>
      </c>
      <c r="V20">
        <f>STDEV(V7:V16)/SQRT(COUNT(V7:V16))</f>
        <v>0.17068411307131331</v>
      </c>
      <c r="W20">
        <f>STDEV(W7:W16)/SQRT(COUNT(W7:W16))</f>
        <v>0.19834699563749678</v>
      </c>
      <c r="X20" t="s">
        <v>93</v>
      </c>
    </row>
    <row r="21" spans="5:25" x14ac:dyDescent="0.2">
      <c r="H21" t="s">
        <v>65</v>
      </c>
      <c r="I21" t="s">
        <v>367</v>
      </c>
      <c r="J21" t="s">
        <v>366</v>
      </c>
      <c r="K21" t="s">
        <v>365</v>
      </c>
      <c r="T21">
        <f>COUNT(T7:T16)</f>
        <v>10</v>
      </c>
      <c r="U21">
        <f>COUNT(U7:U16)</f>
        <v>10</v>
      </c>
      <c r="V21">
        <f>COUNT(V7:V16)</f>
        <v>10</v>
      </c>
      <c r="W21">
        <f>COUNT(W7:W16)</f>
        <v>10</v>
      </c>
      <c r="X21" t="s">
        <v>390</v>
      </c>
    </row>
    <row r="22" spans="5:25" x14ac:dyDescent="0.2">
      <c r="F22">
        <v>1</v>
      </c>
      <c r="G22" t="s">
        <v>364</v>
      </c>
      <c r="H22">
        <v>138.51</v>
      </c>
      <c r="I22">
        <v>178.59200000000001</v>
      </c>
      <c r="J22">
        <v>24736.806</v>
      </c>
      <c r="K22">
        <v>120014</v>
      </c>
      <c r="V22">
        <f>CORREL(T7:T16,V7:V16)</f>
        <v>0.99444500180083062</v>
      </c>
      <c r="W22">
        <f>CORREL(U7:U16,W7:W16)</f>
        <v>0.99220981536376207</v>
      </c>
      <c r="X22" t="s">
        <v>94</v>
      </c>
    </row>
    <row r="23" spans="5:25" x14ac:dyDescent="0.2">
      <c r="F23">
        <v>2</v>
      </c>
      <c r="G23" t="s">
        <v>363</v>
      </c>
      <c r="H23">
        <v>39.987000000000002</v>
      </c>
      <c r="I23">
        <v>177.923</v>
      </c>
      <c r="J23">
        <v>7114.5060000000003</v>
      </c>
      <c r="K23">
        <v>34517</v>
      </c>
      <c r="V23">
        <f>TTEST(T7:T16,V7:V16,2,1)</f>
        <v>1.7370718611067935E-3</v>
      </c>
      <c r="W23">
        <f>TTEST(U7:U16,W7:W16,2,1)</f>
        <v>9.0659893931948287E-4</v>
      </c>
      <c r="X23" t="s">
        <v>95</v>
      </c>
    </row>
    <row r="24" spans="5:25" x14ac:dyDescent="0.2">
      <c r="F24">
        <v>3</v>
      </c>
      <c r="G24" t="s">
        <v>362</v>
      </c>
      <c r="H24">
        <v>123.25700000000001</v>
      </c>
      <c r="I24">
        <v>179.91</v>
      </c>
      <c r="J24">
        <v>22175.196</v>
      </c>
      <c r="K24">
        <v>107586</v>
      </c>
      <c r="V24">
        <v>1</v>
      </c>
      <c r="W24">
        <v>1</v>
      </c>
      <c r="X24" t="s">
        <v>96</v>
      </c>
    </row>
    <row r="25" spans="5:25" x14ac:dyDescent="0.2">
      <c r="F25">
        <v>4</v>
      </c>
      <c r="G25" t="s">
        <v>361</v>
      </c>
      <c r="H25">
        <v>254132.37100000001</v>
      </c>
      <c r="I25">
        <v>1273.6780000000001</v>
      </c>
      <c r="J25">
        <v>323682918.296</v>
      </c>
      <c r="K25">
        <v>1570392004</v>
      </c>
    </row>
    <row r="26" spans="5:25" x14ac:dyDescent="0.2">
      <c r="F26">
        <v>5</v>
      </c>
      <c r="G26" t="s">
        <v>360</v>
      </c>
      <c r="H26">
        <v>206555.23300000001</v>
      </c>
      <c r="I26">
        <v>901.16600000000005</v>
      </c>
      <c r="J26">
        <v>186140572.912</v>
      </c>
      <c r="K26">
        <v>903086480</v>
      </c>
    </row>
    <row r="27" spans="5:25" x14ac:dyDescent="0.2">
      <c r="F27">
        <v>6</v>
      </c>
      <c r="G27" t="s">
        <v>359</v>
      </c>
      <c r="H27">
        <v>138.51</v>
      </c>
      <c r="I27">
        <v>712.76300000000003</v>
      </c>
      <c r="J27">
        <v>98724.823000000004</v>
      </c>
      <c r="K27">
        <v>478977</v>
      </c>
    </row>
    <row r="28" spans="5:25" x14ac:dyDescent="0.2">
      <c r="F28">
        <v>7</v>
      </c>
      <c r="G28" t="s">
        <v>358</v>
      </c>
      <c r="H28">
        <v>39.987000000000002</v>
      </c>
      <c r="I28">
        <v>707.41800000000001</v>
      </c>
      <c r="J28">
        <v>28287.153999999999</v>
      </c>
      <c r="K28">
        <v>137239</v>
      </c>
    </row>
    <row r="29" spans="5:25" x14ac:dyDescent="0.2">
      <c r="F29">
        <v>8</v>
      </c>
      <c r="G29" t="s">
        <v>357</v>
      </c>
      <c r="H29">
        <v>123.25700000000001</v>
      </c>
      <c r="I29">
        <v>715.50300000000004</v>
      </c>
      <c r="J29">
        <v>88191.058999999994</v>
      </c>
      <c r="K29">
        <v>427871</v>
      </c>
    </row>
    <row r="30" spans="5:25" x14ac:dyDescent="0.2">
      <c r="F30">
        <v>9</v>
      </c>
      <c r="G30" t="s">
        <v>356</v>
      </c>
      <c r="H30">
        <v>254132.37100000001</v>
      </c>
      <c r="I30">
        <v>2496.96</v>
      </c>
      <c r="J30">
        <v>634558428.96099997</v>
      </c>
      <c r="K30">
        <v>3078647116</v>
      </c>
    </row>
    <row r="31" spans="5:25" x14ac:dyDescent="0.2">
      <c r="F31">
        <v>10</v>
      </c>
      <c r="G31" t="s">
        <v>355</v>
      </c>
      <c r="H31">
        <v>206555.23300000001</v>
      </c>
      <c r="I31">
        <v>2145.31</v>
      </c>
      <c r="J31">
        <v>443124980.40700001</v>
      </c>
      <c r="K31">
        <v>2149881525</v>
      </c>
    </row>
    <row r="47" spans="2:4" x14ac:dyDescent="0.2">
      <c r="B47" s="3"/>
      <c r="C47" s="2"/>
      <c r="D47" s="24"/>
    </row>
    <row r="48" spans="2:4" x14ac:dyDescent="0.2">
      <c r="B48" s="36"/>
      <c r="C48" s="27"/>
      <c r="D48" s="13"/>
    </row>
    <row r="49" spans="2:4" x14ac:dyDescent="0.2">
      <c r="B49" s="36"/>
      <c r="C49" s="27"/>
      <c r="D49" s="13"/>
    </row>
    <row r="50" spans="2:4" x14ac:dyDescent="0.2">
      <c r="B50" s="36"/>
      <c r="C50" s="27"/>
      <c r="D50" s="13"/>
    </row>
    <row r="51" spans="2:4" x14ac:dyDescent="0.2">
      <c r="B51" s="3"/>
      <c r="C51" s="2"/>
    </row>
    <row r="52" spans="2:4" x14ac:dyDescent="0.2">
      <c r="B52" s="3"/>
      <c r="C52" s="2"/>
    </row>
    <row r="53" spans="2:4" x14ac:dyDescent="0.2">
      <c r="B53" s="35"/>
      <c r="C53" s="19"/>
      <c r="D53" s="16"/>
    </row>
  </sheetData>
  <mergeCells count="10">
    <mergeCell ref="V5:W5"/>
    <mergeCell ref="X5:Y5"/>
    <mergeCell ref="E4:K4"/>
    <mergeCell ref="L4:R4"/>
    <mergeCell ref="T4:Y4"/>
    <mergeCell ref="F5:H5"/>
    <mergeCell ref="I5:K5"/>
    <mergeCell ref="M5:O5"/>
    <mergeCell ref="P5:R5"/>
    <mergeCell ref="T5:U5"/>
  </mergeCells>
  <conditionalFormatting sqref="T17:Y17 Y18">
    <cfRule type="colorScale" priority="2">
      <colorScale>
        <cfvo type="num" val="0"/>
        <cfvo type="num" val="1"/>
        <cfvo type="num" val="2"/>
        <color theme="9"/>
        <color theme="0"/>
        <color theme="5" tint="0.39997558519241921"/>
      </colorScale>
    </cfRule>
  </conditionalFormatting>
  <conditionalFormatting sqref="X18">
    <cfRule type="colorScale" priority="1">
      <colorScale>
        <cfvo type="num" val="0"/>
        <cfvo type="num" val="1"/>
        <cfvo type="num" val="2"/>
        <color theme="9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1154-49F2-DF40-9788-73D3A41E46C1}">
  <dimension ref="A1:AT94"/>
  <sheetViews>
    <sheetView topLeftCell="W1" zoomScale="114" workbookViewId="0">
      <selection activeCell="AX18" sqref="AK1:AX18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24.1640625" bestFit="1" customWidth="1"/>
    <col min="7" max="7" width="10.5" customWidth="1"/>
    <col min="8" max="8" width="15.1640625" customWidth="1"/>
    <col min="9" max="9" width="16.83203125" customWidth="1"/>
    <col min="10" max="10" width="9.5" customWidth="1"/>
    <col min="11" max="12" width="14.83203125" customWidth="1"/>
    <col min="16" max="16" width="17.5" bestFit="1" customWidth="1"/>
    <col min="19" max="19" width="5.1640625" customWidth="1"/>
    <col min="20" max="20" width="15.1640625" customWidth="1"/>
    <col min="21" max="21" width="16.83203125" customWidth="1"/>
    <col min="28" max="28" width="17.5" bestFit="1" customWidth="1"/>
    <col min="31" max="31" width="5.1640625" customWidth="1"/>
    <col min="32" max="33" width="14.83203125" customWidth="1"/>
  </cols>
  <sheetData>
    <row r="1" spans="1:46" x14ac:dyDescent="0.2">
      <c r="A1" s="1" t="s">
        <v>176</v>
      </c>
      <c r="B1" s="1"/>
      <c r="C1" s="1"/>
      <c r="D1" s="1"/>
      <c r="E1" s="1"/>
      <c r="F1" s="1"/>
      <c r="H1" s="33" t="s">
        <v>78</v>
      </c>
      <c r="I1" s="33"/>
      <c r="J1" s="1"/>
      <c r="K1" s="33" t="s">
        <v>79</v>
      </c>
      <c r="L1" s="33"/>
      <c r="O1" s="1" t="s">
        <v>88</v>
      </c>
      <c r="P1" s="1"/>
      <c r="Q1" s="1"/>
      <c r="R1" s="1"/>
      <c r="T1" s="33" t="s">
        <v>78</v>
      </c>
      <c r="U1" s="33"/>
      <c r="AA1" s="1" t="s">
        <v>88</v>
      </c>
      <c r="AB1" s="1"/>
      <c r="AC1" s="1"/>
      <c r="AD1" s="1"/>
      <c r="AF1" s="33" t="s">
        <v>90</v>
      </c>
      <c r="AG1" s="33"/>
    </row>
    <row r="2" spans="1:46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14"/>
      <c r="H2" s="7" t="s">
        <v>186</v>
      </c>
      <c r="I2" s="7" t="s">
        <v>185</v>
      </c>
      <c r="J2" s="7"/>
      <c r="K2" s="7" t="s">
        <v>186</v>
      </c>
      <c r="L2" s="7" t="s">
        <v>185</v>
      </c>
      <c r="O2" s="6" t="s">
        <v>46</v>
      </c>
      <c r="P2" s="6" t="s">
        <v>87</v>
      </c>
      <c r="Q2" s="6" t="s">
        <v>47</v>
      </c>
      <c r="R2" s="6" t="s">
        <v>59</v>
      </c>
      <c r="S2" s="14"/>
      <c r="T2" s="7" t="s">
        <v>186</v>
      </c>
      <c r="U2" s="7" t="s">
        <v>185</v>
      </c>
      <c r="V2" s="7" t="s">
        <v>184</v>
      </c>
      <c r="W2" s="28"/>
      <c r="X2" s="28"/>
      <c r="Y2" s="28"/>
      <c r="AA2" s="6" t="s">
        <v>46</v>
      </c>
      <c r="AB2" s="6" t="s">
        <v>87</v>
      </c>
      <c r="AC2" s="6" t="s">
        <v>47</v>
      </c>
      <c r="AD2" s="6" t="s">
        <v>59</v>
      </c>
      <c r="AE2" s="14"/>
      <c r="AF2" s="7" t="s">
        <v>186</v>
      </c>
      <c r="AG2" s="7" t="s">
        <v>185</v>
      </c>
      <c r="AH2" s="7" t="s">
        <v>184</v>
      </c>
      <c r="AM2" s="2"/>
      <c r="AO2" s="2"/>
      <c r="AP2" s="2"/>
      <c r="AT2" s="3"/>
    </row>
    <row r="3" spans="1:46" x14ac:dyDescent="0.2">
      <c r="A3" t="s">
        <v>174</v>
      </c>
      <c r="B3" t="s">
        <v>175</v>
      </c>
      <c r="C3" s="2">
        <v>1</v>
      </c>
      <c r="D3" t="s">
        <v>177</v>
      </c>
      <c r="E3" s="2">
        <v>7</v>
      </c>
      <c r="F3" s="2">
        <v>9</v>
      </c>
      <c r="H3">
        <v>35050.438000000002</v>
      </c>
      <c r="I3">
        <v>25123.478999999999</v>
      </c>
      <c r="J3" s="3" t="s">
        <v>64</v>
      </c>
      <c r="K3">
        <v>76.271999999999991</v>
      </c>
      <c r="L3">
        <v>56.523000000000003</v>
      </c>
      <c r="M3" t="s">
        <v>141</v>
      </c>
      <c r="AA3" s="2"/>
      <c r="AC3" s="2"/>
      <c r="AD3" s="2"/>
      <c r="AM3" s="2"/>
      <c r="AO3" s="2"/>
      <c r="AP3" s="2"/>
      <c r="AT3" s="3"/>
    </row>
    <row r="4" spans="1:46" x14ac:dyDescent="0.2">
      <c r="C4" s="2"/>
      <c r="D4" t="s">
        <v>91</v>
      </c>
      <c r="E4" s="2"/>
      <c r="F4" s="2"/>
      <c r="J4" s="3" t="s">
        <v>74</v>
      </c>
      <c r="K4">
        <v>84.444000000000003</v>
      </c>
      <c r="L4">
        <v>74.91</v>
      </c>
      <c r="O4" s="2">
        <v>1</v>
      </c>
      <c r="P4" t="s">
        <v>177</v>
      </c>
      <c r="Q4" s="2">
        <v>7</v>
      </c>
      <c r="R4" s="2">
        <v>9</v>
      </c>
      <c r="T4">
        <v>35050.438000000002</v>
      </c>
      <c r="U4">
        <v>25123.478999999999</v>
      </c>
      <c r="V4">
        <f>U4/T4</f>
        <v>0.71678074322494911</v>
      </c>
      <c r="AA4" s="2">
        <v>1</v>
      </c>
      <c r="AB4" t="s">
        <v>177</v>
      </c>
      <c r="AC4" s="2">
        <v>7</v>
      </c>
      <c r="AD4" s="2">
        <v>9</v>
      </c>
      <c r="AF4">
        <v>76.271999999999991</v>
      </c>
      <c r="AG4">
        <v>56.523000000000003</v>
      </c>
      <c r="AH4">
        <f>AG4/AF4</f>
        <v>0.74107142857142871</v>
      </c>
      <c r="AM4" s="2"/>
      <c r="AO4" s="2"/>
      <c r="AP4" s="2"/>
      <c r="AT4" s="3"/>
    </row>
    <row r="5" spans="1:46" x14ac:dyDescent="0.2">
      <c r="C5" s="2"/>
      <c r="E5" s="2"/>
      <c r="F5" s="2"/>
      <c r="J5" s="3" t="s">
        <v>75</v>
      </c>
      <c r="K5">
        <v>85.805999999999997</v>
      </c>
      <c r="L5">
        <v>40.86</v>
      </c>
      <c r="O5" s="2"/>
      <c r="Q5" s="2"/>
      <c r="R5" s="2"/>
      <c r="W5" s="13"/>
      <c r="AA5" s="2">
        <v>2</v>
      </c>
      <c r="AC5" s="2"/>
      <c r="AD5" s="2"/>
      <c r="AM5" s="2"/>
      <c r="AO5" s="2"/>
      <c r="AP5" s="2"/>
      <c r="AT5" s="3"/>
    </row>
    <row r="6" spans="1:46" x14ac:dyDescent="0.2">
      <c r="C6" s="2"/>
      <c r="E6" s="2"/>
      <c r="F6" s="2"/>
      <c r="J6" s="3" t="s">
        <v>76</v>
      </c>
      <c r="K6">
        <v>49.031999999999996</v>
      </c>
      <c r="L6">
        <v>44.945999999999998</v>
      </c>
      <c r="O6" s="27">
        <v>3</v>
      </c>
      <c r="P6" t="s">
        <v>179</v>
      </c>
      <c r="Q6" s="27">
        <v>8</v>
      </c>
      <c r="R6" s="27" t="s">
        <v>189</v>
      </c>
      <c r="S6" s="13"/>
      <c r="T6">
        <v>92267.002999999997</v>
      </c>
      <c r="U6">
        <v>102147.173</v>
      </c>
      <c r="V6">
        <f>U6/T6</f>
        <v>1.1070823770010174</v>
      </c>
      <c r="W6" s="13"/>
      <c r="AA6" s="2">
        <v>3</v>
      </c>
      <c r="AB6" t="s">
        <v>179</v>
      </c>
      <c r="AC6" s="2">
        <v>8</v>
      </c>
      <c r="AD6" s="2" t="s">
        <v>189</v>
      </c>
      <c r="AF6">
        <v>189.77199999999999</v>
      </c>
      <c r="AG6">
        <v>195.67399999999998</v>
      </c>
      <c r="AH6">
        <f t="shared" ref="AH6:AH10" si="0">AG6/AF6</f>
        <v>1.0311004784688995</v>
      </c>
      <c r="AM6" s="2"/>
      <c r="AN6" s="13"/>
      <c r="AO6" s="2"/>
      <c r="AP6" s="2"/>
      <c r="AT6" s="3"/>
    </row>
    <row r="7" spans="1:46" x14ac:dyDescent="0.2">
      <c r="C7" s="2"/>
      <c r="E7" s="2"/>
      <c r="F7" s="2"/>
      <c r="J7" s="3" t="s">
        <v>77</v>
      </c>
      <c r="K7">
        <v>85.805999999999997</v>
      </c>
      <c r="L7">
        <v>65.376000000000005</v>
      </c>
      <c r="O7" s="2">
        <v>4</v>
      </c>
      <c r="P7" t="s">
        <v>180</v>
      </c>
      <c r="Q7" s="2">
        <v>5</v>
      </c>
      <c r="R7" s="2" t="s">
        <v>189</v>
      </c>
      <c r="S7" s="13"/>
      <c r="T7">
        <v>89327.17</v>
      </c>
      <c r="U7">
        <v>119449.58100000001</v>
      </c>
      <c r="V7">
        <f>U7/T7</f>
        <v>1.3372144331898124</v>
      </c>
      <c r="W7" s="13"/>
      <c r="AA7" s="2">
        <v>4</v>
      </c>
      <c r="AB7" t="s">
        <v>180</v>
      </c>
      <c r="AC7" s="2">
        <v>5</v>
      </c>
      <c r="AD7" s="2" t="s">
        <v>189</v>
      </c>
      <c r="AF7">
        <v>186.78800000000001</v>
      </c>
      <c r="AG7">
        <v>232.37324999999998</v>
      </c>
      <c r="AH7">
        <f t="shared" si="0"/>
        <v>1.2440480651862003</v>
      </c>
      <c r="AM7" s="2"/>
      <c r="AN7" s="13"/>
      <c r="AO7" s="2"/>
      <c r="AP7" s="2"/>
      <c r="AT7" s="3"/>
    </row>
    <row r="8" spans="1:46" x14ac:dyDescent="0.2">
      <c r="A8" t="s">
        <v>174</v>
      </c>
      <c r="B8" t="s">
        <v>175</v>
      </c>
      <c r="C8" s="2">
        <v>2</v>
      </c>
      <c r="D8" t="s">
        <v>178</v>
      </c>
      <c r="E8" s="2">
        <v>4</v>
      </c>
      <c r="F8" s="2">
        <v>9</v>
      </c>
      <c r="H8">
        <v>52085.307000000001</v>
      </c>
      <c r="I8">
        <v>27071.482</v>
      </c>
      <c r="J8" s="3" t="s">
        <v>64</v>
      </c>
      <c r="K8">
        <v>118.68275000000001</v>
      </c>
      <c r="L8">
        <v>92.363500000000002</v>
      </c>
      <c r="M8" t="s">
        <v>141</v>
      </c>
      <c r="N8" s="13"/>
      <c r="O8" s="27">
        <v>5</v>
      </c>
      <c r="P8" t="s">
        <v>181</v>
      </c>
      <c r="Q8" s="27">
        <v>9</v>
      </c>
      <c r="R8" s="27" t="s">
        <v>191</v>
      </c>
      <c r="S8" s="13"/>
      <c r="T8">
        <v>216903.69899999999</v>
      </c>
      <c r="U8">
        <v>204933.71900000001</v>
      </c>
      <c r="V8">
        <f>U8/T8</f>
        <v>0.94481431135021821</v>
      </c>
      <c r="W8" s="13"/>
      <c r="AA8" s="2">
        <v>5</v>
      </c>
      <c r="AB8" s="13" t="s">
        <v>181</v>
      </c>
      <c r="AC8" s="2">
        <v>9</v>
      </c>
      <c r="AD8" s="2" t="s">
        <v>191</v>
      </c>
      <c r="AF8">
        <v>307.23225000000002</v>
      </c>
      <c r="AG8">
        <v>295.95474999999999</v>
      </c>
      <c r="AH8">
        <f t="shared" si="0"/>
        <v>0.96329324151354545</v>
      </c>
      <c r="AM8" s="2"/>
      <c r="AN8" s="13"/>
      <c r="AO8" s="2"/>
      <c r="AP8" s="2"/>
      <c r="AT8" s="3"/>
    </row>
    <row r="9" spans="1:46" x14ac:dyDescent="0.2">
      <c r="C9" s="2"/>
      <c r="D9" t="s">
        <v>187</v>
      </c>
      <c r="E9" s="2"/>
      <c r="F9" s="2"/>
      <c r="J9" s="3" t="s">
        <v>74</v>
      </c>
      <c r="K9">
        <v>226.89500000000001</v>
      </c>
      <c r="L9">
        <v>100.797</v>
      </c>
      <c r="O9" s="27">
        <v>6</v>
      </c>
      <c r="P9" t="s">
        <v>182</v>
      </c>
      <c r="Q9" s="27">
        <v>7</v>
      </c>
      <c r="R9" s="27">
        <v>9</v>
      </c>
      <c r="S9" s="13"/>
      <c r="T9">
        <v>21311.982</v>
      </c>
      <c r="U9">
        <v>16031.909</v>
      </c>
      <c r="V9">
        <f>U9/T9</f>
        <v>0.75224861770247364</v>
      </c>
      <c r="W9" s="13"/>
      <c r="AA9" s="2">
        <v>6</v>
      </c>
      <c r="AB9" s="13" t="s">
        <v>182</v>
      </c>
      <c r="AC9" s="2">
        <v>7</v>
      </c>
      <c r="AD9" s="2">
        <v>9</v>
      </c>
      <c r="AF9">
        <v>61.02825</v>
      </c>
      <c r="AG9">
        <v>42.21275</v>
      </c>
      <c r="AH9">
        <f t="shared" si="0"/>
        <v>0.69169196232892149</v>
      </c>
      <c r="AM9" s="2"/>
    </row>
    <row r="10" spans="1:46" x14ac:dyDescent="0.2">
      <c r="C10" s="2"/>
      <c r="D10" t="s">
        <v>203</v>
      </c>
      <c r="E10" s="2"/>
      <c r="F10" s="2"/>
      <c r="J10" s="3" t="s">
        <v>75</v>
      </c>
      <c r="K10">
        <v>121.49299999999999</v>
      </c>
      <c r="L10">
        <v>146.11500000000001</v>
      </c>
      <c r="O10" s="22">
        <v>7</v>
      </c>
      <c r="P10" t="s">
        <v>183</v>
      </c>
      <c r="Q10" s="2">
        <v>8</v>
      </c>
      <c r="R10" s="2" t="s">
        <v>189</v>
      </c>
      <c r="T10">
        <v>68835.941999999995</v>
      </c>
      <c r="U10">
        <v>84137.994000000006</v>
      </c>
      <c r="V10">
        <f>U10/T10</f>
        <v>1.2222974154984327</v>
      </c>
      <c r="W10" s="13"/>
      <c r="AA10" s="2">
        <v>7</v>
      </c>
      <c r="AB10" s="13" t="s">
        <v>183</v>
      </c>
      <c r="AC10" s="2">
        <v>8</v>
      </c>
      <c r="AD10" s="2" t="s">
        <v>189</v>
      </c>
      <c r="AF10">
        <v>149.36399999999998</v>
      </c>
      <c r="AG10">
        <v>153.93424999999999</v>
      </c>
      <c r="AH10">
        <f t="shared" si="0"/>
        <v>1.0305980691465146</v>
      </c>
    </row>
    <row r="11" spans="1:46" x14ac:dyDescent="0.2">
      <c r="C11" s="2"/>
      <c r="E11" s="2"/>
      <c r="F11" s="2"/>
      <c r="J11" s="3" t="s">
        <v>76</v>
      </c>
      <c r="K11">
        <v>91.619</v>
      </c>
      <c r="L11">
        <v>77.741</v>
      </c>
      <c r="O11" s="2"/>
      <c r="Q11" s="2"/>
      <c r="R11" s="2"/>
      <c r="AA11" s="2"/>
      <c r="AC11" s="2"/>
      <c r="AD11" s="2"/>
    </row>
    <row r="12" spans="1:46" x14ac:dyDescent="0.2">
      <c r="C12" s="2"/>
      <c r="E12" s="2"/>
      <c r="F12" s="2"/>
      <c r="J12" s="3" t="s">
        <v>77</v>
      </c>
      <c r="K12">
        <v>34.723999999999997</v>
      </c>
      <c r="L12">
        <v>44.801000000000002</v>
      </c>
      <c r="O12" s="2"/>
      <c r="P12" s="13"/>
      <c r="Q12" s="2"/>
      <c r="R12" s="2"/>
      <c r="Z12" s="13"/>
      <c r="AA12" s="2"/>
      <c r="AB12" s="13"/>
      <c r="AC12" s="2"/>
      <c r="AD12" s="2"/>
    </row>
    <row r="13" spans="1:46" x14ac:dyDescent="0.2">
      <c r="A13" t="s">
        <v>174</v>
      </c>
      <c r="B13" t="s">
        <v>175</v>
      </c>
      <c r="C13" s="2">
        <v>3</v>
      </c>
      <c r="D13" t="s">
        <v>179</v>
      </c>
      <c r="E13" s="2">
        <v>8</v>
      </c>
      <c r="F13" s="2" t="s">
        <v>189</v>
      </c>
      <c r="H13">
        <v>92267.002999999997</v>
      </c>
      <c r="I13">
        <v>102147.173</v>
      </c>
      <c r="J13" s="3" t="s">
        <v>64</v>
      </c>
      <c r="K13">
        <v>189.77199999999999</v>
      </c>
      <c r="L13">
        <v>195.67399999999998</v>
      </c>
      <c r="N13" s="13"/>
      <c r="O13" s="2"/>
      <c r="Q13" s="2"/>
      <c r="R13" s="2"/>
    </row>
    <row r="14" spans="1:46" x14ac:dyDescent="0.2">
      <c r="C14" s="2"/>
      <c r="D14" t="s">
        <v>188</v>
      </c>
      <c r="E14" s="2"/>
      <c r="F14" s="2"/>
      <c r="J14" s="3" t="s">
        <v>74</v>
      </c>
      <c r="K14">
        <v>220.64400000000001</v>
      </c>
      <c r="L14">
        <v>270.584</v>
      </c>
      <c r="O14" s="2"/>
      <c r="Q14" s="2"/>
      <c r="R14" s="2"/>
    </row>
    <row r="15" spans="1:46" x14ac:dyDescent="0.2">
      <c r="C15" s="2"/>
      <c r="E15" s="2"/>
      <c r="F15" s="2"/>
      <c r="J15" s="3" t="s">
        <v>75</v>
      </c>
      <c r="K15">
        <v>210.65600000000001</v>
      </c>
      <c r="L15">
        <v>209.74799999999999</v>
      </c>
      <c r="T15" t="s">
        <v>92</v>
      </c>
      <c r="AF15" t="s">
        <v>92</v>
      </c>
    </row>
    <row r="16" spans="1:46" x14ac:dyDescent="0.2">
      <c r="C16" s="2"/>
      <c r="E16" s="2"/>
      <c r="F16" s="2"/>
      <c r="J16" s="3" t="s">
        <v>76</v>
      </c>
      <c r="K16">
        <v>155.268</v>
      </c>
      <c r="L16">
        <v>191.58799999999999</v>
      </c>
      <c r="S16" t="s">
        <v>64</v>
      </c>
      <c r="T16">
        <f>AVERAGE(T4:T10)</f>
        <v>87282.705666666661</v>
      </c>
      <c r="U16">
        <f>AVERAGE(U4:U10)</f>
        <v>91970.642500000002</v>
      </c>
      <c r="AE16" t="s">
        <v>64</v>
      </c>
      <c r="AF16">
        <f>AVERAGE(AF4:AF10)</f>
        <v>161.74275</v>
      </c>
      <c r="AG16">
        <f>AVERAGE(AG4:AG10)</f>
        <v>162.77866666666668</v>
      </c>
    </row>
    <row r="17" spans="1:33" x14ac:dyDescent="0.2">
      <c r="C17" s="2"/>
      <c r="E17" s="2"/>
      <c r="F17" s="2"/>
      <c r="J17" s="3" t="s">
        <v>77</v>
      </c>
      <c r="K17">
        <v>172.52</v>
      </c>
      <c r="L17">
        <v>110.776</v>
      </c>
      <c r="O17" s="8"/>
      <c r="S17" t="s">
        <v>93</v>
      </c>
      <c r="T17">
        <f>STDEV(T4:T10)/SQRT(COUNT(T4:T10))</f>
        <v>28431.938744727002</v>
      </c>
      <c r="U17">
        <f>STDEV(U4:U10)/SQRT(COUNT(U4:U10))</f>
        <v>28234.668631874887</v>
      </c>
      <c r="AE17" t="s">
        <v>93</v>
      </c>
      <c r="AF17">
        <f>STDEV(AF4:AF10)/SQRT(COUNT(AF4:AF10))</f>
        <v>36.597810080545358</v>
      </c>
      <c r="AG17">
        <f>STDEV(AG4:AG10)/SQRT(COUNT(AG4:AG10))</f>
        <v>40.647266748242458</v>
      </c>
    </row>
    <row r="18" spans="1:33" x14ac:dyDescent="0.2">
      <c r="A18" t="s">
        <v>174</v>
      </c>
      <c r="B18" t="s">
        <v>175</v>
      </c>
      <c r="C18" s="2">
        <v>4</v>
      </c>
      <c r="D18" t="s">
        <v>180</v>
      </c>
      <c r="E18" s="2">
        <v>5</v>
      </c>
      <c r="F18" s="2" t="s">
        <v>189</v>
      </c>
      <c r="H18">
        <v>89327.17</v>
      </c>
      <c r="I18">
        <v>119449.58100000001</v>
      </c>
      <c r="J18" s="3" t="s">
        <v>64</v>
      </c>
      <c r="K18">
        <v>186.78800000000001</v>
      </c>
      <c r="L18">
        <v>232.37324999999998</v>
      </c>
      <c r="O18" s="8"/>
      <c r="S18" t="s">
        <v>94</v>
      </c>
      <c r="U18">
        <f>CORREL(T4:T10,U4:U10)</f>
        <v>0.97143614082877994</v>
      </c>
      <c r="AA18" s="8"/>
      <c r="AE18" t="s">
        <v>94</v>
      </c>
      <c r="AG18">
        <f>CORREL(AF4:AF10,AG4:AG10)</f>
        <v>0.9719169519544143</v>
      </c>
    </row>
    <row r="19" spans="1:33" x14ac:dyDescent="0.2">
      <c r="C19" s="2"/>
      <c r="D19" t="s">
        <v>187</v>
      </c>
      <c r="E19" s="2"/>
      <c r="F19" s="2"/>
      <c r="J19" s="3" t="s">
        <v>74</v>
      </c>
      <c r="K19">
        <v>219.28200000000001</v>
      </c>
      <c r="L19">
        <v>175.69800000000001</v>
      </c>
      <c r="O19" s="8"/>
      <c r="AA19" s="8"/>
    </row>
    <row r="20" spans="1:33" x14ac:dyDescent="0.2">
      <c r="C20" s="2"/>
      <c r="D20" t="s">
        <v>190</v>
      </c>
      <c r="E20" s="2"/>
      <c r="F20" s="2"/>
      <c r="J20" s="3" t="s">
        <v>75</v>
      </c>
      <c r="K20">
        <v>175.95599999999999</v>
      </c>
      <c r="L20">
        <v>263.15199999999999</v>
      </c>
      <c r="O20" s="2"/>
      <c r="Q20" s="2"/>
      <c r="R20" s="2"/>
      <c r="T20" t="s">
        <v>95</v>
      </c>
      <c r="U20">
        <f>TTEST(T4:T10,U4:U10,2,1)</f>
        <v>0.51977563480311217</v>
      </c>
      <c r="V20" s="3"/>
      <c r="AA20" s="8"/>
      <c r="AF20" t="s">
        <v>95</v>
      </c>
      <c r="AG20">
        <f>TTEST(AF4:AF10,AG4:AG10,2,1)</f>
        <v>0.92150096945203697</v>
      </c>
    </row>
    <row r="21" spans="1:33" x14ac:dyDescent="0.2">
      <c r="C21" s="2"/>
      <c r="E21" s="2"/>
      <c r="F21" s="2"/>
      <c r="J21" s="3" t="s">
        <v>76</v>
      </c>
      <c r="K21">
        <v>181.39699999999999</v>
      </c>
      <c r="L21">
        <v>250.74100000000001</v>
      </c>
      <c r="T21" t="s">
        <v>96</v>
      </c>
      <c r="U21">
        <v>0.85519999999999996</v>
      </c>
      <c r="V21" s="3"/>
      <c r="AA21" s="8"/>
      <c r="AF21" t="s">
        <v>96</v>
      </c>
      <c r="AG21">
        <v>0.92400000000000004</v>
      </c>
    </row>
    <row r="22" spans="1:33" x14ac:dyDescent="0.2">
      <c r="C22" s="2"/>
      <c r="E22" s="2"/>
      <c r="F22" s="2"/>
      <c r="J22" s="3" t="s">
        <v>77</v>
      </c>
      <c r="K22">
        <v>170.517</v>
      </c>
      <c r="L22">
        <v>239.90199999999999</v>
      </c>
      <c r="O22" s="8"/>
      <c r="P22" s="8"/>
      <c r="Q22" s="8"/>
      <c r="R22" s="8"/>
      <c r="S22" s="8"/>
      <c r="V22" s="3"/>
      <c r="AA22" s="8"/>
    </row>
    <row r="23" spans="1:33" x14ac:dyDescent="0.2">
      <c r="A23" t="s">
        <v>174</v>
      </c>
      <c r="B23" t="s">
        <v>175</v>
      </c>
      <c r="C23" s="2">
        <v>5</v>
      </c>
      <c r="D23" s="13" t="s">
        <v>181</v>
      </c>
      <c r="E23" s="2">
        <v>9</v>
      </c>
      <c r="F23" s="2" t="s">
        <v>191</v>
      </c>
      <c r="H23">
        <v>216903.69899999999</v>
      </c>
      <c r="I23">
        <v>204933.71900000001</v>
      </c>
      <c r="J23" s="3" t="s">
        <v>64</v>
      </c>
      <c r="K23">
        <v>307.23225000000002</v>
      </c>
      <c r="L23">
        <v>295.95474999999999</v>
      </c>
      <c r="O23" s="8"/>
      <c r="V23" s="3"/>
      <c r="AA23" s="8"/>
    </row>
    <row r="24" spans="1:33" x14ac:dyDescent="0.2">
      <c r="C24" s="2"/>
      <c r="E24" s="2"/>
      <c r="F24" s="2"/>
      <c r="J24" s="3" t="s">
        <v>74</v>
      </c>
      <c r="K24">
        <v>374.67099999999999</v>
      </c>
      <c r="L24">
        <v>321.536</v>
      </c>
      <c r="O24" s="8"/>
      <c r="V24" s="3"/>
      <c r="AA24" s="8"/>
    </row>
    <row r="25" spans="1:33" x14ac:dyDescent="0.2">
      <c r="C25" s="2"/>
      <c r="E25" s="2"/>
      <c r="F25" s="2"/>
      <c r="J25" s="3" t="s">
        <v>75</v>
      </c>
      <c r="K25">
        <v>324.25900000000001</v>
      </c>
      <c r="L25">
        <v>322.82</v>
      </c>
      <c r="O25" s="8"/>
      <c r="AA25" s="8"/>
    </row>
    <row r="26" spans="1:33" x14ac:dyDescent="0.2">
      <c r="C26" s="2"/>
      <c r="E26" s="2"/>
      <c r="F26" s="2"/>
      <c r="J26" s="3" t="s">
        <v>76</v>
      </c>
      <c r="K26">
        <v>272.52300000000002</v>
      </c>
      <c r="L26">
        <v>303.80200000000002</v>
      </c>
      <c r="O26" s="8"/>
      <c r="AA26" s="8"/>
    </row>
    <row r="27" spans="1:33" x14ac:dyDescent="0.2">
      <c r="C27" s="2"/>
      <c r="E27" s="2"/>
      <c r="F27" s="2"/>
      <c r="J27" s="3" t="s">
        <v>77</v>
      </c>
      <c r="K27">
        <v>257.476</v>
      </c>
      <c r="L27">
        <v>235.661</v>
      </c>
      <c r="O27" s="8"/>
      <c r="AA27" s="8"/>
    </row>
    <row r="28" spans="1:33" x14ac:dyDescent="0.2">
      <c r="A28" t="s">
        <v>174</v>
      </c>
      <c r="B28" t="s">
        <v>175</v>
      </c>
      <c r="C28" s="2">
        <v>6</v>
      </c>
      <c r="D28" s="13" t="s">
        <v>182</v>
      </c>
      <c r="E28" s="2">
        <v>7</v>
      </c>
      <c r="F28" s="2">
        <v>9</v>
      </c>
      <c r="H28">
        <v>21311.982</v>
      </c>
      <c r="I28">
        <v>16031.909</v>
      </c>
      <c r="J28" s="3" t="s">
        <v>64</v>
      </c>
      <c r="K28">
        <v>61.02825</v>
      </c>
      <c r="L28">
        <v>42.21275</v>
      </c>
      <c r="O28" s="8"/>
      <c r="AA28" s="8"/>
    </row>
    <row r="29" spans="1:33" x14ac:dyDescent="0.2">
      <c r="C29" s="2"/>
      <c r="D29" s="13" t="s">
        <v>204</v>
      </c>
      <c r="E29" s="2"/>
      <c r="F29" s="2"/>
      <c r="J29" s="3" t="s">
        <v>74</v>
      </c>
      <c r="K29">
        <v>78.063000000000002</v>
      </c>
      <c r="L29">
        <v>24.667000000000002</v>
      </c>
      <c r="O29" s="8"/>
      <c r="AA29" s="8"/>
    </row>
    <row r="30" spans="1:33" x14ac:dyDescent="0.2">
      <c r="C30" s="2"/>
      <c r="E30" s="2"/>
      <c r="F30" s="2"/>
      <c r="J30" s="3" t="s">
        <v>75</v>
      </c>
      <c r="K30">
        <v>59.335000000000001</v>
      </c>
      <c r="L30">
        <v>46.021000000000001</v>
      </c>
      <c r="O30" s="8"/>
      <c r="AA30" s="8"/>
    </row>
    <row r="31" spans="1:33" x14ac:dyDescent="0.2">
      <c r="C31" s="2"/>
      <c r="E31" s="2"/>
      <c r="F31" s="2"/>
      <c r="J31" s="3" t="s">
        <v>76</v>
      </c>
      <c r="K31">
        <v>50.905999999999999</v>
      </c>
      <c r="L31">
        <v>41.838000000000001</v>
      </c>
      <c r="O31" s="8"/>
      <c r="AA31" s="8"/>
    </row>
    <row r="32" spans="1:33" x14ac:dyDescent="0.2">
      <c r="C32" s="2"/>
      <c r="E32" s="2"/>
      <c r="F32" s="2"/>
      <c r="J32" s="3" t="s">
        <v>77</v>
      </c>
      <c r="K32">
        <v>55.808999999999997</v>
      </c>
      <c r="L32">
        <v>56.325000000000003</v>
      </c>
      <c r="O32" s="8"/>
      <c r="AA32" s="8"/>
    </row>
    <row r="33" spans="1:33" x14ac:dyDescent="0.2">
      <c r="A33" t="s">
        <v>174</v>
      </c>
      <c r="B33" t="s">
        <v>175</v>
      </c>
      <c r="C33" s="2">
        <v>7</v>
      </c>
      <c r="D33" s="13" t="s">
        <v>183</v>
      </c>
      <c r="E33" s="2">
        <v>8</v>
      </c>
      <c r="F33" s="2" t="s">
        <v>189</v>
      </c>
      <c r="H33">
        <v>68835.941999999995</v>
      </c>
      <c r="I33">
        <v>84137.994000000006</v>
      </c>
      <c r="J33" s="3" t="s">
        <v>64</v>
      </c>
      <c r="K33">
        <v>149.36399999999998</v>
      </c>
      <c r="L33">
        <v>153.93424999999999</v>
      </c>
      <c r="O33" s="8"/>
      <c r="AA33" s="8"/>
    </row>
    <row r="34" spans="1:33" x14ac:dyDescent="0.2">
      <c r="C34" s="2"/>
      <c r="D34" t="s">
        <v>192</v>
      </c>
      <c r="E34" s="2"/>
      <c r="F34" s="2"/>
      <c r="J34" s="3" t="s">
        <v>74</v>
      </c>
      <c r="K34">
        <v>246.53700000000001</v>
      </c>
      <c r="L34">
        <v>131.09899999999999</v>
      </c>
      <c r="O34" s="8"/>
      <c r="AA34" s="8"/>
    </row>
    <row r="35" spans="1:33" x14ac:dyDescent="0.2">
      <c r="C35" s="2"/>
      <c r="E35" s="2"/>
      <c r="F35" s="2"/>
      <c r="J35" s="3" t="s">
        <v>75</v>
      </c>
      <c r="K35">
        <v>131.09899999999999</v>
      </c>
      <c r="L35">
        <v>256.49400000000003</v>
      </c>
      <c r="O35" s="8"/>
      <c r="P35" s="8"/>
      <c r="Q35" s="8"/>
      <c r="R35" s="8"/>
      <c r="S35" s="8"/>
      <c r="T35" s="8"/>
      <c r="U35" s="8"/>
      <c r="AA35" s="8"/>
    </row>
    <row r="36" spans="1:33" x14ac:dyDescent="0.2">
      <c r="C36" s="2"/>
      <c r="E36" s="2"/>
      <c r="F36" s="2"/>
      <c r="J36" s="3" t="s">
        <v>76</v>
      </c>
      <c r="K36">
        <v>105.015</v>
      </c>
      <c r="L36">
        <v>135.27799999999999</v>
      </c>
      <c r="O36" s="8"/>
      <c r="P36" s="8"/>
      <c r="Q36" s="8"/>
      <c r="R36" s="8"/>
      <c r="S36" s="8"/>
      <c r="T36" s="8"/>
      <c r="U36" s="8"/>
      <c r="AA36" s="8"/>
    </row>
    <row r="37" spans="1:33" x14ac:dyDescent="0.2">
      <c r="C37" s="2"/>
      <c r="E37" s="2"/>
      <c r="F37" s="2"/>
      <c r="J37" s="3" t="s">
        <v>77</v>
      </c>
      <c r="K37">
        <v>114.80500000000001</v>
      </c>
      <c r="L37">
        <v>92.866</v>
      </c>
      <c r="O37" s="8"/>
      <c r="P37" s="8"/>
      <c r="Q37" s="8"/>
      <c r="R37" s="8"/>
      <c r="S37" s="8"/>
      <c r="T37" s="8"/>
      <c r="U37" s="8"/>
      <c r="AA37" s="8"/>
      <c r="AB37" s="8"/>
      <c r="AC37" s="8"/>
      <c r="AD37" s="8"/>
      <c r="AE37" s="8"/>
      <c r="AF37" s="8"/>
      <c r="AG37" s="8"/>
    </row>
    <row r="38" spans="1:33" x14ac:dyDescent="0.2">
      <c r="C38" s="2"/>
      <c r="D38" s="13"/>
      <c r="E38" s="2"/>
      <c r="F38" s="2"/>
      <c r="J38" s="3"/>
      <c r="AA38" s="8"/>
      <c r="AB38" s="8"/>
      <c r="AC38" s="8"/>
      <c r="AD38" s="8"/>
      <c r="AE38" s="8"/>
      <c r="AF38" s="8"/>
      <c r="AG38" s="8"/>
    </row>
    <row r="39" spans="1:33" x14ac:dyDescent="0.2">
      <c r="C39" s="2"/>
      <c r="D39" s="13"/>
      <c r="E39" s="2"/>
      <c r="F39" s="2"/>
      <c r="J39" s="3"/>
      <c r="AA39" s="8"/>
      <c r="AB39" s="8"/>
      <c r="AC39" s="8"/>
      <c r="AD39" s="8"/>
      <c r="AE39" s="8"/>
      <c r="AF39" s="8"/>
      <c r="AG39" s="8"/>
    </row>
    <row r="40" spans="1:33" x14ac:dyDescent="0.2">
      <c r="C40" s="2"/>
      <c r="E40" s="2"/>
      <c r="F40" s="2"/>
      <c r="J40" s="3"/>
    </row>
    <row r="41" spans="1:33" x14ac:dyDescent="0.2">
      <c r="C41" s="2"/>
      <c r="E41" s="2"/>
      <c r="F41" s="2"/>
      <c r="J41" s="3"/>
    </row>
    <row r="42" spans="1:33" x14ac:dyDescent="0.2">
      <c r="C42" s="2"/>
      <c r="E42" s="2"/>
      <c r="F42" s="2"/>
      <c r="J42" s="3"/>
    </row>
    <row r="43" spans="1:33" x14ac:dyDescent="0.2">
      <c r="C43" s="2"/>
      <c r="D43" s="13"/>
      <c r="E43" s="2"/>
      <c r="F43" s="2"/>
      <c r="J43" s="3"/>
    </row>
    <row r="44" spans="1:33" x14ac:dyDescent="0.2">
      <c r="C44" s="2"/>
      <c r="E44" s="2"/>
      <c r="F44" s="2"/>
      <c r="J44" s="3"/>
    </row>
    <row r="45" spans="1:33" x14ac:dyDescent="0.2">
      <c r="C45" s="2"/>
      <c r="E45" s="2"/>
      <c r="F45" s="2"/>
      <c r="J45" s="3"/>
    </row>
    <row r="46" spans="1:33" x14ac:dyDescent="0.2">
      <c r="C46" s="2"/>
      <c r="E46" s="2"/>
      <c r="F46" s="2"/>
      <c r="J46" s="3"/>
    </row>
    <row r="47" spans="1:33" x14ac:dyDescent="0.2">
      <c r="C47" s="2"/>
      <c r="E47" s="2"/>
      <c r="F47" s="2"/>
      <c r="J47" s="3"/>
    </row>
    <row r="48" spans="1:33" x14ac:dyDescent="0.2">
      <c r="C48" s="2"/>
      <c r="E48" s="2"/>
      <c r="F48" s="2"/>
      <c r="J48" s="3"/>
    </row>
    <row r="49" spans="2:10" x14ac:dyDescent="0.2">
      <c r="J49" s="3"/>
    </row>
    <row r="50" spans="2:10" x14ac:dyDescent="0.2">
      <c r="B50" s="8"/>
      <c r="C50" s="8"/>
      <c r="D50" s="8"/>
      <c r="E50" s="8"/>
      <c r="F50" s="8"/>
      <c r="G50" s="8"/>
      <c r="J50" s="3"/>
    </row>
    <row r="51" spans="2:10" x14ac:dyDescent="0.2">
      <c r="B51" s="8"/>
      <c r="C51" s="8"/>
      <c r="J51" s="3"/>
    </row>
    <row r="52" spans="2:10" x14ac:dyDescent="0.2">
      <c r="B52" s="8"/>
      <c r="C52" s="8"/>
      <c r="J52" s="3"/>
    </row>
    <row r="53" spans="2:10" x14ac:dyDescent="0.2">
      <c r="C53" s="8"/>
      <c r="J53" s="3"/>
    </row>
    <row r="54" spans="2:10" x14ac:dyDescent="0.2">
      <c r="B54" s="8"/>
      <c r="C54" s="8"/>
      <c r="J54" s="3"/>
    </row>
    <row r="55" spans="2:10" x14ac:dyDescent="0.2">
      <c r="B55" s="8"/>
      <c r="C55" s="8"/>
      <c r="J55" s="3"/>
    </row>
    <row r="56" spans="2:10" x14ac:dyDescent="0.2">
      <c r="B56" s="8"/>
      <c r="C56" s="8"/>
      <c r="J56" s="3"/>
    </row>
    <row r="57" spans="2:10" x14ac:dyDescent="0.2">
      <c r="B57" s="8"/>
      <c r="C57" s="8"/>
      <c r="J57" s="3"/>
    </row>
    <row r="58" spans="2:10" x14ac:dyDescent="0.2">
      <c r="C58" s="8"/>
      <c r="J58" s="3"/>
    </row>
    <row r="59" spans="2:10" x14ac:dyDescent="0.2">
      <c r="B59" s="8"/>
      <c r="C59" s="8"/>
      <c r="J59" s="3"/>
    </row>
    <row r="60" spans="2:10" x14ac:dyDescent="0.2">
      <c r="B60" s="8"/>
      <c r="C60" s="8"/>
      <c r="J60" s="3"/>
    </row>
    <row r="61" spans="2:10" x14ac:dyDescent="0.2">
      <c r="B61" s="8"/>
      <c r="C61" s="8"/>
      <c r="J61" s="3"/>
    </row>
    <row r="62" spans="2:10" x14ac:dyDescent="0.2">
      <c r="B62" s="8"/>
      <c r="C62" s="8"/>
      <c r="J62" s="3"/>
    </row>
    <row r="63" spans="2:10" x14ac:dyDescent="0.2">
      <c r="B63" s="8"/>
      <c r="C63" s="8"/>
      <c r="J63" s="3"/>
    </row>
    <row r="64" spans="2:10" x14ac:dyDescent="0.2">
      <c r="B64" s="8"/>
      <c r="C64" s="8"/>
    </row>
    <row r="65" spans="2:12" x14ac:dyDescent="0.2">
      <c r="B65" s="8"/>
      <c r="C65" s="8"/>
    </row>
    <row r="66" spans="2:12" x14ac:dyDescent="0.2">
      <c r="B66" s="8"/>
      <c r="C66" s="8"/>
    </row>
    <row r="67" spans="2:12" x14ac:dyDescent="0.2">
      <c r="B67" s="8"/>
      <c r="C67" s="8"/>
    </row>
    <row r="68" spans="2:12" x14ac:dyDescent="0.2">
      <c r="B68" s="8"/>
      <c r="C68" s="8"/>
    </row>
    <row r="69" spans="2:12" x14ac:dyDescent="0.2">
      <c r="B69" s="8"/>
      <c r="C69" s="8"/>
    </row>
    <row r="70" spans="2:12" x14ac:dyDescent="0.2">
      <c r="B70" s="8"/>
      <c r="C70" s="8"/>
    </row>
    <row r="71" spans="2:12" x14ac:dyDescent="0.2">
      <c r="B71" s="8"/>
      <c r="C71" s="8"/>
      <c r="D71" s="8"/>
    </row>
    <row r="72" spans="2:12" x14ac:dyDescent="0.2">
      <c r="B72" s="8"/>
      <c r="C72" s="8"/>
      <c r="D72" s="8"/>
      <c r="G72" s="3"/>
    </row>
    <row r="73" spans="2:12" x14ac:dyDescent="0.2">
      <c r="B73" s="8"/>
      <c r="C73" s="8"/>
      <c r="D73" s="8"/>
    </row>
    <row r="76" spans="2:12" x14ac:dyDescent="0.2">
      <c r="E76" t="s">
        <v>68</v>
      </c>
      <c r="G76" t="s">
        <v>65</v>
      </c>
      <c r="L76" t="s">
        <v>66</v>
      </c>
    </row>
    <row r="77" spans="2:12" x14ac:dyDescent="0.2">
      <c r="E77">
        <v>1</v>
      </c>
      <c r="F77" t="s">
        <v>193</v>
      </c>
      <c r="G77" s="3">
        <v>68835.941999999995</v>
      </c>
      <c r="H77">
        <v>5251.6859999999997</v>
      </c>
      <c r="I77">
        <v>0</v>
      </c>
      <c r="J77">
        <v>361504730.23000002</v>
      </c>
      <c r="K77">
        <v>1753889704</v>
      </c>
      <c r="L77">
        <v>0</v>
      </c>
    </row>
    <row r="78" spans="2:12" x14ac:dyDescent="0.2">
      <c r="E78">
        <v>2</v>
      </c>
      <c r="F78" t="s">
        <v>194</v>
      </c>
      <c r="G78" s="3">
        <v>84137.994000000006</v>
      </c>
      <c r="H78">
        <v>5046.1469999999999</v>
      </c>
      <c r="I78">
        <v>0</v>
      </c>
      <c r="J78">
        <v>424572654.85799998</v>
      </c>
      <c r="K78">
        <v>2059872377</v>
      </c>
      <c r="L78">
        <v>0</v>
      </c>
    </row>
    <row r="79" spans="2:12" x14ac:dyDescent="0.2">
      <c r="E79">
        <v>3</v>
      </c>
      <c r="F79" t="s">
        <v>195</v>
      </c>
      <c r="G79" s="3">
        <v>112.127</v>
      </c>
      <c r="H79">
        <v>2850.5239999999999</v>
      </c>
      <c r="I79">
        <v>-89.367000000000004</v>
      </c>
      <c r="J79">
        <v>319620.94699999999</v>
      </c>
      <c r="K79">
        <v>1550684.7949999999</v>
      </c>
      <c r="L79">
        <v>246.53700000000001</v>
      </c>
    </row>
    <row r="80" spans="2:12" x14ac:dyDescent="0.2">
      <c r="E80">
        <v>4</v>
      </c>
      <c r="F80" t="s">
        <v>196</v>
      </c>
      <c r="G80" s="3">
        <v>59.774000000000001</v>
      </c>
      <c r="H80">
        <v>3909.886</v>
      </c>
      <c r="I80">
        <v>85.83</v>
      </c>
      <c r="J80">
        <v>233708.128</v>
      </c>
      <c r="K80">
        <v>1133866.987</v>
      </c>
      <c r="L80">
        <v>131.09899999999999</v>
      </c>
    </row>
    <row r="81" spans="5:12" x14ac:dyDescent="0.2">
      <c r="E81">
        <v>5</v>
      </c>
      <c r="F81" t="s">
        <v>197</v>
      </c>
      <c r="G81">
        <v>59.774000000000001</v>
      </c>
      <c r="H81">
        <v>6279.3429999999998</v>
      </c>
      <c r="I81">
        <v>85.83</v>
      </c>
      <c r="J81">
        <v>375339.17099999997</v>
      </c>
      <c r="K81">
        <v>1821009.389</v>
      </c>
      <c r="L81">
        <v>131.09899999999999</v>
      </c>
    </row>
    <row r="82" spans="5:12" x14ac:dyDescent="0.2">
      <c r="E82">
        <v>6</v>
      </c>
      <c r="F82" t="s">
        <v>198</v>
      </c>
      <c r="G82" s="3">
        <v>116.66200000000001</v>
      </c>
      <c r="H82">
        <v>4595.3249999999998</v>
      </c>
      <c r="I82">
        <v>86.650999999999996</v>
      </c>
      <c r="J82">
        <v>536098.26</v>
      </c>
      <c r="K82">
        <v>2600954.122</v>
      </c>
      <c r="L82">
        <v>256.49400000000003</v>
      </c>
    </row>
    <row r="83" spans="5:12" x14ac:dyDescent="0.2">
      <c r="E83">
        <v>7</v>
      </c>
      <c r="F83" t="s">
        <v>199</v>
      </c>
      <c r="G83">
        <v>47.819000000000003</v>
      </c>
      <c r="H83">
        <v>6909.7809999999999</v>
      </c>
      <c r="I83">
        <v>87.025999999999996</v>
      </c>
      <c r="J83">
        <v>330418.21500000003</v>
      </c>
      <c r="K83">
        <v>1603069.219</v>
      </c>
      <c r="L83">
        <v>105.015</v>
      </c>
    </row>
    <row r="84" spans="5:12" x14ac:dyDescent="0.2">
      <c r="E84">
        <v>8</v>
      </c>
      <c r="F84" t="s">
        <v>200</v>
      </c>
      <c r="G84">
        <v>61.628999999999998</v>
      </c>
      <c r="H84">
        <v>6739.9740000000002</v>
      </c>
      <c r="I84">
        <v>-94.62</v>
      </c>
      <c r="J84">
        <v>415375.74</v>
      </c>
      <c r="K84">
        <v>2015252.2849999999</v>
      </c>
      <c r="L84">
        <v>135.27799999999999</v>
      </c>
    </row>
    <row r="85" spans="5:12" x14ac:dyDescent="0.2">
      <c r="E85">
        <v>9</v>
      </c>
      <c r="F85" t="s">
        <v>201</v>
      </c>
      <c r="G85">
        <v>52.353000000000002</v>
      </c>
      <c r="H85">
        <v>5933.6080000000002</v>
      </c>
      <c r="I85">
        <v>-94.763999999999996</v>
      </c>
      <c r="J85">
        <v>310644.95799999998</v>
      </c>
      <c r="K85">
        <v>1507136.5560000001</v>
      </c>
      <c r="L85">
        <v>114.80500000000001</v>
      </c>
    </row>
    <row r="86" spans="5:12" x14ac:dyDescent="0.2">
      <c r="E86">
        <v>10</v>
      </c>
      <c r="F86" t="s">
        <v>202</v>
      </c>
      <c r="G86">
        <v>42.46</v>
      </c>
      <c r="H86">
        <v>6340.0780000000004</v>
      </c>
      <c r="I86">
        <v>-94.204999999999998</v>
      </c>
      <c r="J86">
        <v>269199.03200000001</v>
      </c>
      <c r="K86">
        <v>1306055.9669999999</v>
      </c>
      <c r="L86">
        <v>92.866</v>
      </c>
    </row>
    <row r="88" spans="5:12" x14ac:dyDescent="0.2">
      <c r="G88" t="s">
        <v>65</v>
      </c>
      <c r="J88" t="s">
        <v>66</v>
      </c>
    </row>
    <row r="89" spans="5:12" x14ac:dyDescent="0.2">
      <c r="G89" t="s">
        <v>85</v>
      </c>
      <c r="H89" t="s">
        <v>86</v>
      </c>
      <c r="J89" t="s">
        <v>85</v>
      </c>
      <c r="K89" t="s">
        <v>86</v>
      </c>
    </row>
    <row r="90" spans="5:12" x14ac:dyDescent="0.2">
      <c r="F90" t="s">
        <v>69</v>
      </c>
      <c r="G90">
        <f>$G$77</f>
        <v>68835.941999999995</v>
      </c>
      <c r="H90">
        <f>$G$78</f>
        <v>84137.994000000006</v>
      </c>
      <c r="I90" s="3" t="s">
        <v>64</v>
      </c>
      <c r="J90">
        <f>AVERAGE(J91:J94)</f>
        <v>149.36399999999998</v>
      </c>
      <c r="K90">
        <f>AVERAGE(K91:K94)</f>
        <v>153.93424999999999</v>
      </c>
    </row>
    <row r="91" spans="5:12" x14ac:dyDescent="0.2">
      <c r="I91" s="3" t="s">
        <v>74</v>
      </c>
      <c r="J91">
        <f>$L$79</f>
        <v>246.53700000000001</v>
      </c>
      <c r="K91">
        <f>$L$80</f>
        <v>131.09899999999999</v>
      </c>
    </row>
    <row r="92" spans="5:12" x14ac:dyDescent="0.2">
      <c r="I92" s="3" t="s">
        <v>75</v>
      </c>
      <c r="J92">
        <f>$L$81</f>
        <v>131.09899999999999</v>
      </c>
      <c r="K92">
        <f>$L$82</f>
        <v>256.49400000000003</v>
      </c>
    </row>
    <row r="93" spans="5:12" x14ac:dyDescent="0.2">
      <c r="I93" s="3" t="s">
        <v>76</v>
      </c>
      <c r="J93">
        <f>$L$83</f>
        <v>105.015</v>
      </c>
      <c r="K93">
        <f>$L$84</f>
        <v>135.27799999999999</v>
      </c>
    </row>
    <row r="94" spans="5:12" x14ac:dyDescent="0.2">
      <c r="I94" s="3" t="s">
        <v>77</v>
      </c>
      <c r="J94">
        <f>$L$85</f>
        <v>114.80500000000001</v>
      </c>
      <c r="K94">
        <f>$L$86</f>
        <v>92.866</v>
      </c>
    </row>
  </sheetData>
  <mergeCells count="4">
    <mergeCell ref="H1:I1"/>
    <mergeCell ref="K1:L1"/>
    <mergeCell ref="T1:U1"/>
    <mergeCell ref="AF1:AG1"/>
  </mergeCells>
  <conditionalFormatting sqref="AG21">
    <cfRule type="cellIs" dxfId="27" priority="1" operator="greaterThan">
      <formula>0.8</formula>
    </cfRule>
  </conditionalFormatting>
  <conditionalFormatting sqref="U20">
    <cfRule type="cellIs" dxfId="26" priority="4" operator="lessThan">
      <formula>0.05</formula>
    </cfRule>
  </conditionalFormatting>
  <conditionalFormatting sqref="U21">
    <cfRule type="cellIs" dxfId="25" priority="3" operator="greaterThan">
      <formula>0.8</formula>
    </cfRule>
  </conditionalFormatting>
  <conditionalFormatting sqref="AG20">
    <cfRule type="cellIs" dxfId="24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4"/>
  <sheetViews>
    <sheetView topLeftCell="R1" zoomScale="119" workbookViewId="0">
      <selection activeCell="AH4" sqref="AH4:AH10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7" max="7" width="5.1640625" customWidth="1"/>
    <col min="8" max="8" width="15.1640625" customWidth="1"/>
    <col min="9" max="9" width="16.83203125" customWidth="1"/>
    <col min="10" max="10" width="9.5" customWidth="1"/>
    <col min="11" max="12" width="14.83203125" customWidth="1"/>
    <col min="16" max="16" width="17.5" bestFit="1" customWidth="1"/>
    <col min="19" max="19" width="5.1640625" customWidth="1"/>
    <col min="20" max="20" width="15.1640625" customWidth="1"/>
    <col min="21" max="21" width="16.83203125" customWidth="1"/>
    <col min="28" max="28" width="17.5" bestFit="1" customWidth="1"/>
    <col min="31" max="31" width="5.1640625" customWidth="1"/>
    <col min="32" max="33" width="14.83203125" customWidth="1"/>
  </cols>
  <sheetData>
    <row r="1" spans="1:34" x14ac:dyDescent="0.2">
      <c r="A1" s="1" t="s">
        <v>101</v>
      </c>
      <c r="B1" s="1"/>
      <c r="C1" s="1"/>
      <c r="D1" s="1"/>
      <c r="E1" s="1"/>
      <c r="F1" s="1"/>
      <c r="H1" s="33" t="s">
        <v>78</v>
      </c>
      <c r="I1" s="33"/>
      <c r="J1" s="1"/>
      <c r="K1" s="33" t="s">
        <v>79</v>
      </c>
      <c r="L1" s="33"/>
      <c r="O1" s="1" t="s">
        <v>88</v>
      </c>
      <c r="P1" s="1"/>
      <c r="Q1" s="1"/>
      <c r="R1" s="1"/>
      <c r="T1" s="33" t="s">
        <v>78</v>
      </c>
      <c r="U1" s="33"/>
      <c r="AA1" s="1" t="s">
        <v>88</v>
      </c>
      <c r="AB1" s="1"/>
      <c r="AC1" s="1"/>
      <c r="AD1" s="1"/>
      <c r="AF1" s="33" t="s">
        <v>90</v>
      </c>
      <c r="AG1" s="33"/>
    </row>
    <row r="2" spans="1:34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14"/>
      <c r="H2" s="7" t="s">
        <v>57</v>
      </c>
      <c r="I2" s="7" t="s">
        <v>58</v>
      </c>
      <c r="J2" s="7"/>
      <c r="K2" s="7" t="s">
        <v>57</v>
      </c>
      <c r="L2" s="7" t="s">
        <v>58</v>
      </c>
      <c r="O2" s="6" t="s">
        <v>46</v>
      </c>
      <c r="P2" s="6" t="s">
        <v>87</v>
      </c>
      <c r="Q2" s="6" t="s">
        <v>47</v>
      </c>
      <c r="R2" s="6" t="s">
        <v>59</v>
      </c>
      <c r="S2" s="14"/>
      <c r="T2" s="7" t="s">
        <v>57</v>
      </c>
      <c r="U2" s="7" t="s">
        <v>58</v>
      </c>
      <c r="V2" s="7" t="s">
        <v>89</v>
      </c>
      <c r="W2" s="15"/>
      <c r="X2" s="15"/>
      <c r="Y2" s="15"/>
      <c r="AA2" s="6" t="s">
        <v>46</v>
      </c>
      <c r="AB2" s="6" t="s">
        <v>87</v>
      </c>
      <c r="AC2" s="6" t="s">
        <v>47</v>
      </c>
      <c r="AD2" s="6" t="s">
        <v>59</v>
      </c>
      <c r="AE2" s="14"/>
      <c r="AF2" s="7" t="s">
        <v>57</v>
      </c>
      <c r="AG2" s="7" t="s">
        <v>58</v>
      </c>
    </row>
    <row r="3" spans="1:34" x14ac:dyDescent="0.2">
      <c r="A3" t="s">
        <v>61</v>
      </c>
      <c r="B3" t="s">
        <v>60</v>
      </c>
      <c r="C3" s="2">
        <v>1</v>
      </c>
      <c r="D3" t="s">
        <v>70</v>
      </c>
      <c r="E3" s="2">
        <v>7</v>
      </c>
      <c r="F3" s="2">
        <v>9</v>
      </c>
      <c r="H3">
        <v>26986.562000000002</v>
      </c>
      <c r="I3">
        <v>30323.168000000001</v>
      </c>
      <c r="J3" s="3" t="s">
        <v>64</v>
      </c>
      <c r="K3">
        <f>AVERAGE(K4:K7)</f>
        <v>93.296999999999997</v>
      </c>
      <c r="L3">
        <f>AVERAGE(L4:L7)</f>
        <v>107.598</v>
      </c>
      <c r="M3" t="s">
        <v>141</v>
      </c>
      <c r="O3" s="2"/>
      <c r="Q3" s="2"/>
      <c r="R3" s="2"/>
      <c r="AA3" s="2"/>
      <c r="AC3" s="2"/>
      <c r="AD3" s="2"/>
    </row>
    <row r="4" spans="1:34" x14ac:dyDescent="0.2">
      <c r="C4" s="2"/>
      <c r="D4" t="s">
        <v>91</v>
      </c>
      <c r="E4" s="2"/>
      <c r="F4" s="2"/>
      <c r="J4" s="3" t="s">
        <v>74</v>
      </c>
      <c r="K4">
        <v>155.268</v>
      </c>
      <c r="L4">
        <v>85.352000000000004</v>
      </c>
      <c r="O4" s="2">
        <v>2</v>
      </c>
      <c r="P4" t="s">
        <v>67</v>
      </c>
      <c r="Q4" s="2">
        <v>7</v>
      </c>
      <c r="R4" s="2">
        <v>9</v>
      </c>
      <c r="T4">
        <v>63545.769</v>
      </c>
      <c r="U4">
        <v>45648.510999999999</v>
      </c>
      <c r="V4">
        <f t="shared" ref="V4:V10" si="0">U4/T4</f>
        <v>0.71835641803311878</v>
      </c>
      <c r="AA4" s="2">
        <v>2</v>
      </c>
      <c r="AB4" t="s">
        <v>67</v>
      </c>
      <c r="AC4" s="2">
        <v>7</v>
      </c>
      <c r="AD4" s="2">
        <v>9</v>
      </c>
      <c r="AF4">
        <v>190.56649999999999</v>
      </c>
      <c r="AG4">
        <v>138.92400000000001</v>
      </c>
      <c r="AH4">
        <f t="shared" ref="AH4:AH10" si="1">AG4/AF4</f>
        <v>0.72900536033353192</v>
      </c>
    </row>
    <row r="5" spans="1:34" x14ac:dyDescent="0.2">
      <c r="C5" s="2"/>
      <c r="E5" s="2"/>
      <c r="F5" s="2"/>
      <c r="J5" s="3" t="s">
        <v>75</v>
      </c>
      <c r="K5">
        <v>26.029</v>
      </c>
      <c r="L5">
        <v>213.077</v>
      </c>
      <c r="O5" s="27">
        <v>3</v>
      </c>
      <c r="P5" s="13" t="s">
        <v>71</v>
      </c>
      <c r="Q5" s="27">
        <v>8</v>
      </c>
      <c r="R5" s="27">
        <v>9</v>
      </c>
      <c r="S5" s="13"/>
      <c r="T5" s="13">
        <v>82564.917000000001</v>
      </c>
      <c r="U5" s="13">
        <v>43261.069000000003</v>
      </c>
      <c r="V5" s="13">
        <f t="shared" si="0"/>
        <v>0.52396430072109201</v>
      </c>
      <c r="W5" s="13"/>
      <c r="AA5" s="2">
        <v>3</v>
      </c>
      <c r="AB5" t="s">
        <v>71</v>
      </c>
      <c r="AC5" s="2">
        <v>8</v>
      </c>
      <c r="AD5" s="2">
        <v>9</v>
      </c>
      <c r="AF5">
        <v>239.03100000000003</v>
      </c>
      <c r="AG5">
        <v>122.13374999999999</v>
      </c>
      <c r="AH5">
        <f t="shared" si="1"/>
        <v>0.5109536001606485</v>
      </c>
    </row>
    <row r="6" spans="1:34" x14ac:dyDescent="0.2">
      <c r="C6" s="2"/>
      <c r="E6" s="2"/>
      <c r="F6" s="2"/>
      <c r="J6" s="3" t="s">
        <v>76</v>
      </c>
      <c r="K6">
        <v>136.19999999999999</v>
      </c>
      <c r="L6">
        <v>54.48</v>
      </c>
      <c r="O6" s="2">
        <v>5</v>
      </c>
      <c r="P6" s="13" t="s">
        <v>140</v>
      </c>
      <c r="Q6" s="2">
        <v>8</v>
      </c>
      <c r="R6" s="2">
        <v>9</v>
      </c>
      <c r="S6" s="13"/>
      <c r="V6" s="13"/>
      <c r="W6" s="13" t="s">
        <v>157</v>
      </c>
      <c r="AA6" s="2">
        <v>5</v>
      </c>
      <c r="AB6" s="13" t="s">
        <v>140</v>
      </c>
      <c r="AC6" s="2">
        <v>8</v>
      </c>
      <c r="AD6" s="2">
        <v>9</v>
      </c>
      <c r="AF6">
        <v>187.99125000000001</v>
      </c>
      <c r="AG6">
        <v>165.92849999999999</v>
      </c>
      <c r="AH6">
        <f t="shared" si="1"/>
        <v>0.88263948455047758</v>
      </c>
    </row>
    <row r="7" spans="1:34" x14ac:dyDescent="0.2">
      <c r="C7" s="2"/>
      <c r="E7" s="2"/>
      <c r="F7" s="2"/>
      <c r="J7" s="3" t="s">
        <v>77</v>
      </c>
      <c r="K7">
        <v>55.691000000000003</v>
      </c>
      <c r="L7">
        <v>77.483000000000004</v>
      </c>
      <c r="O7" s="27">
        <v>9</v>
      </c>
      <c r="P7" s="13" t="s">
        <v>81</v>
      </c>
      <c r="Q7" s="27">
        <v>8</v>
      </c>
      <c r="R7" s="27">
        <v>9</v>
      </c>
      <c r="S7" s="13"/>
      <c r="T7" s="13">
        <v>146995.54199999999</v>
      </c>
      <c r="U7" s="13">
        <v>104194.111</v>
      </c>
      <c r="V7" s="13">
        <f t="shared" si="0"/>
        <v>0.70882497239270026</v>
      </c>
      <c r="W7" s="13"/>
      <c r="AA7" s="2">
        <v>9</v>
      </c>
      <c r="AB7" s="13" t="s">
        <v>81</v>
      </c>
      <c r="AC7" s="2">
        <v>8</v>
      </c>
      <c r="AD7" s="2">
        <v>9</v>
      </c>
      <c r="AF7">
        <v>240.05425000000002</v>
      </c>
      <c r="AG7">
        <v>164.80200000000002</v>
      </c>
      <c r="AH7">
        <f t="shared" si="1"/>
        <v>0.68651981791615857</v>
      </c>
    </row>
    <row r="8" spans="1:34" x14ac:dyDescent="0.2">
      <c r="A8" t="s">
        <v>61</v>
      </c>
      <c r="B8" t="s">
        <v>60</v>
      </c>
      <c r="C8" s="2">
        <v>2</v>
      </c>
      <c r="D8" t="s">
        <v>67</v>
      </c>
      <c r="E8" s="2">
        <v>7</v>
      </c>
      <c r="F8" s="2">
        <v>9</v>
      </c>
      <c r="H8">
        <v>63545.769</v>
      </c>
      <c r="I8">
        <v>45648.510999999999</v>
      </c>
      <c r="J8" s="3" t="s">
        <v>64</v>
      </c>
      <c r="K8">
        <f>AVERAGE(K9:K12)</f>
        <v>190.56649999999999</v>
      </c>
      <c r="L8">
        <f>AVERAGE(L9:L12)</f>
        <v>138.92400000000001</v>
      </c>
      <c r="N8" s="13"/>
      <c r="O8" s="27">
        <v>1</v>
      </c>
      <c r="P8" s="13" t="s">
        <v>106</v>
      </c>
      <c r="Q8" s="27">
        <v>7</v>
      </c>
      <c r="R8" s="27">
        <v>9</v>
      </c>
      <c r="S8" s="13"/>
      <c r="T8" s="13">
        <v>66825.281000000003</v>
      </c>
      <c r="U8" s="13">
        <v>51396.260999999999</v>
      </c>
      <c r="V8" s="13">
        <f t="shared" si="0"/>
        <v>0.76911402736937229</v>
      </c>
      <c r="W8" s="13"/>
      <c r="AA8" s="2">
        <v>1</v>
      </c>
      <c r="AB8" t="s">
        <v>106</v>
      </c>
      <c r="AC8" s="2">
        <v>7</v>
      </c>
      <c r="AD8" s="2">
        <v>9</v>
      </c>
      <c r="AF8">
        <v>199.375</v>
      </c>
      <c r="AG8">
        <v>152.92400000000001</v>
      </c>
      <c r="AH8">
        <f t="shared" si="1"/>
        <v>0.76701692789968656</v>
      </c>
    </row>
    <row r="9" spans="1:34" x14ac:dyDescent="0.2">
      <c r="C9" s="2"/>
      <c r="E9" s="2"/>
      <c r="F9" s="2"/>
      <c r="J9" s="3" t="s">
        <v>74</v>
      </c>
      <c r="K9">
        <v>232.44800000000001</v>
      </c>
      <c r="L9">
        <v>126.212</v>
      </c>
      <c r="O9" s="22">
        <v>3</v>
      </c>
      <c r="P9" t="s">
        <v>145</v>
      </c>
      <c r="Q9" s="2">
        <v>7</v>
      </c>
      <c r="R9" s="2">
        <v>9</v>
      </c>
      <c r="T9">
        <v>154952.23800000001</v>
      </c>
      <c r="U9">
        <v>99343.79</v>
      </c>
      <c r="V9" s="13">
        <f t="shared" si="0"/>
        <v>0.64112523499015217</v>
      </c>
      <c r="W9" s="13"/>
      <c r="AA9" s="22">
        <v>3</v>
      </c>
      <c r="AB9" t="s">
        <v>145</v>
      </c>
      <c r="AC9" s="2">
        <v>7</v>
      </c>
      <c r="AD9" s="2">
        <v>9</v>
      </c>
      <c r="AF9">
        <v>280.577</v>
      </c>
      <c r="AG9">
        <v>173.13249999999999</v>
      </c>
      <c r="AH9">
        <f t="shared" si="1"/>
        <v>0.61705877530945152</v>
      </c>
    </row>
    <row r="10" spans="1:34" x14ac:dyDescent="0.2">
      <c r="C10" s="2"/>
      <c r="E10" s="2"/>
      <c r="F10" s="2"/>
      <c r="J10" s="3" t="s">
        <v>75</v>
      </c>
      <c r="K10">
        <v>184.77799999999999</v>
      </c>
      <c r="L10">
        <v>188.864</v>
      </c>
      <c r="O10" s="22">
        <v>4</v>
      </c>
      <c r="P10" t="s">
        <v>146</v>
      </c>
      <c r="Q10" s="2">
        <v>7</v>
      </c>
      <c r="R10" s="2">
        <v>9</v>
      </c>
      <c r="T10">
        <v>100623.35799999999</v>
      </c>
      <c r="U10">
        <v>70547.736000000004</v>
      </c>
      <c r="V10" s="13">
        <f t="shared" si="0"/>
        <v>0.7011069537154585</v>
      </c>
      <c r="W10" s="13"/>
      <c r="AA10" s="22">
        <v>4</v>
      </c>
      <c r="AB10" t="s">
        <v>146</v>
      </c>
      <c r="AC10" s="2">
        <v>7</v>
      </c>
      <c r="AD10" s="2">
        <v>9</v>
      </c>
      <c r="AF10">
        <v>178.57325</v>
      </c>
      <c r="AG10">
        <v>132.57400000000001</v>
      </c>
      <c r="AH10">
        <f t="shared" si="1"/>
        <v>0.74240682745036002</v>
      </c>
    </row>
    <row r="11" spans="1:34" x14ac:dyDescent="0.2">
      <c r="C11" s="2"/>
      <c r="E11" s="2"/>
      <c r="F11" s="2"/>
      <c r="J11" s="3" t="s">
        <v>76</v>
      </c>
      <c r="K11">
        <v>138.01599999999999</v>
      </c>
      <c r="L11">
        <v>100.788</v>
      </c>
      <c r="O11" s="2"/>
      <c r="Q11" s="2"/>
      <c r="R11" s="2"/>
      <c r="AA11" s="2"/>
      <c r="AC11" s="2"/>
      <c r="AD11" s="2"/>
    </row>
    <row r="12" spans="1:34" x14ac:dyDescent="0.2">
      <c r="C12" s="2"/>
      <c r="E12" s="2"/>
      <c r="F12" s="2"/>
      <c r="J12" s="3" t="s">
        <v>77</v>
      </c>
      <c r="K12">
        <v>207.024</v>
      </c>
      <c r="L12">
        <v>139.83199999999999</v>
      </c>
      <c r="O12" s="2"/>
      <c r="P12" s="13"/>
      <c r="Q12" s="2"/>
      <c r="R12" s="2"/>
      <c r="Z12" s="13"/>
      <c r="AA12" s="2"/>
      <c r="AB12" s="13"/>
      <c r="AC12" s="2"/>
      <c r="AD12" s="2"/>
    </row>
    <row r="13" spans="1:34" x14ac:dyDescent="0.2">
      <c r="A13" t="s">
        <v>61</v>
      </c>
      <c r="B13" t="s">
        <v>60</v>
      </c>
      <c r="C13" s="2">
        <v>3</v>
      </c>
      <c r="D13" t="s">
        <v>71</v>
      </c>
      <c r="E13" s="2">
        <v>8</v>
      </c>
      <c r="F13" s="2">
        <v>9</v>
      </c>
      <c r="H13">
        <v>82564.917000000001</v>
      </c>
      <c r="I13">
        <v>43261.069000000003</v>
      </c>
      <c r="J13" s="3" t="s">
        <v>64</v>
      </c>
      <c r="K13">
        <f>AVERAGE(K14:K17)</f>
        <v>239.03100000000003</v>
      </c>
      <c r="L13">
        <f>AVERAGE(L14:L17)</f>
        <v>122.13374999999999</v>
      </c>
      <c r="N13" s="13"/>
      <c r="O13" s="2"/>
      <c r="Q13" s="2"/>
      <c r="R13" s="2"/>
    </row>
    <row r="14" spans="1:34" x14ac:dyDescent="0.2">
      <c r="C14" s="2"/>
      <c r="E14" s="2"/>
      <c r="F14" s="2"/>
      <c r="J14" s="3" t="s">
        <v>74</v>
      </c>
      <c r="K14">
        <v>291.46800000000002</v>
      </c>
      <c r="L14">
        <v>138.01599999999999</v>
      </c>
      <c r="O14" s="2"/>
      <c r="Q14" s="2"/>
      <c r="R14" s="2"/>
    </row>
    <row r="15" spans="1:34" x14ac:dyDescent="0.2">
      <c r="C15" s="2"/>
      <c r="E15" s="2"/>
      <c r="F15" s="2"/>
      <c r="J15" s="3" t="s">
        <v>75</v>
      </c>
      <c r="K15">
        <v>227</v>
      </c>
      <c r="L15">
        <v>147.096</v>
      </c>
      <c r="T15" t="s">
        <v>92</v>
      </c>
      <c r="AF15" t="s">
        <v>92</v>
      </c>
    </row>
    <row r="16" spans="1:34" x14ac:dyDescent="0.2">
      <c r="C16" s="2"/>
      <c r="E16" s="2"/>
      <c r="F16" s="2"/>
      <c r="J16" s="3" t="s">
        <v>76</v>
      </c>
      <c r="K16">
        <v>276.94</v>
      </c>
      <c r="L16">
        <v>118.979</v>
      </c>
      <c r="S16" t="s">
        <v>64</v>
      </c>
      <c r="T16">
        <f>AVERAGE(T4:T10)</f>
        <v>102584.5175</v>
      </c>
      <c r="U16">
        <f>AVERAGE(U4:U10)</f>
        <v>69065.246333333329</v>
      </c>
      <c r="AE16" t="s">
        <v>64</v>
      </c>
      <c r="AF16">
        <f>AVERAGE(AF4:AF10)</f>
        <v>216.59546428571429</v>
      </c>
      <c r="AG16">
        <f>AVERAGE(AG4:AG10)</f>
        <v>150.05982142857144</v>
      </c>
    </row>
    <row r="17" spans="1:33" x14ac:dyDescent="0.2">
      <c r="C17" s="2"/>
      <c r="E17" s="2"/>
      <c r="F17" s="2"/>
      <c r="J17" s="3" t="s">
        <v>77</v>
      </c>
      <c r="K17">
        <v>160.71600000000001</v>
      </c>
      <c r="L17">
        <v>84.444000000000003</v>
      </c>
      <c r="O17" s="8"/>
      <c r="S17" t="s">
        <v>93</v>
      </c>
      <c r="T17">
        <f>STDEV(T4:T10)/SQRT(COUNT(T4:T10))</f>
        <v>16250.225308980545</v>
      </c>
      <c r="U17">
        <f>STDEV(U4:U10)/SQRT(COUNT(U4:U10))</f>
        <v>11074.621467099216</v>
      </c>
      <c r="AE17" t="s">
        <v>93</v>
      </c>
      <c r="AF17">
        <f>STDEV(AF4:AF10)/SQRT(COUNT(AF4:AF10))</f>
        <v>14.129710363718919</v>
      </c>
      <c r="AG17">
        <f>STDEV(AG4:AG10)/SQRT(COUNT(AG4:AG10))</f>
        <v>7.2691860082380266</v>
      </c>
    </row>
    <row r="18" spans="1:33" x14ac:dyDescent="0.2">
      <c r="A18" t="s">
        <v>61</v>
      </c>
      <c r="B18" t="s">
        <v>60</v>
      </c>
      <c r="C18" s="2">
        <v>4</v>
      </c>
      <c r="D18" t="s">
        <v>72</v>
      </c>
      <c r="E18" s="2">
        <v>11</v>
      </c>
      <c r="F18" s="2">
        <v>10</v>
      </c>
      <c r="H18">
        <v>208082.34700000001</v>
      </c>
      <c r="I18">
        <v>237473.66399999999</v>
      </c>
      <c r="J18" s="3" t="s">
        <v>64</v>
      </c>
      <c r="K18">
        <f>AVERAGE(K19:K22)</f>
        <v>254.84524999999999</v>
      </c>
      <c r="L18">
        <f>AVERAGE(L19:L22)</f>
        <v>292.37600000000003</v>
      </c>
      <c r="M18" t="s">
        <v>141</v>
      </c>
      <c r="O18" s="8"/>
      <c r="S18" t="s">
        <v>94</v>
      </c>
      <c r="U18">
        <f>CORREL(T4:T10,U4:U10)</f>
        <v>0.96414966803067936</v>
      </c>
      <c r="AA18" s="8"/>
      <c r="AE18" t="s">
        <v>94</v>
      </c>
      <c r="AG18">
        <f>CORREL(AF4:AF10,AG4:AG10)</f>
        <v>0.3817889214735809</v>
      </c>
    </row>
    <row r="19" spans="1:33" x14ac:dyDescent="0.2">
      <c r="C19" s="2"/>
      <c r="D19" t="s">
        <v>73</v>
      </c>
      <c r="E19" s="2"/>
      <c r="F19" s="2"/>
      <c r="J19" s="3" t="s">
        <v>74</v>
      </c>
      <c r="K19">
        <v>297.82400000000001</v>
      </c>
      <c r="L19">
        <v>438.26100000000002</v>
      </c>
      <c r="O19" s="8"/>
      <c r="AA19" s="8"/>
    </row>
    <row r="20" spans="1:33" x14ac:dyDescent="0.2">
      <c r="C20" s="2"/>
      <c r="E20" s="2"/>
      <c r="F20" s="2"/>
      <c r="J20" s="3" t="s">
        <v>75</v>
      </c>
      <c r="K20">
        <v>271.18900000000002</v>
      </c>
      <c r="L20">
        <v>449.15699999999998</v>
      </c>
      <c r="O20" s="2"/>
      <c r="Q20" s="2"/>
      <c r="R20" s="2"/>
      <c r="T20" t="s">
        <v>95</v>
      </c>
      <c r="U20">
        <f>TTEST(T4:T10,U4:U10,2,1)</f>
        <v>3.1389199814079605E-3</v>
      </c>
      <c r="V20" s="3"/>
      <c r="AA20" s="8"/>
      <c r="AF20" t="s">
        <v>95</v>
      </c>
      <c r="AG20">
        <f>TTEST(AF4:AF10,AG4:AG10,2,1)</f>
        <v>2.3494760918838409E-3</v>
      </c>
    </row>
    <row r="21" spans="1:33" x14ac:dyDescent="0.2">
      <c r="C21" s="2"/>
      <c r="E21" s="2"/>
      <c r="F21" s="2"/>
      <c r="J21" s="3" t="s">
        <v>76</v>
      </c>
      <c r="K21">
        <v>297.82400000000001</v>
      </c>
      <c r="L21">
        <v>182.81100000000001</v>
      </c>
      <c r="T21" t="s">
        <v>96</v>
      </c>
      <c r="U21">
        <v>0.99990000000000001</v>
      </c>
      <c r="V21" s="3"/>
      <c r="AA21" s="8"/>
      <c r="AF21" t="s">
        <v>96</v>
      </c>
      <c r="AG21">
        <v>0.99990000000000001</v>
      </c>
    </row>
    <row r="22" spans="1:33" x14ac:dyDescent="0.2">
      <c r="C22" s="2"/>
      <c r="E22" s="2"/>
      <c r="F22" s="2"/>
      <c r="J22" s="3" t="s">
        <v>77</v>
      </c>
      <c r="K22">
        <v>152.54400000000001</v>
      </c>
      <c r="L22">
        <v>99.275000000000006</v>
      </c>
      <c r="O22" s="8"/>
      <c r="P22" s="8"/>
      <c r="Q22" s="8"/>
      <c r="R22" s="8"/>
      <c r="S22" s="8"/>
      <c r="V22" s="3"/>
      <c r="AA22" s="8"/>
    </row>
    <row r="23" spans="1:33" x14ac:dyDescent="0.2">
      <c r="A23" t="s">
        <v>61</v>
      </c>
      <c r="B23" t="s">
        <v>60</v>
      </c>
      <c r="C23" s="2">
        <v>5</v>
      </c>
      <c r="D23" s="13" t="s">
        <v>140</v>
      </c>
      <c r="E23" s="2">
        <v>8</v>
      </c>
      <c r="F23" s="2">
        <v>9</v>
      </c>
      <c r="H23">
        <v>123792.44500000001</v>
      </c>
      <c r="I23">
        <v>131437.70000000001</v>
      </c>
      <c r="J23" s="3" t="s">
        <v>64</v>
      </c>
      <c r="K23">
        <v>187.99125000000001</v>
      </c>
      <c r="L23">
        <v>165.92849999999999</v>
      </c>
      <c r="O23" s="8"/>
      <c r="V23" s="3"/>
      <c r="AA23" s="8"/>
    </row>
    <row r="24" spans="1:33" x14ac:dyDescent="0.2">
      <c r="C24" s="2"/>
      <c r="E24" s="2"/>
      <c r="F24" s="2"/>
      <c r="J24" s="3" t="s">
        <v>74</v>
      </c>
      <c r="K24">
        <v>215.553</v>
      </c>
      <c r="L24">
        <v>208.40700000000001</v>
      </c>
      <c r="O24" s="8"/>
      <c r="V24" s="3"/>
      <c r="AA24" s="8"/>
    </row>
    <row r="25" spans="1:33" x14ac:dyDescent="0.2">
      <c r="C25" s="2"/>
      <c r="E25" s="2"/>
      <c r="F25" s="2"/>
      <c r="J25" s="3" t="s">
        <v>75</v>
      </c>
      <c r="K25">
        <v>210.71199999999999</v>
      </c>
      <c r="L25">
        <v>175.613</v>
      </c>
      <c r="O25" s="8"/>
      <c r="AA25" s="8"/>
    </row>
    <row r="26" spans="1:33" x14ac:dyDescent="0.2">
      <c r="C26" s="2"/>
      <c r="E26" s="2"/>
      <c r="F26" s="2"/>
      <c r="J26" s="3" t="s">
        <v>76</v>
      </c>
      <c r="K26">
        <v>210.68700000000001</v>
      </c>
      <c r="L26">
        <v>220.37100000000001</v>
      </c>
      <c r="O26" s="8"/>
      <c r="AA26" s="8"/>
    </row>
    <row r="27" spans="1:33" x14ac:dyDescent="0.2">
      <c r="C27" s="2"/>
      <c r="E27" s="2"/>
      <c r="F27" s="2"/>
      <c r="J27" s="3" t="s">
        <v>77</v>
      </c>
      <c r="K27">
        <v>115.01300000000001</v>
      </c>
      <c r="L27">
        <v>59.323</v>
      </c>
      <c r="O27" s="8"/>
      <c r="AA27" s="8"/>
    </row>
    <row r="28" spans="1:33" x14ac:dyDescent="0.2">
      <c r="A28" t="s">
        <v>61</v>
      </c>
      <c r="B28" t="s">
        <v>60</v>
      </c>
      <c r="C28" s="2">
        <v>6</v>
      </c>
      <c r="D28" s="13" t="s">
        <v>80</v>
      </c>
      <c r="E28" s="2">
        <v>8</v>
      </c>
      <c r="F28" s="2">
        <v>9</v>
      </c>
      <c r="H28">
        <v>107227.314</v>
      </c>
      <c r="I28">
        <v>115323.55100000001</v>
      </c>
      <c r="J28" s="3" t="s">
        <v>64</v>
      </c>
      <c r="K28">
        <v>191.84500000000003</v>
      </c>
      <c r="L28">
        <v>168.78225</v>
      </c>
      <c r="M28" t="s">
        <v>141</v>
      </c>
      <c r="O28" s="8"/>
      <c r="AA28" s="8"/>
    </row>
    <row r="29" spans="1:33" x14ac:dyDescent="0.2">
      <c r="C29" s="2"/>
      <c r="D29" s="13" t="s">
        <v>142</v>
      </c>
      <c r="E29" s="2"/>
      <c r="F29" s="2"/>
      <c r="J29" s="3" t="s">
        <v>74</v>
      </c>
      <c r="K29">
        <v>221.76400000000001</v>
      </c>
      <c r="L29">
        <v>161.578</v>
      </c>
      <c r="O29" s="8"/>
      <c r="AA29" s="8"/>
    </row>
    <row r="30" spans="1:33" x14ac:dyDescent="0.2">
      <c r="C30" s="2"/>
      <c r="E30" s="2"/>
      <c r="F30" s="2"/>
      <c r="J30" s="3" t="s">
        <v>75</v>
      </c>
      <c r="K30">
        <v>181.92699999999999</v>
      </c>
      <c r="L30">
        <v>252.47300000000001</v>
      </c>
      <c r="O30" s="8"/>
      <c r="AA30" s="8"/>
    </row>
    <row r="31" spans="1:33" x14ac:dyDescent="0.2">
      <c r="C31" s="2"/>
      <c r="E31" s="2"/>
      <c r="F31" s="2"/>
      <c r="J31" s="3" t="s">
        <v>76</v>
      </c>
      <c r="K31">
        <v>179.97900000000001</v>
      </c>
      <c r="L31">
        <v>152.779</v>
      </c>
      <c r="O31" s="8"/>
      <c r="AA31" s="8"/>
    </row>
    <row r="32" spans="1:33" x14ac:dyDescent="0.2">
      <c r="C32" s="2"/>
      <c r="E32" s="2"/>
      <c r="F32" s="2"/>
      <c r="J32" s="3" t="s">
        <v>77</v>
      </c>
      <c r="K32">
        <v>183.71</v>
      </c>
      <c r="L32">
        <v>108.29900000000001</v>
      </c>
      <c r="O32" s="8"/>
      <c r="AA32" s="8"/>
    </row>
    <row r="33" spans="1:33" x14ac:dyDescent="0.2">
      <c r="A33" t="s">
        <v>61</v>
      </c>
      <c r="B33" t="s">
        <v>60</v>
      </c>
      <c r="C33" s="2">
        <v>7</v>
      </c>
      <c r="D33" s="13" t="s">
        <v>82</v>
      </c>
      <c r="E33" s="2">
        <v>8</v>
      </c>
      <c r="F33" s="2">
        <v>9</v>
      </c>
      <c r="H33">
        <v>126678.069</v>
      </c>
      <c r="I33">
        <v>159170.19500000001</v>
      </c>
      <c r="J33" s="3" t="s">
        <v>64</v>
      </c>
      <c r="K33">
        <f>AVERAGE(K34:K37)</f>
        <v>176.45474999999999</v>
      </c>
      <c r="L33">
        <f>AVERAGE(L34:L37)</f>
        <v>195.523</v>
      </c>
      <c r="M33" t="s">
        <v>141</v>
      </c>
      <c r="O33" s="8"/>
      <c r="AA33" s="8"/>
    </row>
    <row r="34" spans="1:33" x14ac:dyDescent="0.2">
      <c r="C34" s="2"/>
      <c r="D34" s="13" t="s">
        <v>84</v>
      </c>
      <c r="E34" s="2"/>
      <c r="F34" s="2"/>
      <c r="J34" s="3" t="s">
        <v>74</v>
      </c>
      <c r="K34">
        <v>214.28800000000001</v>
      </c>
      <c r="L34">
        <v>331.72300000000001</v>
      </c>
      <c r="O34" s="8"/>
      <c r="AA34" s="8"/>
    </row>
    <row r="35" spans="1:33" x14ac:dyDescent="0.2">
      <c r="C35" s="2"/>
      <c r="D35" t="s">
        <v>107</v>
      </c>
      <c r="E35" s="2"/>
      <c r="F35" s="2"/>
      <c r="J35" s="3" t="s">
        <v>75</v>
      </c>
      <c r="K35">
        <v>192.49600000000001</v>
      </c>
      <c r="L35">
        <v>110.17100000000001</v>
      </c>
      <c r="O35" s="8"/>
      <c r="P35" s="8"/>
      <c r="Q35" s="8"/>
      <c r="R35" s="8"/>
      <c r="S35" s="8"/>
      <c r="T35" s="8"/>
      <c r="U35" s="8"/>
      <c r="AA35" s="8"/>
    </row>
    <row r="36" spans="1:33" x14ac:dyDescent="0.2">
      <c r="C36" s="2"/>
      <c r="E36" s="2"/>
      <c r="F36" s="2"/>
      <c r="J36" s="3" t="s">
        <v>76</v>
      </c>
      <c r="K36">
        <v>190.07499999999999</v>
      </c>
      <c r="L36">
        <v>266.34699999999998</v>
      </c>
      <c r="O36" s="8"/>
      <c r="P36" s="8"/>
      <c r="Q36" s="8"/>
      <c r="R36" s="8"/>
      <c r="S36" s="8"/>
      <c r="T36" s="8"/>
      <c r="U36" s="8"/>
      <c r="AA36" s="8"/>
    </row>
    <row r="37" spans="1:33" x14ac:dyDescent="0.2">
      <c r="C37" s="2"/>
      <c r="E37" s="2"/>
      <c r="F37" s="2"/>
      <c r="J37" s="3" t="s">
        <v>77</v>
      </c>
      <c r="K37">
        <v>108.96</v>
      </c>
      <c r="L37">
        <v>73.850999999999999</v>
      </c>
      <c r="O37" s="8"/>
      <c r="P37" s="8"/>
      <c r="Q37" s="8"/>
      <c r="R37" s="8"/>
      <c r="S37" s="8"/>
      <c r="T37" s="8"/>
      <c r="U37" s="8"/>
      <c r="AA37" s="8"/>
      <c r="AB37" s="8"/>
      <c r="AC37" s="8"/>
      <c r="AD37" s="8"/>
      <c r="AE37" s="8"/>
      <c r="AF37" s="8"/>
      <c r="AG37" s="8"/>
    </row>
    <row r="38" spans="1:33" x14ac:dyDescent="0.2">
      <c r="A38" t="s">
        <v>61</v>
      </c>
      <c r="B38" t="s">
        <v>60</v>
      </c>
      <c r="C38" s="2">
        <v>8</v>
      </c>
      <c r="D38" s="13" t="s">
        <v>83</v>
      </c>
      <c r="E38" s="2">
        <v>11</v>
      </c>
      <c r="F38" s="2">
        <v>10</v>
      </c>
      <c r="H38">
        <v>161718.614</v>
      </c>
      <c r="I38">
        <v>179790.864</v>
      </c>
      <c r="J38" s="3" t="s">
        <v>64</v>
      </c>
      <c r="K38">
        <f>AVERAGE(K39:K42)</f>
        <v>240.92250000000001</v>
      </c>
      <c r="L38">
        <f>AVERAGE(L39:L42)</f>
        <v>278.75600000000003</v>
      </c>
      <c r="M38" t="s">
        <v>141</v>
      </c>
      <c r="AA38" s="8"/>
      <c r="AB38" s="8"/>
      <c r="AC38" s="8"/>
      <c r="AD38" s="8"/>
      <c r="AE38" s="8"/>
      <c r="AF38" s="8"/>
      <c r="AG38" s="8"/>
    </row>
    <row r="39" spans="1:33" x14ac:dyDescent="0.2">
      <c r="C39" s="2"/>
      <c r="D39" s="13" t="s">
        <v>84</v>
      </c>
      <c r="E39" s="2"/>
      <c r="F39" s="2"/>
      <c r="J39" s="3" t="s">
        <v>74</v>
      </c>
      <c r="K39">
        <v>271.18900000000002</v>
      </c>
      <c r="L39">
        <v>341.40800000000002</v>
      </c>
      <c r="AA39" s="8"/>
      <c r="AB39" s="8"/>
      <c r="AC39" s="8"/>
      <c r="AD39" s="8"/>
      <c r="AE39" s="8"/>
      <c r="AF39" s="8"/>
      <c r="AG39" s="8"/>
    </row>
    <row r="40" spans="1:33" x14ac:dyDescent="0.2">
      <c r="C40" s="2"/>
      <c r="E40" s="2"/>
      <c r="F40" s="2"/>
      <c r="J40" s="3" t="s">
        <v>75</v>
      </c>
      <c r="K40">
        <v>238.501</v>
      </c>
      <c r="L40">
        <v>317.19499999999999</v>
      </c>
    </row>
    <row r="41" spans="1:33" x14ac:dyDescent="0.2">
      <c r="C41" s="2"/>
      <c r="E41" s="2"/>
      <c r="F41" s="2"/>
      <c r="J41" s="3" t="s">
        <v>76</v>
      </c>
      <c r="K41">
        <v>300.245</v>
      </c>
      <c r="L41">
        <v>318.40499999999997</v>
      </c>
    </row>
    <row r="42" spans="1:33" x14ac:dyDescent="0.2">
      <c r="C42" s="2"/>
      <c r="E42" s="2"/>
      <c r="F42" s="2"/>
      <c r="J42" s="3" t="s">
        <v>77</v>
      </c>
      <c r="K42">
        <v>153.755</v>
      </c>
      <c r="L42">
        <v>138.01599999999999</v>
      </c>
    </row>
    <row r="43" spans="1:33" x14ac:dyDescent="0.2">
      <c r="A43" t="s">
        <v>61</v>
      </c>
      <c r="B43" t="s">
        <v>60</v>
      </c>
      <c r="C43" s="2">
        <v>9</v>
      </c>
      <c r="D43" s="13" t="s">
        <v>81</v>
      </c>
      <c r="E43" s="2">
        <v>8</v>
      </c>
      <c r="F43" s="2">
        <v>9</v>
      </c>
      <c r="H43">
        <v>146995.54199999999</v>
      </c>
      <c r="I43">
        <v>104194.111</v>
      </c>
      <c r="J43" s="3" t="s">
        <v>64</v>
      </c>
      <c r="K43">
        <f>AVERAGE(K44:K47)</f>
        <v>240.05425000000002</v>
      </c>
      <c r="L43">
        <f>AVERAGE(L44:L47)</f>
        <v>164.80200000000002</v>
      </c>
    </row>
    <row r="44" spans="1:33" x14ac:dyDescent="0.2">
      <c r="C44" s="2"/>
      <c r="E44" s="2"/>
      <c r="F44" s="2"/>
      <c r="J44" s="3" t="s">
        <v>74</v>
      </c>
      <c r="K44">
        <v>241.07400000000001</v>
      </c>
      <c r="L44">
        <v>140.286</v>
      </c>
    </row>
    <row r="45" spans="1:33" x14ac:dyDescent="0.2">
      <c r="C45" s="2"/>
      <c r="E45" s="2"/>
      <c r="F45" s="2"/>
      <c r="J45" s="3" t="s">
        <v>75</v>
      </c>
      <c r="K45">
        <v>223.37200000000001</v>
      </c>
      <c r="L45">
        <v>171.61199999999999</v>
      </c>
    </row>
    <row r="46" spans="1:33" x14ac:dyDescent="0.2">
      <c r="C46" s="2"/>
      <c r="E46" s="2"/>
      <c r="F46" s="2"/>
      <c r="J46" s="3" t="s">
        <v>76</v>
      </c>
      <c r="K46">
        <v>268.31700000000001</v>
      </c>
      <c r="L46">
        <v>179.78399999999999</v>
      </c>
    </row>
    <row r="47" spans="1:33" x14ac:dyDescent="0.2">
      <c r="C47" s="2"/>
      <c r="E47" s="2"/>
      <c r="F47" s="2"/>
      <c r="J47" s="3" t="s">
        <v>77</v>
      </c>
      <c r="K47">
        <v>227.45400000000001</v>
      </c>
      <c r="L47">
        <v>167.52600000000001</v>
      </c>
    </row>
    <row r="48" spans="1:33" x14ac:dyDescent="0.2">
      <c r="A48" t="s">
        <v>100</v>
      </c>
      <c r="B48" t="s">
        <v>60</v>
      </c>
      <c r="C48" s="2">
        <v>5</v>
      </c>
      <c r="D48" t="s">
        <v>106</v>
      </c>
      <c r="E48" s="2">
        <v>7</v>
      </c>
      <c r="F48" s="2">
        <v>9</v>
      </c>
      <c r="H48">
        <v>66825.281000000003</v>
      </c>
      <c r="I48">
        <v>51396.260999999999</v>
      </c>
      <c r="J48" s="3" t="s">
        <v>64</v>
      </c>
      <c r="K48">
        <v>199.375</v>
      </c>
      <c r="L48">
        <v>152.92400000000001</v>
      </c>
    </row>
    <row r="49" spans="1:12" x14ac:dyDescent="0.2">
      <c r="J49" s="3" t="s">
        <v>74</v>
      </c>
      <c r="K49">
        <v>243.34399999999999</v>
      </c>
      <c r="L49">
        <v>260.596</v>
      </c>
    </row>
    <row r="50" spans="1:12" x14ac:dyDescent="0.2">
      <c r="B50" s="8"/>
      <c r="C50" s="8"/>
      <c r="D50" s="8"/>
      <c r="E50" s="8"/>
      <c r="F50" s="8"/>
      <c r="G50" s="8"/>
      <c r="J50" s="3" t="s">
        <v>75</v>
      </c>
      <c r="K50">
        <v>217.92</v>
      </c>
      <c r="L50">
        <v>147.096</v>
      </c>
    </row>
    <row r="51" spans="1:12" x14ac:dyDescent="0.2">
      <c r="B51" s="8"/>
      <c r="C51" s="8"/>
      <c r="J51" s="3" t="s">
        <v>76</v>
      </c>
      <c r="K51">
        <v>155.54400000000001</v>
      </c>
      <c r="L51">
        <v>33.299999999999997</v>
      </c>
    </row>
    <row r="52" spans="1:12" x14ac:dyDescent="0.2">
      <c r="B52" s="8"/>
      <c r="C52" s="8"/>
      <c r="J52" s="3" t="s">
        <v>77</v>
      </c>
      <c r="K52">
        <v>180.69200000000001</v>
      </c>
      <c r="L52">
        <v>170.70400000000001</v>
      </c>
    </row>
    <row r="53" spans="1:12" x14ac:dyDescent="0.2">
      <c r="A53" t="s">
        <v>143</v>
      </c>
      <c r="B53" t="s">
        <v>144</v>
      </c>
      <c r="C53" s="8">
        <v>3</v>
      </c>
      <c r="D53" t="s">
        <v>145</v>
      </c>
      <c r="E53">
        <v>7</v>
      </c>
      <c r="F53">
        <v>9</v>
      </c>
      <c r="H53">
        <v>154952.23800000001</v>
      </c>
      <c r="I53">
        <v>99343.79</v>
      </c>
      <c r="J53" s="3" t="s">
        <v>64</v>
      </c>
      <c r="K53">
        <v>280.577</v>
      </c>
      <c r="L53">
        <v>173.13249999999999</v>
      </c>
    </row>
    <row r="54" spans="1:12" x14ac:dyDescent="0.2">
      <c r="B54" s="8"/>
      <c r="C54" s="8"/>
      <c r="J54" s="3" t="s">
        <v>74</v>
      </c>
      <c r="K54">
        <v>318.40800000000002</v>
      </c>
      <c r="L54">
        <v>233.66200000000001</v>
      </c>
    </row>
    <row r="55" spans="1:12" x14ac:dyDescent="0.2">
      <c r="B55" s="8"/>
      <c r="C55" s="8"/>
      <c r="J55" s="3" t="s">
        <v>75</v>
      </c>
      <c r="K55">
        <v>284.50900000000001</v>
      </c>
      <c r="L55">
        <v>154.97</v>
      </c>
    </row>
    <row r="56" spans="1:12" x14ac:dyDescent="0.2">
      <c r="B56" s="8"/>
      <c r="C56" s="8"/>
      <c r="J56" s="3" t="s">
        <v>76</v>
      </c>
      <c r="K56">
        <v>250.62</v>
      </c>
      <c r="L56">
        <v>142.87899999999999</v>
      </c>
    </row>
    <row r="57" spans="1:12" x14ac:dyDescent="0.2">
      <c r="B57" s="8"/>
      <c r="C57" s="8"/>
      <c r="J57" s="3" t="s">
        <v>77</v>
      </c>
      <c r="K57">
        <v>268.77100000000002</v>
      </c>
      <c r="L57">
        <v>161.01900000000001</v>
      </c>
    </row>
    <row r="58" spans="1:12" x14ac:dyDescent="0.2">
      <c r="A58" t="s">
        <v>143</v>
      </c>
      <c r="B58" t="s">
        <v>144</v>
      </c>
      <c r="C58" s="8">
        <v>4</v>
      </c>
      <c r="D58" t="s">
        <v>146</v>
      </c>
      <c r="E58">
        <v>7</v>
      </c>
      <c r="F58">
        <v>9</v>
      </c>
      <c r="H58">
        <v>100623.35799999999</v>
      </c>
      <c r="I58">
        <v>70547.736000000004</v>
      </c>
      <c r="J58" s="3" t="s">
        <v>64</v>
      </c>
      <c r="K58">
        <v>178.57325</v>
      </c>
      <c r="L58">
        <v>132.57400000000001</v>
      </c>
    </row>
    <row r="59" spans="1:12" x14ac:dyDescent="0.2">
      <c r="B59" s="8"/>
      <c r="C59" s="8"/>
      <c r="J59" s="3" t="s">
        <v>74</v>
      </c>
      <c r="K59">
        <v>191.285</v>
      </c>
      <c r="L59">
        <v>152.54900000000001</v>
      </c>
    </row>
    <row r="60" spans="1:12" x14ac:dyDescent="0.2">
      <c r="B60" s="8"/>
      <c r="C60" s="8"/>
      <c r="J60" s="3" t="s">
        <v>75</v>
      </c>
      <c r="K60">
        <v>192.49600000000001</v>
      </c>
      <c r="L60">
        <v>169.49799999999999</v>
      </c>
    </row>
    <row r="61" spans="1:12" x14ac:dyDescent="0.2">
      <c r="B61" s="8"/>
      <c r="C61" s="8"/>
      <c r="J61" s="3" t="s">
        <v>76</v>
      </c>
      <c r="K61">
        <v>179.179</v>
      </c>
      <c r="L61">
        <v>116.23</v>
      </c>
    </row>
    <row r="62" spans="1:12" x14ac:dyDescent="0.2">
      <c r="B62" s="8"/>
      <c r="C62" s="8"/>
      <c r="J62" s="3" t="s">
        <v>77</v>
      </c>
      <c r="K62">
        <v>151.333</v>
      </c>
      <c r="L62">
        <v>92.019000000000005</v>
      </c>
    </row>
    <row r="63" spans="1:12" x14ac:dyDescent="0.2">
      <c r="B63" s="8"/>
      <c r="C63" s="8"/>
      <c r="J63" s="3"/>
    </row>
    <row r="64" spans="1:12" x14ac:dyDescent="0.2">
      <c r="B64" s="8"/>
      <c r="C64" s="8"/>
    </row>
    <row r="65" spans="2:12" x14ac:dyDescent="0.2">
      <c r="B65" s="8"/>
      <c r="C65" s="8"/>
    </row>
    <row r="66" spans="2:12" x14ac:dyDescent="0.2">
      <c r="B66" s="8"/>
      <c r="C66" s="8"/>
    </row>
    <row r="67" spans="2:12" x14ac:dyDescent="0.2">
      <c r="B67" s="8"/>
      <c r="C67" s="8"/>
    </row>
    <row r="68" spans="2:12" x14ac:dyDescent="0.2">
      <c r="B68" s="8"/>
      <c r="C68" s="8"/>
    </row>
    <row r="69" spans="2:12" x14ac:dyDescent="0.2">
      <c r="B69" s="8"/>
      <c r="C69" s="8"/>
    </row>
    <row r="70" spans="2:12" x14ac:dyDescent="0.2">
      <c r="B70" s="8"/>
      <c r="C70" s="8"/>
    </row>
    <row r="71" spans="2:12" x14ac:dyDescent="0.2">
      <c r="B71" s="8"/>
      <c r="C71" s="8"/>
      <c r="D71" s="8"/>
    </row>
    <row r="72" spans="2:12" x14ac:dyDescent="0.2">
      <c r="B72" s="8"/>
      <c r="C72" s="8"/>
      <c r="D72" s="8"/>
    </row>
    <row r="73" spans="2:12" x14ac:dyDescent="0.2">
      <c r="B73" s="8"/>
      <c r="C73" s="8"/>
      <c r="D73" s="8"/>
    </row>
    <row r="76" spans="2:12" x14ac:dyDescent="0.2">
      <c r="E76" t="s">
        <v>68</v>
      </c>
      <c r="G76" t="s">
        <v>65</v>
      </c>
      <c r="L76" t="s">
        <v>66</v>
      </c>
    </row>
    <row r="77" spans="2:12" x14ac:dyDescent="0.2">
      <c r="E77">
        <v>1</v>
      </c>
      <c r="F77" t="s">
        <v>147</v>
      </c>
      <c r="G77">
        <v>100623.35799999999</v>
      </c>
      <c r="H77">
        <v>1729.8389999999999</v>
      </c>
      <c r="I77">
        <v>0</v>
      </c>
      <c r="J77">
        <v>174062223.13100001</v>
      </c>
      <c r="K77">
        <v>211121678</v>
      </c>
      <c r="L77">
        <v>0</v>
      </c>
    </row>
    <row r="78" spans="2:12" x14ac:dyDescent="0.2">
      <c r="E78">
        <v>2</v>
      </c>
      <c r="F78" t="s">
        <v>148</v>
      </c>
      <c r="G78">
        <v>70547.736000000004</v>
      </c>
      <c r="H78">
        <v>1661.357</v>
      </c>
      <c r="I78">
        <v>0</v>
      </c>
      <c r="J78">
        <v>117204983.54700001</v>
      </c>
      <c r="K78">
        <v>142159007</v>
      </c>
      <c r="L78">
        <v>0</v>
      </c>
    </row>
    <row r="79" spans="2:12" x14ac:dyDescent="0.2">
      <c r="E79">
        <v>3</v>
      </c>
      <c r="F79" t="s">
        <v>149</v>
      </c>
      <c r="G79">
        <v>174.786</v>
      </c>
      <c r="H79">
        <v>1459.924</v>
      </c>
      <c r="I79">
        <v>90</v>
      </c>
      <c r="J79">
        <v>255174.75899999999</v>
      </c>
      <c r="K79">
        <v>309503.821</v>
      </c>
      <c r="L79">
        <v>191.285</v>
      </c>
    </row>
    <row r="80" spans="2:12" x14ac:dyDescent="0.2">
      <c r="E80">
        <v>4</v>
      </c>
      <c r="F80" t="s">
        <v>150</v>
      </c>
      <c r="G80">
        <v>139.334</v>
      </c>
      <c r="H80">
        <v>1754.194</v>
      </c>
      <c r="I80">
        <v>89.659000000000006</v>
      </c>
      <c r="J80">
        <v>244419.598</v>
      </c>
      <c r="K80">
        <v>296458.788</v>
      </c>
      <c r="L80">
        <v>152.54900000000001</v>
      </c>
    </row>
    <row r="81" spans="5:12" x14ac:dyDescent="0.2">
      <c r="E81">
        <v>5</v>
      </c>
      <c r="F81" t="s">
        <v>151</v>
      </c>
      <c r="G81">
        <v>175.61099999999999</v>
      </c>
      <c r="H81">
        <v>1922.239</v>
      </c>
      <c r="I81">
        <v>90</v>
      </c>
      <c r="J81">
        <v>337566.06699999998</v>
      </c>
      <c r="K81">
        <v>409437</v>
      </c>
      <c r="L81">
        <v>192.49600000000001</v>
      </c>
    </row>
    <row r="82" spans="5:12" x14ac:dyDescent="0.2">
      <c r="E82">
        <v>6</v>
      </c>
      <c r="F82" t="s">
        <v>152</v>
      </c>
      <c r="G82">
        <v>154.999</v>
      </c>
      <c r="H82">
        <v>1420.0940000000001</v>
      </c>
      <c r="I82">
        <v>90.305999999999997</v>
      </c>
      <c r="J82">
        <v>220113.54399999999</v>
      </c>
      <c r="K82">
        <v>266977.75</v>
      </c>
      <c r="L82">
        <v>169.49799999999999</v>
      </c>
    </row>
    <row r="83" spans="5:12" x14ac:dyDescent="0.2">
      <c r="E83">
        <v>7</v>
      </c>
      <c r="F83" t="s">
        <v>153</v>
      </c>
      <c r="G83">
        <v>163.244</v>
      </c>
      <c r="H83">
        <v>1934.96</v>
      </c>
      <c r="I83">
        <v>90</v>
      </c>
      <c r="J83">
        <v>315870.38299999997</v>
      </c>
      <c r="K83">
        <v>383122.10499999998</v>
      </c>
      <c r="L83">
        <v>179.179</v>
      </c>
    </row>
    <row r="84" spans="5:12" x14ac:dyDescent="0.2">
      <c r="E84">
        <v>8</v>
      </c>
      <c r="F84" t="s">
        <v>154</v>
      </c>
      <c r="G84">
        <v>106.35599999999999</v>
      </c>
      <c r="H84">
        <v>1828.6780000000001</v>
      </c>
      <c r="I84">
        <v>90.894999999999996</v>
      </c>
      <c r="J84">
        <v>194490.644</v>
      </c>
      <c r="K84">
        <v>235899.49799999999</v>
      </c>
      <c r="L84">
        <v>116.23</v>
      </c>
    </row>
    <row r="85" spans="5:12" x14ac:dyDescent="0.2">
      <c r="E85">
        <v>9</v>
      </c>
      <c r="F85" t="s">
        <v>155</v>
      </c>
      <c r="G85">
        <v>138.51</v>
      </c>
      <c r="H85">
        <v>1471.258</v>
      </c>
      <c r="I85">
        <v>90</v>
      </c>
      <c r="J85">
        <v>203783.93900000001</v>
      </c>
      <c r="K85">
        <v>247171.42199999999</v>
      </c>
      <c r="L85">
        <v>151.333</v>
      </c>
    </row>
    <row r="86" spans="5:12" x14ac:dyDescent="0.2">
      <c r="E86">
        <v>10</v>
      </c>
      <c r="F86" t="s">
        <v>156</v>
      </c>
      <c r="G86">
        <v>84.094999999999999</v>
      </c>
      <c r="H86">
        <v>1800.4829999999999</v>
      </c>
      <c r="I86">
        <v>89.433000000000007</v>
      </c>
      <c r="J86">
        <v>151412.21599999999</v>
      </c>
      <c r="K86">
        <v>183649.27499999999</v>
      </c>
      <c r="L86">
        <v>92.019000000000005</v>
      </c>
    </row>
    <row r="88" spans="5:12" x14ac:dyDescent="0.2">
      <c r="G88" t="s">
        <v>65</v>
      </c>
      <c r="J88" t="s">
        <v>66</v>
      </c>
    </row>
    <row r="89" spans="5:12" x14ac:dyDescent="0.2">
      <c r="G89" t="s">
        <v>85</v>
      </c>
      <c r="H89" t="s">
        <v>86</v>
      </c>
      <c r="J89" t="s">
        <v>85</v>
      </c>
      <c r="K89" t="s">
        <v>86</v>
      </c>
    </row>
    <row r="90" spans="5:12" x14ac:dyDescent="0.2">
      <c r="F90" t="s">
        <v>69</v>
      </c>
      <c r="G90">
        <f>$G$77</f>
        <v>100623.35799999999</v>
      </c>
      <c r="H90">
        <f>$G$78</f>
        <v>70547.736000000004</v>
      </c>
      <c r="I90" s="3" t="s">
        <v>64</v>
      </c>
      <c r="J90">
        <f>AVERAGE(J91:J94)</f>
        <v>178.57325</v>
      </c>
      <c r="K90">
        <f>AVERAGE(K91:K94)</f>
        <v>132.57400000000001</v>
      </c>
    </row>
    <row r="91" spans="5:12" x14ac:dyDescent="0.2">
      <c r="I91" s="3" t="s">
        <v>74</v>
      </c>
      <c r="J91">
        <f>$L$79</f>
        <v>191.285</v>
      </c>
      <c r="K91">
        <f>$L$80</f>
        <v>152.54900000000001</v>
      </c>
    </row>
    <row r="92" spans="5:12" x14ac:dyDescent="0.2">
      <c r="I92" s="3" t="s">
        <v>75</v>
      </c>
      <c r="J92">
        <f>$L$81</f>
        <v>192.49600000000001</v>
      </c>
      <c r="K92">
        <f>$L$82</f>
        <v>169.49799999999999</v>
      </c>
    </row>
    <row r="93" spans="5:12" x14ac:dyDescent="0.2">
      <c r="I93" s="3" t="s">
        <v>76</v>
      </c>
      <c r="J93">
        <f>$L$83</f>
        <v>179.179</v>
      </c>
      <c r="K93">
        <f>$L$84</f>
        <v>116.23</v>
      </c>
    </row>
    <row r="94" spans="5:12" x14ac:dyDescent="0.2">
      <c r="I94" s="3" t="s">
        <v>77</v>
      </c>
      <c r="J94">
        <f>$L$85</f>
        <v>151.333</v>
      </c>
      <c r="K94">
        <f>$L$86</f>
        <v>92.019000000000005</v>
      </c>
    </row>
  </sheetData>
  <mergeCells count="4">
    <mergeCell ref="H1:I1"/>
    <mergeCell ref="K1:L1"/>
    <mergeCell ref="T1:U1"/>
    <mergeCell ref="AF1:AG1"/>
  </mergeCells>
  <conditionalFormatting sqref="AG21">
    <cfRule type="cellIs" dxfId="23" priority="1" operator="greaterThan">
      <formula>0.8</formula>
    </cfRule>
  </conditionalFormatting>
  <conditionalFormatting sqref="U20">
    <cfRule type="cellIs" dxfId="22" priority="4" operator="lessThan">
      <formula>0.05</formula>
    </cfRule>
  </conditionalFormatting>
  <conditionalFormatting sqref="U21">
    <cfRule type="cellIs" dxfId="21" priority="3" operator="greaterThan">
      <formula>0.8</formula>
    </cfRule>
  </conditionalFormatting>
  <conditionalFormatting sqref="AG20">
    <cfRule type="cellIs" dxfId="20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A7BB-80E1-B644-AC50-F3CAB70F87E5}">
  <dimension ref="A1:AT73"/>
  <sheetViews>
    <sheetView topLeftCell="T1" zoomScale="114" workbookViewId="0">
      <selection activeCell="V3" sqref="V3:V9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24.1640625" bestFit="1" customWidth="1"/>
    <col min="7" max="7" width="10.5" customWidth="1"/>
    <col min="8" max="8" width="15.1640625" customWidth="1"/>
    <col min="9" max="9" width="16.83203125" customWidth="1"/>
    <col min="10" max="10" width="9.5" customWidth="1"/>
    <col min="11" max="12" width="14.83203125" customWidth="1"/>
    <col min="16" max="16" width="17.5" bestFit="1" customWidth="1"/>
    <col min="19" max="19" width="5.1640625" customWidth="1"/>
    <col min="20" max="20" width="15.1640625" customWidth="1"/>
    <col min="21" max="21" width="16.83203125" customWidth="1"/>
    <col min="28" max="28" width="17.5" bestFit="1" customWidth="1"/>
    <col min="31" max="31" width="5.1640625" customWidth="1"/>
    <col min="32" max="33" width="14.83203125" customWidth="1"/>
  </cols>
  <sheetData>
    <row r="1" spans="1:46" x14ac:dyDescent="0.2">
      <c r="A1" s="1" t="s">
        <v>176</v>
      </c>
      <c r="B1" s="1"/>
      <c r="C1" s="1"/>
      <c r="D1" s="1"/>
      <c r="E1" s="1"/>
      <c r="F1" s="1"/>
      <c r="H1" s="33" t="s">
        <v>78</v>
      </c>
      <c r="I1" s="33"/>
      <c r="J1" s="1"/>
      <c r="K1" s="33" t="s">
        <v>79</v>
      </c>
      <c r="L1" s="33"/>
      <c r="O1" s="1" t="s">
        <v>88</v>
      </c>
      <c r="P1" s="1"/>
      <c r="Q1" s="1"/>
      <c r="R1" s="1"/>
      <c r="T1" s="33" t="s">
        <v>78</v>
      </c>
      <c r="U1" s="33"/>
      <c r="AA1" s="1" t="s">
        <v>88</v>
      </c>
      <c r="AB1" s="1"/>
      <c r="AC1" s="1"/>
      <c r="AD1" s="1"/>
      <c r="AF1" s="33" t="s">
        <v>90</v>
      </c>
      <c r="AG1" s="33"/>
    </row>
    <row r="2" spans="1:46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14"/>
      <c r="H2" s="7" t="s">
        <v>205</v>
      </c>
      <c r="I2" s="7" t="s">
        <v>206</v>
      </c>
      <c r="J2" s="7"/>
      <c r="K2" s="7" t="s">
        <v>205</v>
      </c>
      <c r="L2" s="7" t="s">
        <v>206</v>
      </c>
      <c r="O2" s="6" t="s">
        <v>46</v>
      </c>
      <c r="P2" s="6" t="s">
        <v>87</v>
      </c>
      <c r="Q2" s="6" t="s">
        <v>47</v>
      </c>
      <c r="R2" s="6" t="s">
        <v>59</v>
      </c>
      <c r="S2" s="14"/>
      <c r="T2" s="7" t="s">
        <v>205</v>
      </c>
      <c r="U2" s="7" t="s">
        <v>206</v>
      </c>
      <c r="V2" s="7" t="s">
        <v>184</v>
      </c>
      <c r="W2" s="28"/>
      <c r="X2" s="28"/>
      <c r="Y2" s="28"/>
      <c r="AA2" s="6" t="s">
        <v>46</v>
      </c>
      <c r="AB2" s="6" t="s">
        <v>87</v>
      </c>
      <c r="AC2" s="6" t="s">
        <v>47</v>
      </c>
      <c r="AD2" s="6" t="s">
        <v>59</v>
      </c>
      <c r="AE2" s="14"/>
      <c r="AF2" s="7" t="s">
        <v>205</v>
      </c>
      <c r="AG2" s="7" t="s">
        <v>206</v>
      </c>
      <c r="AH2" s="7" t="s">
        <v>184</v>
      </c>
      <c r="AM2" s="2"/>
      <c r="AO2" s="2"/>
      <c r="AP2" s="2"/>
      <c r="AT2" s="3"/>
    </row>
    <row r="3" spans="1:46" x14ac:dyDescent="0.2">
      <c r="A3" t="s">
        <v>174</v>
      </c>
      <c r="B3" t="s">
        <v>217</v>
      </c>
      <c r="C3" s="2">
        <v>1</v>
      </c>
      <c r="D3" t="s">
        <v>207</v>
      </c>
      <c r="E3" s="2">
        <v>10</v>
      </c>
      <c r="F3" s="2">
        <v>10</v>
      </c>
      <c r="H3">
        <v>191368.4</v>
      </c>
      <c r="I3">
        <v>188587.071</v>
      </c>
      <c r="J3" s="3" t="s">
        <v>64</v>
      </c>
      <c r="K3">
        <v>258.577</v>
      </c>
      <c r="L3">
        <v>283.42450000000002</v>
      </c>
      <c r="O3" s="2">
        <v>1</v>
      </c>
      <c r="P3" t="s">
        <v>207</v>
      </c>
      <c r="Q3" s="2">
        <v>10</v>
      </c>
      <c r="R3" s="2">
        <v>10</v>
      </c>
      <c r="T3">
        <v>191368.4</v>
      </c>
      <c r="U3">
        <v>188587.071</v>
      </c>
      <c r="V3">
        <f>U3/T3</f>
        <v>0.98546610098636978</v>
      </c>
      <c r="AA3" s="2">
        <v>1</v>
      </c>
      <c r="AB3" t="s">
        <v>207</v>
      </c>
      <c r="AC3" s="2">
        <v>10</v>
      </c>
      <c r="AD3" s="2">
        <v>10</v>
      </c>
      <c r="AF3">
        <v>258.577</v>
      </c>
      <c r="AG3">
        <v>283.42450000000002</v>
      </c>
      <c r="AH3">
        <f>AG3/AF3</f>
        <v>1.0960932333502207</v>
      </c>
      <c r="AL3" s="3"/>
      <c r="AO3" s="2"/>
      <c r="AP3" s="2"/>
      <c r="AT3" s="3"/>
    </row>
    <row r="4" spans="1:46" x14ac:dyDescent="0.2">
      <c r="C4" s="2"/>
      <c r="E4" s="2"/>
      <c r="F4" s="2"/>
      <c r="J4" s="3" t="s">
        <v>74</v>
      </c>
      <c r="K4">
        <v>294.13200000000001</v>
      </c>
      <c r="L4">
        <v>321.49299999999999</v>
      </c>
      <c r="O4" s="2">
        <v>3</v>
      </c>
      <c r="P4" t="s">
        <v>209</v>
      </c>
      <c r="Q4" s="2">
        <v>9</v>
      </c>
      <c r="R4" s="2" t="s">
        <v>191</v>
      </c>
      <c r="T4">
        <v>137572.74299999999</v>
      </c>
      <c r="U4">
        <v>147178.98499999999</v>
      </c>
      <c r="V4">
        <f t="shared" ref="V4:V9" si="0">U4/T4</f>
        <v>1.0698266370977281</v>
      </c>
      <c r="W4" s="13"/>
      <c r="AA4" s="2">
        <v>3</v>
      </c>
      <c r="AB4" t="s">
        <v>209</v>
      </c>
      <c r="AC4" s="2">
        <v>9</v>
      </c>
      <c r="AD4" s="2" t="s">
        <v>191</v>
      </c>
      <c r="AF4">
        <v>226.77674999999999</v>
      </c>
      <c r="AG4">
        <v>241.07400000000001</v>
      </c>
      <c r="AH4">
        <f t="shared" ref="AH4:AH9" si="1">AG4/AF4</f>
        <v>1.0630454841600827</v>
      </c>
      <c r="AL4" s="3"/>
      <c r="AO4" s="2"/>
      <c r="AP4" s="2"/>
      <c r="AT4" s="3"/>
    </row>
    <row r="5" spans="1:46" x14ac:dyDescent="0.2">
      <c r="C5" s="2"/>
      <c r="E5" s="2"/>
      <c r="F5" s="2"/>
      <c r="J5" s="3" t="s">
        <v>75</v>
      </c>
      <c r="K5">
        <v>292.68700000000001</v>
      </c>
      <c r="L5">
        <v>312.255</v>
      </c>
      <c r="O5" s="2">
        <v>4</v>
      </c>
      <c r="P5" t="s">
        <v>210</v>
      </c>
      <c r="Q5" s="2">
        <v>7</v>
      </c>
      <c r="R5" s="2">
        <v>9</v>
      </c>
      <c r="S5" s="13"/>
      <c r="T5">
        <v>113183.03599999999</v>
      </c>
      <c r="U5">
        <v>103016.571</v>
      </c>
      <c r="V5">
        <f t="shared" si="0"/>
        <v>0.9101767777284222</v>
      </c>
      <c r="W5" s="13"/>
      <c r="AA5" s="2">
        <v>4</v>
      </c>
      <c r="AB5" t="s">
        <v>210</v>
      </c>
      <c r="AC5" s="2">
        <v>7</v>
      </c>
      <c r="AD5" s="2">
        <v>9</v>
      </c>
      <c r="AF5">
        <v>174.33600000000001</v>
      </c>
      <c r="AG5">
        <v>161.39699999999999</v>
      </c>
      <c r="AH5">
        <f t="shared" si="1"/>
        <v>0.92578124999999989</v>
      </c>
      <c r="AL5" s="3"/>
      <c r="AO5" s="2"/>
      <c r="AP5" s="2"/>
      <c r="AT5" s="3"/>
    </row>
    <row r="6" spans="1:46" x14ac:dyDescent="0.2">
      <c r="C6" s="2"/>
      <c r="E6" s="2"/>
      <c r="F6" s="2"/>
      <c r="J6" s="3" t="s">
        <v>76</v>
      </c>
      <c r="K6">
        <v>257.101</v>
      </c>
      <c r="L6">
        <v>288.20400000000001</v>
      </c>
      <c r="O6" s="2">
        <v>5</v>
      </c>
      <c r="P6" t="s">
        <v>211</v>
      </c>
      <c r="Q6" s="2">
        <v>9</v>
      </c>
      <c r="R6" s="2" t="s">
        <v>191</v>
      </c>
      <c r="S6" s="13"/>
      <c r="T6">
        <v>223344.82399999999</v>
      </c>
      <c r="U6">
        <v>198261.538</v>
      </c>
      <c r="V6">
        <f t="shared" si="0"/>
        <v>0.88769255740621067</v>
      </c>
      <c r="W6" s="13"/>
      <c r="AA6" s="2">
        <v>5</v>
      </c>
      <c r="AB6" t="s">
        <v>211</v>
      </c>
      <c r="AC6" s="2">
        <v>9</v>
      </c>
      <c r="AD6" s="2" t="s">
        <v>191</v>
      </c>
      <c r="AF6">
        <v>312.23849999999999</v>
      </c>
      <c r="AG6">
        <v>281.93399999999997</v>
      </c>
      <c r="AH6">
        <f t="shared" si="1"/>
        <v>0.90294438386041431</v>
      </c>
      <c r="AL6" s="3"/>
      <c r="AO6" s="2"/>
      <c r="AP6" s="2"/>
      <c r="AT6" s="3"/>
    </row>
    <row r="7" spans="1:46" x14ac:dyDescent="0.2">
      <c r="C7" s="2"/>
      <c r="E7" s="2"/>
      <c r="F7" s="2"/>
      <c r="J7" s="3" t="s">
        <v>77</v>
      </c>
      <c r="K7">
        <v>190.38800000000001</v>
      </c>
      <c r="L7">
        <v>211.74600000000001</v>
      </c>
      <c r="O7" s="2">
        <v>6</v>
      </c>
      <c r="P7" t="s">
        <v>212</v>
      </c>
      <c r="Q7" s="2">
        <v>6</v>
      </c>
      <c r="R7" s="2" t="s">
        <v>215</v>
      </c>
      <c r="S7" s="13"/>
      <c r="T7">
        <v>43753.273999999998</v>
      </c>
      <c r="U7">
        <v>39874.171000000002</v>
      </c>
      <c r="V7">
        <f t="shared" si="0"/>
        <v>0.91134142327269052</v>
      </c>
      <c r="W7" s="13"/>
      <c r="AA7" s="2">
        <v>6</v>
      </c>
      <c r="AB7" t="s">
        <v>212</v>
      </c>
      <c r="AC7" s="2">
        <v>6</v>
      </c>
      <c r="AD7" s="2" t="s">
        <v>215</v>
      </c>
      <c r="AF7">
        <v>100.44749999999999</v>
      </c>
      <c r="AG7">
        <v>108.61949999999999</v>
      </c>
      <c r="AH7">
        <f t="shared" si="1"/>
        <v>1.0813559322033899</v>
      </c>
      <c r="AL7" s="3"/>
      <c r="AO7" s="2"/>
      <c r="AP7" s="2"/>
      <c r="AT7" s="3"/>
    </row>
    <row r="8" spans="1:46" x14ac:dyDescent="0.2">
      <c r="A8" t="s">
        <v>174</v>
      </c>
      <c r="B8" t="s">
        <v>217</v>
      </c>
      <c r="C8" s="2">
        <v>2</v>
      </c>
      <c r="D8" t="s">
        <v>208</v>
      </c>
      <c r="E8" s="2">
        <v>10</v>
      </c>
      <c r="F8" s="2">
        <v>10</v>
      </c>
      <c r="J8" s="3"/>
      <c r="N8" s="13"/>
      <c r="O8" s="2">
        <v>7</v>
      </c>
      <c r="P8" t="s">
        <v>213</v>
      </c>
      <c r="Q8" s="2">
        <v>7</v>
      </c>
      <c r="R8" s="2">
        <v>9</v>
      </c>
      <c r="S8" s="13"/>
      <c r="T8">
        <v>138915.17600000001</v>
      </c>
      <c r="U8">
        <v>103443.849</v>
      </c>
      <c r="V8">
        <f t="shared" si="0"/>
        <v>0.74465477407594394</v>
      </c>
      <c r="W8" s="13"/>
      <c r="AA8" s="2">
        <v>7</v>
      </c>
      <c r="AB8" t="s">
        <v>213</v>
      </c>
      <c r="AC8" s="2">
        <v>7</v>
      </c>
      <c r="AD8" s="2">
        <v>9</v>
      </c>
      <c r="AF8">
        <v>181.48649999999998</v>
      </c>
      <c r="AG8">
        <v>171.2715</v>
      </c>
      <c r="AH8">
        <f t="shared" si="1"/>
        <v>0.94371482176360233</v>
      </c>
      <c r="AL8" s="3"/>
      <c r="AO8" s="2"/>
      <c r="AP8" s="2"/>
      <c r="AT8" s="3"/>
    </row>
    <row r="9" spans="1:46" x14ac:dyDescent="0.2">
      <c r="C9" s="2"/>
      <c r="D9" t="s">
        <v>218</v>
      </c>
      <c r="E9" s="2"/>
      <c r="F9" s="2"/>
      <c r="J9" s="3"/>
      <c r="O9" s="2">
        <v>8</v>
      </c>
      <c r="P9" t="s">
        <v>214</v>
      </c>
      <c r="Q9" s="2">
        <v>8</v>
      </c>
      <c r="R9" s="2" t="s">
        <v>189</v>
      </c>
      <c r="T9">
        <v>86481.327000000005</v>
      </c>
      <c r="U9">
        <v>70242.271999999997</v>
      </c>
      <c r="V9">
        <f t="shared" si="0"/>
        <v>0.81222472453504324</v>
      </c>
      <c r="W9" s="13"/>
      <c r="AA9" s="2">
        <v>8</v>
      </c>
      <c r="AB9" t="s">
        <v>214</v>
      </c>
      <c r="AC9" s="2">
        <v>8</v>
      </c>
      <c r="AD9" s="2" t="s">
        <v>189</v>
      </c>
      <c r="AF9">
        <v>137.56200000000001</v>
      </c>
      <c r="AG9">
        <v>126.66599999999998</v>
      </c>
      <c r="AH9">
        <f t="shared" si="1"/>
        <v>0.92079207920792061</v>
      </c>
      <c r="AL9" s="3"/>
    </row>
    <row r="10" spans="1:46" x14ac:dyDescent="0.2">
      <c r="C10" s="2"/>
      <c r="E10" s="2"/>
      <c r="F10" s="2"/>
      <c r="J10" s="3"/>
      <c r="O10" s="2"/>
      <c r="Q10" s="2"/>
      <c r="R10" s="2"/>
      <c r="AA10" s="2"/>
      <c r="AC10" s="2"/>
      <c r="AD10" s="2"/>
      <c r="AL10" s="3"/>
    </row>
    <row r="11" spans="1:46" x14ac:dyDescent="0.2">
      <c r="C11" s="2"/>
      <c r="E11" s="2"/>
      <c r="F11" s="2"/>
      <c r="J11" s="3"/>
      <c r="O11" s="2"/>
      <c r="Q11" s="2"/>
      <c r="R11" s="2"/>
      <c r="Z11" s="13"/>
      <c r="AA11" s="2"/>
      <c r="AB11" s="13"/>
      <c r="AC11" s="2"/>
      <c r="AD11" s="2"/>
      <c r="AL11" s="3"/>
    </row>
    <row r="12" spans="1:46" x14ac:dyDescent="0.2">
      <c r="C12" s="2"/>
      <c r="E12" s="2"/>
      <c r="F12" s="2"/>
      <c r="J12" s="3"/>
      <c r="AL12" s="3"/>
    </row>
    <row r="13" spans="1:46" x14ac:dyDescent="0.2">
      <c r="A13" t="s">
        <v>174</v>
      </c>
      <c r="B13" t="s">
        <v>217</v>
      </c>
      <c r="C13" s="2">
        <v>3</v>
      </c>
      <c r="D13" t="s">
        <v>209</v>
      </c>
      <c r="E13" s="2">
        <v>9</v>
      </c>
      <c r="F13" s="2" t="s">
        <v>191</v>
      </c>
      <c r="H13">
        <v>137572.74299999999</v>
      </c>
      <c r="I13">
        <v>147178.98499999999</v>
      </c>
      <c r="J13" s="3" t="s">
        <v>64</v>
      </c>
      <c r="K13">
        <v>226.77674999999999</v>
      </c>
      <c r="L13">
        <v>241.07400000000001</v>
      </c>
      <c r="N13" s="13"/>
      <c r="O13" s="2"/>
      <c r="Q13" s="2"/>
      <c r="R13" s="2"/>
      <c r="AL13" s="3"/>
    </row>
    <row r="14" spans="1:46" x14ac:dyDescent="0.2">
      <c r="C14" s="2"/>
      <c r="E14" s="2"/>
      <c r="F14" s="2"/>
      <c r="J14" s="3" t="s">
        <v>74</v>
      </c>
      <c r="K14">
        <v>250.608</v>
      </c>
      <c r="L14">
        <v>254.69399999999999</v>
      </c>
      <c r="O14" s="2"/>
      <c r="Q14" s="2"/>
      <c r="R14" s="2"/>
      <c r="T14" t="s">
        <v>92</v>
      </c>
      <c r="AF14" t="s">
        <v>92</v>
      </c>
      <c r="AL14" s="3"/>
    </row>
    <row r="15" spans="1:46" x14ac:dyDescent="0.2">
      <c r="C15" s="2"/>
      <c r="E15" s="2"/>
      <c r="F15" s="2"/>
      <c r="J15" s="3" t="s">
        <v>75</v>
      </c>
      <c r="K15">
        <v>243.81299999999999</v>
      </c>
      <c r="L15">
        <v>280.572</v>
      </c>
      <c r="O15" s="2"/>
      <c r="Q15" s="2"/>
      <c r="R15" s="2"/>
      <c r="S15" t="s">
        <v>64</v>
      </c>
      <c r="T15">
        <f>AVERAGE(T3:T9)</f>
        <v>133516.96857142859</v>
      </c>
      <c r="U15">
        <f>AVERAGE(U3:U9)</f>
        <v>121514.92242857143</v>
      </c>
      <c r="AE15" t="s">
        <v>64</v>
      </c>
      <c r="AF15">
        <f>AVERAGE(AF3:AF9)</f>
        <v>198.77489285714287</v>
      </c>
      <c r="AG15">
        <f>AVERAGE(AG3:AG9)</f>
        <v>196.34092857142858</v>
      </c>
      <c r="AL15" s="3"/>
    </row>
    <row r="16" spans="1:46" x14ac:dyDescent="0.2">
      <c r="C16" s="2"/>
      <c r="E16" s="2"/>
      <c r="F16" s="2"/>
      <c r="J16" s="3" t="s">
        <v>76</v>
      </c>
      <c r="K16">
        <v>211.11</v>
      </c>
      <c r="L16">
        <v>215.196</v>
      </c>
      <c r="O16" s="2"/>
      <c r="Q16" s="2"/>
      <c r="R16" s="2"/>
      <c r="S16" t="s">
        <v>93</v>
      </c>
      <c r="T16">
        <f>STDEV(T3:T9)/SQRT(COUNT(T3:T9))</f>
        <v>22962.061325802471</v>
      </c>
      <c r="U16">
        <f>STDEV(U3:U9)/SQRT(COUNT(U3:U9))</f>
        <v>22366.114835763026</v>
      </c>
      <c r="AE16" t="s">
        <v>93</v>
      </c>
      <c r="AF16">
        <f>STDEV(AF3:AF9)/SQRT(COUNT(AF3:AF9))</f>
        <v>27.406042355018172</v>
      </c>
      <c r="AG16">
        <f>STDEV(AG3:AG9)/SQRT(COUNT(AG3:AG9))</f>
        <v>27.303396380266662</v>
      </c>
      <c r="AL16" s="3"/>
    </row>
    <row r="17" spans="1:38" x14ac:dyDescent="0.2">
      <c r="C17" s="2"/>
      <c r="E17" s="2"/>
      <c r="F17" s="2"/>
      <c r="J17" s="3" t="s">
        <v>77</v>
      </c>
      <c r="K17">
        <v>201.57599999999999</v>
      </c>
      <c r="L17">
        <v>213.834</v>
      </c>
      <c r="O17" s="2"/>
      <c r="Q17" s="2"/>
      <c r="R17" s="2"/>
      <c r="S17" t="s">
        <v>94</v>
      </c>
      <c r="U17">
        <f>CORREL(T3:T9,U3:U9)</f>
        <v>0.96879343128809714</v>
      </c>
      <c r="AA17" s="8"/>
      <c r="AE17" t="s">
        <v>94</v>
      </c>
      <c r="AG17">
        <f>CORREL(AF3:AF9,AG3:AG9)</f>
        <v>0.96570651968654753</v>
      </c>
      <c r="AL17" s="3"/>
    </row>
    <row r="18" spans="1:38" x14ac:dyDescent="0.2">
      <c r="A18" t="s">
        <v>174</v>
      </c>
      <c r="B18" t="s">
        <v>217</v>
      </c>
      <c r="C18" s="2">
        <v>4</v>
      </c>
      <c r="D18" t="s">
        <v>210</v>
      </c>
      <c r="E18" s="2">
        <v>7</v>
      </c>
      <c r="F18" s="2">
        <v>9</v>
      </c>
      <c r="H18">
        <v>113183.03599999999</v>
      </c>
      <c r="I18">
        <v>103016.571</v>
      </c>
      <c r="J18" s="3" t="s">
        <v>64</v>
      </c>
      <c r="K18">
        <v>174.33600000000001</v>
      </c>
      <c r="L18">
        <v>161.39699999999999</v>
      </c>
      <c r="O18" s="2"/>
      <c r="Q18" s="2"/>
      <c r="R18" s="2"/>
      <c r="AA18" s="8"/>
      <c r="AL18" s="3"/>
    </row>
    <row r="19" spans="1:38" x14ac:dyDescent="0.2">
      <c r="C19" s="2"/>
      <c r="E19" s="2"/>
      <c r="F19" s="2"/>
      <c r="J19" s="3" t="s">
        <v>74</v>
      </c>
      <c r="K19">
        <v>231.54</v>
      </c>
      <c r="L19">
        <v>186.59399999999999</v>
      </c>
      <c r="O19" s="2"/>
      <c r="Q19" s="2"/>
      <c r="R19" s="2"/>
      <c r="T19" t="s">
        <v>95</v>
      </c>
      <c r="U19">
        <f>TTEST(T3:T9,U3:U9,2,1)</f>
        <v>7.956412107913062E-2</v>
      </c>
      <c r="V19" s="3"/>
      <c r="AA19" s="8"/>
      <c r="AF19" t="s">
        <v>95</v>
      </c>
      <c r="AG19">
        <f>TTEST(AF3:AF9,AG3:AG9,2,1)</f>
        <v>0.74564593460828588</v>
      </c>
      <c r="AL19" s="3"/>
    </row>
    <row r="20" spans="1:38" x14ac:dyDescent="0.2">
      <c r="C20" s="2"/>
      <c r="E20" s="2"/>
      <c r="F20" s="2"/>
      <c r="J20" s="3" t="s">
        <v>75</v>
      </c>
      <c r="K20">
        <v>187.95599999999999</v>
      </c>
      <c r="L20">
        <v>209.74799999999999</v>
      </c>
      <c r="O20" s="2"/>
      <c r="Q20" s="2"/>
      <c r="R20" s="2"/>
      <c r="T20" t="s">
        <v>96</v>
      </c>
      <c r="U20">
        <v>0.99870000000000003</v>
      </c>
      <c r="V20" s="3"/>
      <c r="AA20" s="8"/>
      <c r="AF20" t="s">
        <v>96</v>
      </c>
      <c r="AG20">
        <v>0.82720000000000005</v>
      </c>
      <c r="AL20" s="3"/>
    </row>
    <row r="21" spans="1:38" x14ac:dyDescent="0.2">
      <c r="C21" s="2"/>
      <c r="E21" s="2"/>
      <c r="F21" s="2"/>
      <c r="J21" s="3" t="s">
        <v>76</v>
      </c>
      <c r="K21">
        <v>164.80199999999999</v>
      </c>
      <c r="L21">
        <v>136.19999999999999</v>
      </c>
      <c r="O21" s="2"/>
      <c r="Q21" s="2"/>
      <c r="R21" s="2"/>
      <c r="S21" s="8"/>
      <c r="V21" s="3"/>
      <c r="AA21" s="8"/>
      <c r="AL21" s="3"/>
    </row>
    <row r="22" spans="1:38" x14ac:dyDescent="0.2">
      <c r="C22" s="2"/>
      <c r="E22" s="2"/>
      <c r="F22" s="2"/>
      <c r="J22" s="3" t="s">
        <v>77</v>
      </c>
      <c r="K22">
        <v>113.04600000000001</v>
      </c>
      <c r="L22">
        <v>113.04600000000001</v>
      </c>
      <c r="O22" s="2"/>
      <c r="Q22" s="2"/>
      <c r="R22" s="2"/>
      <c r="V22" s="3"/>
      <c r="AA22" s="8"/>
      <c r="AL22" s="3"/>
    </row>
    <row r="23" spans="1:38" x14ac:dyDescent="0.2">
      <c r="A23" t="s">
        <v>174</v>
      </c>
      <c r="B23" t="s">
        <v>217</v>
      </c>
      <c r="C23" s="2">
        <v>5</v>
      </c>
      <c r="D23" t="s">
        <v>211</v>
      </c>
      <c r="E23" s="2">
        <v>9</v>
      </c>
      <c r="F23" s="2" t="s">
        <v>191</v>
      </c>
      <c r="H23">
        <v>223344.82399999999</v>
      </c>
      <c r="I23">
        <v>198261.538</v>
      </c>
      <c r="J23" s="3" t="s">
        <v>64</v>
      </c>
      <c r="K23">
        <v>312.23849999999999</v>
      </c>
      <c r="L23">
        <v>281.93399999999997</v>
      </c>
      <c r="O23" s="2"/>
      <c r="Q23" s="2"/>
      <c r="R23" s="2"/>
      <c r="V23" s="3"/>
      <c r="AA23" s="8"/>
      <c r="AL23" s="3"/>
    </row>
    <row r="24" spans="1:38" x14ac:dyDescent="0.2">
      <c r="C24" s="2"/>
      <c r="E24" s="2"/>
      <c r="F24" s="2"/>
      <c r="J24" s="3" t="s">
        <v>74</v>
      </c>
      <c r="K24">
        <v>356.84399999999999</v>
      </c>
      <c r="L24">
        <v>280.572</v>
      </c>
      <c r="O24" s="2"/>
      <c r="Q24" s="2"/>
      <c r="R24" s="2"/>
      <c r="AA24" s="8"/>
      <c r="AL24" s="3"/>
    </row>
    <row r="25" spans="1:38" x14ac:dyDescent="0.2">
      <c r="C25" s="2"/>
      <c r="E25" s="2"/>
      <c r="F25" s="2"/>
      <c r="J25" s="3" t="s">
        <v>75</v>
      </c>
      <c r="K25">
        <v>347.31</v>
      </c>
      <c r="L25">
        <v>358.20600000000002</v>
      </c>
      <c r="O25" s="2"/>
      <c r="Q25" s="2"/>
      <c r="R25" s="2"/>
      <c r="AA25" s="8"/>
      <c r="AL25" s="3"/>
    </row>
    <row r="26" spans="1:38" x14ac:dyDescent="0.2">
      <c r="C26" s="2"/>
      <c r="E26" s="2"/>
      <c r="F26" s="2"/>
      <c r="J26" s="3" t="s">
        <v>76</v>
      </c>
      <c r="K26">
        <v>322.79399999999998</v>
      </c>
      <c r="L26">
        <v>295.55399999999997</v>
      </c>
      <c r="O26" s="2"/>
      <c r="Q26" s="2"/>
      <c r="R26" s="2"/>
      <c r="AA26" s="8"/>
      <c r="AL26" s="3"/>
    </row>
    <row r="27" spans="1:38" x14ac:dyDescent="0.2">
      <c r="C27" s="2"/>
      <c r="E27" s="2"/>
      <c r="F27" s="2"/>
      <c r="J27" s="3" t="s">
        <v>77</v>
      </c>
      <c r="K27">
        <v>222.006</v>
      </c>
      <c r="L27">
        <v>193.404</v>
      </c>
      <c r="O27" s="2"/>
      <c r="Q27" s="2"/>
      <c r="R27" s="2"/>
      <c r="AA27" s="8"/>
      <c r="AL27" s="3"/>
    </row>
    <row r="28" spans="1:38" x14ac:dyDescent="0.2">
      <c r="A28" t="s">
        <v>174</v>
      </c>
      <c r="B28" t="s">
        <v>217</v>
      </c>
      <c r="C28" s="2">
        <v>6</v>
      </c>
      <c r="D28" t="s">
        <v>212</v>
      </c>
      <c r="E28" s="2">
        <v>6</v>
      </c>
      <c r="F28" s="2" t="s">
        <v>215</v>
      </c>
      <c r="H28">
        <v>43753.273999999998</v>
      </c>
      <c r="I28">
        <v>39874.171000000002</v>
      </c>
      <c r="J28" s="3" t="s">
        <v>64</v>
      </c>
      <c r="K28">
        <v>100.44749999999999</v>
      </c>
      <c r="L28">
        <v>108.61949999999999</v>
      </c>
      <c r="O28" s="2"/>
      <c r="Q28" s="2"/>
      <c r="R28" s="2"/>
      <c r="AA28" s="8"/>
      <c r="AL28" s="3"/>
    </row>
    <row r="29" spans="1:38" x14ac:dyDescent="0.2">
      <c r="C29" s="2"/>
      <c r="D29" t="s">
        <v>216</v>
      </c>
      <c r="E29" s="2"/>
      <c r="F29" s="2"/>
      <c r="J29" s="3" t="s">
        <v>74</v>
      </c>
      <c r="K29">
        <v>119.85599999999999</v>
      </c>
      <c r="L29">
        <v>77.634</v>
      </c>
      <c r="O29" s="2"/>
      <c r="Q29" s="2"/>
      <c r="R29" s="2"/>
      <c r="AA29" s="8"/>
      <c r="AL29" s="3"/>
    </row>
    <row r="30" spans="1:38" x14ac:dyDescent="0.2">
      <c r="C30" s="2"/>
      <c r="E30" s="2"/>
      <c r="F30" s="2"/>
      <c r="J30" s="3" t="s">
        <v>75</v>
      </c>
      <c r="K30">
        <v>98.063999999999993</v>
      </c>
      <c r="L30">
        <v>126.666</v>
      </c>
      <c r="O30" s="2"/>
      <c r="P30" s="13"/>
      <c r="Q30" s="2"/>
      <c r="R30" s="2"/>
      <c r="AA30" s="8"/>
      <c r="AL30" s="3"/>
    </row>
    <row r="31" spans="1:38" x14ac:dyDescent="0.2">
      <c r="C31" s="2"/>
      <c r="D31" s="13"/>
      <c r="E31" s="2"/>
      <c r="F31" s="2"/>
      <c r="J31" s="3" t="s">
        <v>76</v>
      </c>
      <c r="K31">
        <v>107.598</v>
      </c>
      <c r="L31">
        <v>132.114</v>
      </c>
      <c r="O31" s="2"/>
      <c r="Q31" s="2"/>
      <c r="R31" s="2"/>
      <c r="AA31" s="8"/>
      <c r="AL31" s="3"/>
    </row>
    <row r="32" spans="1:38" x14ac:dyDescent="0.2">
      <c r="C32" s="2"/>
      <c r="E32" s="2"/>
      <c r="F32" s="2"/>
      <c r="J32" s="3" t="s">
        <v>77</v>
      </c>
      <c r="K32">
        <v>76.272000000000006</v>
      </c>
      <c r="L32">
        <v>98.063999999999993</v>
      </c>
      <c r="O32" s="2"/>
      <c r="Q32" s="2"/>
      <c r="R32" s="2"/>
      <c r="AA32" s="8"/>
      <c r="AL32" s="3"/>
    </row>
    <row r="33" spans="1:38" x14ac:dyDescent="0.2">
      <c r="A33" t="s">
        <v>174</v>
      </c>
      <c r="B33" t="s">
        <v>217</v>
      </c>
      <c r="C33" s="2">
        <v>7</v>
      </c>
      <c r="D33" t="s">
        <v>213</v>
      </c>
      <c r="E33" s="2">
        <v>7</v>
      </c>
      <c r="F33" s="2">
        <v>9</v>
      </c>
      <c r="H33">
        <v>138915.17600000001</v>
      </c>
      <c r="I33">
        <v>103443.849</v>
      </c>
      <c r="J33" s="3" t="s">
        <v>64</v>
      </c>
      <c r="K33">
        <v>181.48649999999998</v>
      </c>
      <c r="L33">
        <v>171.2715</v>
      </c>
      <c r="O33" s="2"/>
      <c r="Q33" s="2"/>
      <c r="R33" s="2"/>
      <c r="AA33" s="8"/>
      <c r="AL33" s="3"/>
    </row>
    <row r="34" spans="1:38" x14ac:dyDescent="0.2">
      <c r="C34" s="2"/>
      <c r="E34" s="2"/>
      <c r="F34" s="2"/>
      <c r="J34" s="3" t="s">
        <v>74</v>
      </c>
      <c r="K34">
        <v>264.22800000000001</v>
      </c>
      <c r="L34">
        <v>140.286</v>
      </c>
      <c r="O34" s="2"/>
      <c r="Q34" s="2"/>
      <c r="R34" s="2"/>
      <c r="S34" s="8"/>
      <c r="T34" s="8"/>
      <c r="U34" s="8"/>
      <c r="AA34" s="8"/>
      <c r="AL34" s="3"/>
    </row>
    <row r="35" spans="1:38" x14ac:dyDescent="0.2">
      <c r="C35" s="2"/>
      <c r="E35" s="2"/>
      <c r="F35" s="2"/>
      <c r="J35" s="3" t="s">
        <v>75</v>
      </c>
      <c r="K35">
        <v>164.80199999999999</v>
      </c>
      <c r="L35">
        <v>208.386</v>
      </c>
      <c r="O35" s="2"/>
      <c r="Q35" s="2"/>
      <c r="R35" s="2"/>
      <c r="S35" s="8"/>
      <c r="T35" s="8"/>
      <c r="U35" s="8"/>
      <c r="AA35" s="8"/>
      <c r="AL35" s="3"/>
    </row>
    <row r="36" spans="1:38" x14ac:dyDescent="0.2">
      <c r="C36" s="2"/>
      <c r="E36" s="2"/>
      <c r="F36" s="2"/>
      <c r="J36" s="3" t="s">
        <v>76</v>
      </c>
      <c r="K36">
        <v>223.36799999999999</v>
      </c>
      <c r="L36">
        <v>204.3</v>
      </c>
      <c r="O36" s="2"/>
      <c r="Q36" s="2"/>
      <c r="R36" s="2"/>
      <c r="S36" s="8"/>
      <c r="T36" s="8"/>
      <c r="U36" s="8"/>
      <c r="AA36" s="8"/>
      <c r="AB36" s="8"/>
      <c r="AC36" s="8"/>
      <c r="AD36" s="8"/>
      <c r="AE36" s="8"/>
      <c r="AF36" s="8"/>
      <c r="AG36" s="8"/>
      <c r="AL36" s="3"/>
    </row>
    <row r="37" spans="1:38" x14ac:dyDescent="0.2">
      <c r="C37" s="2"/>
      <c r="E37" s="2"/>
      <c r="F37" s="2"/>
      <c r="J37" s="3" t="s">
        <v>77</v>
      </c>
      <c r="K37">
        <v>73.548000000000002</v>
      </c>
      <c r="L37">
        <v>132.114</v>
      </c>
      <c r="O37" s="2"/>
      <c r="Q37" s="2"/>
      <c r="R37" s="2"/>
      <c r="AA37" s="8"/>
      <c r="AB37" s="8"/>
      <c r="AC37" s="8"/>
      <c r="AD37" s="8"/>
      <c r="AE37" s="8"/>
      <c r="AF37" s="8"/>
      <c r="AG37" s="8"/>
      <c r="AL37" s="3"/>
    </row>
    <row r="38" spans="1:38" x14ac:dyDescent="0.2">
      <c r="A38" t="s">
        <v>174</v>
      </c>
      <c r="B38" t="s">
        <v>217</v>
      </c>
      <c r="C38" s="2">
        <v>8</v>
      </c>
      <c r="D38" t="s">
        <v>214</v>
      </c>
      <c r="E38" s="2">
        <v>8</v>
      </c>
      <c r="F38" s="2" t="s">
        <v>189</v>
      </c>
      <c r="H38">
        <v>86481.327000000005</v>
      </c>
      <c r="I38">
        <v>70242.271999999997</v>
      </c>
      <c r="J38" s="3" t="s">
        <v>64</v>
      </c>
      <c r="K38">
        <v>137.56200000000001</v>
      </c>
      <c r="L38">
        <v>126.66599999999998</v>
      </c>
      <c r="AA38" s="8"/>
      <c r="AB38" s="8"/>
      <c r="AC38" s="8"/>
      <c r="AD38" s="8"/>
      <c r="AE38" s="8"/>
      <c r="AF38" s="8"/>
      <c r="AG38" s="8"/>
      <c r="AL38" s="3"/>
    </row>
    <row r="39" spans="1:38" x14ac:dyDescent="0.2">
      <c r="C39" s="2"/>
      <c r="D39" s="13"/>
      <c r="E39" s="2"/>
      <c r="F39" s="2"/>
      <c r="J39" s="3" t="s">
        <v>74</v>
      </c>
      <c r="K39">
        <v>152.54400000000001</v>
      </c>
      <c r="L39">
        <v>187.95599999999999</v>
      </c>
      <c r="AL39" s="3"/>
    </row>
    <row r="40" spans="1:38" x14ac:dyDescent="0.2">
      <c r="C40" s="2"/>
      <c r="E40" s="2"/>
      <c r="J40" s="3" t="s">
        <v>75</v>
      </c>
      <c r="K40">
        <v>177.06</v>
      </c>
      <c r="L40">
        <v>77.634</v>
      </c>
      <c r="AL40" s="3"/>
    </row>
    <row r="41" spans="1:38" x14ac:dyDescent="0.2">
      <c r="C41" s="2"/>
      <c r="E41" s="2"/>
      <c r="H41" s="3"/>
      <c r="J41" s="3" t="s">
        <v>76</v>
      </c>
      <c r="K41">
        <v>133.476</v>
      </c>
      <c r="L41">
        <v>141.648</v>
      </c>
      <c r="AL41" s="3"/>
    </row>
    <row r="42" spans="1:38" x14ac:dyDescent="0.2">
      <c r="C42" s="2"/>
      <c r="E42" s="2"/>
      <c r="J42" s="3" t="s">
        <v>77</v>
      </c>
      <c r="K42">
        <v>87.168000000000006</v>
      </c>
      <c r="L42">
        <v>99.426000000000002</v>
      </c>
      <c r="AL42" s="3"/>
    </row>
    <row r="43" spans="1:38" x14ac:dyDescent="0.2">
      <c r="C43" s="2"/>
      <c r="D43" s="13"/>
      <c r="E43" s="2"/>
    </row>
    <row r="44" spans="1:38" x14ac:dyDescent="0.2">
      <c r="C44" s="2"/>
      <c r="E44" s="2"/>
    </row>
    <row r="45" spans="1:38" x14ac:dyDescent="0.2">
      <c r="C45" s="2"/>
      <c r="E45" s="2"/>
    </row>
    <row r="46" spans="1:38" x14ac:dyDescent="0.2">
      <c r="C46" s="2"/>
      <c r="E46" s="2"/>
      <c r="F46" s="2"/>
      <c r="J46" s="3"/>
    </row>
    <row r="47" spans="1:38" x14ac:dyDescent="0.2">
      <c r="C47" s="2"/>
      <c r="E47" s="2"/>
      <c r="F47" s="2"/>
      <c r="J47" s="3"/>
    </row>
    <row r="48" spans="1:38" x14ac:dyDescent="0.2">
      <c r="C48" s="2"/>
      <c r="E48" s="2"/>
      <c r="F48" s="2"/>
      <c r="J48" s="3"/>
    </row>
    <row r="49" spans="2:13" x14ac:dyDescent="0.2">
      <c r="J49" s="3"/>
    </row>
    <row r="50" spans="2:13" x14ac:dyDescent="0.2">
      <c r="B50" s="8"/>
      <c r="C50" s="8"/>
      <c r="D50" s="8"/>
      <c r="E50" s="8"/>
      <c r="F50" t="s">
        <v>68</v>
      </c>
      <c r="H50" t="s">
        <v>65</v>
      </c>
      <c r="M50" t="s">
        <v>66</v>
      </c>
    </row>
    <row r="51" spans="2:13" x14ac:dyDescent="0.2">
      <c r="B51" s="8"/>
      <c r="C51" s="8"/>
      <c r="F51">
        <v>1</v>
      </c>
      <c r="G51" t="s">
        <v>219</v>
      </c>
      <c r="H51" s="3">
        <v>138915.17600000001</v>
      </c>
      <c r="I51">
        <v>5057.5110000000004</v>
      </c>
      <c r="J51">
        <v>0</v>
      </c>
      <c r="K51">
        <v>702565079.69099998</v>
      </c>
      <c r="L51">
        <v>3408590695</v>
      </c>
      <c r="M51">
        <v>0</v>
      </c>
    </row>
    <row r="52" spans="2:13" x14ac:dyDescent="0.2">
      <c r="B52" s="8"/>
      <c r="C52" s="8"/>
      <c r="F52">
        <v>2</v>
      </c>
      <c r="G52" t="s">
        <v>220</v>
      </c>
      <c r="H52" s="3">
        <v>103443.849</v>
      </c>
      <c r="I52">
        <v>5836.8339999999998</v>
      </c>
      <c r="J52">
        <v>0</v>
      </c>
      <c r="K52">
        <v>603784565.87699997</v>
      </c>
      <c r="L52">
        <v>2929343505</v>
      </c>
      <c r="M52">
        <v>0</v>
      </c>
    </row>
    <row r="53" spans="2:13" x14ac:dyDescent="0.2">
      <c r="C53" s="8"/>
      <c r="F53">
        <v>3</v>
      </c>
      <c r="G53" t="s">
        <v>221</v>
      </c>
      <c r="H53" s="3">
        <v>120.166</v>
      </c>
      <c r="I53">
        <v>4571.6210000000001</v>
      </c>
      <c r="J53">
        <v>-90</v>
      </c>
      <c r="K53">
        <v>549351.69999999995</v>
      </c>
      <c r="L53">
        <v>2665255</v>
      </c>
      <c r="M53">
        <v>264.22800000000001</v>
      </c>
    </row>
    <row r="54" spans="2:13" x14ac:dyDescent="0.2">
      <c r="B54" s="8"/>
      <c r="C54" s="8"/>
      <c r="F54">
        <v>4</v>
      </c>
      <c r="G54" t="s">
        <v>222</v>
      </c>
      <c r="H54" s="3">
        <v>63.896000000000001</v>
      </c>
      <c r="I54">
        <v>5766.6679999999997</v>
      </c>
      <c r="J54">
        <v>-90</v>
      </c>
      <c r="K54">
        <v>368466.77100000001</v>
      </c>
      <c r="L54">
        <v>1787667</v>
      </c>
      <c r="M54">
        <v>140.286</v>
      </c>
    </row>
    <row r="55" spans="2:13" x14ac:dyDescent="0.2">
      <c r="B55" s="8"/>
      <c r="C55" s="8"/>
      <c r="F55">
        <v>5</v>
      </c>
      <c r="G55" t="s">
        <v>223</v>
      </c>
      <c r="H55" s="3">
        <v>75.025999999999996</v>
      </c>
      <c r="I55">
        <v>5402.86</v>
      </c>
      <c r="J55">
        <v>-90</v>
      </c>
      <c r="K55">
        <v>405356.17599999998</v>
      </c>
      <c r="L55">
        <v>1966641</v>
      </c>
      <c r="M55">
        <v>164.80199999999999</v>
      </c>
    </row>
    <row r="56" spans="2:13" x14ac:dyDescent="0.2">
      <c r="B56" s="8"/>
      <c r="C56" s="8"/>
      <c r="F56">
        <v>6</v>
      </c>
      <c r="G56" t="s">
        <v>224</v>
      </c>
      <c r="H56">
        <v>94.813000000000002</v>
      </c>
      <c r="I56">
        <v>5298.0829999999996</v>
      </c>
      <c r="J56">
        <v>-90</v>
      </c>
      <c r="K56">
        <v>502329.01400000002</v>
      </c>
      <c r="L56">
        <v>2437118</v>
      </c>
      <c r="M56">
        <v>208.386</v>
      </c>
    </row>
    <row r="57" spans="2:13" x14ac:dyDescent="0.2">
      <c r="B57" s="8"/>
      <c r="C57" s="8"/>
      <c r="F57">
        <v>7</v>
      </c>
      <c r="G57" t="s">
        <v>225</v>
      </c>
      <c r="H57">
        <v>101.61499999999999</v>
      </c>
      <c r="I57">
        <v>4781.0119999999997</v>
      </c>
      <c r="J57">
        <v>-90</v>
      </c>
      <c r="K57">
        <v>485823.451</v>
      </c>
      <c r="L57">
        <v>2357039</v>
      </c>
      <c r="M57">
        <v>223.36799999999999</v>
      </c>
    </row>
    <row r="58" spans="2:13" x14ac:dyDescent="0.2">
      <c r="C58" s="8"/>
      <c r="F58">
        <v>8</v>
      </c>
      <c r="G58" t="s">
        <v>226</v>
      </c>
      <c r="H58">
        <v>92.957999999999998</v>
      </c>
      <c r="I58">
        <v>5400.1329999999998</v>
      </c>
      <c r="J58">
        <v>-90</v>
      </c>
      <c r="K58">
        <v>501987.27299999999</v>
      </c>
      <c r="L58">
        <v>2435460</v>
      </c>
      <c r="M58">
        <v>204.3</v>
      </c>
    </row>
    <row r="59" spans="2:13" x14ac:dyDescent="0.2">
      <c r="B59" s="8"/>
      <c r="C59" s="8"/>
      <c r="F59">
        <v>9</v>
      </c>
      <c r="G59" t="s">
        <v>227</v>
      </c>
      <c r="H59">
        <v>33.597000000000001</v>
      </c>
      <c r="I59">
        <v>6233.38</v>
      </c>
      <c r="J59">
        <v>-90</v>
      </c>
      <c r="K59">
        <v>209422.307</v>
      </c>
      <c r="L59">
        <v>1016041</v>
      </c>
      <c r="M59">
        <v>73.548000000000002</v>
      </c>
    </row>
    <row r="60" spans="2:13" x14ac:dyDescent="0.2">
      <c r="B60" s="8"/>
      <c r="C60" s="8"/>
      <c r="F60">
        <v>10</v>
      </c>
      <c r="G60" t="s">
        <v>228</v>
      </c>
      <c r="H60">
        <v>60.186</v>
      </c>
      <c r="I60">
        <v>6014.4759999999997</v>
      </c>
      <c r="J60">
        <v>-90</v>
      </c>
      <c r="K60">
        <v>361986.484</v>
      </c>
      <c r="L60">
        <v>1756227</v>
      </c>
      <c r="M60">
        <v>132.114</v>
      </c>
    </row>
    <row r="61" spans="2:13" x14ac:dyDescent="0.2">
      <c r="B61" s="8"/>
      <c r="C61" s="8"/>
    </row>
    <row r="62" spans="2:13" x14ac:dyDescent="0.2">
      <c r="B62" s="8"/>
      <c r="C62" s="8"/>
      <c r="H62" t="s">
        <v>65</v>
      </c>
      <c r="K62" t="s">
        <v>66</v>
      </c>
    </row>
    <row r="63" spans="2:13" x14ac:dyDescent="0.2">
      <c r="B63" s="8"/>
      <c r="C63" s="8"/>
      <c r="H63" t="s">
        <v>85</v>
      </c>
      <c r="I63" t="s">
        <v>86</v>
      </c>
      <c r="K63" t="s">
        <v>85</v>
      </c>
      <c r="L63" t="s">
        <v>86</v>
      </c>
    </row>
    <row r="64" spans="2:13" x14ac:dyDescent="0.2">
      <c r="B64" s="8"/>
      <c r="C64" s="8"/>
      <c r="G64" t="s">
        <v>69</v>
      </c>
      <c r="H64">
        <f>$H$51</f>
        <v>138915.17600000001</v>
      </c>
      <c r="I64">
        <f>$H$52</f>
        <v>103443.849</v>
      </c>
      <c r="J64" s="3" t="s">
        <v>64</v>
      </c>
      <c r="K64">
        <f>AVERAGE(K65:K68)</f>
        <v>181.48649999999998</v>
      </c>
      <c r="L64">
        <f>AVERAGE(L65:L68)</f>
        <v>171.2715</v>
      </c>
    </row>
    <row r="65" spans="2:12" x14ac:dyDescent="0.2">
      <c r="B65" s="8"/>
      <c r="C65" s="8"/>
      <c r="J65" s="3" t="s">
        <v>74</v>
      </c>
      <c r="K65">
        <f>$M$53</f>
        <v>264.22800000000001</v>
      </c>
      <c r="L65">
        <f>$M$54</f>
        <v>140.286</v>
      </c>
    </row>
    <row r="66" spans="2:12" x14ac:dyDescent="0.2">
      <c r="B66" s="8"/>
      <c r="C66" s="8"/>
      <c r="J66" s="3" t="s">
        <v>75</v>
      </c>
      <c r="K66">
        <f>$M$55</f>
        <v>164.80199999999999</v>
      </c>
      <c r="L66">
        <f>$M$56</f>
        <v>208.386</v>
      </c>
    </row>
    <row r="67" spans="2:12" x14ac:dyDescent="0.2">
      <c r="B67" s="8"/>
      <c r="C67" s="8"/>
      <c r="J67" s="3" t="s">
        <v>76</v>
      </c>
      <c r="K67">
        <f>$M$57</f>
        <v>223.36799999999999</v>
      </c>
      <c r="L67">
        <f>$M$58</f>
        <v>204.3</v>
      </c>
    </row>
    <row r="68" spans="2:12" x14ac:dyDescent="0.2">
      <c r="B68" s="8"/>
      <c r="C68" s="8"/>
      <c r="J68" s="3" t="s">
        <v>77</v>
      </c>
      <c r="K68">
        <f>$M$59</f>
        <v>73.548000000000002</v>
      </c>
      <c r="L68">
        <f>$M$60</f>
        <v>132.114</v>
      </c>
    </row>
    <row r="69" spans="2:12" x14ac:dyDescent="0.2">
      <c r="B69" s="8"/>
      <c r="C69" s="8"/>
    </row>
    <row r="70" spans="2:12" x14ac:dyDescent="0.2">
      <c r="B70" s="8"/>
      <c r="C70" s="8"/>
    </row>
    <row r="71" spans="2:12" x14ac:dyDescent="0.2">
      <c r="B71" s="8"/>
      <c r="C71" s="8"/>
      <c r="D71" s="8"/>
    </row>
    <row r="72" spans="2:12" x14ac:dyDescent="0.2">
      <c r="B72" s="8"/>
      <c r="C72" s="8"/>
      <c r="D72" s="8"/>
    </row>
    <row r="73" spans="2:12" x14ac:dyDescent="0.2">
      <c r="B73" s="8"/>
      <c r="C73" s="8"/>
      <c r="D73" s="8"/>
    </row>
  </sheetData>
  <mergeCells count="4">
    <mergeCell ref="H1:I1"/>
    <mergeCell ref="K1:L1"/>
    <mergeCell ref="T1:U1"/>
    <mergeCell ref="AF1:AG1"/>
  </mergeCells>
  <conditionalFormatting sqref="AG20">
    <cfRule type="cellIs" dxfId="19" priority="2" operator="greaterThan">
      <formula>0.8</formula>
    </cfRule>
  </conditionalFormatting>
  <conditionalFormatting sqref="U20">
    <cfRule type="cellIs" dxfId="18" priority="4" operator="greaterThan">
      <formula>0.8</formula>
    </cfRule>
  </conditionalFormatting>
  <conditionalFormatting sqref="AG19">
    <cfRule type="cellIs" dxfId="17" priority="3" operator="lessThan">
      <formula>0.05</formula>
    </cfRule>
  </conditionalFormatting>
  <conditionalFormatting sqref="U19">
    <cfRule type="cellIs" dxfId="16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5"/>
  <sheetViews>
    <sheetView zoomScale="119" workbookViewId="0">
      <selection activeCell="AF2" sqref="AF2:AG2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7" max="7" width="5.1640625" customWidth="1"/>
    <col min="8" max="8" width="15.1640625" customWidth="1"/>
    <col min="9" max="9" width="16.83203125" customWidth="1"/>
    <col min="10" max="10" width="9.5" customWidth="1"/>
    <col min="11" max="12" width="14.83203125" customWidth="1"/>
    <col min="16" max="16" width="17.5" bestFit="1" customWidth="1"/>
    <col min="19" max="19" width="5.1640625" customWidth="1"/>
    <col min="20" max="20" width="15.1640625" customWidth="1"/>
    <col min="21" max="21" width="16.83203125" customWidth="1"/>
    <col min="28" max="28" width="17.5" bestFit="1" customWidth="1"/>
    <col min="31" max="31" width="5.1640625" customWidth="1"/>
    <col min="32" max="33" width="14.83203125" customWidth="1"/>
  </cols>
  <sheetData>
    <row r="1" spans="1:34" x14ac:dyDescent="0.2">
      <c r="A1" s="1" t="s">
        <v>101</v>
      </c>
      <c r="B1" s="1"/>
      <c r="C1" s="1"/>
      <c r="D1" s="1"/>
      <c r="E1" s="1"/>
      <c r="F1" s="1"/>
      <c r="H1" s="33" t="s">
        <v>78</v>
      </c>
      <c r="I1" s="33"/>
      <c r="J1" s="1"/>
      <c r="K1" s="33" t="s">
        <v>79</v>
      </c>
      <c r="L1" s="33"/>
      <c r="O1" s="1" t="s">
        <v>88</v>
      </c>
      <c r="P1" s="1"/>
      <c r="Q1" s="1"/>
      <c r="R1" s="1"/>
      <c r="T1" s="33" t="s">
        <v>78</v>
      </c>
      <c r="U1" s="33"/>
      <c r="AA1" s="1" t="s">
        <v>88</v>
      </c>
      <c r="AB1" s="1"/>
      <c r="AC1" s="1"/>
      <c r="AD1" s="1"/>
      <c r="AF1" s="33" t="s">
        <v>90</v>
      </c>
      <c r="AG1" s="33"/>
    </row>
    <row r="2" spans="1:34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14"/>
      <c r="H2" s="7" t="s">
        <v>98</v>
      </c>
      <c r="I2" s="7" t="s">
        <v>99</v>
      </c>
      <c r="J2" s="7"/>
      <c r="K2" s="7" t="s">
        <v>98</v>
      </c>
      <c r="L2" s="7" t="s">
        <v>99</v>
      </c>
      <c r="O2" s="6" t="s">
        <v>46</v>
      </c>
      <c r="P2" s="6" t="s">
        <v>87</v>
      </c>
      <c r="Q2" s="6" t="s">
        <v>47</v>
      </c>
      <c r="R2" s="6" t="s">
        <v>59</v>
      </c>
      <c r="S2" s="14"/>
      <c r="T2" s="7" t="s">
        <v>98</v>
      </c>
      <c r="U2" s="7" t="s">
        <v>99</v>
      </c>
      <c r="V2" s="7" t="s">
        <v>89</v>
      </c>
      <c r="W2" s="20"/>
      <c r="X2" s="20"/>
      <c r="Y2" s="20"/>
      <c r="AA2" s="6" t="s">
        <v>46</v>
      </c>
      <c r="AB2" s="6" t="s">
        <v>87</v>
      </c>
      <c r="AC2" s="6" t="s">
        <v>47</v>
      </c>
      <c r="AD2" s="6" t="s">
        <v>59</v>
      </c>
      <c r="AE2" s="14"/>
      <c r="AF2" s="7" t="s">
        <v>98</v>
      </c>
      <c r="AG2" s="7" t="s">
        <v>99</v>
      </c>
    </row>
    <row r="3" spans="1:34" x14ac:dyDescent="0.2">
      <c r="A3" t="s">
        <v>100</v>
      </c>
      <c r="B3" t="s">
        <v>102</v>
      </c>
      <c r="C3" s="2">
        <v>2</v>
      </c>
      <c r="D3" t="s">
        <v>103</v>
      </c>
      <c r="E3" s="2">
        <v>7</v>
      </c>
      <c r="F3" s="2">
        <v>9</v>
      </c>
      <c r="H3">
        <v>194628.74299999999</v>
      </c>
      <c r="I3">
        <v>134101.54300000001</v>
      </c>
      <c r="J3" s="3" t="s">
        <v>64</v>
      </c>
      <c r="K3">
        <v>290.78699999999998</v>
      </c>
      <c r="L3">
        <v>217.239</v>
      </c>
      <c r="O3" s="2"/>
      <c r="Q3" s="2"/>
      <c r="R3" s="2"/>
      <c r="AA3" s="2"/>
      <c r="AC3" s="2"/>
      <c r="AD3" s="2"/>
    </row>
    <row r="4" spans="1:34" x14ac:dyDescent="0.2">
      <c r="C4" s="2"/>
      <c r="E4" s="2"/>
      <c r="F4" s="2"/>
      <c r="J4" s="3" t="s">
        <v>74</v>
      </c>
      <c r="K4">
        <v>329.60399999999998</v>
      </c>
      <c r="L4">
        <v>246.06800000000001</v>
      </c>
      <c r="N4" t="s">
        <v>84</v>
      </c>
      <c r="O4" s="2">
        <v>2</v>
      </c>
      <c r="P4" t="s">
        <v>103</v>
      </c>
      <c r="Q4" s="2">
        <v>7</v>
      </c>
      <c r="R4" s="2">
        <v>9</v>
      </c>
      <c r="T4">
        <v>194628.74299999999</v>
      </c>
      <c r="U4">
        <v>134101.54300000001</v>
      </c>
      <c r="V4">
        <f t="shared" ref="V4:V10" si="0">U4/T4</f>
        <v>0.68901201812725066</v>
      </c>
      <c r="Z4" t="s">
        <v>84</v>
      </c>
      <c r="AA4" s="2">
        <v>2</v>
      </c>
      <c r="AB4" t="s">
        <v>103</v>
      </c>
      <c r="AC4" s="2">
        <v>7</v>
      </c>
      <c r="AD4" s="2">
        <v>9</v>
      </c>
      <c r="AF4">
        <v>290.78699999999998</v>
      </c>
      <c r="AG4">
        <v>217.239</v>
      </c>
      <c r="AH4">
        <f t="shared" ref="AH4:AH10" si="1">AG4/AF4</f>
        <v>0.74707259953161598</v>
      </c>
    </row>
    <row r="5" spans="1:34" x14ac:dyDescent="0.2">
      <c r="C5" s="2"/>
      <c r="E5" s="2"/>
      <c r="F5" s="2"/>
      <c r="J5" s="3" t="s">
        <v>75</v>
      </c>
      <c r="K5">
        <v>270.584</v>
      </c>
      <c r="L5">
        <v>134.38399999999999</v>
      </c>
      <c r="N5" t="s">
        <v>84</v>
      </c>
      <c r="O5" s="2">
        <v>4</v>
      </c>
      <c r="P5" t="s">
        <v>104</v>
      </c>
      <c r="Q5" s="2">
        <v>8</v>
      </c>
      <c r="R5" s="2">
        <v>9</v>
      </c>
      <c r="T5">
        <v>171105.96100000001</v>
      </c>
      <c r="U5">
        <v>112939.201</v>
      </c>
      <c r="V5">
        <f t="shared" si="0"/>
        <v>0.66005415790277466</v>
      </c>
      <c r="Z5" t="s">
        <v>84</v>
      </c>
      <c r="AA5" s="2">
        <v>4</v>
      </c>
      <c r="AB5" t="s">
        <v>104</v>
      </c>
      <c r="AC5" s="2">
        <v>8</v>
      </c>
      <c r="AD5" s="2">
        <v>9</v>
      </c>
      <c r="AF5">
        <v>254.18725000000001</v>
      </c>
      <c r="AG5">
        <v>198.36625000000001</v>
      </c>
      <c r="AH5">
        <f t="shared" si="1"/>
        <v>0.78039417791411647</v>
      </c>
    </row>
    <row r="6" spans="1:34" x14ac:dyDescent="0.2">
      <c r="C6" s="2"/>
      <c r="E6" s="2"/>
      <c r="F6" s="2"/>
      <c r="J6" s="3" t="s">
        <v>76</v>
      </c>
      <c r="K6">
        <v>310.536</v>
      </c>
      <c r="L6">
        <v>275.12400000000002</v>
      </c>
      <c r="N6" t="s">
        <v>84</v>
      </c>
      <c r="O6" s="2">
        <v>6</v>
      </c>
      <c r="P6" t="s">
        <v>105</v>
      </c>
      <c r="Q6" s="2">
        <v>7</v>
      </c>
      <c r="R6" s="2">
        <v>9</v>
      </c>
      <c r="T6">
        <v>127185.939</v>
      </c>
      <c r="U6">
        <v>91663.082999999999</v>
      </c>
      <c r="V6">
        <f t="shared" si="0"/>
        <v>0.72070138979749954</v>
      </c>
      <c r="Z6" t="s">
        <v>84</v>
      </c>
      <c r="AA6" s="2">
        <v>6</v>
      </c>
      <c r="AB6" t="s">
        <v>105</v>
      </c>
      <c r="AC6" s="2">
        <v>7</v>
      </c>
      <c r="AD6" s="2">
        <v>9</v>
      </c>
      <c r="AF6">
        <v>181.61949999999999</v>
      </c>
      <c r="AG6">
        <v>128.21775</v>
      </c>
      <c r="AH6">
        <f t="shared" si="1"/>
        <v>0.70596907270419751</v>
      </c>
    </row>
    <row r="7" spans="1:34" x14ac:dyDescent="0.2">
      <c r="C7" s="2"/>
      <c r="E7" s="2"/>
      <c r="F7" s="2"/>
      <c r="J7" s="3" t="s">
        <v>77</v>
      </c>
      <c r="K7">
        <v>252.42400000000001</v>
      </c>
      <c r="L7">
        <v>213.38</v>
      </c>
      <c r="N7" t="s">
        <v>84</v>
      </c>
      <c r="O7" s="2">
        <v>1</v>
      </c>
      <c r="P7" s="25" t="s">
        <v>120</v>
      </c>
      <c r="Q7" s="2">
        <v>8</v>
      </c>
      <c r="R7" s="2">
        <v>9</v>
      </c>
      <c r="T7">
        <v>160702.87400000001</v>
      </c>
      <c r="U7">
        <v>129314.705</v>
      </c>
      <c r="V7">
        <f t="shared" si="0"/>
        <v>0.80468196853778728</v>
      </c>
      <c r="Z7" t="s">
        <v>84</v>
      </c>
      <c r="AA7" s="2">
        <v>1</v>
      </c>
      <c r="AB7" s="25" t="s">
        <v>120</v>
      </c>
      <c r="AC7" s="2">
        <v>8</v>
      </c>
      <c r="AD7" s="2">
        <v>9</v>
      </c>
      <c r="AF7">
        <v>226.10449999999997</v>
      </c>
      <c r="AG7">
        <v>171.02199999999999</v>
      </c>
      <c r="AH7">
        <f t="shared" si="1"/>
        <v>0.7563847689895602</v>
      </c>
    </row>
    <row r="8" spans="1:34" x14ac:dyDescent="0.2">
      <c r="A8" t="s">
        <v>100</v>
      </c>
      <c r="B8" t="s">
        <v>102</v>
      </c>
      <c r="C8" s="2">
        <v>4</v>
      </c>
      <c r="D8" t="s">
        <v>104</v>
      </c>
      <c r="E8" s="2">
        <v>8</v>
      </c>
      <c r="F8" s="2">
        <v>9</v>
      </c>
      <c r="H8">
        <v>171105.96100000001</v>
      </c>
      <c r="I8">
        <v>112939.201</v>
      </c>
      <c r="J8" s="3" t="s">
        <v>64</v>
      </c>
      <c r="K8">
        <v>254.18725000000001</v>
      </c>
      <c r="L8">
        <v>198.36625000000001</v>
      </c>
      <c r="N8" t="s">
        <v>84</v>
      </c>
      <c r="O8" s="22">
        <v>2</v>
      </c>
      <c r="P8" s="25" t="s">
        <v>121</v>
      </c>
      <c r="Q8" s="22">
        <v>6</v>
      </c>
      <c r="R8" s="22">
        <v>9</v>
      </c>
      <c r="T8">
        <v>91256.622000000003</v>
      </c>
      <c r="U8">
        <v>56190.519</v>
      </c>
      <c r="V8">
        <f t="shared" si="0"/>
        <v>0.61574182528912802</v>
      </c>
      <c r="Z8" t="s">
        <v>84</v>
      </c>
      <c r="AA8" s="22">
        <v>2</v>
      </c>
      <c r="AB8" s="25" t="s">
        <v>121</v>
      </c>
      <c r="AC8" s="22">
        <v>6</v>
      </c>
      <c r="AD8" s="22">
        <v>9</v>
      </c>
      <c r="AF8">
        <v>166.00700000000001</v>
      </c>
      <c r="AG8">
        <v>83.260249999999985</v>
      </c>
      <c r="AH8">
        <f t="shared" si="1"/>
        <v>0.50154662152800777</v>
      </c>
    </row>
    <row r="9" spans="1:34" x14ac:dyDescent="0.2">
      <c r="C9" s="2"/>
      <c r="E9" s="2"/>
      <c r="F9" s="2"/>
      <c r="J9" s="3" t="s">
        <v>74</v>
      </c>
      <c r="K9">
        <v>128.72499999999999</v>
      </c>
      <c r="L9">
        <v>117.005</v>
      </c>
      <c r="N9" t="s">
        <v>84</v>
      </c>
      <c r="O9" s="22">
        <v>3</v>
      </c>
      <c r="P9" s="25" t="s">
        <v>122</v>
      </c>
      <c r="Q9" s="2">
        <v>8</v>
      </c>
      <c r="R9" s="2">
        <v>9</v>
      </c>
      <c r="T9">
        <v>198824.44</v>
      </c>
      <c r="U9">
        <v>171440.693</v>
      </c>
      <c r="V9">
        <f t="shared" si="0"/>
        <v>0.86227172574961108</v>
      </c>
      <c r="Z9" t="s">
        <v>84</v>
      </c>
      <c r="AA9" s="22">
        <v>3</v>
      </c>
      <c r="AB9" s="25" t="s">
        <v>122</v>
      </c>
      <c r="AC9" s="2">
        <v>8</v>
      </c>
      <c r="AD9" s="2">
        <v>9</v>
      </c>
      <c r="AF9">
        <v>251.535</v>
      </c>
      <c r="AG9">
        <v>223.70474999999999</v>
      </c>
      <c r="AH9">
        <f t="shared" si="1"/>
        <v>0.88935833979366685</v>
      </c>
    </row>
    <row r="10" spans="1:34" x14ac:dyDescent="0.2">
      <c r="C10" s="2"/>
      <c r="E10" s="2"/>
      <c r="F10" s="2"/>
      <c r="J10" s="3" t="s">
        <v>75</v>
      </c>
      <c r="K10">
        <v>315.98399999999998</v>
      </c>
      <c r="L10">
        <v>236.988</v>
      </c>
      <c r="N10" t="s">
        <v>84</v>
      </c>
      <c r="O10" s="22">
        <v>5</v>
      </c>
      <c r="P10" s="25" t="s">
        <v>123</v>
      </c>
      <c r="Q10" s="2">
        <v>7</v>
      </c>
      <c r="R10" s="2">
        <v>9</v>
      </c>
      <c r="T10">
        <v>172469.62400000001</v>
      </c>
      <c r="U10">
        <v>123384.33500000001</v>
      </c>
      <c r="V10">
        <f t="shared" si="0"/>
        <v>0.71539748355919186</v>
      </c>
      <c r="Z10" t="s">
        <v>84</v>
      </c>
      <c r="AA10" s="22">
        <v>5</v>
      </c>
      <c r="AB10" s="25" t="s">
        <v>123</v>
      </c>
      <c r="AC10" s="2">
        <v>7</v>
      </c>
      <c r="AD10" s="2">
        <v>9</v>
      </c>
      <c r="AF10">
        <v>267.33575000000002</v>
      </c>
      <c r="AG10">
        <v>224.35024999999999</v>
      </c>
      <c r="AH10">
        <f t="shared" si="1"/>
        <v>0.83920781264757882</v>
      </c>
    </row>
    <row r="11" spans="1:34" x14ac:dyDescent="0.2">
      <c r="C11" s="2"/>
      <c r="E11" s="2"/>
      <c r="F11" s="2"/>
      <c r="J11" s="3" t="s">
        <v>76</v>
      </c>
      <c r="K11">
        <v>281.48</v>
      </c>
      <c r="L11">
        <v>230.63200000000001</v>
      </c>
      <c r="O11" s="2"/>
      <c r="Q11" s="2"/>
      <c r="R11" s="2"/>
      <c r="AA11" s="2"/>
      <c r="AC11" s="2"/>
      <c r="AD11" s="2"/>
    </row>
    <row r="12" spans="1:34" x14ac:dyDescent="0.2">
      <c r="C12" s="2"/>
      <c r="E12" s="2"/>
      <c r="F12" s="2"/>
      <c r="J12" s="3" t="s">
        <v>77</v>
      </c>
      <c r="K12">
        <v>290.56</v>
      </c>
      <c r="L12">
        <v>208.84</v>
      </c>
      <c r="N12" s="13"/>
      <c r="O12" s="2"/>
      <c r="P12" s="13"/>
      <c r="Q12" s="2"/>
      <c r="R12" s="2"/>
      <c r="Z12" s="13"/>
      <c r="AA12" s="2"/>
      <c r="AB12" s="13"/>
      <c r="AC12" s="2"/>
      <c r="AD12" s="2"/>
    </row>
    <row r="13" spans="1:34" x14ac:dyDescent="0.2">
      <c r="A13" t="s">
        <v>100</v>
      </c>
      <c r="B13" t="s">
        <v>102</v>
      </c>
      <c r="C13" s="2">
        <v>6</v>
      </c>
      <c r="D13" t="s">
        <v>105</v>
      </c>
      <c r="E13" s="2">
        <v>7</v>
      </c>
      <c r="F13" s="2">
        <v>9</v>
      </c>
      <c r="H13">
        <v>127185.939</v>
      </c>
      <c r="I13">
        <v>91663.082999999999</v>
      </c>
      <c r="J13" s="3" t="s">
        <v>64</v>
      </c>
      <c r="K13">
        <v>181.61949999999999</v>
      </c>
      <c r="L13">
        <v>128.21775</v>
      </c>
      <c r="O13" s="2"/>
      <c r="Q13" s="2"/>
      <c r="R13" s="2"/>
    </row>
    <row r="14" spans="1:34" x14ac:dyDescent="0.2">
      <c r="C14" s="2"/>
      <c r="E14" s="2"/>
      <c r="F14" s="2"/>
      <c r="J14" s="3" t="s">
        <v>74</v>
      </c>
      <c r="K14">
        <v>243.34399999999999</v>
      </c>
      <c r="L14">
        <v>67.191999999999993</v>
      </c>
      <c r="O14" s="2"/>
      <c r="Q14" s="2"/>
      <c r="R14" s="2"/>
    </row>
    <row r="15" spans="1:34" x14ac:dyDescent="0.2">
      <c r="C15" s="2"/>
      <c r="E15" s="2"/>
      <c r="F15" s="2"/>
      <c r="J15" s="3" t="s">
        <v>75</v>
      </c>
      <c r="K15">
        <v>125.304</v>
      </c>
      <c r="L15">
        <v>206.11600000000001</v>
      </c>
      <c r="T15" t="s">
        <v>92</v>
      </c>
      <c r="AF15" t="s">
        <v>92</v>
      </c>
    </row>
    <row r="16" spans="1:34" x14ac:dyDescent="0.2">
      <c r="C16" s="2"/>
      <c r="E16" s="2"/>
      <c r="F16" s="2"/>
      <c r="J16" s="3" t="s">
        <v>76</v>
      </c>
      <c r="K16">
        <v>231.54</v>
      </c>
      <c r="L16">
        <v>184.32400000000001</v>
      </c>
      <c r="S16" t="s">
        <v>64</v>
      </c>
      <c r="T16">
        <f>AVERAGE(T4:T10)</f>
        <v>159453.45757142856</v>
      </c>
      <c r="U16">
        <f>AVERAGE(U4:U10)</f>
        <v>117004.86842857141</v>
      </c>
      <c r="AE16" t="s">
        <v>64</v>
      </c>
      <c r="AF16">
        <f>AVERAGE(AF4:AF10)</f>
        <v>233.93942857142858</v>
      </c>
      <c r="AG16">
        <f>AVERAGE(AG4:AG10)</f>
        <v>178.02289285714286</v>
      </c>
    </row>
    <row r="17" spans="1:33" x14ac:dyDescent="0.2">
      <c r="C17" s="2"/>
      <c r="E17" s="2"/>
      <c r="F17" s="2"/>
      <c r="J17" s="3" t="s">
        <v>77</v>
      </c>
      <c r="K17">
        <v>126.29</v>
      </c>
      <c r="L17">
        <v>55.238999999999997</v>
      </c>
      <c r="O17" s="8"/>
      <c r="S17" t="s">
        <v>93</v>
      </c>
      <c r="T17">
        <f>STDEV(T4:T10)/SQRT(COUNT(T4:T10))</f>
        <v>14463.532603090223</v>
      </c>
      <c r="U17">
        <f>STDEV(U4:U10)/SQRT(COUNT(U4:U10))</f>
        <v>13631.987753854341</v>
      </c>
      <c r="AE17" t="s">
        <v>93</v>
      </c>
      <c r="AF17">
        <f>STDEV(AF4:AF10)/SQRT(COUNT(AF4:AF10))</f>
        <v>17.237911535084802</v>
      </c>
      <c r="AG17">
        <f>STDEV(AG4:AG10)/SQRT(COUNT(AG4:AG10))</f>
        <v>20.525439829538403</v>
      </c>
    </row>
    <row r="18" spans="1:33" x14ac:dyDescent="0.2">
      <c r="A18" t="s">
        <v>124</v>
      </c>
      <c r="B18" t="s">
        <v>102</v>
      </c>
      <c r="C18" s="2">
        <v>1</v>
      </c>
      <c r="D18" s="25" t="s">
        <v>120</v>
      </c>
      <c r="E18" s="2">
        <v>8</v>
      </c>
      <c r="F18" s="2">
        <v>9</v>
      </c>
      <c r="H18">
        <v>160702.87400000001</v>
      </c>
      <c r="I18">
        <v>129314.705</v>
      </c>
      <c r="J18" s="3" t="s">
        <v>64</v>
      </c>
      <c r="K18">
        <v>226.10449999999997</v>
      </c>
      <c r="L18">
        <v>171.02199999999999</v>
      </c>
      <c r="O18" s="8"/>
      <c r="S18" t="s">
        <v>94</v>
      </c>
      <c r="U18">
        <f>CORREL(T4:T10,U4:U10)</f>
        <v>0.9371663860119932</v>
      </c>
      <c r="AA18" s="8"/>
      <c r="AE18" t="s">
        <v>94</v>
      </c>
      <c r="AG18">
        <f>CORREL(AF4:AF10,AG4:AG10)</f>
        <v>0.9481880004902542</v>
      </c>
    </row>
    <row r="19" spans="1:33" x14ac:dyDescent="0.2">
      <c r="C19" s="2"/>
      <c r="D19" s="25"/>
      <c r="E19" s="2"/>
      <c r="F19" s="2"/>
      <c r="J19" s="3" t="s">
        <v>74</v>
      </c>
      <c r="K19">
        <v>253.07599999999999</v>
      </c>
      <c r="L19">
        <v>182.84700000000001</v>
      </c>
      <c r="O19" s="8"/>
      <c r="AA19" s="8"/>
    </row>
    <row r="20" spans="1:33" x14ac:dyDescent="0.2">
      <c r="C20" s="2"/>
      <c r="D20" s="24"/>
      <c r="E20" s="2"/>
      <c r="F20" s="2"/>
      <c r="G20" s="8"/>
      <c r="H20" s="8"/>
      <c r="I20" s="8"/>
      <c r="J20" s="26" t="s">
        <v>75</v>
      </c>
      <c r="K20" s="8">
        <v>271.18900000000002</v>
      </c>
      <c r="L20" s="8">
        <v>208.249</v>
      </c>
      <c r="O20" s="2"/>
      <c r="Q20" s="2"/>
      <c r="R20" s="2"/>
      <c r="T20" t="s">
        <v>95</v>
      </c>
      <c r="U20">
        <f>TTEST(T4:T10,U4:U10,2,1)</f>
        <v>1.5390646485064706E-4</v>
      </c>
      <c r="V20" s="3"/>
      <c r="AA20" s="8"/>
      <c r="AF20" t="s">
        <v>95</v>
      </c>
      <c r="AG20">
        <f>TTEST(AF4:AF10,AG4:AG10,2,1)</f>
        <v>1.8787299819765356E-4</v>
      </c>
    </row>
    <row r="21" spans="1:33" x14ac:dyDescent="0.2">
      <c r="C21" s="2"/>
      <c r="D21" s="24"/>
      <c r="E21" s="2"/>
      <c r="F21" s="2"/>
      <c r="J21" s="3" t="s">
        <v>76</v>
      </c>
      <c r="K21">
        <v>176.761</v>
      </c>
      <c r="L21">
        <v>99.281999999999996</v>
      </c>
      <c r="O21" s="2"/>
      <c r="Q21" s="2"/>
      <c r="R21" s="2"/>
      <c r="T21" t="s">
        <v>96</v>
      </c>
      <c r="U21">
        <v>0.99990000000000001</v>
      </c>
      <c r="V21" s="3"/>
      <c r="AA21" s="8"/>
      <c r="AF21" t="s">
        <v>96</v>
      </c>
      <c r="AG21">
        <v>0.99990000000000001</v>
      </c>
    </row>
    <row r="22" spans="1:33" x14ac:dyDescent="0.2">
      <c r="C22" s="2"/>
      <c r="D22" s="24"/>
      <c r="E22" s="2"/>
      <c r="F22" s="2"/>
      <c r="J22" s="3" t="s">
        <v>77</v>
      </c>
      <c r="K22">
        <v>203.392</v>
      </c>
      <c r="L22">
        <v>193.71</v>
      </c>
      <c r="O22" s="2"/>
      <c r="Q22" s="2"/>
      <c r="R22" s="2"/>
      <c r="V22" s="3"/>
      <c r="AA22" s="8"/>
    </row>
    <row r="23" spans="1:33" x14ac:dyDescent="0.2">
      <c r="A23" t="s">
        <v>124</v>
      </c>
      <c r="B23" t="s">
        <v>102</v>
      </c>
      <c r="C23" s="22">
        <v>2</v>
      </c>
      <c r="D23" s="25" t="s">
        <v>121</v>
      </c>
      <c r="E23" s="22">
        <v>6</v>
      </c>
      <c r="F23" s="22">
        <v>9</v>
      </c>
      <c r="H23">
        <v>91256.622000000003</v>
      </c>
      <c r="I23">
        <v>56190.519</v>
      </c>
      <c r="J23" s="3" t="s">
        <v>64</v>
      </c>
      <c r="K23">
        <v>166.00700000000001</v>
      </c>
      <c r="L23">
        <v>83.260249999999985</v>
      </c>
      <c r="O23" s="2"/>
      <c r="Q23" s="2"/>
      <c r="R23" s="2"/>
      <c r="V23" s="3"/>
      <c r="AA23" s="8"/>
    </row>
    <row r="24" spans="1:33" x14ac:dyDescent="0.2">
      <c r="C24" s="22"/>
      <c r="D24" s="25"/>
      <c r="E24" s="2"/>
      <c r="F24" s="2"/>
      <c r="J24" s="3" t="s">
        <v>74</v>
      </c>
      <c r="K24">
        <v>182.911</v>
      </c>
      <c r="L24">
        <v>62.790999999999997</v>
      </c>
      <c r="O24" s="2"/>
      <c r="Q24" s="2"/>
      <c r="R24" s="2"/>
      <c r="V24" s="3"/>
      <c r="AA24" s="8"/>
    </row>
    <row r="25" spans="1:33" x14ac:dyDescent="0.2">
      <c r="C25" s="2"/>
      <c r="D25" s="24"/>
      <c r="E25" s="2"/>
      <c r="F25" s="2"/>
      <c r="J25" s="3" t="s">
        <v>75</v>
      </c>
      <c r="K25">
        <v>152.58699999999999</v>
      </c>
      <c r="L25">
        <v>86.034000000000006</v>
      </c>
      <c r="O25" s="2"/>
      <c r="Q25" s="2"/>
      <c r="R25" s="2"/>
      <c r="V25" s="3"/>
      <c r="AA25" s="8"/>
    </row>
    <row r="26" spans="1:33" x14ac:dyDescent="0.2">
      <c r="C26" s="2"/>
      <c r="D26" s="24"/>
      <c r="E26" s="2"/>
      <c r="F26" s="2"/>
      <c r="J26" s="3" t="s">
        <v>76</v>
      </c>
      <c r="K26">
        <v>153.988</v>
      </c>
      <c r="L26">
        <v>78.777000000000001</v>
      </c>
      <c r="O26" s="2"/>
      <c r="Q26" s="2"/>
      <c r="R26" s="2"/>
      <c r="V26" s="3"/>
      <c r="AA26" s="8"/>
    </row>
    <row r="27" spans="1:33" x14ac:dyDescent="0.2">
      <c r="C27" s="2"/>
      <c r="D27" s="24"/>
      <c r="E27" s="2"/>
      <c r="F27" s="2"/>
      <c r="J27" s="3" t="s">
        <v>77</v>
      </c>
      <c r="K27">
        <v>174.542</v>
      </c>
      <c r="L27">
        <v>105.43899999999999</v>
      </c>
      <c r="O27" s="2"/>
      <c r="Q27" s="2"/>
      <c r="R27" s="2"/>
      <c r="V27" s="3"/>
      <c r="AA27" s="8"/>
    </row>
    <row r="28" spans="1:33" x14ac:dyDescent="0.2">
      <c r="A28" t="s">
        <v>124</v>
      </c>
      <c r="B28" t="s">
        <v>102</v>
      </c>
      <c r="C28" s="22">
        <v>3</v>
      </c>
      <c r="D28" s="25" t="s">
        <v>122</v>
      </c>
      <c r="E28" s="2">
        <v>8</v>
      </c>
      <c r="F28" s="2">
        <v>9</v>
      </c>
      <c r="H28">
        <v>198824.44</v>
      </c>
      <c r="I28">
        <v>171440.693</v>
      </c>
      <c r="J28" s="3" t="s">
        <v>64</v>
      </c>
      <c r="K28">
        <v>251.535</v>
      </c>
      <c r="L28">
        <v>223.70474999999999</v>
      </c>
      <c r="O28" s="2"/>
      <c r="Q28" s="2"/>
      <c r="R28" s="2"/>
      <c r="V28" s="3"/>
      <c r="AA28" s="8"/>
    </row>
    <row r="29" spans="1:33" x14ac:dyDescent="0.2">
      <c r="C29" s="22"/>
      <c r="D29" s="25"/>
      <c r="E29" s="2"/>
      <c r="F29" s="2"/>
      <c r="J29" s="3" t="s">
        <v>74</v>
      </c>
      <c r="K29">
        <v>323.25</v>
      </c>
      <c r="L29">
        <v>253.029</v>
      </c>
      <c r="O29" s="2"/>
      <c r="Q29" s="2"/>
      <c r="R29" s="2"/>
      <c r="V29" s="3"/>
      <c r="AA29" s="8"/>
    </row>
    <row r="30" spans="1:33" x14ac:dyDescent="0.2">
      <c r="C30" s="2"/>
      <c r="D30" s="24"/>
      <c r="E30" s="2"/>
      <c r="F30" s="2"/>
      <c r="J30" s="3" t="s">
        <v>75</v>
      </c>
      <c r="K30">
        <v>288.17899999999997</v>
      </c>
      <c r="L30">
        <v>291.81099999999998</v>
      </c>
      <c r="O30" s="2"/>
      <c r="Q30" s="2"/>
      <c r="R30" s="2"/>
      <c r="V30" s="3"/>
      <c r="AA30" s="8"/>
    </row>
    <row r="31" spans="1:33" x14ac:dyDescent="0.2">
      <c r="C31" s="2"/>
      <c r="D31" s="24"/>
      <c r="E31" s="2"/>
      <c r="F31" s="2"/>
      <c r="J31" s="3" t="s">
        <v>76</v>
      </c>
      <c r="K31">
        <v>168.28700000000001</v>
      </c>
      <c r="L31">
        <v>272.411</v>
      </c>
      <c r="O31" s="2"/>
      <c r="Q31" s="2"/>
      <c r="R31" s="2"/>
      <c r="V31" s="3"/>
      <c r="AA31" s="8"/>
    </row>
    <row r="32" spans="1:33" x14ac:dyDescent="0.2">
      <c r="C32" s="2"/>
      <c r="D32" s="24"/>
      <c r="E32" s="2"/>
      <c r="F32" s="2"/>
      <c r="J32" s="3" t="s">
        <v>77</v>
      </c>
      <c r="K32">
        <v>226.42400000000001</v>
      </c>
      <c r="L32">
        <v>77.567999999999998</v>
      </c>
      <c r="O32" s="2"/>
      <c r="Q32" s="2"/>
      <c r="R32" s="2"/>
      <c r="V32" s="3"/>
      <c r="AA32" s="8"/>
    </row>
    <row r="33" spans="1:33" x14ac:dyDescent="0.2">
      <c r="A33" t="s">
        <v>124</v>
      </c>
      <c r="B33" t="s">
        <v>102</v>
      </c>
      <c r="C33" s="22">
        <v>5</v>
      </c>
      <c r="D33" s="25" t="s">
        <v>123</v>
      </c>
      <c r="E33" s="2">
        <v>7</v>
      </c>
      <c r="F33" s="2">
        <v>9</v>
      </c>
      <c r="H33">
        <v>172469.62400000001</v>
      </c>
      <c r="I33">
        <v>123384.33500000001</v>
      </c>
      <c r="J33" s="3" t="s">
        <v>64</v>
      </c>
      <c r="K33">
        <v>267.33575000000002</v>
      </c>
      <c r="L33">
        <v>224.35024999999999</v>
      </c>
      <c r="O33" s="2"/>
      <c r="Q33" s="2"/>
      <c r="R33" s="2"/>
      <c r="V33" s="3"/>
      <c r="AA33" s="8"/>
    </row>
    <row r="34" spans="1:33" x14ac:dyDescent="0.2">
      <c r="C34" s="8"/>
      <c r="D34" s="8"/>
      <c r="J34" s="3" t="s">
        <v>74</v>
      </c>
      <c r="K34">
        <v>346.28500000000003</v>
      </c>
      <c r="L34">
        <v>282.34500000000003</v>
      </c>
      <c r="O34" s="2"/>
      <c r="Q34" s="2"/>
      <c r="R34" s="2"/>
      <c r="V34" s="3"/>
      <c r="AA34" s="8"/>
    </row>
    <row r="35" spans="1:33" x14ac:dyDescent="0.2">
      <c r="C35" s="8"/>
      <c r="D35" s="8"/>
      <c r="J35" s="3" t="s">
        <v>75</v>
      </c>
      <c r="K35">
        <v>214.565</v>
      </c>
      <c r="L35">
        <v>267.56</v>
      </c>
      <c r="O35" s="8"/>
      <c r="AA35" s="8"/>
    </row>
    <row r="36" spans="1:33" x14ac:dyDescent="0.2">
      <c r="C36" s="8"/>
      <c r="D36" s="8"/>
      <c r="J36" s="3" t="s">
        <v>76</v>
      </c>
      <c r="K36">
        <v>174.34</v>
      </c>
      <c r="L36">
        <v>140.458</v>
      </c>
      <c r="O36" s="8"/>
      <c r="AA36" s="8"/>
    </row>
    <row r="37" spans="1:33" x14ac:dyDescent="0.2">
      <c r="C37" s="8"/>
      <c r="D37" s="8"/>
      <c r="J37" s="3" t="s">
        <v>77</v>
      </c>
      <c r="K37">
        <v>334.15300000000002</v>
      </c>
      <c r="L37">
        <v>207.03800000000001</v>
      </c>
      <c r="O37" s="8"/>
      <c r="P37" s="8"/>
      <c r="Q37" s="8"/>
      <c r="R37" s="8"/>
      <c r="S37" s="8"/>
      <c r="T37" s="8"/>
      <c r="U37" s="8"/>
      <c r="AA37" s="8"/>
    </row>
    <row r="38" spans="1:33" x14ac:dyDescent="0.2">
      <c r="C38" s="8"/>
      <c r="J38" s="3"/>
      <c r="O38" s="8"/>
      <c r="P38" s="8"/>
      <c r="Q38" s="8"/>
      <c r="R38" s="8"/>
      <c r="S38" s="8"/>
      <c r="T38" s="8"/>
      <c r="U38" s="8"/>
      <c r="AA38" s="8"/>
    </row>
    <row r="39" spans="1:33" x14ac:dyDescent="0.2">
      <c r="C39" s="8"/>
      <c r="J39" s="3"/>
      <c r="O39" s="8"/>
      <c r="P39" s="8"/>
      <c r="Q39" s="8"/>
      <c r="R39" s="8"/>
      <c r="S39" s="8"/>
      <c r="T39" s="8"/>
      <c r="U39" s="8"/>
      <c r="AA39" s="8"/>
      <c r="AB39" s="8"/>
      <c r="AC39" s="8"/>
      <c r="AD39" s="8"/>
      <c r="AE39" s="8"/>
      <c r="AF39" s="8"/>
      <c r="AG39" s="8"/>
    </row>
    <row r="40" spans="1:33" x14ac:dyDescent="0.2">
      <c r="B40" s="8"/>
      <c r="C40" s="8"/>
      <c r="J40" s="3"/>
      <c r="AA40" s="8"/>
      <c r="AB40" s="8"/>
      <c r="AC40" s="8"/>
      <c r="AD40" s="8"/>
      <c r="AE40" s="8"/>
      <c r="AF40" s="8"/>
      <c r="AG40" s="8"/>
    </row>
    <row r="41" spans="1:33" x14ac:dyDescent="0.2">
      <c r="B41" s="8"/>
      <c r="C41" s="8"/>
      <c r="D41" s="8"/>
      <c r="AA41" s="8"/>
      <c r="AB41" s="8"/>
      <c r="AC41" s="8"/>
      <c r="AD41" s="8"/>
      <c r="AE41" s="8"/>
      <c r="AF41" s="8"/>
      <c r="AG41" s="8"/>
    </row>
    <row r="42" spans="1:33" x14ac:dyDescent="0.2">
      <c r="B42" s="8"/>
      <c r="C42" s="8"/>
      <c r="D42" s="8"/>
    </row>
    <row r="43" spans="1:33" x14ac:dyDescent="0.2">
      <c r="B43" s="8"/>
      <c r="C43" s="8"/>
      <c r="D43" s="8"/>
    </row>
    <row r="47" spans="1:33" x14ac:dyDescent="0.2">
      <c r="F47" t="s">
        <v>68</v>
      </c>
      <c r="H47" t="s">
        <v>65</v>
      </c>
      <c r="M47" t="s">
        <v>66</v>
      </c>
    </row>
    <row r="48" spans="1:33" x14ac:dyDescent="0.2">
      <c r="F48">
        <v>1</v>
      </c>
      <c r="G48" t="s">
        <v>125</v>
      </c>
      <c r="H48">
        <v>172469.62400000001</v>
      </c>
      <c r="I48">
        <v>2306.7199999999998</v>
      </c>
      <c r="J48">
        <v>0</v>
      </c>
      <c r="K48">
        <v>397839172.00599998</v>
      </c>
      <c r="L48">
        <v>482542806</v>
      </c>
      <c r="M48">
        <v>0</v>
      </c>
    </row>
    <row r="49" spans="6:13" x14ac:dyDescent="0.2">
      <c r="F49">
        <v>2</v>
      </c>
      <c r="G49" t="s">
        <v>126</v>
      </c>
      <c r="H49">
        <v>123384.33500000001</v>
      </c>
      <c r="I49">
        <v>2762.9479999999999</v>
      </c>
      <c r="J49">
        <v>0</v>
      </c>
      <c r="K49">
        <v>340904450.94499999</v>
      </c>
      <c r="L49">
        <v>413486157</v>
      </c>
      <c r="M49">
        <v>0</v>
      </c>
    </row>
    <row r="50" spans="6:13" x14ac:dyDescent="0.2">
      <c r="F50">
        <v>3</v>
      </c>
      <c r="G50" t="s">
        <v>127</v>
      </c>
      <c r="H50">
        <v>314.94499999999999</v>
      </c>
      <c r="I50">
        <v>1896.17</v>
      </c>
      <c r="J50">
        <v>90.75</v>
      </c>
      <c r="K50">
        <v>597189.61699999997</v>
      </c>
      <c r="L50">
        <v>724336.80200000003</v>
      </c>
      <c r="M50">
        <v>346.28500000000003</v>
      </c>
    </row>
    <row r="51" spans="6:13" x14ac:dyDescent="0.2">
      <c r="F51">
        <v>4</v>
      </c>
      <c r="G51" t="s">
        <v>128</v>
      </c>
      <c r="H51">
        <v>257.233</v>
      </c>
      <c r="I51">
        <v>2179.7379999999998</v>
      </c>
      <c r="J51">
        <v>92.576999999999998</v>
      </c>
      <c r="K51">
        <v>560699.99100000004</v>
      </c>
      <c r="L51">
        <v>680078.19700000004</v>
      </c>
      <c r="M51">
        <v>282.34500000000003</v>
      </c>
    </row>
    <row r="52" spans="6:13" x14ac:dyDescent="0.2">
      <c r="F52">
        <v>5</v>
      </c>
      <c r="G52" t="s">
        <v>129</v>
      </c>
      <c r="H52">
        <v>195.398</v>
      </c>
      <c r="I52">
        <v>2539.029</v>
      </c>
      <c r="J52">
        <v>87.088999999999999</v>
      </c>
      <c r="K52">
        <v>496121.11499999999</v>
      </c>
      <c r="L52">
        <v>601749.88199999998</v>
      </c>
      <c r="M52">
        <v>214.565</v>
      </c>
    </row>
    <row r="53" spans="6:13" x14ac:dyDescent="0.2">
      <c r="F53">
        <v>6</v>
      </c>
      <c r="G53" t="s">
        <v>130</v>
      </c>
      <c r="H53">
        <v>244.041</v>
      </c>
      <c r="I53">
        <v>2406.6799999999998</v>
      </c>
      <c r="J53">
        <v>89.805000000000007</v>
      </c>
      <c r="K53">
        <v>587329.31000000006</v>
      </c>
      <c r="L53">
        <v>712377.14399999997</v>
      </c>
      <c r="M53">
        <v>267.56</v>
      </c>
    </row>
    <row r="54" spans="6:13" x14ac:dyDescent="0.2">
      <c r="F54">
        <v>7</v>
      </c>
      <c r="G54" t="s">
        <v>131</v>
      </c>
      <c r="H54">
        <v>159.12200000000001</v>
      </c>
      <c r="I54">
        <v>2689.4009999999998</v>
      </c>
      <c r="J54">
        <v>90.298000000000002</v>
      </c>
      <c r="K54">
        <v>427941.62199999997</v>
      </c>
      <c r="L54">
        <v>519054.34600000002</v>
      </c>
      <c r="M54">
        <v>174.34</v>
      </c>
    </row>
    <row r="55" spans="6:13" x14ac:dyDescent="0.2">
      <c r="F55">
        <v>8</v>
      </c>
      <c r="G55" t="s">
        <v>132</v>
      </c>
      <c r="H55">
        <v>128.61600000000001</v>
      </c>
      <c r="I55">
        <v>3182.1280000000002</v>
      </c>
      <c r="J55">
        <v>89.260999999999996</v>
      </c>
      <c r="K55">
        <v>409273.821</v>
      </c>
      <c r="L55">
        <v>496411.99800000002</v>
      </c>
      <c r="M55">
        <v>140.458</v>
      </c>
    </row>
    <row r="56" spans="6:13" x14ac:dyDescent="0.2">
      <c r="F56">
        <v>9</v>
      </c>
      <c r="G56" t="s">
        <v>133</v>
      </c>
      <c r="H56">
        <v>304.22699999999998</v>
      </c>
      <c r="I56">
        <v>1660.808</v>
      </c>
      <c r="J56">
        <v>90.311000000000007</v>
      </c>
      <c r="K56">
        <v>505262.86099999998</v>
      </c>
      <c r="L56">
        <v>612837.99</v>
      </c>
      <c r="M56">
        <v>334.15300000000002</v>
      </c>
    </row>
    <row r="57" spans="6:13" x14ac:dyDescent="0.2">
      <c r="F57">
        <v>10</v>
      </c>
      <c r="G57" t="s">
        <v>134</v>
      </c>
      <c r="H57">
        <v>188.80199999999999</v>
      </c>
      <c r="I57">
        <v>2417.2150000000001</v>
      </c>
      <c r="J57">
        <v>89.497</v>
      </c>
      <c r="K57">
        <v>456375.58100000001</v>
      </c>
      <c r="L57">
        <v>553542.15700000001</v>
      </c>
      <c r="M57">
        <v>207.03800000000001</v>
      </c>
    </row>
    <row r="59" spans="6:13" x14ac:dyDescent="0.2">
      <c r="H59" t="s">
        <v>65</v>
      </c>
      <c r="K59" t="s">
        <v>66</v>
      </c>
    </row>
    <row r="60" spans="6:13" x14ac:dyDescent="0.2">
      <c r="H60" t="s">
        <v>85</v>
      </c>
      <c r="I60" t="s">
        <v>86</v>
      </c>
      <c r="K60" t="s">
        <v>85</v>
      </c>
      <c r="L60" t="s">
        <v>86</v>
      </c>
    </row>
    <row r="61" spans="6:13" x14ac:dyDescent="0.2">
      <c r="G61" t="s">
        <v>69</v>
      </c>
      <c r="H61">
        <f>$H$48</f>
        <v>172469.62400000001</v>
      </c>
      <c r="I61">
        <f>$H$49</f>
        <v>123384.33500000001</v>
      </c>
      <c r="J61" s="3" t="s">
        <v>64</v>
      </c>
      <c r="K61">
        <f>AVERAGE(K62:K65)</f>
        <v>267.33575000000002</v>
      </c>
      <c r="L61">
        <f>AVERAGE(L62:L65)</f>
        <v>224.35024999999999</v>
      </c>
    </row>
    <row r="62" spans="6:13" x14ac:dyDescent="0.2">
      <c r="J62" s="3" t="s">
        <v>74</v>
      </c>
      <c r="K62">
        <f>$M$50</f>
        <v>346.28500000000003</v>
      </c>
      <c r="L62">
        <f>$M$51</f>
        <v>282.34500000000003</v>
      </c>
    </row>
    <row r="63" spans="6:13" x14ac:dyDescent="0.2">
      <c r="J63" s="3" t="s">
        <v>75</v>
      </c>
      <c r="K63">
        <f>$M$52</f>
        <v>214.565</v>
      </c>
      <c r="L63">
        <f>$M$53</f>
        <v>267.56</v>
      </c>
    </row>
    <row r="64" spans="6:13" x14ac:dyDescent="0.2">
      <c r="J64" s="3" t="s">
        <v>76</v>
      </c>
      <c r="K64">
        <f>$M$54</f>
        <v>174.34</v>
      </c>
      <c r="L64">
        <f>$M$55</f>
        <v>140.458</v>
      </c>
    </row>
    <row r="65" spans="10:12" x14ac:dyDescent="0.2">
      <c r="J65" s="3" t="s">
        <v>77</v>
      </c>
      <c r="K65">
        <f>$M$56</f>
        <v>334.15300000000002</v>
      </c>
      <c r="L65">
        <f>$M$57</f>
        <v>207.03800000000001</v>
      </c>
    </row>
  </sheetData>
  <mergeCells count="4">
    <mergeCell ref="H1:I1"/>
    <mergeCell ref="K1:L1"/>
    <mergeCell ref="T1:U1"/>
    <mergeCell ref="AF1:AG1"/>
  </mergeCells>
  <conditionalFormatting sqref="U21">
    <cfRule type="cellIs" dxfId="15" priority="1" operator="greaterThan">
      <formula>0.8</formula>
    </cfRule>
  </conditionalFormatting>
  <conditionalFormatting sqref="AG20">
    <cfRule type="cellIs" dxfId="14" priority="4" operator="lessThan">
      <formula>0.05</formula>
    </cfRule>
  </conditionalFormatting>
  <conditionalFormatting sqref="AG21">
    <cfRule type="cellIs" dxfId="13" priority="3" operator="greaterThan">
      <formula>0.8</formula>
    </cfRule>
  </conditionalFormatting>
  <conditionalFormatting sqref="U20">
    <cfRule type="cellIs" dxfId="12" priority="2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5"/>
  <sheetViews>
    <sheetView zoomScale="84" workbookViewId="0">
      <selection activeCell="F42" sqref="F42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7" max="7" width="5.1640625" customWidth="1"/>
    <col min="8" max="8" width="15.1640625" customWidth="1"/>
    <col min="9" max="9" width="16.83203125" customWidth="1"/>
    <col min="10" max="10" width="9.5" customWidth="1"/>
    <col min="11" max="12" width="14.83203125" customWidth="1"/>
    <col min="16" max="16" width="17.5" bestFit="1" customWidth="1"/>
    <col min="19" max="19" width="5.1640625" customWidth="1"/>
    <col min="20" max="20" width="15.1640625" customWidth="1"/>
    <col min="21" max="21" width="16.83203125" customWidth="1"/>
    <col min="28" max="28" width="17.5" bestFit="1" customWidth="1"/>
    <col min="31" max="31" width="5.1640625" customWidth="1"/>
    <col min="32" max="33" width="14.83203125" customWidth="1"/>
  </cols>
  <sheetData>
    <row r="1" spans="1:34" x14ac:dyDescent="0.2">
      <c r="A1" s="1" t="s">
        <v>101</v>
      </c>
      <c r="B1" s="1"/>
      <c r="C1" s="1"/>
      <c r="D1" s="1"/>
      <c r="E1" s="1"/>
      <c r="F1" s="1"/>
      <c r="H1" s="33" t="s">
        <v>78</v>
      </c>
      <c r="I1" s="33"/>
      <c r="J1" s="1"/>
      <c r="K1" s="33" t="s">
        <v>79</v>
      </c>
      <c r="L1" s="33"/>
      <c r="O1" s="1" t="s">
        <v>88</v>
      </c>
      <c r="P1" s="1"/>
      <c r="Q1" s="1"/>
      <c r="R1" s="1"/>
      <c r="T1" s="33" t="s">
        <v>78</v>
      </c>
      <c r="U1" s="33"/>
      <c r="AA1" s="1" t="s">
        <v>88</v>
      </c>
      <c r="AB1" s="1"/>
      <c r="AC1" s="1"/>
      <c r="AD1" s="1"/>
      <c r="AF1" s="33" t="s">
        <v>90</v>
      </c>
      <c r="AG1" s="33"/>
    </row>
    <row r="2" spans="1:34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14"/>
      <c r="H2" s="7" t="s">
        <v>98</v>
      </c>
      <c r="I2" s="7" t="s">
        <v>173</v>
      </c>
      <c r="J2" s="7"/>
      <c r="K2" s="7" t="s">
        <v>98</v>
      </c>
      <c r="L2" s="7" t="s">
        <v>172</v>
      </c>
      <c r="O2" s="6" t="s">
        <v>46</v>
      </c>
      <c r="P2" s="6" t="s">
        <v>87</v>
      </c>
      <c r="Q2" s="6" t="s">
        <v>47</v>
      </c>
      <c r="R2" s="6" t="s">
        <v>59</v>
      </c>
      <c r="S2" s="14"/>
      <c r="T2" s="7" t="s">
        <v>98</v>
      </c>
      <c r="U2" s="7" t="s">
        <v>172</v>
      </c>
      <c r="V2" s="7" t="s">
        <v>89</v>
      </c>
      <c r="W2" s="23"/>
      <c r="X2" s="23"/>
      <c r="Y2" s="23"/>
      <c r="AA2" s="6" t="s">
        <v>46</v>
      </c>
      <c r="AB2" s="6" t="s">
        <v>87</v>
      </c>
      <c r="AC2" s="6" t="s">
        <v>47</v>
      </c>
      <c r="AD2" s="6" t="s">
        <v>59</v>
      </c>
      <c r="AE2" s="14"/>
      <c r="AF2" s="7" t="s">
        <v>98</v>
      </c>
      <c r="AG2" s="7" t="s">
        <v>172</v>
      </c>
      <c r="AH2" s="7" t="s">
        <v>89</v>
      </c>
    </row>
    <row r="3" spans="1:34" x14ac:dyDescent="0.2">
      <c r="A3" t="s">
        <v>100</v>
      </c>
      <c r="B3" t="s">
        <v>139</v>
      </c>
      <c r="C3" s="2">
        <v>1</v>
      </c>
      <c r="D3" t="s">
        <v>135</v>
      </c>
      <c r="E3" s="2">
        <v>8</v>
      </c>
      <c r="F3" s="2">
        <v>9</v>
      </c>
      <c r="H3">
        <v>145037.23300000001</v>
      </c>
      <c r="I3">
        <v>104509.057</v>
      </c>
      <c r="J3" s="3" t="s">
        <v>64</v>
      </c>
      <c r="K3">
        <v>265.45324999999997</v>
      </c>
      <c r="L3">
        <v>185.53799999999998</v>
      </c>
      <c r="O3" s="2"/>
      <c r="Q3" s="2"/>
      <c r="R3" s="2"/>
      <c r="AA3" s="2"/>
      <c r="AC3" s="2"/>
      <c r="AD3" s="2"/>
    </row>
    <row r="4" spans="1:34" x14ac:dyDescent="0.2">
      <c r="C4" s="2"/>
      <c r="E4" s="2"/>
      <c r="F4" s="2"/>
      <c r="J4" s="3" t="s">
        <v>74</v>
      </c>
      <c r="K4">
        <v>303.887</v>
      </c>
      <c r="L4">
        <v>280.87700000000001</v>
      </c>
      <c r="O4" s="2">
        <v>1</v>
      </c>
      <c r="P4" t="s">
        <v>135</v>
      </c>
      <c r="Q4" s="2">
        <v>8</v>
      </c>
      <c r="R4" s="2">
        <v>9</v>
      </c>
      <c r="T4">
        <v>145037.23300000001</v>
      </c>
      <c r="U4">
        <v>104509.057</v>
      </c>
      <c r="V4">
        <f t="shared" ref="V4:V10" si="0">U4/T4</f>
        <v>0.72056709052081813</v>
      </c>
      <c r="AA4" s="2">
        <v>1</v>
      </c>
      <c r="AB4" t="s">
        <v>135</v>
      </c>
      <c r="AC4" s="2">
        <v>8</v>
      </c>
      <c r="AD4" s="2">
        <v>9</v>
      </c>
      <c r="AF4">
        <v>265.45324999999997</v>
      </c>
      <c r="AG4">
        <v>185.53799999999998</v>
      </c>
      <c r="AH4">
        <f t="shared" ref="AH4:AH10" si="1">AG4/AF4</f>
        <v>0.69894793150959733</v>
      </c>
    </row>
    <row r="5" spans="1:34" x14ac:dyDescent="0.2">
      <c r="C5" s="2"/>
      <c r="E5" s="2"/>
      <c r="F5" s="2"/>
      <c r="J5" s="3" t="s">
        <v>75</v>
      </c>
      <c r="K5">
        <v>276.05599999999998</v>
      </c>
      <c r="L5">
        <v>62.954999999999998</v>
      </c>
      <c r="O5" s="2">
        <v>2</v>
      </c>
      <c r="P5" t="s">
        <v>136</v>
      </c>
      <c r="Q5" s="2">
        <v>6</v>
      </c>
      <c r="R5" s="2">
        <v>9</v>
      </c>
      <c r="T5">
        <v>68188.944000000003</v>
      </c>
      <c r="U5">
        <v>54908.478000000003</v>
      </c>
      <c r="V5">
        <f t="shared" si="0"/>
        <v>0.80524018673760367</v>
      </c>
      <c r="AA5" s="2">
        <v>2</v>
      </c>
      <c r="AB5" t="s">
        <v>136</v>
      </c>
      <c r="AC5" s="2">
        <v>6</v>
      </c>
      <c r="AD5" s="2">
        <v>9</v>
      </c>
      <c r="AF5">
        <v>98.075249999999997</v>
      </c>
      <c r="AG5">
        <v>87.799750000000003</v>
      </c>
      <c r="AH5">
        <f t="shared" si="1"/>
        <v>0.8952284087983462</v>
      </c>
    </row>
    <row r="6" spans="1:34" x14ac:dyDescent="0.2">
      <c r="C6" s="2"/>
      <c r="E6" s="2"/>
      <c r="F6" s="2"/>
      <c r="J6" s="3" t="s">
        <v>76</v>
      </c>
      <c r="K6">
        <v>266.358</v>
      </c>
      <c r="L6">
        <v>271.2</v>
      </c>
      <c r="O6" s="2">
        <v>4</v>
      </c>
      <c r="P6" t="s">
        <v>137</v>
      </c>
      <c r="Q6" s="2">
        <v>7</v>
      </c>
      <c r="R6" s="2">
        <v>9</v>
      </c>
      <c r="T6">
        <v>62230.542999999998</v>
      </c>
      <c r="U6">
        <v>45853.39</v>
      </c>
      <c r="V6">
        <f t="shared" si="0"/>
        <v>0.73683094810855176</v>
      </c>
      <c r="AA6" s="2">
        <v>4</v>
      </c>
      <c r="AB6" t="s">
        <v>137</v>
      </c>
      <c r="AC6" s="2">
        <v>7</v>
      </c>
      <c r="AD6" s="2">
        <v>9</v>
      </c>
      <c r="AF6">
        <v>109.71674999999999</v>
      </c>
      <c r="AG6">
        <v>80.5595</v>
      </c>
      <c r="AH6">
        <f t="shared" si="1"/>
        <v>0.73424978410315656</v>
      </c>
    </row>
    <row r="7" spans="1:34" x14ac:dyDescent="0.2">
      <c r="C7" s="2"/>
      <c r="E7" s="2"/>
      <c r="F7" s="2"/>
      <c r="J7" s="3" t="s">
        <v>77</v>
      </c>
      <c r="K7">
        <v>215.512</v>
      </c>
      <c r="L7">
        <v>127.12</v>
      </c>
      <c r="O7" s="2">
        <v>5</v>
      </c>
      <c r="P7" t="s">
        <v>138</v>
      </c>
      <c r="Q7" s="2">
        <v>8</v>
      </c>
      <c r="R7" s="2">
        <v>9</v>
      </c>
      <c r="T7">
        <v>140936.35</v>
      </c>
      <c r="U7">
        <v>103062.122</v>
      </c>
      <c r="V7">
        <f t="shared" si="0"/>
        <v>0.73126714293367179</v>
      </c>
      <c r="AA7" s="2">
        <v>5</v>
      </c>
      <c r="AB7" t="s">
        <v>138</v>
      </c>
      <c r="AC7" s="2">
        <v>8</v>
      </c>
      <c r="AD7" s="2">
        <v>9</v>
      </c>
      <c r="AF7">
        <v>226.43525</v>
      </c>
      <c r="AG7">
        <v>151.941</v>
      </c>
      <c r="AH7">
        <f t="shared" si="1"/>
        <v>0.67101301586215045</v>
      </c>
    </row>
    <row r="8" spans="1:34" x14ac:dyDescent="0.2">
      <c r="A8" t="s">
        <v>100</v>
      </c>
      <c r="B8" t="s">
        <v>139</v>
      </c>
      <c r="C8" s="2">
        <v>2</v>
      </c>
      <c r="D8" t="s">
        <v>136</v>
      </c>
      <c r="E8" s="2">
        <v>6</v>
      </c>
      <c r="F8" s="2">
        <v>9</v>
      </c>
      <c r="H8">
        <v>68188.944000000003</v>
      </c>
      <c r="I8">
        <v>54908.478000000003</v>
      </c>
      <c r="J8" s="3" t="s">
        <v>64</v>
      </c>
      <c r="K8">
        <v>98.075249999999997</v>
      </c>
      <c r="L8">
        <v>87.799750000000003</v>
      </c>
      <c r="O8" s="22">
        <v>1</v>
      </c>
      <c r="P8" s="25" t="s">
        <v>158</v>
      </c>
      <c r="Q8" s="22">
        <v>7</v>
      </c>
      <c r="R8" s="22">
        <v>9</v>
      </c>
      <c r="T8">
        <v>112911.375</v>
      </c>
      <c r="U8">
        <v>91055.247000000003</v>
      </c>
      <c r="V8">
        <f t="shared" si="0"/>
        <v>0.80643112352497703</v>
      </c>
      <c r="AA8" s="22">
        <v>1</v>
      </c>
      <c r="AB8" s="25" t="s">
        <v>158</v>
      </c>
      <c r="AC8" s="22">
        <v>7</v>
      </c>
      <c r="AD8" s="22">
        <v>9</v>
      </c>
      <c r="AF8">
        <v>164.43949999999998</v>
      </c>
      <c r="AG8">
        <v>118.94300000000001</v>
      </c>
      <c r="AH8">
        <f t="shared" si="1"/>
        <v>0.72332377561352368</v>
      </c>
    </row>
    <row r="9" spans="1:34" x14ac:dyDescent="0.2">
      <c r="C9" s="2"/>
      <c r="E9" s="2"/>
      <c r="F9" s="2"/>
      <c r="J9" s="3" t="s">
        <v>74</v>
      </c>
      <c r="K9">
        <v>102.914</v>
      </c>
      <c r="L9">
        <v>76.281999999999996</v>
      </c>
      <c r="O9" s="22">
        <v>2</v>
      </c>
      <c r="P9" s="25" t="s">
        <v>159</v>
      </c>
      <c r="Q9" s="2">
        <v>8</v>
      </c>
      <c r="R9" s="2">
        <v>9</v>
      </c>
      <c r="T9">
        <v>152089.28599999999</v>
      </c>
      <c r="U9">
        <v>135476.13099999999</v>
      </c>
      <c r="V9">
        <f t="shared" si="0"/>
        <v>0.89076709190415948</v>
      </c>
      <c r="AA9" s="22">
        <v>2</v>
      </c>
      <c r="AB9" s="25" t="s">
        <v>159</v>
      </c>
      <c r="AC9" s="2">
        <v>8</v>
      </c>
      <c r="AD9" s="2">
        <v>9</v>
      </c>
      <c r="AF9">
        <v>214.89775000000003</v>
      </c>
      <c r="AG9">
        <v>185.67925000000002</v>
      </c>
      <c r="AH9">
        <f t="shared" si="1"/>
        <v>0.86403533773620245</v>
      </c>
    </row>
    <row r="10" spans="1:34" x14ac:dyDescent="0.2">
      <c r="C10" s="2"/>
      <c r="E10" s="2"/>
      <c r="F10" s="2"/>
      <c r="J10" s="3" t="s">
        <v>75</v>
      </c>
      <c r="K10">
        <v>88.379000000000005</v>
      </c>
      <c r="L10">
        <v>121.06699999999999</v>
      </c>
      <c r="O10" s="2"/>
      <c r="Q10" s="2"/>
      <c r="R10" s="2"/>
      <c r="V10" t="e">
        <f t="shared" si="0"/>
        <v>#DIV/0!</v>
      </c>
      <c r="AA10" s="22"/>
      <c r="AB10" s="25"/>
      <c r="AC10" s="2"/>
      <c r="AD10" s="2"/>
      <c r="AH10" t="e">
        <f t="shared" si="1"/>
        <v>#DIV/0!</v>
      </c>
    </row>
    <row r="11" spans="1:34" x14ac:dyDescent="0.2">
      <c r="C11" s="2"/>
      <c r="E11" s="2"/>
      <c r="F11" s="2"/>
      <c r="J11" s="3" t="s">
        <v>76</v>
      </c>
      <c r="K11">
        <v>105.33499999999999</v>
      </c>
      <c r="L11">
        <v>77.492000000000004</v>
      </c>
      <c r="O11" s="2"/>
      <c r="Q11" s="2"/>
      <c r="R11" s="2"/>
      <c r="AA11" s="2"/>
      <c r="AC11" s="2"/>
      <c r="AD11" s="2"/>
    </row>
    <row r="12" spans="1:34" x14ac:dyDescent="0.2">
      <c r="C12" s="2"/>
      <c r="E12" s="2"/>
      <c r="F12" s="2"/>
      <c r="J12" s="3" t="s">
        <v>77</v>
      </c>
      <c r="K12">
        <v>95.673000000000002</v>
      </c>
      <c r="L12">
        <v>76.358000000000004</v>
      </c>
      <c r="N12" s="13"/>
      <c r="O12" s="2"/>
      <c r="Q12" s="2"/>
      <c r="R12" s="2"/>
      <c r="Z12" s="13"/>
      <c r="AA12" s="2"/>
      <c r="AB12" s="13"/>
      <c r="AC12" s="2"/>
      <c r="AD12" s="2"/>
    </row>
    <row r="13" spans="1:34" x14ac:dyDescent="0.2">
      <c r="A13" t="s">
        <v>100</v>
      </c>
      <c r="B13" t="s">
        <v>139</v>
      </c>
      <c r="C13" s="2">
        <v>4</v>
      </c>
      <c r="D13" t="s">
        <v>137</v>
      </c>
      <c r="E13" s="2">
        <v>7</v>
      </c>
      <c r="F13" s="2">
        <v>9</v>
      </c>
      <c r="H13">
        <v>62230.542999999998</v>
      </c>
      <c r="I13">
        <v>45853.39</v>
      </c>
      <c r="J13" s="3" t="s">
        <v>64</v>
      </c>
      <c r="K13">
        <v>109.71674999999999</v>
      </c>
      <c r="L13">
        <v>80.5595</v>
      </c>
      <c r="O13" s="2"/>
      <c r="Q13" s="2"/>
      <c r="R13" s="2"/>
    </row>
    <row r="14" spans="1:34" x14ac:dyDescent="0.2">
      <c r="C14" s="2"/>
      <c r="E14" s="2"/>
      <c r="F14" s="2"/>
      <c r="J14" s="3" t="s">
        <v>74</v>
      </c>
      <c r="K14">
        <v>152.851</v>
      </c>
      <c r="L14">
        <v>82.405000000000001</v>
      </c>
      <c r="O14" s="2"/>
      <c r="Q14" s="2"/>
      <c r="R14" s="2"/>
    </row>
    <row r="15" spans="1:34" x14ac:dyDescent="0.2">
      <c r="C15" s="2"/>
      <c r="E15" s="2"/>
      <c r="F15" s="2"/>
      <c r="J15" s="3" t="s">
        <v>75</v>
      </c>
      <c r="K15">
        <v>107.858</v>
      </c>
      <c r="L15">
        <v>105.35599999999999</v>
      </c>
      <c r="O15" s="2"/>
      <c r="Q15" s="2"/>
      <c r="R15" s="2"/>
      <c r="T15" t="s">
        <v>92</v>
      </c>
      <c r="AF15" t="s">
        <v>92</v>
      </c>
    </row>
    <row r="16" spans="1:34" x14ac:dyDescent="0.2">
      <c r="C16" s="2"/>
      <c r="E16" s="2"/>
      <c r="F16" s="2"/>
      <c r="J16" s="3" t="s">
        <v>76</v>
      </c>
      <c r="K16">
        <v>76.281999999999996</v>
      </c>
      <c r="L16">
        <v>62.954999999999998</v>
      </c>
      <c r="O16" s="2"/>
      <c r="Q16" s="2"/>
      <c r="R16" s="2"/>
      <c r="S16" t="s">
        <v>64</v>
      </c>
      <c r="T16">
        <f>AVERAGE(T4:T10)</f>
        <v>113565.62183333334</v>
      </c>
      <c r="U16">
        <f>AVERAGE(U4:U10)</f>
        <v>89144.070833333346</v>
      </c>
      <c r="AE16" t="s">
        <v>64</v>
      </c>
      <c r="AF16">
        <f>AVERAGE(AF4:AF10)</f>
        <v>179.83629166666665</v>
      </c>
      <c r="AG16">
        <f>AVERAGE(AG4:AG10)</f>
        <v>135.07675</v>
      </c>
    </row>
    <row r="17" spans="1:33" x14ac:dyDescent="0.2">
      <c r="C17" s="2"/>
      <c r="E17" s="2"/>
      <c r="F17" s="2"/>
      <c r="J17" s="3" t="s">
        <v>77</v>
      </c>
      <c r="K17">
        <v>101.876</v>
      </c>
      <c r="L17">
        <v>71.522000000000006</v>
      </c>
      <c r="O17" s="2"/>
      <c r="Q17" s="2"/>
      <c r="R17" s="2"/>
      <c r="S17" t="s">
        <v>93</v>
      </c>
      <c r="T17">
        <f>STDEV(T4:T10)/SQRT(COUNT(T4:T10))</f>
        <v>16246.489897368732</v>
      </c>
      <c r="U17">
        <f>STDEV(U4:U10)/SQRT(COUNT(U4:U10))</f>
        <v>13694.605027127507</v>
      </c>
      <c r="AE17" t="s">
        <v>93</v>
      </c>
      <c r="AF17">
        <f>STDEV(AF4:AF10)/SQRT(COUNT(AF4:AF10))</f>
        <v>27.428520183713914</v>
      </c>
      <c r="AG17">
        <f>STDEV(AG4:AG10)/SQRT(COUNT(AG4:AG10))</f>
        <v>19.025331229267294</v>
      </c>
    </row>
    <row r="18" spans="1:33" x14ac:dyDescent="0.2">
      <c r="A18" s="8" t="s">
        <v>100</v>
      </c>
      <c r="B18" s="8" t="s">
        <v>139</v>
      </c>
      <c r="C18" s="2">
        <v>5</v>
      </c>
      <c r="D18" t="s">
        <v>138</v>
      </c>
      <c r="E18" s="2">
        <v>8</v>
      </c>
      <c r="F18" s="2">
        <v>9</v>
      </c>
      <c r="H18">
        <v>140936.35</v>
      </c>
      <c r="I18">
        <v>103062.122</v>
      </c>
      <c r="J18" s="3" t="s">
        <v>64</v>
      </c>
      <c r="K18">
        <v>226.43525</v>
      </c>
      <c r="L18">
        <v>151.941</v>
      </c>
      <c r="O18" s="2"/>
      <c r="Q18" s="2"/>
      <c r="R18" s="2"/>
      <c r="S18" t="s">
        <v>94</v>
      </c>
      <c r="U18">
        <f>CORREL(T4:T10,U4:U10)</f>
        <v>0.96243841552603882</v>
      </c>
      <c r="AA18" s="8"/>
      <c r="AE18" t="s">
        <v>94</v>
      </c>
      <c r="AG18">
        <f>CORREL(AF4:AF10,AG4:AG10)</f>
        <v>0.94646099863604638</v>
      </c>
    </row>
    <row r="19" spans="1:33" x14ac:dyDescent="0.2">
      <c r="C19" s="2"/>
      <c r="D19" s="25"/>
      <c r="E19" s="2"/>
      <c r="F19" s="2"/>
      <c r="J19" s="3" t="s">
        <v>74</v>
      </c>
      <c r="K19">
        <v>267.601</v>
      </c>
      <c r="L19">
        <v>113.803</v>
      </c>
      <c r="O19" s="2"/>
      <c r="Q19" s="2"/>
      <c r="R19" s="2"/>
      <c r="AA19" s="8"/>
    </row>
    <row r="20" spans="1:33" x14ac:dyDescent="0.2">
      <c r="C20" s="2"/>
      <c r="D20" s="24"/>
      <c r="E20" s="2"/>
      <c r="F20" s="2"/>
      <c r="G20" s="8"/>
      <c r="H20" s="8"/>
      <c r="I20" s="8"/>
      <c r="J20" s="26" t="s">
        <v>75</v>
      </c>
      <c r="K20" s="8">
        <v>188.864</v>
      </c>
      <c r="L20" s="8">
        <v>168.28299999999999</v>
      </c>
      <c r="O20" s="2"/>
      <c r="Q20" s="2"/>
      <c r="R20" s="2"/>
      <c r="T20" t="s">
        <v>95</v>
      </c>
      <c r="U20">
        <f>TTEST(T4:T10,U4:U10,2,1)</f>
        <v>3.8756424915474541E-3</v>
      </c>
      <c r="V20" s="3"/>
      <c r="AA20" s="8"/>
      <c r="AF20" t="s">
        <v>95</v>
      </c>
      <c r="AG20">
        <f>TTEST(AF4:AF10,AG4:AG10,2,1)</f>
        <v>1.053331523395562E-2</v>
      </c>
    </row>
    <row r="21" spans="1:33" x14ac:dyDescent="0.2">
      <c r="C21" s="2"/>
      <c r="D21" s="24"/>
      <c r="E21" s="2"/>
      <c r="F21" s="2"/>
      <c r="J21" s="3" t="s">
        <v>76</v>
      </c>
      <c r="K21">
        <v>227.721</v>
      </c>
      <c r="L21">
        <v>187.65700000000001</v>
      </c>
      <c r="O21" s="2"/>
      <c r="Q21" s="2"/>
      <c r="R21" s="2"/>
      <c r="T21" t="s">
        <v>96</v>
      </c>
      <c r="V21" s="3"/>
      <c r="AA21" s="8"/>
      <c r="AF21" t="s">
        <v>96</v>
      </c>
    </row>
    <row r="22" spans="1:33" x14ac:dyDescent="0.2">
      <c r="C22" s="2"/>
      <c r="D22" s="24"/>
      <c r="E22" s="2"/>
      <c r="F22" s="2"/>
      <c r="J22" s="3" t="s">
        <v>77</v>
      </c>
      <c r="K22">
        <v>221.55500000000001</v>
      </c>
      <c r="L22">
        <v>138.02099999999999</v>
      </c>
      <c r="O22" s="2"/>
      <c r="Q22" s="2"/>
      <c r="R22" s="2"/>
      <c r="V22" s="3"/>
      <c r="AA22" s="8"/>
    </row>
    <row r="23" spans="1:33" x14ac:dyDescent="0.2">
      <c r="A23" t="s">
        <v>160</v>
      </c>
      <c r="B23" t="s">
        <v>161</v>
      </c>
      <c r="C23" s="22">
        <v>1</v>
      </c>
      <c r="D23" s="25" t="s">
        <v>158</v>
      </c>
      <c r="E23" s="22">
        <v>7</v>
      </c>
      <c r="F23" s="22">
        <v>9</v>
      </c>
      <c r="H23">
        <v>112911.375</v>
      </c>
      <c r="I23">
        <v>91055.247000000003</v>
      </c>
      <c r="J23" s="3" t="s">
        <v>64</v>
      </c>
      <c r="K23">
        <v>164.43949999999998</v>
      </c>
      <c r="L23">
        <v>118.94300000000001</v>
      </c>
      <c r="O23" s="8"/>
      <c r="V23" s="3"/>
      <c r="AA23" s="8"/>
    </row>
    <row r="24" spans="1:33" x14ac:dyDescent="0.2">
      <c r="C24" s="22"/>
      <c r="D24" s="25"/>
      <c r="E24" s="2"/>
      <c r="F24" s="2"/>
      <c r="J24" s="3" t="s">
        <v>74</v>
      </c>
      <c r="K24">
        <v>194.79900000000001</v>
      </c>
      <c r="L24">
        <v>131.84</v>
      </c>
      <c r="O24" s="8"/>
      <c r="V24" s="3"/>
      <c r="AA24" s="8"/>
    </row>
    <row r="25" spans="1:33" x14ac:dyDescent="0.2">
      <c r="C25" s="2"/>
      <c r="D25" s="24"/>
      <c r="E25" s="2"/>
      <c r="F25" s="2"/>
      <c r="J25" s="3" t="s">
        <v>75</v>
      </c>
      <c r="K25">
        <v>187.857</v>
      </c>
      <c r="L25">
        <v>107.813</v>
      </c>
      <c r="O25" s="8"/>
      <c r="P25" s="8"/>
      <c r="Q25" s="8"/>
      <c r="R25" s="8"/>
      <c r="V25" s="3"/>
      <c r="AA25" s="8"/>
    </row>
    <row r="26" spans="1:33" x14ac:dyDescent="0.2">
      <c r="C26" s="2"/>
      <c r="D26" s="24"/>
      <c r="E26" s="2"/>
      <c r="F26" s="2"/>
      <c r="J26" s="3" t="s">
        <v>76</v>
      </c>
      <c r="K26">
        <v>145.68299999999999</v>
      </c>
      <c r="L26">
        <v>106.271</v>
      </c>
      <c r="O26" s="8"/>
      <c r="P26" s="8"/>
      <c r="Q26" s="8"/>
      <c r="R26" s="8"/>
      <c r="V26" s="3"/>
      <c r="AA26" s="8"/>
    </row>
    <row r="27" spans="1:33" x14ac:dyDescent="0.2">
      <c r="C27" s="2"/>
      <c r="D27" s="24"/>
      <c r="E27" s="2"/>
      <c r="F27" s="2"/>
      <c r="J27" s="3" t="s">
        <v>77</v>
      </c>
      <c r="K27">
        <v>129.41900000000001</v>
      </c>
      <c r="L27">
        <v>129.84800000000001</v>
      </c>
      <c r="O27" s="8"/>
      <c r="P27" s="8"/>
      <c r="Q27" s="8"/>
      <c r="R27" s="8"/>
      <c r="V27" s="3"/>
      <c r="AA27" s="8"/>
    </row>
    <row r="28" spans="1:33" x14ac:dyDescent="0.2">
      <c r="A28" t="s">
        <v>160</v>
      </c>
      <c r="B28" t="s">
        <v>161</v>
      </c>
      <c r="C28" s="22">
        <v>2</v>
      </c>
      <c r="D28" s="25" t="s">
        <v>159</v>
      </c>
      <c r="E28" s="2">
        <v>8</v>
      </c>
      <c r="F28" s="2">
        <v>9</v>
      </c>
      <c r="H28">
        <v>152089.28599999999</v>
      </c>
      <c r="I28">
        <v>135476.13099999999</v>
      </c>
      <c r="J28" s="3" t="s">
        <v>64</v>
      </c>
      <c r="K28">
        <v>214.89775000000003</v>
      </c>
      <c r="L28">
        <v>185.67925000000002</v>
      </c>
      <c r="V28" s="3"/>
      <c r="AA28" s="8"/>
    </row>
    <row r="29" spans="1:33" x14ac:dyDescent="0.2">
      <c r="C29" s="22"/>
      <c r="D29" s="25"/>
      <c r="E29" s="2"/>
      <c r="F29" s="2"/>
      <c r="J29" s="3" t="s">
        <v>74</v>
      </c>
      <c r="K29">
        <v>264.23200000000003</v>
      </c>
      <c r="L29">
        <v>239.71600000000001</v>
      </c>
      <c r="V29" s="3"/>
      <c r="AA29" s="8"/>
    </row>
    <row r="30" spans="1:33" x14ac:dyDescent="0.2">
      <c r="C30" s="2"/>
      <c r="D30" s="24"/>
      <c r="E30" s="2"/>
      <c r="F30" s="2"/>
      <c r="J30" s="3" t="s">
        <v>75</v>
      </c>
      <c r="K30">
        <v>239.809</v>
      </c>
      <c r="L30">
        <v>182.589</v>
      </c>
      <c r="V30" s="3"/>
      <c r="AA30" s="8"/>
    </row>
    <row r="31" spans="1:33" x14ac:dyDescent="0.2">
      <c r="C31" s="2"/>
      <c r="D31" s="24"/>
      <c r="E31" s="2"/>
      <c r="F31" s="2"/>
      <c r="J31" s="3" t="s">
        <v>76</v>
      </c>
      <c r="K31">
        <v>224.73400000000001</v>
      </c>
      <c r="L31">
        <v>209.78800000000001</v>
      </c>
      <c r="V31" s="3"/>
      <c r="AA31" s="8"/>
    </row>
    <row r="32" spans="1:33" x14ac:dyDescent="0.2">
      <c r="C32" s="2"/>
      <c r="D32" s="24"/>
      <c r="E32" s="2"/>
      <c r="F32" s="2"/>
      <c r="J32" s="3" t="s">
        <v>77</v>
      </c>
      <c r="K32">
        <v>130.816</v>
      </c>
      <c r="L32">
        <v>110.624</v>
      </c>
      <c r="V32" s="3"/>
      <c r="AA32" s="8"/>
    </row>
    <row r="33" spans="2:33" x14ac:dyDescent="0.2">
      <c r="C33" s="22"/>
      <c r="D33" s="25"/>
      <c r="E33" s="2"/>
      <c r="F33" s="2"/>
      <c r="J33" s="3"/>
      <c r="V33" s="3"/>
      <c r="AA33" s="8"/>
    </row>
    <row r="34" spans="2:33" x14ac:dyDescent="0.2">
      <c r="C34" s="8"/>
      <c r="D34" s="8"/>
      <c r="J34" s="3"/>
      <c r="V34" s="3"/>
      <c r="AA34" s="8"/>
    </row>
    <row r="35" spans="2:33" x14ac:dyDescent="0.2">
      <c r="C35" s="8"/>
      <c r="D35" s="8"/>
      <c r="J35" s="3"/>
      <c r="AA35" s="8"/>
    </row>
    <row r="36" spans="2:33" x14ac:dyDescent="0.2">
      <c r="C36" s="8"/>
      <c r="D36" s="8"/>
      <c r="J36" s="3"/>
      <c r="AA36" s="8"/>
    </row>
    <row r="37" spans="2:33" x14ac:dyDescent="0.2">
      <c r="C37" s="8"/>
      <c r="D37" s="8"/>
      <c r="J37" s="3"/>
      <c r="S37" s="8"/>
      <c r="T37" s="8"/>
      <c r="U37" s="8"/>
      <c r="AA37" s="8"/>
    </row>
    <row r="38" spans="2:33" x14ac:dyDescent="0.2">
      <c r="C38" s="8"/>
      <c r="J38" s="3"/>
      <c r="S38" s="8"/>
      <c r="T38" s="8"/>
      <c r="U38" s="8"/>
      <c r="AA38" s="8"/>
    </row>
    <row r="39" spans="2:33" x14ac:dyDescent="0.2">
      <c r="C39" s="8"/>
      <c r="J39" s="3"/>
      <c r="S39" s="8"/>
      <c r="T39" s="8"/>
      <c r="U39" s="8"/>
      <c r="AA39" s="8"/>
      <c r="AB39" s="8"/>
      <c r="AC39" s="8"/>
      <c r="AD39" s="8"/>
      <c r="AE39" s="8"/>
      <c r="AF39" s="8"/>
      <c r="AG39" s="8"/>
    </row>
    <row r="40" spans="2:33" x14ac:dyDescent="0.2">
      <c r="B40" s="8"/>
      <c r="C40" s="8"/>
      <c r="J40" s="3"/>
      <c r="AA40" s="8"/>
      <c r="AB40" s="8"/>
      <c r="AC40" s="8"/>
      <c r="AD40" s="8"/>
      <c r="AE40" s="8"/>
      <c r="AF40" s="8"/>
      <c r="AG40" s="8"/>
    </row>
    <row r="41" spans="2:33" x14ac:dyDescent="0.2">
      <c r="B41" s="8"/>
      <c r="C41" s="8"/>
      <c r="D41" s="8"/>
      <c r="AA41" s="8"/>
      <c r="AB41" s="8"/>
      <c r="AC41" s="8"/>
      <c r="AD41" s="8"/>
      <c r="AE41" s="8"/>
      <c r="AF41" s="8"/>
      <c r="AG41" s="8"/>
    </row>
    <row r="42" spans="2:33" x14ac:dyDescent="0.2">
      <c r="B42" s="8"/>
      <c r="C42" s="8"/>
      <c r="D42" s="8"/>
    </row>
    <row r="43" spans="2:33" x14ac:dyDescent="0.2">
      <c r="B43" s="8"/>
      <c r="C43" s="8"/>
      <c r="D43" s="8"/>
    </row>
    <row r="47" spans="2:33" x14ac:dyDescent="0.2">
      <c r="F47" t="s">
        <v>68</v>
      </c>
      <c r="H47" t="s">
        <v>65</v>
      </c>
      <c r="M47" t="s">
        <v>66</v>
      </c>
    </row>
    <row r="48" spans="2:33" x14ac:dyDescent="0.2">
      <c r="F48">
        <v>1</v>
      </c>
      <c r="G48" t="s">
        <v>162</v>
      </c>
      <c r="H48">
        <v>152089.28599999999</v>
      </c>
      <c r="I48">
        <v>341.44400000000002</v>
      </c>
      <c r="J48">
        <v>0</v>
      </c>
      <c r="K48">
        <v>51929966.112000003</v>
      </c>
      <c r="L48">
        <v>251945342</v>
      </c>
      <c r="M48">
        <v>0</v>
      </c>
    </row>
    <row r="49" spans="6:13" x14ac:dyDescent="0.2">
      <c r="F49">
        <v>2</v>
      </c>
      <c r="G49" t="s">
        <v>163</v>
      </c>
      <c r="H49">
        <v>135476.13099999999</v>
      </c>
      <c r="I49">
        <v>339.601</v>
      </c>
      <c r="J49">
        <v>0</v>
      </c>
      <c r="K49">
        <v>46007815.641000003</v>
      </c>
      <c r="L49">
        <v>223213218</v>
      </c>
      <c r="M49">
        <v>0</v>
      </c>
    </row>
    <row r="50" spans="6:13" x14ac:dyDescent="0.2">
      <c r="F50">
        <v>3</v>
      </c>
      <c r="G50" t="s">
        <v>164</v>
      </c>
      <c r="H50">
        <v>120.166</v>
      </c>
      <c r="I50">
        <v>332.92200000000003</v>
      </c>
      <c r="J50">
        <v>90.295000000000002</v>
      </c>
      <c r="K50">
        <v>40005.836000000003</v>
      </c>
      <c r="L50">
        <v>194093.79399999999</v>
      </c>
      <c r="M50">
        <v>264.23200000000003</v>
      </c>
    </row>
    <row r="51" spans="6:13" x14ac:dyDescent="0.2">
      <c r="F51">
        <v>4</v>
      </c>
      <c r="G51" t="s">
        <v>165</v>
      </c>
      <c r="H51">
        <v>109.035</v>
      </c>
      <c r="I51">
        <v>367.03</v>
      </c>
      <c r="J51">
        <v>90.325999999999993</v>
      </c>
      <c r="K51">
        <v>40019.262000000002</v>
      </c>
      <c r="L51">
        <v>194158.932</v>
      </c>
      <c r="M51">
        <v>239.71600000000001</v>
      </c>
    </row>
    <row r="52" spans="6:13" x14ac:dyDescent="0.2">
      <c r="F52">
        <v>5</v>
      </c>
      <c r="G52" t="s">
        <v>166</v>
      </c>
      <c r="H52">
        <v>109.035</v>
      </c>
      <c r="I52">
        <v>410.74400000000003</v>
      </c>
      <c r="J52">
        <v>91.626999999999995</v>
      </c>
      <c r="K52">
        <v>44785.597999999998</v>
      </c>
      <c r="L52">
        <v>217283.46</v>
      </c>
      <c r="M52">
        <v>239.809</v>
      </c>
    </row>
    <row r="53" spans="6:13" x14ac:dyDescent="0.2">
      <c r="F53">
        <v>6</v>
      </c>
      <c r="G53" t="s">
        <v>167</v>
      </c>
      <c r="H53">
        <v>83.064999999999998</v>
      </c>
      <c r="I53">
        <v>364.947</v>
      </c>
      <c r="J53">
        <v>91.71</v>
      </c>
      <c r="K53">
        <v>30314.222000000002</v>
      </c>
      <c r="L53">
        <v>147073.59700000001</v>
      </c>
      <c r="M53">
        <v>182.589</v>
      </c>
    </row>
    <row r="54" spans="6:13" x14ac:dyDescent="0.2">
      <c r="F54">
        <v>7</v>
      </c>
      <c r="G54" t="s">
        <v>168</v>
      </c>
      <c r="H54">
        <v>102.23399999999999</v>
      </c>
      <c r="I54">
        <v>293.262</v>
      </c>
      <c r="J54">
        <v>89.653000000000006</v>
      </c>
      <c r="K54">
        <v>29981.205999999998</v>
      </c>
      <c r="L54">
        <v>145457.927</v>
      </c>
      <c r="M54">
        <v>224.73400000000001</v>
      </c>
    </row>
    <row r="55" spans="6:13" x14ac:dyDescent="0.2">
      <c r="F55">
        <v>8</v>
      </c>
      <c r="G55" t="s">
        <v>169</v>
      </c>
      <c r="H55">
        <v>95.432000000000002</v>
      </c>
      <c r="I55">
        <v>341.46199999999999</v>
      </c>
      <c r="J55">
        <v>91.116</v>
      </c>
      <c r="K55">
        <v>32586.332999999999</v>
      </c>
      <c r="L55">
        <v>158097.05900000001</v>
      </c>
      <c r="M55">
        <v>209.78800000000001</v>
      </c>
    </row>
    <row r="56" spans="6:13" x14ac:dyDescent="0.2">
      <c r="F56">
        <v>9</v>
      </c>
      <c r="G56" t="s">
        <v>170</v>
      </c>
      <c r="H56">
        <v>59.567999999999998</v>
      </c>
      <c r="I56">
        <v>390.91300000000001</v>
      </c>
      <c r="J56">
        <v>88.21</v>
      </c>
      <c r="K56">
        <v>23285.690999999999</v>
      </c>
      <c r="L56">
        <v>112973.719</v>
      </c>
      <c r="M56">
        <v>130.816</v>
      </c>
    </row>
    <row r="57" spans="6:13" x14ac:dyDescent="0.2">
      <c r="F57">
        <v>10</v>
      </c>
      <c r="G57" t="s">
        <v>171</v>
      </c>
      <c r="H57">
        <v>50.497999999999998</v>
      </c>
      <c r="I57">
        <v>304.17399999999998</v>
      </c>
      <c r="J57">
        <v>85.763999999999996</v>
      </c>
      <c r="K57">
        <v>15360.291999999999</v>
      </c>
      <c r="L57">
        <v>74522.561000000002</v>
      </c>
      <c r="M57">
        <v>110.624</v>
      </c>
    </row>
    <row r="59" spans="6:13" x14ac:dyDescent="0.2">
      <c r="H59" t="s">
        <v>65</v>
      </c>
      <c r="K59" t="s">
        <v>66</v>
      </c>
    </row>
    <row r="60" spans="6:13" x14ac:dyDescent="0.2">
      <c r="H60" t="s">
        <v>85</v>
      </c>
      <c r="I60" t="s">
        <v>86</v>
      </c>
      <c r="K60" t="s">
        <v>85</v>
      </c>
      <c r="L60" t="s">
        <v>86</v>
      </c>
    </row>
    <row r="61" spans="6:13" x14ac:dyDescent="0.2">
      <c r="G61" t="s">
        <v>69</v>
      </c>
      <c r="H61">
        <f>$H$48</f>
        <v>152089.28599999999</v>
      </c>
      <c r="I61">
        <f>$H$49</f>
        <v>135476.13099999999</v>
      </c>
      <c r="J61" s="3" t="s">
        <v>64</v>
      </c>
      <c r="K61">
        <f>AVERAGE(K62:K65)</f>
        <v>214.89775000000003</v>
      </c>
      <c r="L61">
        <f>AVERAGE(L62:L65)</f>
        <v>185.67925000000002</v>
      </c>
    </row>
    <row r="62" spans="6:13" x14ac:dyDescent="0.2">
      <c r="J62" s="3" t="s">
        <v>74</v>
      </c>
      <c r="K62">
        <f>$M$50</f>
        <v>264.23200000000003</v>
      </c>
      <c r="L62">
        <f>$M$51</f>
        <v>239.71600000000001</v>
      </c>
    </row>
    <row r="63" spans="6:13" x14ac:dyDescent="0.2">
      <c r="J63" s="3" t="s">
        <v>75</v>
      </c>
      <c r="K63">
        <f>$M$52</f>
        <v>239.809</v>
      </c>
      <c r="L63">
        <f>$M$53</f>
        <v>182.589</v>
      </c>
    </row>
    <row r="64" spans="6:13" x14ac:dyDescent="0.2">
      <c r="J64" s="3" t="s">
        <v>76</v>
      </c>
      <c r="K64">
        <f>$M$54</f>
        <v>224.73400000000001</v>
      </c>
      <c r="L64">
        <f>$M$55</f>
        <v>209.78800000000001</v>
      </c>
    </row>
    <row r="65" spans="10:12" x14ac:dyDescent="0.2">
      <c r="J65" s="3" t="s">
        <v>77</v>
      </c>
      <c r="K65">
        <f>$M$56</f>
        <v>130.816</v>
      </c>
      <c r="L65">
        <f>$M$57</f>
        <v>110.624</v>
      </c>
    </row>
  </sheetData>
  <mergeCells count="4">
    <mergeCell ref="H1:I1"/>
    <mergeCell ref="K1:L1"/>
    <mergeCell ref="T1:U1"/>
    <mergeCell ref="AF1:AG1"/>
  </mergeCells>
  <conditionalFormatting sqref="U21">
    <cfRule type="cellIs" dxfId="11" priority="1" operator="greaterThan">
      <formula>0.8</formula>
    </cfRule>
  </conditionalFormatting>
  <conditionalFormatting sqref="AG20">
    <cfRule type="cellIs" dxfId="10" priority="4" operator="lessThan">
      <formula>0.05</formula>
    </cfRule>
  </conditionalFormatting>
  <conditionalFormatting sqref="AG21">
    <cfRule type="cellIs" dxfId="9" priority="3" operator="greaterThan">
      <formula>0.8</formula>
    </cfRule>
  </conditionalFormatting>
  <conditionalFormatting sqref="U20">
    <cfRule type="cellIs" dxfId="8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26"/>
  <sheetViews>
    <sheetView zoomScale="41" workbookViewId="0">
      <selection activeCell="Z59" sqref="Z59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8" max="8" width="5.1640625" customWidth="1"/>
    <col min="9" max="9" width="15.1640625" customWidth="1"/>
    <col min="10" max="10" width="16.83203125" customWidth="1"/>
    <col min="11" max="11" width="9.5" customWidth="1"/>
    <col min="12" max="13" width="14.83203125" customWidth="1"/>
    <col min="17" max="17" width="17.5" bestFit="1" customWidth="1"/>
    <col min="20" max="20" width="5.1640625" customWidth="1"/>
    <col min="21" max="21" width="15.1640625" customWidth="1"/>
    <col min="22" max="22" width="16.83203125" customWidth="1"/>
    <col min="29" max="29" width="17.5" bestFit="1" customWidth="1"/>
    <col min="32" max="32" width="5.1640625" customWidth="1"/>
    <col min="33" max="34" width="14.83203125" customWidth="1"/>
  </cols>
  <sheetData>
    <row r="1" spans="1:35" x14ac:dyDescent="0.2">
      <c r="A1" s="1" t="s">
        <v>108</v>
      </c>
      <c r="B1" s="1"/>
      <c r="C1" s="1"/>
      <c r="D1" s="1"/>
      <c r="E1" s="1"/>
      <c r="F1" s="1"/>
      <c r="G1" s="1"/>
      <c r="I1" s="33" t="s">
        <v>78</v>
      </c>
      <c r="J1" s="33"/>
      <c r="K1" s="1"/>
      <c r="L1" s="33" t="s">
        <v>79</v>
      </c>
      <c r="M1" s="33"/>
      <c r="P1" s="1" t="s">
        <v>88</v>
      </c>
      <c r="Q1" s="1"/>
      <c r="R1" s="1"/>
      <c r="S1" s="1"/>
      <c r="U1" s="33" t="s">
        <v>78</v>
      </c>
      <c r="V1" s="33"/>
      <c r="AB1" s="1" t="s">
        <v>88</v>
      </c>
      <c r="AC1" s="1"/>
      <c r="AD1" s="1"/>
      <c r="AE1" s="1"/>
      <c r="AG1" s="33" t="s">
        <v>90</v>
      </c>
      <c r="AH1" s="33"/>
    </row>
    <row r="2" spans="1:35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6" t="s">
        <v>242</v>
      </c>
      <c r="H2" s="14"/>
      <c r="I2" s="7" t="s">
        <v>296</v>
      </c>
      <c r="J2" s="7" t="s">
        <v>241</v>
      </c>
      <c r="K2" s="7"/>
      <c r="L2" s="7" t="s">
        <v>296</v>
      </c>
      <c r="M2" s="7" t="s">
        <v>241</v>
      </c>
      <c r="P2" s="6" t="s">
        <v>46</v>
      </c>
      <c r="Q2" s="6" t="s">
        <v>87</v>
      </c>
      <c r="R2" s="6" t="s">
        <v>47</v>
      </c>
      <c r="S2" s="6" t="s">
        <v>59</v>
      </c>
      <c r="T2" s="14"/>
      <c r="U2" s="7" t="s">
        <v>296</v>
      </c>
      <c r="V2" s="7" t="s">
        <v>241</v>
      </c>
      <c r="W2" s="7" t="s">
        <v>89</v>
      </c>
      <c r="X2" s="21"/>
      <c r="Y2" s="21"/>
      <c r="Z2" s="21"/>
      <c r="AB2" s="6" t="s">
        <v>46</v>
      </c>
      <c r="AC2" s="6" t="s">
        <v>87</v>
      </c>
      <c r="AD2" s="6" t="s">
        <v>47</v>
      </c>
      <c r="AE2" s="6" t="s">
        <v>59</v>
      </c>
      <c r="AF2" s="14"/>
      <c r="AG2" s="7" t="s">
        <v>296</v>
      </c>
      <c r="AH2" s="7" t="s">
        <v>241</v>
      </c>
      <c r="AI2" s="7" t="s">
        <v>89</v>
      </c>
    </row>
    <row r="3" spans="1:35" x14ac:dyDescent="0.2">
      <c r="A3" t="s">
        <v>109</v>
      </c>
      <c r="B3" t="s">
        <v>112</v>
      </c>
      <c r="C3" s="2">
        <v>1</v>
      </c>
      <c r="D3" t="s">
        <v>110</v>
      </c>
      <c r="E3" s="2">
        <v>7</v>
      </c>
      <c r="F3" s="2">
        <v>9</v>
      </c>
      <c r="G3" s="2"/>
      <c r="I3">
        <v>100734.042</v>
      </c>
      <c r="J3">
        <v>50220.576000000001</v>
      </c>
      <c r="K3" s="3" t="s">
        <v>64</v>
      </c>
      <c r="L3">
        <v>189.54124999999999</v>
      </c>
      <c r="M3">
        <v>84.800999999999988</v>
      </c>
      <c r="P3" s="2"/>
      <c r="R3" s="2"/>
      <c r="S3" s="2"/>
      <c r="AB3" s="2"/>
      <c r="AD3" s="2"/>
      <c r="AE3" s="2"/>
    </row>
    <row r="4" spans="1:35" x14ac:dyDescent="0.2">
      <c r="C4" s="2"/>
      <c r="E4" s="2"/>
      <c r="F4" s="2"/>
      <c r="G4" s="2"/>
      <c r="K4" s="3" t="s">
        <v>74</v>
      </c>
      <c r="L4">
        <v>226.15600000000001</v>
      </c>
      <c r="M4">
        <v>83.894999999999996</v>
      </c>
      <c r="O4" t="s">
        <v>113</v>
      </c>
      <c r="P4" s="2">
        <v>1</v>
      </c>
      <c r="Q4" t="s">
        <v>110</v>
      </c>
      <c r="R4" s="2">
        <v>7</v>
      </c>
      <c r="S4" s="2">
        <v>9</v>
      </c>
      <c r="U4">
        <v>100734.042</v>
      </c>
      <c r="V4">
        <v>50220.576000000001</v>
      </c>
      <c r="W4">
        <f t="shared" ref="W4:W9" si="0">V4/U4</f>
        <v>0.49854622134590809</v>
      </c>
      <c r="AA4" t="s">
        <v>113</v>
      </c>
      <c r="AB4" s="2">
        <v>1</v>
      </c>
      <c r="AC4" t="s">
        <v>110</v>
      </c>
      <c r="AD4" s="2">
        <v>7</v>
      </c>
      <c r="AE4" s="2">
        <v>9</v>
      </c>
      <c r="AG4">
        <v>189.54124999999999</v>
      </c>
      <c r="AH4">
        <v>84.800999999999988</v>
      </c>
      <c r="AI4">
        <f t="shared" ref="AI4:AI9" si="1">AH4/AG4</f>
        <v>0.44740129127564576</v>
      </c>
    </row>
    <row r="5" spans="1:35" x14ac:dyDescent="0.2">
      <c r="C5" s="2"/>
      <c r="E5" s="2"/>
      <c r="F5" s="2"/>
      <c r="G5" s="2"/>
      <c r="K5" s="3" t="s">
        <v>75</v>
      </c>
      <c r="L5">
        <v>207.81899999999999</v>
      </c>
      <c r="M5">
        <v>90.185000000000002</v>
      </c>
      <c r="O5" t="s">
        <v>113</v>
      </c>
      <c r="P5" s="2">
        <v>2</v>
      </c>
      <c r="Q5" t="s">
        <v>111</v>
      </c>
      <c r="R5" s="2">
        <v>8</v>
      </c>
      <c r="S5" s="2">
        <v>9</v>
      </c>
      <c r="U5">
        <v>77194.563999999998</v>
      </c>
      <c r="V5">
        <v>66208.375</v>
      </c>
      <c r="W5">
        <f t="shared" si="0"/>
        <v>0.85768183106779383</v>
      </c>
      <c r="AA5" t="s">
        <v>113</v>
      </c>
      <c r="AB5" s="2">
        <v>2</v>
      </c>
      <c r="AC5" t="s">
        <v>111</v>
      </c>
      <c r="AD5" s="2">
        <v>8</v>
      </c>
      <c r="AE5" s="2">
        <v>9</v>
      </c>
      <c r="AG5">
        <v>128.32374999999999</v>
      </c>
      <c r="AH5">
        <v>140.595</v>
      </c>
      <c r="AI5">
        <f t="shared" si="1"/>
        <v>1.0956272708676298</v>
      </c>
    </row>
    <row r="6" spans="1:35" x14ac:dyDescent="0.2">
      <c r="C6" s="2"/>
      <c r="E6" s="2"/>
      <c r="F6" s="2"/>
      <c r="G6" s="2"/>
      <c r="K6" s="3" t="s">
        <v>76</v>
      </c>
      <c r="L6">
        <v>151.059</v>
      </c>
      <c r="M6">
        <v>90.116</v>
      </c>
      <c r="O6" t="s">
        <v>113</v>
      </c>
      <c r="P6" s="2">
        <v>1</v>
      </c>
      <c r="Q6" t="s">
        <v>114</v>
      </c>
      <c r="R6" s="2">
        <v>6</v>
      </c>
      <c r="S6" s="2">
        <v>9</v>
      </c>
      <c r="U6">
        <v>108050.74800000001</v>
      </c>
      <c r="V6">
        <v>103680.883</v>
      </c>
      <c r="W6">
        <f t="shared" si="0"/>
        <v>0.95955729061681272</v>
      </c>
      <c r="AA6" t="s">
        <v>113</v>
      </c>
      <c r="AB6" s="2">
        <v>1</v>
      </c>
      <c r="AC6" t="s">
        <v>114</v>
      </c>
      <c r="AD6" s="2">
        <v>6</v>
      </c>
      <c r="AE6" s="2">
        <v>9</v>
      </c>
      <c r="AG6">
        <v>157.32175000000001</v>
      </c>
      <c r="AH6">
        <v>156.31049999999999</v>
      </c>
      <c r="AI6">
        <f t="shared" si="1"/>
        <v>0.99357209031809002</v>
      </c>
    </row>
    <row r="7" spans="1:35" x14ac:dyDescent="0.2">
      <c r="C7" s="2"/>
      <c r="E7" s="2"/>
      <c r="F7" s="2"/>
      <c r="G7" s="2"/>
      <c r="K7" s="3" t="s">
        <v>77</v>
      </c>
      <c r="L7">
        <v>173.131</v>
      </c>
      <c r="M7">
        <v>75.007999999999996</v>
      </c>
      <c r="O7" t="s">
        <v>113</v>
      </c>
      <c r="P7" s="2">
        <v>3</v>
      </c>
      <c r="Q7" t="s">
        <v>115</v>
      </c>
      <c r="R7" s="2">
        <v>8</v>
      </c>
      <c r="S7" s="2">
        <v>9</v>
      </c>
      <c r="U7">
        <v>187520.21400000001</v>
      </c>
      <c r="V7">
        <v>144931.084</v>
      </c>
      <c r="W7">
        <f t="shared" si="0"/>
        <v>0.7728824584212558</v>
      </c>
      <c r="AA7" t="s">
        <v>113</v>
      </c>
      <c r="AB7" s="2">
        <v>3</v>
      </c>
      <c r="AC7" t="s">
        <v>115</v>
      </c>
      <c r="AD7" s="2">
        <v>8</v>
      </c>
      <c r="AE7" s="2">
        <v>9</v>
      </c>
      <c r="AG7">
        <v>251.00750000000002</v>
      </c>
      <c r="AH7">
        <v>179.94650000000001</v>
      </c>
      <c r="AI7">
        <f t="shared" si="1"/>
        <v>0.71689690547095208</v>
      </c>
    </row>
    <row r="8" spans="1:35" x14ac:dyDescent="0.2">
      <c r="A8" t="s">
        <v>100</v>
      </c>
      <c r="B8" t="s">
        <v>112</v>
      </c>
      <c r="C8" s="2">
        <v>2</v>
      </c>
      <c r="D8" t="s">
        <v>111</v>
      </c>
      <c r="E8" s="2">
        <v>8</v>
      </c>
      <c r="F8" s="2">
        <v>9</v>
      </c>
      <c r="G8" s="2"/>
      <c r="I8">
        <v>77194.563999999998</v>
      </c>
      <c r="J8">
        <v>66208.375</v>
      </c>
      <c r="K8" s="3" t="s">
        <v>64</v>
      </c>
      <c r="L8">
        <v>128.32374999999999</v>
      </c>
      <c r="M8">
        <v>140.595</v>
      </c>
      <c r="O8" t="s">
        <v>113</v>
      </c>
      <c r="P8" s="2">
        <v>6</v>
      </c>
      <c r="Q8" t="s">
        <v>116</v>
      </c>
      <c r="R8" s="2">
        <v>6</v>
      </c>
      <c r="S8" s="2">
        <v>9</v>
      </c>
      <c r="U8">
        <v>75901.392999999996</v>
      </c>
      <c r="V8">
        <v>47741.411999999997</v>
      </c>
      <c r="W8">
        <f t="shared" si="0"/>
        <v>0.6289925667108639</v>
      </c>
      <c r="AA8" t="s">
        <v>113</v>
      </c>
      <c r="AB8" s="2">
        <v>6</v>
      </c>
      <c r="AC8" t="s">
        <v>116</v>
      </c>
      <c r="AD8" s="2">
        <v>6</v>
      </c>
      <c r="AE8" s="2">
        <v>9</v>
      </c>
      <c r="AG8">
        <v>99.102249999999998</v>
      </c>
      <c r="AH8">
        <v>72.206500000000005</v>
      </c>
      <c r="AI8">
        <f t="shared" si="1"/>
        <v>0.72860606091183611</v>
      </c>
    </row>
    <row r="9" spans="1:35" x14ac:dyDescent="0.2">
      <c r="C9" s="2"/>
      <c r="E9" s="2"/>
      <c r="F9" s="2"/>
      <c r="G9" s="2"/>
      <c r="K9" s="3" t="s">
        <v>74</v>
      </c>
      <c r="L9">
        <v>154.86699999999999</v>
      </c>
      <c r="M9">
        <v>148.327</v>
      </c>
      <c r="O9" t="s">
        <v>113</v>
      </c>
      <c r="P9" s="2">
        <v>8</v>
      </c>
      <c r="Q9" s="8" t="s">
        <v>117</v>
      </c>
      <c r="R9" s="2">
        <v>8</v>
      </c>
      <c r="S9" s="2">
        <v>9</v>
      </c>
      <c r="U9" s="8">
        <v>181255.731</v>
      </c>
      <c r="V9" s="8">
        <v>153359.785</v>
      </c>
      <c r="W9">
        <f t="shared" si="0"/>
        <v>0.84609619874584818</v>
      </c>
      <c r="AA9" t="s">
        <v>113</v>
      </c>
      <c r="AB9" s="2">
        <v>8</v>
      </c>
      <c r="AC9" s="8" t="s">
        <v>117</v>
      </c>
      <c r="AD9" s="2">
        <v>8</v>
      </c>
      <c r="AE9" s="2">
        <v>9</v>
      </c>
      <c r="AG9" s="8">
        <v>232.58025000000001</v>
      </c>
      <c r="AH9" s="8">
        <v>199.6035</v>
      </c>
      <c r="AI9">
        <f t="shared" si="1"/>
        <v>0.85821345535573201</v>
      </c>
    </row>
    <row r="10" spans="1:35" x14ac:dyDescent="0.2">
      <c r="C10" s="2"/>
      <c r="E10" s="2"/>
      <c r="F10" s="2"/>
      <c r="G10" s="2"/>
      <c r="K10" s="3" t="s">
        <v>75</v>
      </c>
      <c r="L10">
        <v>105.39100000000001</v>
      </c>
      <c r="M10">
        <v>206.11799999999999</v>
      </c>
      <c r="AG10" s="8"/>
      <c r="AH10" s="8"/>
    </row>
    <row r="11" spans="1:35" x14ac:dyDescent="0.2">
      <c r="C11" s="2"/>
      <c r="E11" s="2"/>
      <c r="F11" s="2"/>
      <c r="G11" s="2"/>
      <c r="K11" s="3" t="s">
        <v>76</v>
      </c>
      <c r="L11">
        <v>120.419</v>
      </c>
      <c r="M11">
        <v>133.47300000000001</v>
      </c>
      <c r="P11" s="2"/>
      <c r="R11" s="2"/>
      <c r="S11" s="2"/>
      <c r="AB11" s="2"/>
      <c r="AD11" s="2"/>
      <c r="AE11" s="2"/>
    </row>
    <row r="12" spans="1:35" x14ac:dyDescent="0.2">
      <c r="C12" s="2"/>
      <c r="E12" s="2"/>
      <c r="F12" s="2"/>
      <c r="G12" s="2"/>
      <c r="K12" s="3" t="s">
        <v>77</v>
      </c>
      <c r="L12">
        <v>132.61799999999999</v>
      </c>
      <c r="M12">
        <v>74.462000000000003</v>
      </c>
      <c r="O12" s="13"/>
      <c r="P12" s="2"/>
      <c r="Q12" s="13"/>
      <c r="R12" s="2"/>
      <c r="S12" s="2"/>
      <c r="AA12" s="13"/>
      <c r="AB12" s="2"/>
      <c r="AC12" s="13"/>
      <c r="AD12" s="2"/>
      <c r="AE12" s="2"/>
    </row>
    <row r="13" spans="1:35" x14ac:dyDescent="0.2">
      <c r="A13" t="s">
        <v>119</v>
      </c>
      <c r="B13" t="s">
        <v>118</v>
      </c>
      <c r="C13" s="2">
        <v>1</v>
      </c>
      <c r="D13" t="s">
        <v>114</v>
      </c>
      <c r="E13" s="2">
        <v>6</v>
      </c>
      <c r="F13" s="2">
        <v>9</v>
      </c>
      <c r="G13" s="2"/>
      <c r="I13">
        <v>108050.74800000001</v>
      </c>
      <c r="J13">
        <v>103680.883</v>
      </c>
      <c r="K13" s="3" t="s">
        <v>64</v>
      </c>
      <c r="L13">
        <v>157.32175000000001</v>
      </c>
      <c r="M13">
        <v>156.31049999999999</v>
      </c>
      <c r="P13" s="2"/>
      <c r="R13" s="2"/>
      <c r="S13" s="2"/>
    </row>
    <row r="14" spans="1:35" x14ac:dyDescent="0.2">
      <c r="C14" s="2"/>
      <c r="E14" s="2"/>
      <c r="F14" s="2"/>
      <c r="G14" s="2"/>
      <c r="K14" s="3" t="s">
        <v>74</v>
      </c>
      <c r="L14">
        <v>182.51300000000001</v>
      </c>
      <c r="M14">
        <v>147.096</v>
      </c>
      <c r="P14" s="2"/>
      <c r="R14" s="2"/>
      <c r="S14" s="2"/>
    </row>
    <row r="15" spans="1:35" x14ac:dyDescent="0.2">
      <c r="E15" s="2"/>
      <c r="F15" s="2"/>
      <c r="G15" s="2"/>
      <c r="K15" s="3" t="s">
        <v>75</v>
      </c>
      <c r="L15">
        <v>156.636</v>
      </c>
      <c r="M15">
        <v>162.12899999999999</v>
      </c>
      <c r="U15" t="s">
        <v>92</v>
      </c>
      <c r="AG15" t="s">
        <v>92</v>
      </c>
    </row>
    <row r="16" spans="1:35" x14ac:dyDescent="0.2">
      <c r="E16" s="2"/>
      <c r="F16" s="2"/>
      <c r="G16" s="2"/>
      <c r="K16" s="3" t="s">
        <v>76</v>
      </c>
      <c r="L16">
        <v>141.655</v>
      </c>
      <c r="M16">
        <v>185.23699999999999</v>
      </c>
      <c r="T16" t="s">
        <v>64</v>
      </c>
      <c r="U16">
        <f>AVERAGE(U4:U9)</f>
        <v>121776.11533333334</v>
      </c>
      <c r="V16">
        <f>AVERAGE(V4:V9)</f>
        <v>94357.019166666665</v>
      </c>
      <c r="AF16" t="s">
        <v>64</v>
      </c>
      <c r="AG16">
        <f>AVERAGE(AG4:AG9)</f>
        <v>176.3127916666667</v>
      </c>
      <c r="AH16">
        <f>AVERAGE(AH4:AH9)</f>
        <v>138.91049999999998</v>
      </c>
    </row>
    <row r="17" spans="1:38" x14ac:dyDescent="0.2">
      <c r="E17" s="2"/>
      <c r="F17" s="2"/>
      <c r="G17" s="2"/>
      <c r="K17" s="3" t="s">
        <v>77</v>
      </c>
      <c r="L17">
        <v>148.483</v>
      </c>
      <c r="M17">
        <v>130.78</v>
      </c>
      <c r="P17" s="8"/>
      <c r="T17" t="s">
        <v>93</v>
      </c>
      <c r="U17">
        <f>STDEV(U4:U9)/SQRT(COUNT(U4:U9))</f>
        <v>20480.291840689308</v>
      </c>
      <c r="V17">
        <f>STDEV(V4:V9)/SQRT(COUNT(V4:V9))</f>
        <v>19182.790431247588</v>
      </c>
      <c r="AF17" t="s">
        <v>93</v>
      </c>
      <c r="AG17">
        <f>STDEV(AG4:AG9)/SQRT(COUNT(AG4:AG9))</f>
        <v>24.183599096841146</v>
      </c>
      <c r="AH17">
        <f>STDEV(AH4:AH9)/SQRT(COUNT(AH4:AH9))</f>
        <v>20.857015359745684</v>
      </c>
    </row>
    <row r="18" spans="1:38" x14ac:dyDescent="0.2">
      <c r="A18" t="s">
        <v>119</v>
      </c>
      <c r="B18" t="s">
        <v>118</v>
      </c>
      <c r="C18" s="2">
        <v>3</v>
      </c>
      <c r="D18" t="s">
        <v>115</v>
      </c>
      <c r="E18">
        <v>8</v>
      </c>
      <c r="F18">
        <v>9</v>
      </c>
      <c r="I18">
        <v>187520.21400000001</v>
      </c>
      <c r="J18">
        <v>144931.084</v>
      </c>
      <c r="K18" s="3" t="s">
        <v>64</v>
      </c>
      <c r="L18">
        <v>251.00750000000002</v>
      </c>
      <c r="M18">
        <v>179.94650000000001</v>
      </c>
      <c r="P18" s="8"/>
      <c r="T18" t="s">
        <v>94</v>
      </c>
      <c r="V18">
        <f>CORREL(U4:U9,V4:V9)</f>
        <v>0.93572676157894175</v>
      </c>
      <c r="AB18" s="8"/>
      <c r="AF18" t="s">
        <v>94</v>
      </c>
      <c r="AH18">
        <f>CORREL(AG4:AG9,AH4:AH9)</f>
        <v>0.69412145645610435</v>
      </c>
    </row>
    <row r="19" spans="1:38" x14ac:dyDescent="0.2">
      <c r="C19" s="2"/>
      <c r="K19" s="3" t="s">
        <v>74</v>
      </c>
      <c r="L19">
        <v>319.96600000000001</v>
      </c>
      <c r="M19">
        <v>183.608</v>
      </c>
      <c r="P19" s="8"/>
      <c r="AB19" s="8"/>
      <c r="AK19" s="8"/>
      <c r="AL19" s="8"/>
    </row>
    <row r="20" spans="1:38" x14ac:dyDescent="0.2">
      <c r="C20" s="2"/>
      <c r="E20" s="8"/>
      <c r="F20" s="8"/>
      <c r="G20" s="8"/>
      <c r="H20" s="8"/>
      <c r="I20" s="8"/>
      <c r="J20" s="8"/>
      <c r="K20" s="26" t="s">
        <v>75</v>
      </c>
      <c r="L20" s="8">
        <v>299.90300000000002</v>
      </c>
      <c r="M20" s="8">
        <v>186.29599999999999</v>
      </c>
      <c r="P20" s="2"/>
      <c r="R20" s="2"/>
      <c r="S20" s="2"/>
      <c r="U20" t="s">
        <v>95</v>
      </c>
      <c r="V20">
        <f>TTEST(U4:U9,V4:V9,2,1)</f>
        <v>1.2685698852581138E-2</v>
      </c>
      <c r="W20" s="3"/>
      <c r="AB20" s="8"/>
      <c r="AG20" t="s">
        <v>95</v>
      </c>
      <c r="AH20">
        <f>TTEST(AG4:AG9,AH4:AH9,2,1)</f>
        <v>9.0664122606968767E-2</v>
      </c>
    </row>
    <row r="21" spans="1:38" x14ac:dyDescent="0.2">
      <c r="K21" s="3" t="s">
        <v>76</v>
      </c>
      <c r="L21">
        <v>250.345</v>
      </c>
      <c r="M21">
        <v>176.892</v>
      </c>
      <c r="P21" s="2"/>
      <c r="R21" s="2"/>
      <c r="S21" s="2"/>
      <c r="U21" t="s">
        <v>96</v>
      </c>
      <c r="W21" s="3"/>
      <c r="AB21" s="8"/>
      <c r="AG21" t="s">
        <v>96</v>
      </c>
    </row>
    <row r="22" spans="1:38" x14ac:dyDescent="0.2">
      <c r="K22" s="3" t="s">
        <v>77</v>
      </c>
      <c r="L22">
        <v>133.816</v>
      </c>
      <c r="M22">
        <v>172.99</v>
      </c>
      <c r="P22" s="2"/>
      <c r="R22" s="2"/>
      <c r="S22" s="2"/>
      <c r="W22" s="3"/>
      <c r="AB22" s="8"/>
    </row>
    <row r="23" spans="1:38" x14ac:dyDescent="0.2">
      <c r="A23" t="s">
        <v>119</v>
      </c>
      <c r="B23" t="s">
        <v>118</v>
      </c>
      <c r="C23" s="2">
        <v>6</v>
      </c>
      <c r="D23" t="s">
        <v>116</v>
      </c>
      <c r="E23">
        <v>6</v>
      </c>
      <c r="F23">
        <v>9</v>
      </c>
      <c r="I23">
        <v>75901.392999999996</v>
      </c>
      <c r="J23">
        <v>47741.411999999997</v>
      </c>
      <c r="K23" s="3" t="s">
        <v>64</v>
      </c>
      <c r="L23">
        <v>99.102249999999998</v>
      </c>
      <c r="M23">
        <v>72.206500000000005</v>
      </c>
      <c r="P23" s="2"/>
      <c r="R23" s="2"/>
      <c r="S23" s="2"/>
      <c r="W23" s="3"/>
      <c r="AB23" s="8"/>
    </row>
    <row r="24" spans="1:38" x14ac:dyDescent="0.2">
      <c r="C24" s="2"/>
      <c r="K24" s="3" t="s">
        <v>74</v>
      </c>
      <c r="L24">
        <v>96.74</v>
      </c>
      <c r="M24">
        <v>54.48</v>
      </c>
      <c r="P24" s="2"/>
      <c r="R24" s="2"/>
      <c r="S24" s="2"/>
      <c r="W24" s="3"/>
      <c r="AB24" s="8"/>
    </row>
    <row r="25" spans="1:38" x14ac:dyDescent="0.2">
      <c r="K25" s="3" t="s">
        <v>75</v>
      </c>
      <c r="L25">
        <v>80.37</v>
      </c>
      <c r="M25">
        <v>91.263999999999996</v>
      </c>
      <c r="P25" s="2"/>
      <c r="R25" s="2"/>
      <c r="S25" s="2"/>
      <c r="W25" s="3"/>
      <c r="AB25" s="8"/>
    </row>
    <row r="26" spans="1:38" x14ac:dyDescent="0.2">
      <c r="B26" s="8"/>
      <c r="C26" s="8"/>
      <c r="K26" s="3" t="s">
        <v>76</v>
      </c>
      <c r="L26">
        <v>104.883</v>
      </c>
      <c r="M26">
        <v>61.350999999999999</v>
      </c>
      <c r="P26" s="2"/>
      <c r="R26" s="2"/>
      <c r="S26" s="2"/>
      <c r="W26" s="3"/>
      <c r="AB26" s="8"/>
    </row>
    <row r="27" spans="1:38" x14ac:dyDescent="0.2">
      <c r="B27" s="8"/>
      <c r="C27" s="8"/>
      <c r="K27" s="3" t="s">
        <v>77</v>
      </c>
      <c r="L27">
        <v>114.416</v>
      </c>
      <c r="M27">
        <v>81.730999999999995</v>
      </c>
      <c r="P27" s="22">
        <v>1</v>
      </c>
      <c r="Q27" s="24" t="s">
        <v>271</v>
      </c>
      <c r="R27" s="2">
        <v>5</v>
      </c>
      <c r="S27" s="2" t="s">
        <v>189</v>
      </c>
      <c r="U27">
        <v>188968.79800000001</v>
      </c>
      <c r="V27">
        <v>71226.269</v>
      </c>
      <c r="W27">
        <f t="shared" ref="W27:W37" si="2">V27/U27</f>
        <v>0.37692079197116973</v>
      </c>
      <c r="X27" s="3"/>
      <c r="AB27" s="22">
        <v>1</v>
      </c>
      <c r="AC27" s="24" t="s">
        <v>271</v>
      </c>
      <c r="AD27" s="2">
        <v>5</v>
      </c>
      <c r="AE27" s="2" t="s">
        <v>189</v>
      </c>
      <c r="AG27">
        <v>321.57100000000003</v>
      </c>
      <c r="AH27">
        <v>140.88400000000001</v>
      </c>
      <c r="AI27">
        <f t="shared" ref="AI27:AI37" si="3">AH27/AG27</f>
        <v>0.43811164563968769</v>
      </c>
      <c r="AK27" s="8"/>
      <c r="AL27" s="8"/>
    </row>
    <row r="28" spans="1:38" x14ac:dyDescent="0.2">
      <c r="A28" t="s">
        <v>119</v>
      </c>
      <c r="B28" t="s">
        <v>118</v>
      </c>
      <c r="C28" s="22">
        <v>8</v>
      </c>
      <c r="D28" s="8" t="s">
        <v>117</v>
      </c>
      <c r="E28">
        <v>8</v>
      </c>
      <c r="F28">
        <v>9</v>
      </c>
      <c r="I28" s="8">
        <v>181255.731</v>
      </c>
      <c r="J28" s="8">
        <v>153359.785</v>
      </c>
      <c r="K28" s="26" t="s">
        <v>64</v>
      </c>
      <c r="L28" s="8">
        <v>232.58025000000001</v>
      </c>
      <c r="M28" s="8">
        <v>199.6035</v>
      </c>
      <c r="P28" s="2">
        <v>2</v>
      </c>
      <c r="Q28" s="24" t="s">
        <v>272</v>
      </c>
      <c r="R28" s="2">
        <v>10</v>
      </c>
      <c r="S28" s="2">
        <v>10</v>
      </c>
      <c r="U28">
        <v>313856.95600000001</v>
      </c>
      <c r="V28">
        <v>261324.58300000001</v>
      </c>
      <c r="W28">
        <f t="shared" si="2"/>
        <v>0.83262319985031652</v>
      </c>
      <c r="X28" s="3"/>
      <c r="AB28" s="2">
        <v>2</v>
      </c>
      <c r="AC28" s="24" t="s">
        <v>272</v>
      </c>
      <c r="AD28" s="2">
        <v>10</v>
      </c>
      <c r="AE28" s="2">
        <v>10</v>
      </c>
      <c r="AG28">
        <v>343.3605</v>
      </c>
      <c r="AH28">
        <v>347.63549999999998</v>
      </c>
      <c r="AI28">
        <f t="shared" si="3"/>
        <v>1.0124504711520399</v>
      </c>
    </row>
    <row r="29" spans="1:38" x14ac:dyDescent="0.2">
      <c r="B29" s="8"/>
      <c r="C29" s="8"/>
      <c r="I29" s="8"/>
      <c r="J29" s="8"/>
      <c r="K29" s="26" t="s">
        <v>74</v>
      </c>
      <c r="L29" s="8">
        <v>311.94600000000003</v>
      </c>
      <c r="M29" s="8">
        <v>247.88800000000001</v>
      </c>
      <c r="P29" s="2">
        <v>3</v>
      </c>
      <c r="Q29" s="24" t="s">
        <v>273</v>
      </c>
      <c r="R29" s="2">
        <v>7</v>
      </c>
      <c r="S29" s="2" t="s">
        <v>240</v>
      </c>
      <c r="U29">
        <v>296790.55099999998</v>
      </c>
      <c r="V29">
        <v>167695.978</v>
      </c>
      <c r="W29">
        <f t="shared" si="2"/>
        <v>0.56503139144749936</v>
      </c>
      <c r="X29" s="3"/>
      <c r="AB29" s="2">
        <v>3</v>
      </c>
      <c r="AC29" s="24" t="s">
        <v>273</v>
      </c>
      <c r="AD29" s="2">
        <v>7</v>
      </c>
      <c r="AE29" s="2" t="s">
        <v>240</v>
      </c>
      <c r="AG29">
        <v>360.01974999999999</v>
      </c>
      <c r="AH29">
        <v>220.37599999999998</v>
      </c>
      <c r="AI29">
        <f t="shared" si="3"/>
        <v>0.61212197386393385</v>
      </c>
    </row>
    <row r="30" spans="1:38" x14ac:dyDescent="0.2">
      <c r="B30" s="8"/>
      <c r="C30" s="8"/>
      <c r="I30" s="8"/>
      <c r="J30" s="8"/>
      <c r="K30" s="26" t="s">
        <v>75</v>
      </c>
      <c r="L30" s="8">
        <v>254.69800000000001</v>
      </c>
      <c r="M30" s="8">
        <v>230.32300000000001</v>
      </c>
      <c r="P30" s="2">
        <v>5</v>
      </c>
      <c r="Q30" s="24" t="s">
        <v>275</v>
      </c>
      <c r="R30" s="2">
        <v>10</v>
      </c>
      <c r="S30" s="2">
        <v>10</v>
      </c>
      <c r="U30">
        <v>263352.76400000002</v>
      </c>
      <c r="V30">
        <v>200178.21</v>
      </c>
      <c r="W30">
        <f t="shared" si="2"/>
        <v>0.76011433090559843</v>
      </c>
      <c r="X30" s="3"/>
      <c r="AB30" s="2">
        <v>5</v>
      </c>
      <c r="AC30" s="24" t="s">
        <v>275</v>
      </c>
      <c r="AD30" s="2">
        <v>10</v>
      </c>
      <c r="AE30" s="2">
        <v>10</v>
      </c>
      <c r="AG30">
        <v>442.05074999999999</v>
      </c>
      <c r="AH30">
        <v>286.834</v>
      </c>
      <c r="AI30">
        <f t="shared" si="3"/>
        <v>0.64887119861237652</v>
      </c>
    </row>
    <row r="31" spans="1:38" x14ac:dyDescent="0.2">
      <c r="B31" s="8"/>
      <c r="C31" s="8"/>
      <c r="I31" s="8"/>
      <c r="J31" s="8"/>
      <c r="K31" s="26" t="s">
        <v>76</v>
      </c>
      <c r="L31" s="8">
        <v>201.57599999999999</v>
      </c>
      <c r="M31" s="8">
        <v>111.81699999999999</v>
      </c>
      <c r="P31" s="2">
        <v>6</v>
      </c>
      <c r="Q31" s="24" t="s">
        <v>276</v>
      </c>
      <c r="R31" s="2">
        <v>9</v>
      </c>
      <c r="S31" s="2" t="s">
        <v>191</v>
      </c>
      <c r="U31">
        <v>83071.343999999997</v>
      </c>
      <c r="V31">
        <v>60203.186000000002</v>
      </c>
      <c r="W31">
        <f t="shared" si="2"/>
        <v>0.72471664837877192</v>
      </c>
      <c r="X31" s="3"/>
      <c r="AB31" s="2">
        <v>6</v>
      </c>
      <c r="AC31" s="24" t="s">
        <v>276</v>
      </c>
      <c r="AD31" s="2">
        <v>9</v>
      </c>
      <c r="AE31" s="2" t="s">
        <v>191</v>
      </c>
      <c r="AG31">
        <v>176.88175000000001</v>
      </c>
      <c r="AH31">
        <v>115.64725</v>
      </c>
      <c r="AI31">
        <f t="shared" si="3"/>
        <v>0.65381109130817616</v>
      </c>
    </row>
    <row r="32" spans="1:38" x14ac:dyDescent="0.2">
      <c r="B32" s="8"/>
      <c r="C32" s="8"/>
      <c r="I32" s="8"/>
      <c r="J32" s="8"/>
      <c r="K32" s="26" t="s">
        <v>77</v>
      </c>
      <c r="L32" s="8">
        <v>162.101</v>
      </c>
      <c r="M32" s="8">
        <v>208.386</v>
      </c>
      <c r="P32" s="2">
        <v>7</v>
      </c>
      <c r="Q32" s="24" t="s">
        <v>277</v>
      </c>
      <c r="R32" s="2">
        <v>9</v>
      </c>
      <c r="S32" s="2" t="s">
        <v>191</v>
      </c>
      <c r="U32">
        <v>159637.666</v>
      </c>
      <c r="V32">
        <v>78859.157000000007</v>
      </c>
      <c r="W32">
        <f t="shared" si="2"/>
        <v>0.49398841123121912</v>
      </c>
      <c r="X32" s="3"/>
      <c r="AB32" s="2">
        <v>7</v>
      </c>
      <c r="AC32" s="24" t="s">
        <v>277</v>
      </c>
      <c r="AD32" s="2">
        <v>9</v>
      </c>
      <c r="AE32" s="2" t="s">
        <v>191</v>
      </c>
      <c r="AG32">
        <v>290.93575000000004</v>
      </c>
      <c r="AH32">
        <v>138.44774999999998</v>
      </c>
      <c r="AI32">
        <f t="shared" si="3"/>
        <v>0.47587053155206938</v>
      </c>
    </row>
    <row r="33" spans="1:35" x14ac:dyDescent="0.2">
      <c r="A33" t="s">
        <v>238</v>
      </c>
      <c r="B33" s="8" t="s">
        <v>270</v>
      </c>
      <c r="C33" s="8">
        <v>1</v>
      </c>
      <c r="D33" t="s">
        <v>271</v>
      </c>
      <c r="E33">
        <v>5</v>
      </c>
      <c r="F33" t="s">
        <v>189</v>
      </c>
      <c r="G33" t="s">
        <v>285</v>
      </c>
      <c r="I33">
        <v>188968.79800000001</v>
      </c>
      <c r="J33">
        <v>71226.269</v>
      </c>
      <c r="K33" s="3" t="s">
        <v>64</v>
      </c>
      <c r="L33">
        <v>321.57100000000003</v>
      </c>
      <c r="M33">
        <v>140.88400000000001</v>
      </c>
      <c r="P33" s="2">
        <v>8</v>
      </c>
      <c r="Q33" s="25" t="s">
        <v>278</v>
      </c>
      <c r="R33" s="2">
        <v>4</v>
      </c>
      <c r="S33" s="2">
        <v>9</v>
      </c>
      <c r="U33">
        <v>89391.684999999998</v>
      </c>
      <c r="V33">
        <v>53024.578000000001</v>
      </c>
      <c r="W33">
        <f t="shared" si="2"/>
        <v>0.59317125524594372</v>
      </c>
      <c r="X33" s="3"/>
      <c r="AB33" s="2">
        <v>8</v>
      </c>
      <c r="AC33" s="25" t="s">
        <v>278</v>
      </c>
      <c r="AD33" s="2">
        <v>4</v>
      </c>
      <c r="AE33" s="2">
        <v>9</v>
      </c>
      <c r="AG33">
        <v>208.5205</v>
      </c>
      <c r="AH33">
        <v>114.12175000000001</v>
      </c>
      <c r="AI33">
        <f t="shared" si="3"/>
        <v>0.547292712227335</v>
      </c>
    </row>
    <row r="34" spans="1:35" x14ac:dyDescent="0.2">
      <c r="B34" s="8"/>
      <c r="C34" s="8"/>
      <c r="K34" s="3" t="s">
        <v>74</v>
      </c>
      <c r="L34">
        <v>328.2</v>
      </c>
      <c r="M34">
        <v>146.791</v>
      </c>
      <c r="P34" s="2">
        <v>9</v>
      </c>
      <c r="Q34" s="24" t="s">
        <v>279</v>
      </c>
      <c r="R34" s="2">
        <v>11</v>
      </c>
      <c r="S34" s="2" t="s">
        <v>240</v>
      </c>
      <c r="U34">
        <v>178686.90700000001</v>
      </c>
      <c r="V34">
        <v>135045.554</v>
      </c>
      <c r="W34">
        <f t="shared" si="2"/>
        <v>0.75576636401233355</v>
      </c>
      <c r="X34" s="3"/>
      <c r="AB34" s="2">
        <v>9</v>
      </c>
      <c r="AC34" s="24" t="s">
        <v>279</v>
      </c>
      <c r="AD34" s="2">
        <v>11</v>
      </c>
      <c r="AE34" s="2" t="s">
        <v>240</v>
      </c>
      <c r="AG34">
        <v>303.63850000000002</v>
      </c>
      <c r="AH34">
        <v>220.02250000000001</v>
      </c>
      <c r="AI34">
        <f t="shared" si="3"/>
        <v>0.72461990162644063</v>
      </c>
    </row>
    <row r="35" spans="1:35" x14ac:dyDescent="0.2">
      <c r="B35" s="8"/>
      <c r="C35" s="8"/>
      <c r="K35" s="3" t="s">
        <v>75</v>
      </c>
      <c r="L35">
        <v>321.33999999999997</v>
      </c>
      <c r="M35">
        <v>166.54900000000001</v>
      </c>
      <c r="P35" s="2">
        <v>10</v>
      </c>
      <c r="Q35" s="24" t="s">
        <v>280</v>
      </c>
      <c r="R35" s="2">
        <v>10</v>
      </c>
      <c r="S35" s="2">
        <v>10</v>
      </c>
      <c r="U35">
        <v>181415.05900000001</v>
      </c>
      <c r="V35">
        <v>158863.495</v>
      </c>
      <c r="W35">
        <f t="shared" si="2"/>
        <v>0.8756907826488648</v>
      </c>
      <c r="X35" s="3"/>
      <c r="AB35" s="2">
        <v>10</v>
      </c>
      <c r="AC35" s="24" t="s">
        <v>280</v>
      </c>
      <c r="AD35" s="2">
        <v>10</v>
      </c>
      <c r="AE35" s="2">
        <v>10</v>
      </c>
      <c r="AG35">
        <v>250.90324999999999</v>
      </c>
      <c r="AH35">
        <v>243.4025</v>
      </c>
      <c r="AI35">
        <f t="shared" si="3"/>
        <v>0.97010501059671417</v>
      </c>
    </row>
    <row r="36" spans="1:35" x14ac:dyDescent="0.2">
      <c r="B36" s="8"/>
      <c r="C36" s="8"/>
      <c r="K36" s="3" t="s">
        <v>76</v>
      </c>
      <c r="L36">
        <v>297.60000000000002</v>
      </c>
      <c r="M36">
        <v>115.883</v>
      </c>
      <c r="P36" s="2">
        <v>12</v>
      </c>
      <c r="Q36" s="24" t="s">
        <v>282</v>
      </c>
      <c r="R36" s="2">
        <v>8</v>
      </c>
      <c r="S36" s="2" t="s">
        <v>189</v>
      </c>
      <c r="U36">
        <v>154164.87400000001</v>
      </c>
      <c r="V36">
        <v>68634.154999999999</v>
      </c>
      <c r="W36">
        <f t="shared" si="2"/>
        <v>0.44519969574911072</v>
      </c>
      <c r="X36" s="3"/>
      <c r="AB36" s="2">
        <v>12</v>
      </c>
      <c r="AC36" s="24" t="s">
        <v>282</v>
      </c>
      <c r="AD36" s="2">
        <v>8</v>
      </c>
      <c r="AE36" s="2" t="s">
        <v>189</v>
      </c>
      <c r="AG36">
        <v>275.02050000000003</v>
      </c>
      <c r="AH36">
        <v>128.7295</v>
      </c>
      <c r="AI36">
        <f t="shared" si="3"/>
        <v>0.46807238005894103</v>
      </c>
    </row>
    <row r="37" spans="1:35" x14ac:dyDescent="0.2">
      <c r="K37" s="3" t="s">
        <v>77</v>
      </c>
      <c r="L37">
        <v>339.14400000000001</v>
      </c>
      <c r="M37">
        <v>134.31299999999999</v>
      </c>
      <c r="P37" s="2">
        <v>13</v>
      </c>
      <c r="Q37" s="24" t="s">
        <v>283</v>
      </c>
      <c r="R37" s="2">
        <v>9</v>
      </c>
      <c r="S37" s="2" t="s">
        <v>189</v>
      </c>
      <c r="U37">
        <v>120834.268</v>
      </c>
      <c r="V37">
        <v>51304.745999999999</v>
      </c>
      <c r="W37">
        <f t="shared" si="2"/>
        <v>0.42458771712011367</v>
      </c>
      <c r="X37" s="3"/>
      <c r="AB37" s="2">
        <v>13</v>
      </c>
      <c r="AC37" s="24" t="s">
        <v>283</v>
      </c>
      <c r="AD37" s="2">
        <v>9</v>
      </c>
      <c r="AE37" s="2" t="s">
        <v>189</v>
      </c>
      <c r="AG37">
        <v>242.88549999999998</v>
      </c>
      <c r="AH37">
        <v>86.685500000000005</v>
      </c>
      <c r="AI37">
        <f t="shared" si="3"/>
        <v>0.35689862095514147</v>
      </c>
    </row>
    <row r="38" spans="1:35" x14ac:dyDescent="0.2">
      <c r="A38" t="s">
        <v>238</v>
      </c>
      <c r="B38" s="8" t="s">
        <v>270</v>
      </c>
      <c r="C38">
        <v>2</v>
      </c>
      <c r="D38" t="s">
        <v>272</v>
      </c>
      <c r="E38">
        <v>10</v>
      </c>
      <c r="F38">
        <v>10</v>
      </c>
      <c r="G38" t="s">
        <v>286</v>
      </c>
      <c r="I38">
        <v>313856.95600000001</v>
      </c>
      <c r="J38">
        <v>261324.58300000001</v>
      </c>
      <c r="K38" s="3" t="s">
        <v>64</v>
      </c>
      <c r="L38">
        <v>343.3605</v>
      </c>
      <c r="M38">
        <v>347.63549999999998</v>
      </c>
      <c r="P38" s="2">
        <v>1</v>
      </c>
      <c r="Q38" t="s">
        <v>110</v>
      </c>
      <c r="R38" s="2">
        <v>7</v>
      </c>
      <c r="S38" s="2">
        <v>9</v>
      </c>
      <c r="U38">
        <v>100734.042</v>
      </c>
      <c r="V38">
        <v>50220.576000000001</v>
      </c>
      <c r="W38">
        <f t="shared" ref="W38:W43" si="4">V38/U38</f>
        <v>0.49854622134590809</v>
      </c>
      <c r="AB38" s="2">
        <v>1</v>
      </c>
      <c r="AC38" t="s">
        <v>110</v>
      </c>
      <c r="AD38" s="2">
        <v>7</v>
      </c>
      <c r="AE38" s="2">
        <v>9</v>
      </c>
      <c r="AG38">
        <v>189.54124999999999</v>
      </c>
      <c r="AH38">
        <v>84.800999999999988</v>
      </c>
      <c r="AI38">
        <f t="shared" ref="AI38:AI43" si="5">AH38/AG38</f>
        <v>0.44740129127564576</v>
      </c>
    </row>
    <row r="39" spans="1:35" x14ac:dyDescent="0.2">
      <c r="K39" s="3" t="s">
        <v>74</v>
      </c>
      <c r="L39">
        <v>369.88</v>
      </c>
      <c r="M39">
        <v>438.108</v>
      </c>
      <c r="P39" s="2">
        <v>2</v>
      </c>
      <c r="Q39" t="s">
        <v>111</v>
      </c>
      <c r="R39" s="2">
        <v>8</v>
      </c>
      <c r="S39" s="2">
        <v>9</v>
      </c>
      <c r="U39">
        <v>77194.563999999998</v>
      </c>
      <c r="V39">
        <v>66208.375</v>
      </c>
      <c r="W39">
        <f t="shared" si="4"/>
        <v>0.85768183106779383</v>
      </c>
      <c r="AB39" s="2">
        <v>2</v>
      </c>
      <c r="AC39" t="s">
        <v>111</v>
      </c>
      <c r="AD39" s="2">
        <v>8</v>
      </c>
      <c r="AE39" s="2">
        <v>9</v>
      </c>
      <c r="AG39">
        <v>128.32374999999999</v>
      </c>
      <c r="AH39">
        <v>140.595</v>
      </c>
      <c r="AI39">
        <f t="shared" si="5"/>
        <v>1.0956272708676298</v>
      </c>
    </row>
    <row r="40" spans="1:35" x14ac:dyDescent="0.2">
      <c r="K40" s="3" t="s">
        <v>75</v>
      </c>
      <c r="L40">
        <v>342.19</v>
      </c>
      <c r="M40">
        <v>346.79899999999998</v>
      </c>
      <c r="P40" s="2">
        <v>1</v>
      </c>
      <c r="Q40" t="s">
        <v>114</v>
      </c>
      <c r="R40" s="2">
        <v>6</v>
      </c>
      <c r="S40" s="2">
        <v>9</v>
      </c>
      <c r="U40">
        <v>108050.74800000001</v>
      </c>
      <c r="V40">
        <v>103680.883</v>
      </c>
      <c r="W40">
        <f t="shared" si="4"/>
        <v>0.95955729061681272</v>
      </c>
      <c r="AB40" s="2">
        <v>1</v>
      </c>
      <c r="AC40" t="s">
        <v>114</v>
      </c>
      <c r="AD40" s="2">
        <v>6</v>
      </c>
      <c r="AE40" s="2">
        <v>9</v>
      </c>
      <c r="AG40">
        <v>157.32175000000001</v>
      </c>
      <c r="AH40">
        <v>156.31049999999999</v>
      </c>
      <c r="AI40">
        <f t="shared" si="5"/>
        <v>0.99357209031809002</v>
      </c>
    </row>
    <row r="41" spans="1:35" x14ac:dyDescent="0.2">
      <c r="K41" s="3" t="s">
        <v>76</v>
      </c>
      <c r="L41">
        <v>386.72300000000001</v>
      </c>
      <c r="M41">
        <v>363.56799999999998</v>
      </c>
      <c r="P41" s="2">
        <v>3</v>
      </c>
      <c r="Q41" t="s">
        <v>115</v>
      </c>
      <c r="R41" s="2">
        <v>8</v>
      </c>
      <c r="S41" s="2">
        <v>9</v>
      </c>
      <c r="U41">
        <v>187520.21400000001</v>
      </c>
      <c r="V41">
        <v>144931.084</v>
      </c>
      <c r="W41">
        <f t="shared" si="4"/>
        <v>0.7728824584212558</v>
      </c>
      <c r="AB41" s="2">
        <v>3</v>
      </c>
      <c r="AC41" t="s">
        <v>115</v>
      </c>
      <c r="AD41" s="2">
        <v>8</v>
      </c>
      <c r="AE41" s="2">
        <v>9</v>
      </c>
      <c r="AG41">
        <v>251.00750000000002</v>
      </c>
      <c r="AH41">
        <v>179.94650000000001</v>
      </c>
      <c r="AI41">
        <f t="shared" si="5"/>
        <v>0.71689690547095208</v>
      </c>
    </row>
    <row r="42" spans="1:35" x14ac:dyDescent="0.2">
      <c r="K42" s="3" t="s">
        <v>77</v>
      </c>
      <c r="L42">
        <v>274.649</v>
      </c>
      <c r="M42">
        <v>242.06700000000001</v>
      </c>
      <c r="P42" s="2">
        <v>6</v>
      </c>
      <c r="Q42" t="s">
        <v>116</v>
      </c>
      <c r="R42" s="2">
        <v>6</v>
      </c>
      <c r="S42" s="2">
        <v>9</v>
      </c>
      <c r="U42">
        <v>75901.392999999996</v>
      </c>
      <c r="V42">
        <v>47741.411999999997</v>
      </c>
      <c r="W42">
        <f t="shared" si="4"/>
        <v>0.6289925667108639</v>
      </c>
      <c r="AB42" s="2">
        <v>6</v>
      </c>
      <c r="AC42" t="s">
        <v>116</v>
      </c>
      <c r="AD42" s="2">
        <v>6</v>
      </c>
      <c r="AE42" s="2">
        <v>9</v>
      </c>
      <c r="AG42">
        <v>99.102249999999998</v>
      </c>
      <c r="AH42">
        <v>72.206500000000005</v>
      </c>
      <c r="AI42">
        <f t="shared" si="5"/>
        <v>0.72860606091183611</v>
      </c>
    </row>
    <row r="43" spans="1:35" x14ac:dyDescent="0.2">
      <c r="A43" t="s">
        <v>238</v>
      </c>
      <c r="B43" s="8" t="s">
        <v>270</v>
      </c>
      <c r="C43">
        <v>3</v>
      </c>
      <c r="D43" t="s">
        <v>273</v>
      </c>
      <c r="E43">
        <v>7</v>
      </c>
      <c r="F43" t="s">
        <v>240</v>
      </c>
      <c r="G43" t="s">
        <v>287</v>
      </c>
      <c r="I43">
        <v>296790.55099999998</v>
      </c>
      <c r="J43">
        <v>167695.978</v>
      </c>
      <c r="K43" s="3" t="s">
        <v>64</v>
      </c>
      <c r="L43">
        <v>360.01974999999999</v>
      </c>
      <c r="M43">
        <v>220.37599999999998</v>
      </c>
      <c r="P43" s="2">
        <v>8</v>
      </c>
      <c r="Q43" s="8" t="s">
        <v>117</v>
      </c>
      <c r="R43" s="2">
        <v>8</v>
      </c>
      <c r="S43" s="2">
        <v>9</v>
      </c>
      <c r="U43" s="8">
        <v>181255.731</v>
      </c>
      <c r="V43" s="8">
        <v>153359.785</v>
      </c>
      <c r="W43">
        <f t="shared" si="4"/>
        <v>0.84609619874584818</v>
      </c>
      <c r="AB43" s="2">
        <v>8</v>
      </c>
      <c r="AC43" s="8" t="s">
        <v>117</v>
      </c>
      <c r="AD43" s="2">
        <v>8</v>
      </c>
      <c r="AE43" s="2">
        <v>9</v>
      </c>
      <c r="AG43" s="8">
        <v>232.58025000000001</v>
      </c>
      <c r="AH43" s="8">
        <v>199.6035</v>
      </c>
      <c r="AI43">
        <f t="shared" si="5"/>
        <v>0.85821345535573201</v>
      </c>
    </row>
    <row r="44" spans="1:35" x14ac:dyDescent="0.2">
      <c r="K44" s="3" t="s">
        <v>74</v>
      </c>
      <c r="L44">
        <v>393.37299999999999</v>
      </c>
      <c r="M44">
        <v>293.68200000000002</v>
      </c>
      <c r="P44" s="31"/>
    </row>
    <row r="45" spans="1:35" x14ac:dyDescent="0.2">
      <c r="K45" s="3" t="s">
        <v>75</v>
      </c>
      <c r="L45">
        <v>299.50200000000001</v>
      </c>
      <c r="M45">
        <v>37.918999999999997</v>
      </c>
    </row>
    <row r="46" spans="1:35" x14ac:dyDescent="0.2">
      <c r="K46" s="3" t="s">
        <v>76</v>
      </c>
      <c r="L46">
        <v>357.71100000000001</v>
      </c>
      <c r="M46">
        <v>263.17</v>
      </c>
    </row>
    <row r="47" spans="1:35" x14ac:dyDescent="0.2">
      <c r="K47" s="3" t="s">
        <v>77</v>
      </c>
      <c r="L47">
        <v>389.49299999999999</v>
      </c>
      <c r="M47">
        <v>286.733</v>
      </c>
    </row>
    <row r="48" spans="1:35" x14ac:dyDescent="0.2">
      <c r="A48" t="s">
        <v>238</v>
      </c>
      <c r="B48" s="8" t="s">
        <v>270</v>
      </c>
      <c r="C48">
        <v>4</v>
      </c>
      <c r="D48" s="8" t="s">
        <v>274</v>
      </c>
      <c r="E48">
        <v>4</v>
      </c>
      <c r="F48">
        <v>8</v>
      </c>
      <c r="G48" t="s">
        <v>288</v>
      </c>
      <c r="K48" s="3"/>
      <c r="P48" s="22">
        <v>1</v>
      </c>
      <c r="Q48" s="24" t="s">
        <v>271</v>
      </c>
      <c r="R48" s="2">
        <v>5</v>
      </c>
      <c r="S48" s="2" t="s">
        <v>189</v>
      </c>
      <c r="U48">
        <v>188968.79800000001</v>
      </c>
      <c r="V48">
        <v>71226.269</v>
      </c>
      <c r="W48">
        <f>V48/U48</f>
        <v>0.37692079197116973</v>
      </c>
      <c r="X48" s="3"/>
      <c r="AB48" s="22">
        <v>1</v>
      </c>
      <c r="AC48" s="24" t="s">
        <v>271</v>
      </c>
      <c r="AD48" s="2">
        <v>5</v>
      </c>
      <c r="AE48" s="2" t="s">
        <v>189</v>
      </c>
      <c r="AG48">
        <v>321.57100000000003</v>
      </c>
      <c r="AH48">
        <v>140.88400000000001</v>
      </c>
      <c r="AI48">
        <f>AH48/AG48</f>
        <v>0.43811164563968769</v>
      </c>
    </row>
    <row r="49" spans="1:35" x14ac:dyDescent="0.2">
      <c r="A49" t="s">
        <v>238</v>
      </c>
      <c r="B49" s="8" t="s">
        <v>270</v>
      </c>
      <c r="C49">
        <v>5</v>
      </c>
      <c r="D49" t="s">
        <v>275</v>
      </c>
      <c r="E49">
        <v>10</v>
      </c>
      <c r="F49">
        <v>10</v>
      </c>
      <c r="I49">
        <v>263352.76400000002</v>
      </c>
      <c r="J49">
        <v>200178.21</v>
      </c>
      <c r="K49" s="3" t="s">
        <v>64</v>
      </c>
      <c r="L49">
        <v>442.05074999999999</v>
      </c>
      <c r="M49">
        <v>286.834</v>
      </c>
      <c r="P49" s="2">
        <v>7</v>
      </c>
      <c r="Q49" s="24" t="s">
        <v>277</v>
      </c>
      <c r="R49" s="2">
        <v>8</v>
      </c>
      <c r="S49" s="2" t="s">
        <v>189</v>
      </c>
      <c r="U49">
        <v>159637.666</v>
      </c>
      <c r="V49">
        <v>78859.157000000007</v>
      </c>
      <c r="W49">
        <f>V49/U49</f>
        <v>0.49398841123121912</v>
      </c>
      <c r="X49" s="3"/>
      <c r="AB49" s="2">
        <v>7</v>
      </c>
      <c r="AC49" s="24" t="s">
        <v>277</v>
      </c>
      <c r="AD49" s="2">
        <v>8</v>
      </c>
      <c r="AE49" s="2" t="s">
        <v>189</v>
      </c>
      <c r="AG49">
        <v>290.93575000000004</v>
      </c>
      <c r="AH49">
        <v>138.44774999999998</v>
      </c>
      <c r="AI49">
        <f>AH49/AG49</f>
        <v>0.47587053155206938</v>
      </c>
    </row>
    <row r="50" spans="1:35" x14ac:dyDescent="0.2">
      <c r="K50" s="3" t="s">
        <v>74</v>
      </c>
      <c r="L50">
        <v>489.34399999999999</v>
      </c>
      <c r="M50">
        <v>309.30200000000002</v>
      </c>
      <c r="P50" s="2">
        <v>8</v>
      </c>
      <c r="Q50" s="25" t="s">
        <v>278</v>
      </c>
      <c r="R50" s="2">
        <v>4</v>
      </c>
      <c r="S50" s="2">
        <v>9</v>
      </c>
      <c r="U50">
        <v>89391.684999999998</v>
      </c>
      <c r="V50">
        <v>53024.578000000001</v>
      </c>
      <c r="W50">
        <f>V50/U50</f>
        <v>0.59317125524594372</v>
      </c>
      <c r="X50" s="3"/>
      <c r="AB50" s="2">
        <v>8</v>
      </c>
      <c r="AC50" s="25" t="s">
        <v>278</v>
      </c>
      <c r="AD50" s="2">
        <v>4</v>
      </c>
      <c r="AE50" s="2">
        <v>9</v>
      </c>
      <c r="AG50">
        <v>208.5205</v>
      </c>
      <c r="AH50">
        <v>114.12175000000001</v>
      </c>
      <c r="AI50">
        <f>AH50/AG50</f>
        <v>0.547292712227335</v>
      </c>
    </row>
    <row r="51" spans="1:35" x14ac:dyDescent="0.2">
      <c r="K51" s="3" t="s">
        <v>75</v>
      </c>
      <c r="L51">
        <v>361.67599999999999</v>
      </c>
      <c r="M51">
        <v>248.58</v>
      </c>
      <c r="P51" s="2">
        <v>12</v>
      </c>
      <c r="Q51" s="24" t="s">
        <v>282</v>
      </c>
      <c r="R51" s="2">
        <v>8</v>
      </c>
      <c r="S51" s="2" t="s">
        <v>189</v>
      </c>
      <c r="U51">
        <v>154164.87400000001</v>
      </c>
      <c r="V51">
        <v>68634.154999999999</v>
      </c>
      <c r="W51">
        <f>V51/U51</f>
        <v>0.44519969574911072</v>
      </c>
      <c r="X51" s="3"/>
      <c r="AB51" s="2">
        <v>12</v>
      </c>
      <c r="AC51" s="24" t="s">
        <v>282</v>
      </c>
      <c r="AD51" s="2">
        <v>8</v>
      </c>
      <c r="AE51" s="2" t="s">
        <v>189</v>
      </c>
      <c r="AG51">
        <v>275.02050000000003</v>
      </c>
      <c r="AH51">
        <v>128.7295</v>
      </c>
      <c r="AI51">
        <f>AH51/AG51</f>
        <v>0.46807238005894103</v>
      </c>
    </row>
    <row r="52" spans="1:35" x14ac:dyDescent="0.2">
      <c r="K52" s="3" t="s">
        <v>76</v>
      </c>
      <c r="L52">
        <v>454.81599999999997</v>
      </c>
      <c r="M52">
        <v>304.24900000000002</v>
      </c>
      <c r="P52" s="2">
        <v>13</v>
      </c>
      <c r="Q52" s="24" t="s">
        <v>283</v>
      </c>
      <c r="R52" s="2">
        <v>9</v>
      </c>
      <c r="S52" s="2" t="s">
        <v>189</v>
      </c>
      <c r="U52">
        <v>120834.268</v>
      </c>
      <c r="V52">
        <v>51304.745999999999</v>
      </c>
      <c r="W52">
        <f>V52/U52</f>
        <v>0.42458771712011367</v>
      </c>
      <c r="X52" s="3"/>
      <c r="AB52" s="2">
        <v>13</v>
      </c>
      <c r="AC52" s="24" t="s">
        <v>283</v>
      </c>
      <c r="AD52" s="2">
        <v>9</v>
      </c>
      <c r="AE52" s="2" t="s">
        <v>189</v>
      </c>
      <c r="AG52">
        <v>242.88549999999998</v>
      </c>
      <c r="AH52">
        <v>86.685500000000005</v>
      </c>
      <c r="AI52">
        <f>AH52/AG52</f>
        <v>0.35689862095514147</v>
      </c>
    </row>
    <row r="53" spans="1:35" x14ac:dyDescent="0.2">
      <c r="K53" s="3" t="s">
        <v>77</v>
      </c>
      <c r="L53">
        <v>462.36700000000002</v>
      </c>
      <c r="M53">
        <v>285.20499999999998</v>
      </c>
      <c r="P53" s="2">
        <v>1</v>
      </c>
      <c r="Q53" t="s">
        <v>110</v>
      </c>
      <c r="R53" s="2">
        <v>7</v>
      </c>
      <c r="S53" s="2">
        <v>9</v>
      </c>
      <c r="U53">
        <v>100734.042</v>
      </c>
      <c r="V53">
        <v>50220.576000000001</v>
      </c>
      <c r="W53">
        <f t="shared" ref="W53:W58" si="6">V53/U53</f>
        <v>0.49854622134590809</v>
      </c>
      <c r="AB53" s="2">
        <v>1</v>
      </c>
      <c r="AC53" t="s">
        <v>110</v>
      </c>
      <c r="AD53" s="2">
        <v>7</v>
      </c>
      <c r="AE53" s="2">
        <v>9</v>
      </c>
      <c r="AG53">
        <v>189.54124999999999</v>
      </c>
      <c r="AH53">
        <v>84.800999999999988</v>
      </c>
      <c r="AI53">
        <f t="shared" ref="AI53:AI58" si="7">AH53/AG53</f>
        <v>0.44740129127564576</v>
      </c>
    </row>
    <row r="54" spans="1:35" x14ac:dyDescent="0.2">
      <c r="A54" t="s">
        <v>238</v>
      </c>
      <c r="B54" s="8" t="s">
        <v>270</v>
      </c>
      <c r="C54">
        <v>6</v>
      </c>
      <c r="D54" t="s">
        <v>276</v>
      </c>
      <c r="E54">
        <v>9</v>
      </c>
      <c r="F54" t="s">
        <v>191</v>
      </c>
      <c r="G54" t="s">
        <v>289</v>
      </c>
      <c r="I54">
        <v>83071.343999999997</v>
      </c>
      <c r="J54">
        <v>60203.186000000002</v>
      </c>
      <c r="K54" s="3" t="s">
        <v>64</v>
      </c>
      <c r="L54">
        <v>176.88175000000001</v>
      </c>
      <c r="M54">
        <v>115.64725</v>
      </c>
      <c r="P54" s="2">
        <v>2</v>
      </c>
      <c r="Q54" t="s">
        <v>111</v>
      </c>
      <c r="R54" s="2">
        <v>8</v>
      </c>
      <c r="S54" s="2">
        <v>9</v>
      </c>
      <c r="U54">
        <v>77194.563999999998</v>
      </c>
      <c r="V54">
        <v>66208.375</v>
      </c>
      <c r="W54">
        <f t="shared" si="6"/>
        <v>0.85768183106779383</v>
      </c>
      <c r="AB54" s="2">
        <v>2</v>
      </c>
      <c r="AC54" t="s">
        <v>111</v>
      </c>
      <c r="AD54" s="2">
        <v>8</v>
      </c>
      <c r="AE54" s="2">
        <v>9</v>
      </c>
      <c r="AG54">
        <v>128.32374999999999</v>
      </c>
      <c r="AH54">
        <v>140.595</v>
      </c>
      <c r="AI54">
        <f t="shared" si="7"/>
        <v>1.0956272708676298</v>
      </c>
    </row>
    <row r="55" spans="1:35" x14ac:dyDescent="0.2">
      <c r="K55" s="3" t="s">
        <v>74</v>
      </c>
      <c r="L55">
        <v>172.24700000000001</v>
      </c>
      <c r="M55">
        <v>107.756</v>
      </c>
      <c r="P55" s="2">
        <v>1</v>
      </c>
      <c r="Q55" t="s">
        <v>114</v>
      </c>
      <c r="R55" s="2">
        <v>6</v>
      </c>
      <c r="S55" s="2">
        <v>9</v>
      </c>
      <c r="U55">
        <v>108050.74800000001</v>
      </c>
      <c r="V55">
        <v>103680.883</v>
      </c>
      <c r="W55">
        <f t="shared" si="6"/>
        <v>0.95955729061681272</v>
      </c>
      <c r="AB55" s="2">
        <v>1</v>
      </c>
      <c r="AC55" t="s">
        <v>114</v>
      </c>
      <c r="AD55" s="2">
        <v>6</v>
      </c>
      <c r="AE55" s="2">
        <v>9</v>
      </c>
      <c r="AG55">
        <v>157.32175000000001</v>
      </c>
      <c r="AH55">
        <v>156.31049999999999</v>
      </c>
      <c r="AI55">
        <f t="shared" si="7"/>
        <v>0.99357209031809002</v>
      </c>
    </row>
    <row r="56" spans="1:35" x14ac:dyDescent="0.2">
      <c r="K56" s="3" t="s">
        <v>75</v>
      </c>
      <c r="L56">
        <v>220.49100000000001</v>
      </c>
      <c r="M56">
        <v>107.831</v>
      </c>
      <c r="P56" s="2">
        <v>3</v>
      </c>
      <c r="Q56" t="s">
        <v>115</v>
      </c>
      <c r="R56" s="2">
        <v>8</v>
      </c>
      <c r="S56" s="2">
        <v>9</v>
      </c>
      <c r="U56">
        <v>187520.21400000001</v>
      </c>
      <c r="V56">
        <v>144931.084</v>
      </c>
      <c r="W56">
        <f t="shared" si="6"/>
        <v>0.7728824584212558</v>
      </c>
      <c r="AB56" s="2">
        <v>3</v>
      </c>
      <c r="AC56" t="s">
        <v>115</v>
      </c>
      <c r="AD56" s="2">
        <v>8</v>
      </c>
      <c r="AE56" s="2">
        <v>9</v>
      </c>
      <c r="AG56">
        <v>251.00750000000002</v>
      </c>
      <c r="AH56">
        <v>179.94650000000001</v>
      </c>
      <c r="AI56">
        <f t="shared" si="7"/>
        <v>0.71689690547095208</v>
      </c>
    </row>
    <row r="57" spans="1:35" x14ac:dyDescent="0.2">
      <c r="K57" s="3" t="s">
        <v>76</v>
      </c>
      <c r="L57">
        <v>207.17599999999999</v>
      </c>
      <c r="M57">
        <v>191.66800000000001</v>
      </c>
      <c r="P57" s="2">
        <v>6</v>
      </c>
      <c r="Q57" t="s">
        <v>116</v>
      </c>
      <c r="R57" s="2">
        <v>6</v>
      </c>
      <c r="S57" s="2">
        <v>9</v>
      </c>
      <c r="U57">
        <v>75901.392999999996</v>
      </c>
      <c r="V57">
        <v>47741.411999999997</v>
      </c>
      <c r="W57">
        <f t="shared" si="6"/>
        <v>0.6289925667108639</v>
      </c>
      <c r="AB57" s="2">
        <v>6</v>
      </c>
      <c r="AC57" t="s">
        <v>116</v>
      </c>
      <c r="AD57" s="2">
        <v>6</v>
      </c>
      <c r="AE57" s="2">
        <v>9</v>
      </c>
      <c r="AG57">
        <v>99.102249999999998</v>
      </c>
      <c r="AH57">
        <v>72.206500000000005</v>
      </c>
      <c r="AI57">
        <f t="shared" si="7"/>
        <v>0.72860606091183611</v>
      </c>
    </row>
    <row r="58" spans="1:35" x14ac:dyDescent="0.2">
      <c r="K58" s="3" t="s">
        <v>77</v>
      </c>
      <c r="L58">
        <v>107.613</v>
      </c>
      <c r="M58">
        <v>55.334000000000003</v>
      </c>
      <c r="P58" s="2">
        <v>8</v>
      </c>
      <c r="Q58" s="8" t="s">
        <v>117</v>
      </c>
      <c r="R58" s="2">
        <v>8</v>
      </c>
      <c r="S58" s="2">
        <v>9</v>
      </c>
      <c r="U58" s="8">
        <v>181255.731</v>
      </c>
      <c r="V58" s="8">
        <v>153359.785</v>
      </c>
      <c r="W58">
        <f t="shared" si="6"/>
        <v>0.84609619874584818</v>
      </c>
      <c r="AB58" s="2">
        <v>8</v>
      </c>
      <c r="AC58" s="8" t="s">
        <v>117</v>
      </c>
      <c r="AD58" s="2">
        <v>8</v>
      </c>
      <c r="AE58" s="2">
        <v>9</v>
      </c>
      <c r="AG58" s="8">
        <v>232.58025000000001</v>
      </c>
      <c r="AH58" s="8">
        <v>199.6035</v>
      </c>
      <c r="AI58">
        <f t="shared" si="7"/>
        <v>0.85821345535573201</v>
      </c>
    </row>
    <row r="59" spans="1:35" x14ac:dyDescent="0.2">
      <c r="A59" t="s">
        <v>238</v>
      </c>
      <c r="B59" s="8" t="s">
        <v>270</v>
      </c>
      <c r="C59">
        <v>7</v>
      </c>
      <c r="D59" t="s">
        <v>277</v>
      </c>
      <c r="E59" s="2">
        <v>8</v>
      </c>
      <c r="F59" s="2" t="s">
        <v>189</v>
      </c>
      <c r="G59" t="s">
        <v>290</v>
      </c>
      <c r="I59">
        <v>159637.666</v>
      </c>
      <c r="J59">
        <v>78859.157000000007</v>
      </c>
      <c r="K59" s="3" t="s">
        <v>64</v>
      </c>
      <c r="L59">
        <v>290.93575000000004</v>
      </c>
      <c r="M59">
        <v>138.44774999999998</v>
      </c>
    </row>
    <row r="60" spans="1:35" x14ac:dyDescent="0.2">
      <c r="K60" s="3" t="s">
        <v>74</v>
      </c>
      <c r="L60">
        <v>304.58999999999997</v>
      </c>
      <c r="M60">
        <v>155.57400000000001</v>
      </c>
    </row>
    <row r="61" spans="1:35" x14ac:dyDescent="0.2">
      <c r="K61" s="3" t="s">
        <v>75</v>
      </c>
      <c r="L61">
        <v>277.82100000000003</v>
      </c>
      <c r="M61">
        <v>152.18799999999999</v>
      </c>
    </row>
    <row r="62" spans="1:35" x14ac:dyDescent="0.2">
      <c r="K62" s="3" t="s">
        <v>76</v>
      </c>
      <c r="L62">
        <v>301.85399999999998</v>
      </c>
      <c r="M62">
        <v>159.92699999999999</v>
      </c>
    </row>
    <row r="63" spans="1:35" x14ac:dyDescent="0.2">
      <c r="K63" s="3" t="s">
        <v>77</v>
      </c>
      <c r="L63">
        <v>279.47800000000001</v>
      </c>
      <c r="M63">
        <v>86.102000000000004</v>
      </c>
    </row>
    <row r="64" spans="1:35" x14ac:dyDescent="0.2">
      <c r="A64" t="s">
        <v>238</v>
      </c>
      <c r="B64" s="8" t="s">
        <v>270</v>
      </c>
      <c r="C64">
        <v>8</v>
      </c>
      <c r="D64" s="8" t="s">
        <v>278</v>
      </c>
      <c r="E64">
        <v>4</v>
      </c>
      <c r="F64">
        <v>9</v>
      </c>
      <c r="G64" t="s">
        <v>292</v>
      </c>
      <c r="I64">
        <v>89391.684999999998</v>
      </c>
      <c r="J64">
        <v>53024.578000000001</v>
      </c>
      <c r="K64" s="3" t="s">
        <v>64</v>
      </c>
      <c r="L64">
        <v>208.5205</v>
      </c>
      <c r="M64">
        <v>114.12175000000001</v>
      </c>
    </row>
    <row r="65" spans="1:13" x14ac:dyDescent="0.2">
      <c r="K65" s="3" t="s">
        <v>74</v>
      </c>
      <c r="L65">
        <v>218.31299999999999</v>
      </c>
      <c r="M65">
        <v>113.209</v>
      </c>
    </row>
    <row r="66" spans="1:13" x14ac:dyDescent="0.2">
      <c r="K66" s="3" t="s">
        <v>75</v>
      </c>
      <c r="L66">
        <v>214.18899999999999</v>
      </c>
      <c r="M66">
        <v>121.61</v>
      </c>
    </row>
    <row r="67" spans="1:13" x14ac:dyDescent="0.2">
      <c r="K67" s="3" t="s">
        <v>76</v>
      </c>
      <c r="L67">
        <v>209.05699999999999</v>
      </c>
      <c r="M67">
        <v>109.128</v>
      </c>
    </row>
    <row r="68" spans="1:13" x14ac:dyDescent="0.2">
      <c r="K68" s="3" t="s">
        <v>77</v>
      </c>
      <c r="L68">
        <v>192.523</v>
      </c>
      <c r="M68">
        <v>112.54</v>
      </c>
    </row>
    <row r="69" spans="1:13" x14ac:dyDescent="0.2">
      <c r="A69" t="s">
        <v>238</v>
      </c>
      <c r="B69" s="8" t="s">
        <v>270</v>
      </c>
      <c r="C69">
        <v>9</v>
      </c>
      <c r="D69" t="s">
        <v>279</v>
      </c>
      <c r="E69">
        <v>11</v>
      </c>
      <c r="F69" t="s">
        <v>240</v>
      </c>
      <c r="G69" t="s">
        <v>291</v>
      </c>
      <c r="I69">
        <v>178686.90700000001</v>
      </c>
      <c r="J69">
        <v>135045.554</v>
      </c>
      <c r="K69" s="3" t="s">
        <v>64</v>
      </c>
      <c r="L69">
        <v>303.63850000000002</v>
      </c>
      <c r="M69">
        <v>220.02250000000001</v>
      </c>
    </row>
    <row r="70" spans="1:13" x14ac:dyDescent="0.2">
      <c r="K70" s="3" t="s">
        <v>74</v>
      </c>
      <c r="L70">
        <v>308.55900000000003</v>
      </c>
      <c r="M70">
        <v>324.46100000000001</v>
      </c>
    </row>
    <row r="71" spans="1:13" x14ac:dyDescent="0.2">
      <c r="K71" s="3" t="s">
        <v>75</v>
      </c>
      <c r="L71">
        <v>304.42700000000002</v>
      </c>
      <c r="M71">
        <v>194.673</v>
      </c>
    </row>
    <row r="72" spans="1:13" x14ac:dyDescent="0.2">
      <c r="K72" s="3" t="s">
        <v>76</v>
      </c>
      <c r="L72">
        <v>310.33</v>
      </c>
      <c r="M72">
        <v>127.586</v>
      </c>
    </row>
    <row r="73" spans="1:13" x14ac:dyDescent="0.2">
      <c r="K73" s="3" t="s">
        <v>77</v>
      </c>
      <c r="L73">
        <v>291.238</v>
      </c>
      <c r="M73">
        <v>233.37</v>
      </c>
    </row>
    <row r="74" spans="1:13" x14ac:dyDescent="0.2">
      <c r="A74" t="s">
        <v>238</v>
      </c>
      <c r="B74" s="8" t="s">
        <v>270</v>
      </c>
      <c r="C74">
        <v>10</v>
      </c>
      <c r="D74" t="s">
        <v>280</v>
      </c>
      <c r="E74">
        <v>10</v>
      </c>
      <c r="F74">
        <v>10</v>
      </c>
      <c r="G74" t="s">
        <v>293</v>
      </c>
      <c r="I74">
        <v>181415.05900000001</v>
      </c>
      <c r="J74">
        <v>158863.495</v>
      </c>
      <c r="K74" s="3" t="s">
        <v>64</v>
      </c>
      <c r="L74">
        <v>250.90324999999999</v>
      </c>
      <c r="M74">
        <v>243.4025</v>
      </c>
    </row>
    <row r="75" spans="1:13" x14ac:dyDescent="0.2">
      <c r="K75" s="3" t="s">
        <v>74</v>
      </c>
      <c r="L75">
        <v>293.78300000000002</v>
      </c>
      <c r="M75">
        <v>245.70599999999999</v>
      </c>
    </row>
    <row r="76" spans="1:13" x14ac:dyDescent="0.2">
      <c r="K76" s="3" t="s">
        <v>75</v>
      </c>
      <c r="L76">
        <v>273.92399999999998</v>
      </c>
      <c r="M76">
        <v>349.41899999999998</v>
      </c>
    </row>
    <row r="77" spans="1:13" x14ac:dyDescent="0.2">
      <c r="K77" s="3" t="s">
        <v>76</v>
      </c>
      <c r="L77">
        <v>269.67399999999998</v>
      </c>
      <c r="M77">
        <v>276.54399999999998</v>
      </c>
    </row>
    <row r="78" spans="1:13" x14ac:dyDescent="0.2">
      <c r="K78" s="3" t="s">
        <v>77</v>
      </c>
      <c r="L78">
        <v>166.232</v>
      </c>
      <c r="M78">
        <v>101.941</v>
      </c>
    </row>
    <row r="79" spans="1:13" x14ac:dyDescent="0.2">
      <c r="A79" t="s">
        <v>238</v>
      </c>
      <c r="B79" s="8" t="s">
        <v>270</v>
      </c>
      <c r="C79">
        <v>11</v>
      </c>
      <c r="D79" t="s">
        <v>281</v>
      </c>
      <c r="E79">
        <v>12</v>
      </c>
      <c r="F79" t="s">
        <v>284</v>
      </c>
      <c r="G79" t="s">
        <v>294</v>
      </c>
      <c r="K79" s="3"/>
    </row>
    <row r="80" spans="1:13" x14ac:dyDescent="0.2">
      <c r="A80" t="s">
        <v>238</v>
      </c>
      <c r="B80" s="8" t="s">
        <v>270</v>
      </c>
      <c r="C80">
        <v>12</v>
      </c>
      <c r="D80" t="s">
        <v>282</v>
      </c>
      <c r="E80">
        <v>8</v>
      </c>
      <c r="F80" t="s">
        <v>189</v>
      </c>
      <c r="G80" t="s">
        <v>295</v>
      </c>
      <c r="I80">
        <v>154164.87400000001</v>
      </c>
      <c r="J80">
        <v>68634.154999999999</v>
      </c>
      <c r="K80" s="3" t="s">
        <v>64</v>
      </c>
      <c r="L80">
        <v>275.02050000000003</v>
      </c>
      <c r="M80">
        <v>128.7295</v>
      </c>
    </row>
    <row r="81" spans="1:13" x14ac:dyDescent="0.2">
      <c r="K81" s="3" t="s">
        <v>74</v>
      </c>
      <c r="L81">
        <v>310.08199999999999</v>
      </c>
      <c r="M81">
        <v>172.71799999999999</v>
      </c>
    </row>
    <row r="82" spans="1:13" x14ac:dyDescent="0.2">
      <c r="K82" s="3" t="s">
        <v>75</v>
      </c>
      <c r="L82">
        <v>284.45499999999998</v>
      </c>
      <c r="M82">
        <v>129.45599999999999</v>
      </c>
    </row>
    <row r="83" spans="1:13" x14ac:dyDescent="0.2">
      <c r="K83" s="3" t="s">
        <v>76</v>
      </c>
      <c r="L83">
        <v>272.46699999999998</v>
      </c>
      <c r="M83">
        <v>115.57299999999999</v>
      </c>
    </row>
    <row r="84" spans="1:13" x14ac:dyDescent="0.2">
      <c r="K84" s="3" t="s">
        <v>77</v>
      </c>
      <c r="L84">
        <v>233.078</v>
      </c>
      <c r="M84">
        <v>97.171000000000006</v>
      </c>
    </row>
    <row r="85" spans="1:13" x14ac:dyDescent="0.2">
      <c r="A85" t="s">
        <v>238</v>
      </c>
      <c r="B85" s="8" t="s">
        <v>270</v>
      </c>
      <c r="C85">
        <v>13</v>
      </c>
      <c r="D85" t="s">
        <v>283</v>
      </c>
      <c r="E85">
        <v>9</v>
      </c>
      <c r="F85" t="s">
        <v>189</v>
      </c>
      <c r="G85" t="s">
        <v>295</v>
      </c>
      <c r="I85">
        <v>120834.268</v>
      </c>
      <c r="J85">
        <v>51304.745999999999</v>
      </c>
      <c r="K85" s="3" t="s">
        <v>64</v>
      </c>
      <c r="L85">
        <v>242.88549999999998</v>
      </c>
      <c r="M85">
        <v>86.685500000000005</v>
      </c>
    </row>
    <row r="86" spans="1:13" x14ac:dyDescent="0.2">
      <c r="K86" s="3" t="s">
        <v>74</v>
      </c>
      <c r="L86">
        <v>285.77100000000002</v>
      </c>
      <c r="M86">
        <v>101.768</v>
      </c>
    </row>
    <row r="87" spans="1:13" x14ac:dyDescent="0.2">
      <c r="K87" s="3" t="s">
        <v>75</v>
      </c>
      <c r="L87">
        <v>252.971</v>
      </c>
      <c r="M87">
        <v>71.501000000000005</v>
      </c>
    </row>
    <row r="88" spans="1:13" x14ac:dyDescent="0.2">
      <c r="K88" s="3" t="s">
        <v>76</v>
      </c>
      <c r="L88">
        <v>273.3</v>
      </c>
      <c r="M88">
        <v>88.311999999999998</v>
      </c>
    </row>
    <row r="89" spans="1:13" x14ac:dyDescent="0.2">
      <c r="B89" s="8"/>
      <c r="C89" s="8"/>
      <c r="K89" s="3" t="s">
        <v>77</v>
      </c>
      <c r="L89">
        <v>159.5</v>
      </c>
      <c r="M89">
        <v>85.161000000000001</v>
      </c>
    </row>
    <row r="90" spans="1:13" x14ac:dyDescent="0.2">
      <c r="B90" s="8"/>
      <c r="C90" s="8"/>
    </row>
    <row r="91" spans="1:13" x14ac:dyDescent="0.2">
      <c r="B91" s="8"/>
      <c r="C91" s="8"/>
    </row>
    <row r="92" spans="1:13" x14ac:dyDescent="0.2">
      <c r="B92" s="8"/>
      <c r="C92" s="8"/>
    </row>
    <row r="93" spans="1:13" x14ac:dyDescent="0.2">
      <c r="B93" s="8"/>
      <c r="C93" s="8"/>
      <c r="D93" s="8"/>
    </row>
    <row r="94" spans="1:13" x14ac:dyDescent="0.2">
      <c r="B94" s="8"/>
      <c r="C94" s="8"/>
      <c r="D94" s="8"/>
    </row>
    <row r="95" spans="1:13" x14ac:dyDescent="0.2">
      <c r="B95" s="8"/>
      <c r="C95" s="8"/>
      <c r="D95" s="8"/>
    </row>
    <row r="102" spans="10:17" x14ac:dyDescent="0.2">
      <c r="Q102" t="s">
        <v>66</v>
      </c>
    </row>
    <row r="103" spans="10:17" x14ac:dyDescent="0.2">
      <c r="P103">
        <v>134382221</v>
      </c>
      <c r="Q103">
        <v>0</v>
      </c>
    </row>
    <row r="104" spans="10:17" x14ac:dyDescent="0.2">
      <c r="P104">
        <v>69113127</v>
      </c>
      <c r="Q104">
        <v>0</v>
      </c>
    </row>
    <row r="105" spans="10:17" x14ac:dyDescent="0.2">
      <c r="P105">
        <v>274076.38299999997</v>
      </c>
      <c r="Q105">
        <v>285.77100000000002</v>
      </c>
    </row>
    <row r="106" spans="10:17" x14ac:dyDescent="0.2">
      <c r="P106">
        <v>122444.74400000001</v>
      </c>
      <c r="Q106">
        <v>101.768</v>
      </c>
    </row>
    <row r="107" spans="10:17" x14ac:dyDescent="0.2">
      <c r="P107">
        <v>223211.70800000001</v>
      </c>
      <c r="Q107">
        <v>252.971</v>
      </c>
    </row>
    <row r="108" spans="10:17" x14ac:dyDescent="0.2">
      <c r="J108" t="s">
        <v>68</v>
      </c>
      <c r="L108" t="s">
        <v>65</v>
      </c>
      <c r="P108">
        <v>92611.672000000006</v>
      </c>
      <c r="Q108">
        <v>71.501000000000005</v>
      </c>
    </row>
    <row r="109" spans="10:17" x14ac:dyDescent="0.2">
      <c r="J109">
        <v>1</v>
      </c>
      <c r="K109" t="s">
        <v>260</v>
      </c>
      <c r="L109">
        <v>120834.268</v>
      </c>
      <c r="M109">
        <v>916.90300000000002</v>
      </c>
      <c r="N109">
        <v>0</v>
      </c>
      <c r="O109">
        <v>110793303.455</v>
      </c>
      <c r="P109">
        <v>261195.02499999999</v>
      </c>
      <c r="Q109">
        <v>273.3</v>
      </c>
    </row>
    <row r="110" spans="10:17" x14ac:dyDescent="0.2">
      <c r="J110">
        <v>2</v>
      </c>
      <c r="K110" t="s">
        <v>261</v>
      </c>
      <c r="L110">
        <v>51304.745999999999</v>
      </c>
      <c r="M110">
        <v>1110.644</v>
      </c>
      <c r="N110">
        <v>0</v>
      </c>
      <c r="O110">
        <v>56981285.138999999</v>
      </c>
      <c r="P110">
        <v>131402.61300000001</v>
      </c>
      <c r="Q110">
        <v>88.311999999999998</v>
      </c>
    </row>
    <row r="111" spans="10:17" x14ac:dyDescent="0.2">
      <c r="J111">
        <v>3</v>
      </c>
      <c r="K111" t="s">
        <v>262</v>
      </c>
      <c r="L111">
        <v>260.53100000000001</v>
      </c>
      <c r="M111">
        <v>867.33</v>
      </c>
      <c r="N111">
        <v>-82.513999999999996</v>
      </c>
      <c r="O111">
        <v>225966.111</v>
      </c>
      <c r="P111">
        <v>168841.77</v>
      </c>
      <c r="Q111">
        <v>159.5</v>
      </c>
    </row>
    <row r="112" spans="10:17" x14ac:dyDescent="0.2">
      <c r="J112">
        <v>4</v>
      </c>
      <c r="K112" t="s">
        <v>263</v>
      </c>
      <c r="L112">
        <v>93.164000000000001</v>
      </c>
      <c r="M112">
        <v>1083.5820000000001</v>
      </c>
      <c r="N112">
        <v>-122.55</v>
      </c>
      <c r="O112">
        <v>100951.284</v>
      </c>
      <c r="P112">
        <v>104744.145</v>
      </c>
      <c r="Q112">
        <v>85.161000000000001</v>
      </c>
    </row>
    <row r="113" spans="10:16" x14ac:dyDescent="0.2">
      <c r="J113">
        <v>5</v>
      </c>
      <c r="K113" t="s">
        <v>264</v>
      </c>
      <c r="L113">
        <v>230.85</v>
      </c>
      <c r="M113">
        <v>797.18499999999995</v>
      </c>
      <c r="N113">
        <v>-80.301000000000002</v>
      </c>
      <c r="O113">
        <v>184030.01800000001</v>
      </c>
    </row>
    <row r="114" spans="10:16" x14ac:dyDescent="0.2">
      <c r="J114">
        <v>6</v>
      </c>
      <c r="K114" t="s">
        <v>265</v>
      </c>
      <c r="L114">
        <v>65.956999999999994</v>
      </c>
      <c r="M114">
        <v>1157.646</v>
      </c>
      <c r="N114">
        <v>-118.202</v>
      </c>
      <c r="O114">
        <v>76354.990000000005</v>
      </c>
    </row>
    <row r="115" spans="10:16" x14ac:dyDescent="0.2">
      <c r="J115">
        <v>7</v>
      </c>
      <c r="K115" t="s">
        <v>266</v>
      </c>
      <c r="L115">
        <v>248.988</v>
      </c>
      <c r="M115">
        <v>864.88400000000001</v>
      </c>
      <c r="N115">
        <v>-82.733000000000004</v>
      </c>
      <c r="O115">
        <v>215345.89499999999</v>
      </c>
      <c r="P115" t="s">
        <v>86</v>
      </c>
    </row>
    <row r="116" spans="10:16" x14ac:dyDescent="0.2">
      <c r="J116">
        <v>8</v>
      </c>
      <c r="K116" t="s">
        <v>267</v>
      </c>
      <c r="L116">
        <v>80.796999999999997</v>
      </c>
      <c r="M116">
        <v>1340.8430000000001</v>
      </c>
      <c r="N116">
        <v>-123.366</v>
      </c>
      <c r="O116">
        <v>108336.724</v>
      </c>
      <c r="P116">
        <f>AVERAGE(P117:P120)</f>
        <v>86.685500000000005</v>
      </c>
    </row>
    <row r="117" spans="10:16" x14ac:dyDescent="0.2">
      <c r="J117">
        <v>9</v>
      </c>
      <c r="K117" t="s">
        <v>268</v>
      </c>
      <c r="L117">
        <v>145.93</v>
      </c>
      <c r="M117">
        <v>953.90800000000002</v>
      </c>
      <c r="N117">
        <v>-96.195999999999998</v>
      </c>
      <c r="O117">
        <v>139203.96100000001</v>
      </c>
      <c r="P117">
        <f>$Q$106</f>
        <v>101.768</v>
      </c>
    </row>
    <row r="118" spans="10:16" x14ac:dyDescent="0.2">
      <c r="J118">
        <v>10</v>
      </c>
      <c r="K118" t="s">
        <v>269</v>
      </c>
      <c r="L118">
        <v>78.323999999999998</v>
      </c>
      <c r="M118">
        <v>1102.57</v>
      </c>
      <c r="N118">
        <v>-104.77500000000001</v>
      </c>
      <c r="O118">
        <v>86357.777000000002</v>
      </c>
      <c r="P118">
        <f>$Q$108</f>
        <v>71.501000000000005</v>
      </c>
    </row>
    <row r="119" spans="10:16" x14ac:dyDescent="0.2">
      <c r="P119">
        <f>$Q$110</f>
        <v>88.311999999999998</v>
      </c>
    </row>
    <row r="120" spans="10:16" x14ac:dyDescent="0.2">
      <c r="L120" t="s">
        <v>65</v>
      </c>
      <c r="O120" t="s">
        <v>66</v>
      </c>
      <c r="P120">
        <f>$Q$112</f>
        <v>85.161000000000001</v>
      </c>
    </row>
    <row r="121" spans="10:16" x14ac:dyDescent="0.2">
      <c r="L121" t="s">
        <v>85</v>
      </c>
      <c r="M121" t="s">
        <v>86</v>
      </c>
      <c r="O121" t="s">
        <v>85</v>
      </c>
    </row>
    <row r="122" spans="10:16" x14ac:dyDescent="0.2">
      <c r="K122" t="s">
        <v>69</v>
      </c>
      <c r="L122">
        <f>$L$109</f>
        <v>120834.268</v>
      </c>
      <c r="M122">
        <f>$L$110</f>
        <v>51304.745999999999</v>
      </c>
      <c r="N122" s="3" t="s">
        <v>64</v>
      </c>
      <c r="O122">
        <f>AVERAGE(O123:O126)</f>
        <v>242.88549999999998</v>
      </c>
    </row>
    <row r="123" spans="10:16" x14ac:dyDescent="0.2">
      <c r="N123" s="3" t="s">
        <v>74</v>
      </c>
      <c r="O123">
        <f>$Q$105</f>
        <v>285.77100000000002</v>
      </c>
    </row>
    <row r="124" spans="10:16" x14ac:dyDescent="0.2">
      <c r="N124" s="3" t="s">
        <v>75</v>
      </c>
      <c r="O124">
        <f>$Q$107</f>
        <v>252.971</v>
      </c>
    </row>
    <row r="125" spans="10:16" x14ac:dyDescent="0.2">
      <c r="N125" s="3" t="s">
        <v>76</v>
      </c>
      <c r="O125">
        <f>$Q$109</f>
        <v>273.3</v>
      </c>
    </row>
    <row r="126" spans="10:16" x14ac:dyDescent="0.2">
      <c r="N126" s="3" t="s">
        <v>77</v>
      </c>
      <c r="O126">
        <f>$Q$111</f>
        <v>159.5</v>
      </c>
    </row>
  </sheetData>
  <mergeCells count="4">
    <mergeCell ref="I1:J1"/>
    <mergeCell ref="L1:M1"/>
    <mergeCell ref="U1:V1"/>
    <mergeCell ref="AG1:AH1"/>
  </mergeCells>
  <conditionalFormatting sqref="V20">
    <cfRule type="cellIs" dxfId="7" priority="6" operator="lessThan">
      <formula>0.05</formula>
    </cfRule>
  </conditionalFormatting>
  <conditionalFormatting sqref="V21">
    <cfRule type="cellIs" dxfId="6" priority="5" operator="greaterThan">
      <formula>0.8</formula>
    </cfRule>
  </conditionalFormatting>
  <conditionalFormatting sqref="AH20">
    <cfRule type="cellIs" dxfId="5" priority="2" operator="lessThan">
      <formula>0.05</formula>
    </cfRule>
  </conditionalFormatting>
  <conditionalFormatting sqref="AH21">
    <cfRule type="cellIs" dxfId="4" priority="1" operator="greaterThan">
      <formula>0.8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9749-5194-A546-99DF-B92294E487CF}">
  <dimension ref="A1:AL67"/>
  <sheetViews>
    <sheetView zoomScale="85" workbookViewId="0">
      <selection activeCell="AI8" sqref="AI3:AI8"/>
    </sheetView>
  </sheetViews>
  <sheetFormatPr baseColWidth="10" defaultRowHeight="16" x14ac:dyDescent="0.2"/>
  <cols>
    <col min="1" max="1" width="32.6640625" bestFit="1" customWidth="1"/>
    <col min="2" max="2" width="19.5" customWidth="1"/>
    <col min="4" max="4" width="17.5" bestFit="1" customWidth="1"/>
    <col min="8" max="8" width="5.1640625" customWidth="1"/>
    <col min="9" max="9" width="15.1640625" customWidth="1"/>
    <col min="10" max="10" width="16.83203125" customWidth="1"/>
    <col min="11" max="11" width="9.5" customWidth="1"/>
    <col min="12" max="13" width="14.83203125" customWidth="1"/>
    <col min="17" max="17" width="20" customWidth="1"/>
    <col min="18" max="18" width="17.5" bestFit="1" customWidth="1"/>
    <col min="20" max="20" width="5.83203125" bestFit="1" customWidth="1"/>
    <col min="21" max="21" width="15.5" bestFit="1" customWidth="1"/>
    <col min="22" max="22" width="16.83203125" bestFit="1" customWidth="1"/>
    <col min="23" max="23" width="16.83203125" customWidth="1"/>
    <col min="30" max="30" width="17.5" bestFit="1" customWidth="1"/>
    <col min="32" max="32" width="5.83203125" bestFit="1" customWidth="1"/>
    <col min="33" max="33" width="15.5" bestFit="1" customWidth="1"/>
    <col min="34" max="34" width="16.83203125" bestFit="1" customWidth="1"/>
    <col min="35" max="35" width="14.83203125" customWidth="1"/>
  </cols>
  <sheetData>
    <row r="1" spans="1:35" x14ac:dyDescent="0.2">
      <c r="A1" s="30" t="s">
        <v>231</v>
      </c>
      <c r="B1" s="1"/>
      <c r="C1" s="1"/>
      <c r="D1" s="1"/>
      <c r="E1" s="1"/>
      <c r="F1" s="1"/>
      <c r="G1" s="1"/>
      <c r="I1" s="33" t="s">
        <v>78</v>
      </c>
      <c r="J1" s="33"/>
      <c r="K1" s="1"/>
      <c r="L1" s="33" t="s">
        <v>79</v>
      </c>
      <c r="M1" s="33"/>
      <c r="P1" s="1" t="s">
        <v>88</v>
      </c>
      <c r="Q1" s="1"/>
      <c r="R1" s="1"/>
      <c r="S1" s="1"/>
      <c r="U1" s="33" t="s">
        <v>78</v>
      </c>
      <c r="V1" s="33"/>
      <c r="AB1" s="1" t="s">
        <v>88</v>
      </c>
      <c r="AC1" s="1"/>
      <c r="AD1" s="1"/>
      <c r="AE1" s="1"/>
      <c r="AG1" s="33" t="s">
        <v>90</v>
      </c>
      <c r="AH1" s="33"/>
    </row>
    <row r="2" spans="1:35" x14ac:dyDescent="0.2">
      <c r="A2" s="6" t="s">
        <v>48</v>
      </c>
      <c r="B2" s="6" t="s">
        <v>49</v>
      </c>
      <c r="C2" s="6" t="s">
        <v>46</v>
      </c>
      <c r="D2" s="6" t="s">
        <v>87</v>
      </c>
      <c r="E2" s="6" t="s">
        <v>47</v>
      </c>
      <c r="F2" s="6" t="s">
        <v>59</v>
      </c>
      <c r="G2" s="6" t="s">
        <v>242</v>
      </c>
      <c r="H2" s="14"/>
      <c r="I2" s="7" t="s">
        <v>229</v>
      </c>
      <c r="J2" s="7" t="s">
        <v>230</v>
      </c>
      <c r="K2" s="7"/>
      <c r="L2" s="7" t="s">
        <v>229</v>
      </c>
      <c r="M2" s="7" t="s">
        <v>230</v>
      </c>
      <c r="P2" s="6" t="s">
        <v>46</v>
      </c>
      <c r="Q2" s="6" t="s">
        <v>87</v>
      </c>
      <c r="R2" s="6" t="s">
        <v>47</v>
      </c>
      <c r="S2" s="6" t="s">
        <v>59</v>
      </c>
      <c r="T2" s="14"/>
      <c r="U2" s="7" t="s">
        <v>229</v>
      </c>
      <c r="V2" s="7" t="s">
        <v>230</v>
      </c>
      <c r="W2" s="7" t="s">
        <v>184</v>
      </c>
      <c r="X2" s="29"/>
      <c r="Y2" s="29"/>
      <c r="Z2" s="29"/>
      <c r="AB2" s="6" t="s">
        <v>46</v>
      </c>
      <c r="AC2" s="6" t="s">
        <v>87</v>
      </c>
      <c r="AD2" s="6" t="s">
        <v>47</v>
      </c>
      <c r="AE2" s="6" t="s">
        <v>59</v>
      </c>
      <c r="AF2" s="14"/>
      <c r="AG2" s="7" t="s">
        <v>229</v>
      </c>
      <c r="AH2" s="7" t="s">
        <v>230</v>
      </c>
      <c r="AI2" s="7" t="s">
        <v>184</v>
      </c>
    </row>
    <row r="3" spans="1:35" x14ac:dyDescent="0.2">
      <c r="A3" t="s">
        <v>238</v>
      </c>
      <c r="B3" t="s">
        <v>239</v>
      </c>
      <c r="C3" s="2">
        <v>1</v>
      </c>
      <c r="D3" t="s">
        <v>232</v>
      </c>
      <c r="E3" s="2">
        <v>11</v>
      </c>
      <c r="F3" s="2" t="s">
        <v>240</v>
      </c>
      <c r="G3" s="24" t="s">
        <v>243</v>
      </c>
      <c r="I3">
        <v>259944.43</v>
      </c>
      <c r="J3">
        <v>269665.685</v>
      </c>
      <c r="K3" s="3" t="s">
        <v>64</v>
      </c>
      <c r="L3">
        <v>303.69374999999997</v>
      </c>
      <c r="M3">
        <v>388.37049999999999</v>
      </c>
      <c r="N3" t="s">
        <v>249</v>
      </c>
      <c r="P3" s="2">
        <v>1</v>
      </c>
      <c r="Q3" t="s">
        <v>232</v>
      </c>
      <c r="R3" s="2">
        <v>11</v>
      </c>
      <c r="S3" s="2" t="s">
        <v>240</v>
      </c>
      <c r="U3">
        <v>259944.43</v>
      </c>
      <c r="V3">
        <v>269665.685</v>
      </c>
      <c r="W3">
        <f t="shared" ref="W3:W8" si="0">V3/U3</f>
        <v>1.0373974352903041</v>
      </c>
      <c r="AB3" s="2">
        <v>1</v>
      </c>
      <c r="AC3" t="s">
        <v>232</v>
      </c>
      <c r="AD3" s="2">
        <v>11</v>
      </c>
      <c r="AE3" s="2" t="s">
        <v>240</v>
      </c>
      <c r="AG3">
        <v>303.69374999999997</v>
      </c>
      <c r="AH3">
        <v>388.37049999999999</v>
      </c>
      <c r="AI3">
        <f t="shared" ref="AI3:AI8" si="1">AH3/AG3</f>
        <v>1.2788228272725404</v>
      </c>
    </row>
    <row r="4" spans="1:35" x14ac:dyDescent="0.2">
      <c r="C4" s="2"/>
      <c r="E4" s="2"/>
      <c r="F4" s="2"/>
      <c r="G4" s="24"/>
      <c r="K4" s="3" t="s">
        <v>74</v>
      </c>
      <c r="L4">
        <v>350.488</v>
      </c>
      <c r="M4">
        <v>452.18400000000003</v>
      </c>
      <c r="P4" s="2">
        <v>2</v>
      </c>
      <c r="Q4" t="s">
        <v>233</v>
      </c>
      <c r="R4" s="2">
        <v>9</v>
      </c>
      <c r="S4" s="2">
        <v>9</v>
      </c>
      <c r="U4">
        <v>103793.42200000001</v>
      </c>
      <c r="V4">
        <v>113292.89599999999</v>
      </c>
      <c r="W4">
        <f t="shared" si="0"/>
        <v>1.0915228905353942</v>
      </c>
      <c r="AB4" s="2">
        <v>2</v>
      </c>
      <c r="AC4" t="s">
        <v>233</v>
      </c>
      <c r="AD4" s="2">
        <v>9</v>
      </c>
      <c r="AE4" s="2">
        <v>9</v>
      </c>
      <c r="AG4">
        <v>179.48150000000001</v>
      </c>
      <c r="AH4">
        <v>194.31174999999999</v>
      </c>
      <c r="AI4">
        <f t="shared" si="1"/>
        <v>1.0826282931667051</v>
      </c>
    </row>
    <row r="5" spans="1:35" x14ac:dyDescent="0.2">
      <c r="K5" s="3" t="s">
        <v>75</v>
      </c>
      <c r="L5">
        <v>335.96</v>
      </c>
      <c r="M5">
        <v>441.28800000000001</v>
      </c>
      <c r="P5" s="2">
        <v>3</v>
      </c>
      <c r="Q5" t="s">
        <v>234</v>
      </c>
      <c r="R5" s="2">
        <v>11</v>
      </c>
      <c r="S5" s="2" t="s">
        <v>240</v>
      </c>
      <c r="U5">
        <v>219377.503</v>
      </c>
      <c r="V5">
        <v>142573.73499999999</v>
      </c>
      <c r="W5">
        <f t="shared" si="0"/>
        <v>0.64990134836205149</v>
      </c>
      <c r="AB5" s="2">
        <v>3</v>
      </c>
      <c r="AC5" t="s">
        <v>234</v>
      </c>
      <c r="AD5" s="2">
        <v>11</v>
      </c>
      <c r="AE5" s="2" t="s">
        <v>240</v>
      </c>
      <c r="AG5">
        <v>387.95724999999999</v>
      </c>
      <c r="AH5">
        <v>255.54675</v>
      </c>
      <c r="AI5">
        <f t="shared" si="1"/>
        <v>0.65869821997140154</v>
      </c>
    </row>
    <row r="6" spans="1:35" x14ac:dyDescent="0.2">
      <c r="K6" s="3" t="s">
        <v>76</v>
      </c>
      <c r="L6">
        <v>323.24799999999999</v>
      </c>
      <c r="M6">
        <v>406.78399999999999</v>
      </c>
      <c r="P6" s="2">
        <v>4</v>
      </c>
      <c r="Q6" t="s">
        <v>235</v>
      </c>
      <c r="R6" s="2">
        <v>11</v>
      </c>
      <c r="S6" s="2" t="s">
        <v>240</v>
      </c>
      <c r="U6">
        <v>240290.033</v>
      </c>
      <c r="V6">
        <v>159857.79800000001</v>
      </c>
      <c r="W6">
        <f t="shared" si="0"/>
        <v>0.66527019870191628</v>
      </c>
      <c r="AB6" s="2">
        <v>4</v>
      </c>
      <c r="AC6" t="s">
        <v>235</v>
      </c>
      <c r="AD6" s="2">
        <v>11</v>
      </c>
      <c r="AE6" s="2" t="s">
        <v>240</v>
      </c>
      <c r="AG6">
        <v>345.99175000000002</v>
      </c>
      <c r="AH6">
        <v>277.00574999999998</v>
      </c>
      <c r="AI6">
        <f t="shared" si="1"/>
        <v>0.80061374295774379</v>
      </c>
    </row>
    <row r="7" spans="1:35" x14ac:dyDescent="0.2">
      <c r="K7" s="3" t="s">
        <v>77</v>
      </c>
      <c r="L7">
        <v>205.07900000000001</v>
      </c>
      <c r="M7">
        <v>253.226</v>
      </c>
      <c r="P7" s="2">
        <v>5</v>
      </c>
      <c r="Q7" t="s">
        <v>236</v>
      </c>
      <c r="R7" s="2">
        <v>9</v>
      </c>
      <c r="S7" s="2" t="s">
        <v>191</v>
      </c>
      <c r="U7">
        <v>128618.033</v>
      </c>
      <c r="V7">
        <v>112316.731</v>
      </c>
      <c r="W7">
        <f t="shared" si="0"/>
        <v>0.87325803684153691</v>
      </c>
      <c r="AB7" s="2">
        <v>5</v>
      </c>
      <c r="AC7" t="s">
        <v>236</v>
      </c>
      <c r="AD7" s="2">
        <v>9</v>
      </c>
      <c r="AE7" s="2" t="s">
        <v>191</v>
      </c>
      <c r="AG7">
        <v>261.09550000000002</v>
      </c>
      <c r="AH7">
        <v>250.24324999999999</v>
      </c>
      <c r="AI7">
        <f t="shared" si="1"/>
        <v>0.95843570647521681</v>
      </c>
    </row>
    <row r="8" spans="1:35" x14ac:dyDescent="0.2">
      <c r="A8" t="s">
        <v>238</v>
      </c>
      <c r="B8" t="s">
        <v>239</v>
      </c>
      <c r="C8" s="2">
        <v>2</v>
      </c>
      <c r="D8" t="s">
        <v>233</v>
      </c>
      <c r="E8" s="2">
        <v>9</v>
      </c>
      <c r="F8" s="2">
        <v>9</v>
      </c>
      <c r="G8" s="24" t="s">
        <v>244</v>
      </c>
      <c r="I8">
        <v>103793.42200000001</v>
      </c>
      <c r="J8">
        <v>113292.89599999999</v>
      </c>
      <c r="K8" s="3" t="s">
        <v>64</v>
      </c>
      <c r="L8">
        <v>179.48150000000001</v>
      </c>
      <c r="M8">
        <v>194.31174999999999</v>
      </c>
      <c r="P8" s="2">
        <v>6</v>
      </c>
      <c r="Q8" t="s">
        <v>237</v>
      </c>
      <c r="R8" s="2">
        <v>7</v>
      </c>
      <c r="S8" s="2">
        <v>9</v>
      </c>
      <c r="U8">
        <f>$G$50</f>
        <v>51320.411</v>
      </c>
      <c r="V8">
        <f>$G$51</f>
        <v>51632.057999999997</v>
      </c>
      <c r="W8">
        <f t="shared" si="0"/>
        <v>1.0060725741265011</v>
      </c>
      <c r="AB8" s="2">
        <v>6</v>
      </c>
      <c r="AC8" t="s">
        <v>237</v>
      </c>
      <c r="AD8" s="2">
        <v>7</v>
      </c>
      <c r="AE8" s="2">
        <v>9</v>
      </c>
      <c r="AG8">
        <v>86.88000000000001</v>
      </c>
      <c r="AH8">
        <v>83.855999999999995</v>
      </c>
      <c r="AI8">
        <f t="shared" si="1"/>
        <v>0.96519337016574569</v>
      </c>
    </row>
    <row r="9" spans="1:35" x14ac:dyDescent="0.2">
      <c r="C9" s="2"/>
      <c r="E9" s="2"/>
      <c r="F9" s="2"/>
      <c r="G9" s="24"/>
      <c r="K9" s="3" t="s">
        <v>74</v>
      </c>
      <c r="L9">
        <v>215.499</v>
      </c>
      <c r="M9">
        <v>188.864</v>
      </c>
      <c r="AB9" s="2"/>
      <c r="AC9" s="8"/>
      <c r="AD9" s="2"/>
      <c r="AE9" s="2"/>
      <c r="AG9" s="8"/>
      <c r="AH9" s="8"/>
    </row>
    <row r="10" spans="1:35" x14ac:dyDescent="0.2">
      <c r="K10" s="3" t="s">
        <v>75</v>
      </c>
      <c r="L10">
        <v>193.70699999999999</v>
      </c>
      <c r="M10">
        <v>242.13300000000001</v>
      </c>
      <c r="AG10" s="8"/>
      <c r="AH10" s="8"/>
    </row>
    <row r="11" spans="1:35" x14ac:dyDescent="0.2">
      <c r="K11" s="3" t="s">
        <v>76</v>
      </c>
      <c r="L11">
        <v>187.65299999999999</v>
      </c>
      <c r="M11">
        <v>202.18100000000001</v>
      </c>
      <c r="P11" s="2"/>
      <c r="R11" s="2"/>
      <c r="S11" s="2"/>
      <c r="AB11" s="2"/>
      <c r="AD11" s="2"/>
      <c r="AE11" s="2"/>
    </row>
    <row r="12" spans="1:35" x14ac:dyDescent="0.2">
      <c r="K12" s="3" t="s">
        <v>77</v>
      </c>
      <c r="L12">
        <v>121.06699999999999</v>
      </c>
      <c r="M12">
        <v>144.06899999999999</v>
      </c>
      <c r="P12" s="2"/>
      <c r="Q12" s="13"/>
      <c r="R12" s="2"/>
      <c r="S12" s="2"/>
      <c r="AA12" s="13"/>
      <c r="AB12" s="2"/>
      <c r="AC12" s="13"/>
      <c r="AD12" s="2"/>
      <c r="AE12" s="2"/>
    </row>
    <row r="13" spans="1:35" x14ac:dyDescent="0.2">
      <c r="A13" t="s">
        <v>238</v>
      </c>
      <c r="B13" t="s">
        <v>239</v>
      </c>
      <c r="C13" s="2">
        <v>3</v>
      </c>
      <c r="D13" t="s">
        <v>234</v>
      </c>
      <c r="E13" s="2">
        <v>11</v>
      </c>
      <c r="F13" s="2" t="s">
        <v>240</v>
      </c>
      <c r="G13" s="24" t="s">
        <v>245</v>
      </c>
      <c r="I13">
        <v>219377.503</v>
      </c>
      <c r="J13">
        <v>142573.73499999999</v>
      </c>
      <c r="K13" s="3" t="s">
        <v>64</v>
      </c>
      <c r="L13">
        <v>387.95724999999999</v>
      </c>
      <c r="M13">
        <v>255.54675</v>
      </c>
      <c r="N13" t="s">
        <v>249</v>
      </c>
      <c r="P13" s="2"/>
      <c r="R13" s="2"/>
      <c r="S13" s="2"/>
    </row>
    <row r="14" spans="1:35" x14ac:dyDescent="0.2">
      <c r="C14" s="2"/>
      <c r="E14" s="2"/>
      <c r="F14" s="2"/>
      <c r="G14" s="24"/>
      <c r="K14" s="3" t="s">
        <v>74</v>
      </c>
      <c r="L14">
        <v>405.60199999999998</v>
      </c>
      <c r="M14">
        <v>234.89699999999999</v>
      </c>
      <c r="P14" s="2"/>
      <c r="R14" s="2"/>
      <c r="S14" s="2"/>
    </row>
    <row r="15" spans="1:35" x14ac:dyDescent="0.2">
      <c r="K15" s="3" t="s">
        <v>75</v>
      </c>
      <c r="L15">
        <v>375.37700000000001</v>
      </c>
      <c r="M15">
        <v>260.47300000000001</v>
      </c>
    </row>
    <row r="16" spans="1:35" x14ac:dyDescent="0.2">
      <c r="K16" s="3" t="s">
        <v>76</v>
      </c>
      <c r="L16">
        <v>420.666</v>
      </c>
      <c r="M16">
        <v>268.76299999999998</v>
      </c>
      <c r="T16" t="s">
        <v>64</v>
      </c>
      <c r="U16">
        <f>AVERAGE(U4:U9)</f>
        <v>148679.88039999997</v>
      </c>
      <c r="V16">
        <f>AVERAGE(V4:V9)</f>
        <v>115934.6436</v>
      </c>
      <c r="AF16" t="s">
        <v>64</v>
      </c>
      <c r="AG16">
        <f>AVERAGE(AG4:AG9)</f>
        <v>252.28120000000004</v>
      </c>
      <c r="AH16">
        <f>AVERAGE(AH4:AH9)</f>
        <v>212.19269999999997</v>
      </c>
    </row>
    <row r="17" spans="1:38" x14ac:dyDescent="0.2">
      <c r="K17" s="3" t="s">
        <v>77</v>
      </c>
      <c r="L17">
        <v>350.18400000000003</v>
      </c>
      <c r="M17">
        <v>258.05399999999997</v>
      </c>
      <c r="P17" s="8"/>
      <c r="T17" t="s">
        <v>93</v>
      </c>
      <c r="U17">
        <f>STDEV(U4:U9)/SQRT(COUNT(U4:U9))</f>
        <v>35557.497135859216</v>
      </c>
      <c r="V17">
        <f>STDEV(V4:V9)/SQRT(COUNT(V4:V9))</f>
        <v>18430.647465393704</v>
      </c>
      <c r="AF17" t="s">
        <v>93</v>
      </c>
      <c r="AG17">
        <f>STDEV(AG4:AG9)/SQRT(COUNT(AG4:AG9))</f>
        <v>54.737876690151644</v>
      </c>
      <c r="AH17">
        <f>STDEV(AH4:AH9)/SQRT(COUNT(AH4:AH9))</f>
        <v>34.869891308118532</v>
      </c>
    </row>
    <row r="18" spans="1:38" x14ac:dyDescent="0.2">
      <c r="A18" t="s">
        <v>238</v>
      </c>
      <c r="B18" t="s">
        <v>239</v>
      </c>
      <c r="C18" s="2">
        <v>4</v>
      </c>
      <c r="D18" t="s">
        <v>235</v>
      </c>
      <c r="E18" s="2">
        <v>11</v>
      </c>
      <c r="F18" s="2" t="s">
        <v>240</v>
      </c>
      <c r="G18" s="24" t="s">
        <v>246</v>
      </c>
      <c r="I18">
        <v>240290.033</v>
      </c>
      <c r="J18">
        <v>159857.79800000001</v>
      </c>
      <c r="K18" s="3" t="s">
        <v>64</v>
      </c>
      <c r="L18">
        <v>345.99175000000002</v>
      </c>
      <c r="M18">
        <v>277.00574999999998</v>
      </c>
      <c r="P18" s="8"/>
      <c r="T18" t="s">
        <v>94</v>
      </c>
      <c r="V18">
        <f>CORREL(U4:U9,V4:V9)</f>
        <v>0.94291577823397221</v>
      </c>
      <c r="AB18" s="8"/>
      <c r="AF18" t="s">
        <v>94</v>
      </c>
      <c r="AH18">
        <f>CORREL(AG4:AG9,AH4:AH9)</f>
        <v>0.91213559607864825</v>
      </c>
    </row>
    <row r="19" spans="1:38" x14ac:dyDescent="0.2">
      <c r="C19" s="2"/>
      <c r="E19" s="2"/>
      <c r="F19" s="2"/>
      <c r="G19" s="24"/>
      <c r="K19" s="3" t="s">
        <v>74</v>
      </c>
      <c r="L19">
        <v>414.14800000000002</v>
      </c>
      <c r="M19">
        <v>341.48500000000001</v>
      </c>
      <c r="P19" s="8"/>
      <c r="AB19" s="8"/>
      <c r="AK19" s="8"/>
      <c r="AL19" s="8"/>
    </row>
    <row r="20" spans="1:38" x14ac:dyDescent="0.2">
      <c r="K20" s="3" t="s">
        <v>75</v>
      </c>
      <c r="L20">
        <v>386.81200000000001</v>
      </c>
      <c r="M20">
        <v>319.66199999999998</v>
      </c>
      <c r="P20" s="2"/>
      <c r="R20" s="2"/>
      <c r="S20" s="2"/>
      <c r="U20" t="s">
        <v>95</v>
      </c>
      <c r="V20">
        <f>TTEST(U4:U9,V4:V9,2,1)</f>
        <v>0.163085486437792</v>
      </c>
      <c r="W20" s="3"/>
      <c r="AB20" s="8"/>
      <c r="AG20" t="s">
        <v>95</v>
      </c>
      <c r="AH20">
        <f>TTEST(AG4:AG9,AH4:AH9,2,1)</f>
        <v>0.21207324334770664</v>
      </c>
    </row>
    <row r="21" spans="1:38" x14ac:dyDescent="0.2">
      <c r="K21" s="3" t="s">
        <v>76</v>
      </c>
      <c r="L21">
        <v>365.05700000000002</v>
      </c>
      <c r="M21">
        <v>247.083</v>
      </c>
      <c r="P21" s="2"/>
      <c r="R21" s="2"/>
      <c r="S21" s="2"/>
      <c r="U21" t="s">
        <v>96</v>
      </c>
      <c r="W21" s="3"/>
      <c r="AB21" s="8"/>
      <c r="AG21" t="s">
        <v>96</v>
      </c>
    </row>
    <row r="22" spans="1:38" x14ac:dyDescent="0.2">
      <c r="K22" s="3" t="s">
        <v>77</v>
      </c>
      <c r="L22">
        <v>217.95</v>
      </c>
      <c r="M22">
        <v>199.79300000000001</v>
      </c>
      <c r="P22" s="2"/>
      <c r="R22" s="2"/>
      <c r="S22" s="2"/>
      <c r="W22" s="3"/>
      <c r="AB22" s="8"/>
    </row>
    <row r="23" spans="1:38" x14ac:dyDescent="0.2">
      <c r="A23" t="s">
        <v>238</v>
      </c>
      <c r="B23" t="s">
        <v>239</v>
      </c>
      <c r="C23" s="2">
        <v>5</v>
      </c>
      <c r="D23" t="s">
        <v>236</v>
      </c>
      <c r="E23" s="2">
        <v>9</v>
      </c>
      <c r="F23" s="2" t="s">
        <v>191</v>
      </c>
      <c r="G23" s="24" t="s">
        <v>247</v>
      </c>
      <c r="I23">
        <v>128618.033</v>
      </c>
      <c r="J23">
        <v>112316.731</v>
      </c>
      <c r="K23" s="3" t="s">
        <v>64</v>
      </c>
      <c r="L23">
        <v>261.09550000000002</v>
      </c>
      <c r="M23">
        <v>250.24324999999999</v>
      </c>
      <c r="P23" s="2"/>
      <c r="R23" s="2"/>
      <c r="S23" s="2"/>
      <c r="W23" s="3"/>
      <c r="AB23" s="8"/>
    </row>
    <row r="24" spans="1:38" x14ac:dyDescent="0.2">
      <c r="C24" s="2"/>
      <c r="E24" s="2"/>
      <c r="F24" s="2"/>
      <c r="G24" s="24"/>
      <c r="K24" s="3" t="s">
        <v>74</v>
      </c>
      <c r="L24">
        <v>281.48</v>
      </c>
      <c r="M24">
        <v>223.55199999999999</v>
      </c>
      <c r="P24" s="2"/>
      <c r="R24" s="2"/>
      <c r="S24" s="2"/>
      <c r="W24" s="3"/>
      <c r="AB24" s="8"/>
    </row>
    <row r="25" spans="1:38" x14ac:dyDescent="0.2">
      <c r="K25" s="3" t="s">
        <v>75</v>
      </c>
      <c r="L25">
        <v>296.02999999999997</v>
      </c>
      <c r="M25">
        <v>294.33199999999999</v>
      </c>
      <c r="P25" s="2"/>
      <c r="S25" s="2"/>
      <c r="W25" s="3"/>
      <c r="AB25" s="8"/>
    </row>
    <row r="26" spans="1:38" x14ac:dyDescent="0.2">
      <c r="B26" s="8"/>
      <c r="C26" s="8"/>
      <c r="K26" s="3" t="s">
        <v>76</v>
      </c>
      <c r="L26">
        <v>272.42399999999998</v>
      </c>
      <c r="M26">
        <v>266.97699999999998</v>
      </c>
      <c r="P26" s="2"/>
      <c r="S26" s="2"/>
      <c r="W26" s="3"/>
      <c r="AB26" s="8"/>
    </row>
    <row r="27" spans="1:38" x14ac:dyDescent="0.2">
      <c r="B27" s="8"/>
      <c r="C27" s="8"/>
      <c r="K27" s="3" t="s">
        <v>77</v>
      </c>
      <c r="L27">
        <v>194.44800000000001</v>
      </c>
      <c r="M27">
        <v>216.11199999999999</v>
      </c>
      <c r="P27" s="2"/>
      <c r="S27" s="2"/>
      <c r="W27" s="3"/>
      <c r="AB27" s="8"/>
      <c r="AK27" s="8"/>
      <c r="AL27" s="8"/>
    </row>
    <row r="28" spans="1:38" x14ac:dyDescent="0.2">
      <c r="A28" t="s">
        <v>238</v>
      </c>
      <c r="B28" t="s">
        <v>239</v>
      </c>
      <c r="C28" s="2">
        <v>6</v>
      </c>
      <c r="D28" t="s">
        <v>237</v>
      </c>
      <c r="E28" s="2">
        <v>7</v>
      </c>
      <c r="F28" s="2">
        <v>9</v>
      </c>
      <c r="G28" s="24" t="s">
        <v>248</v>
      </c>
      <c r="I28">
        <v>51320.411</v>
      </c>
      <c r="J28">
        <v>51632.057999999997</v>
      </c>
      <c r="K28" s="3" t="s">
        <v>64</v>
      </c>
      <c r="L28">
        <v>86.88000000000001</v>
      </c>
      <c r="M28">
        <v>83.855999999999995</v>
      </c>
      <c r="P28" s="2"/>
      <c r="S28" s="2"/>
      <c r="W28" s="3"/>
      <c r="AB28" s="8"/>
    </row>
    <row r="29" spans="1:38" x14ac:dyDescent="0.2">
      <c r="B29" s="8"/>
      <c r="C29" s="8"/>
      <c r="K29" s="3" t="s">
        <v>74</v>
      </c>
      <c r="L29">
        <v>106.566</v>
      </c>
      <c r="M29">
        <v>102.935</v>
      </c>
      <c r="P29" s="2"/>
      <c r="S29" s="2"/>
      <c r="W29" s="3"/>
      <c r="AB29" s="8"/>
    </row>
    <row r="30" spans="1:38" x14ac:dyDescent="0.2">
      <c r="B30" s="8"/>
      <c r="C30" s="8"/>
      <c r="K30" s="3" t="s">
        <v>75</v>
      </c>
      <c r="L30">
        <v>93.221000000000004</v>
      </c>
      <c r="M30">
        <v>110.197</v>
      </c>
      <c r="P30" s="2"/>
      <c r="S30" s="2"/>
      <c r="W30" s="3"/>
      <c r="AB30" s="8"/>
    </row>
    <row r="31" spans="1:38" x14ac:dyDescent="0.2">
      <c r="B31" s="8"/>
      <c r="C31" s="8"/>
      <c r="K31" s="3" t="s">
        <v>76</v>
      </c>
      <c r="L31">
        <v>93.253</v>
      </c>
      <c r="M31">
        <v>70.218999999999994</v>
      </c>
      <c r="P31" s="2"/>
      <c r="R31" s="2"/>
      <c r="S31" s="2"/>
      <c r="W31" s="3"/>
      <c r="AB31" s="8"/>
    </row>
    <row r="32" spans="1:38" x14ac:dyDescent="0.2">
      <c r="B32" s="8"/>
      <c r="C32" s="8"/>
      <c r="K32" s="3" t="s">
        <v>77</v>
      </c>
      <c r="L32">
        <v>54.48</v>
      </c>
      <c r="M32">
        <v>52.073</v>
      </c>
      <c r="P32" s="2"/>
      <c r="R32" s="2"/>
      <c r="S32" s="2"/>
      <c r="W32" s="3"/>
      <c r="AB32" s="8"/>
    </row>
    <row r="33" spans="2:34" x14ac:dyDescent="0.2">
      <c r="B33" s="8"/>
      <c r="C33" s="8"/>
      <c r="K33" s="3"/>
      <c r="P33" s="2"/>
      <c r="R33" s="2"/>
      <c r="S33" s="2"/>
      <c r="W33" s="3"/>
      <c r="AB33" s="8"/>
    </row>
    <row r="34" spans="2:34" x14ac:dyDescent="0.2">
      <c r="B34" s="8"/>
      <c r="C34" s="8"/>
      <c r="K34" s="3"/>
      <c r="P34" s="2"/>
      <c r="R34" s="2"/>
      <c r="S34" s="2"/>
      <c r="W34" s="3"/>
      <c r="AB34" s="8"/>
    </row>
    <row r="35" spans="2:34" x14ac:dyDescent="0.2">
      <c r="B35" s="8"/>
      <c r="C35" s="8"/>
      <c r="K35" s="3"/>
      <c r="P35" s="8"/>
      <c r="AB35" s="8"/>
    </row>
    <row r="36" spans="2:34" x14ac:dyDescent="0.2">
      <c r="B36" s="8"/>
      <c r="C36" s="8"/>
      <c r="K36" s="3"/>
      <c r="P36" s="8"/>
      <c r="R36" s="2"/>
      <c r="T36" s="2"/>
      <c r="U36" s="2"/>
      <c r="AA36" s="8"/>
    </row>
    <row r="37" spans="2:34" x14ac:dyDescent="0.2">
      <c r="B37" s="8"/>
      <c r="C37" s="8"/>
      <c r="K37" s="3"/>
      <c r="Q37" s="8"/>
      <c r="R37" s="2"/>
      <c r="T37" s="2"/>
      <c r="U37" s="2"/>
      <c r="AB37" s="8"/>
    </row>
    <row r="38" spans="2:34" x14ac:dyDescent="0.2">
      <c r="B38" s="8"/>
      <c r="C38" s="8"/>
      <c r="Q38" s="8"/>
      <c r="R38" s="2"/>
      <c r="T38" s="2"/>
      <c r="U38" s="2"/>
      <c r="AB38" s="8"/>
    </row>
    <row r="39" spans="2:34" x14ac:dyDescent="0.2">
      <c r="B39" s="8"/>
      <c r="C39" s="8"/>
      <c r="Q39" s="8"/>
      <c r="R39" s="2"/>
      <c r="T39" s="2"/>
      <c r="U39" s="2"/>
      <c r="AB39" s="8"/>
      <c r="AC39" s="8"/>
      <c r="AD39" s="8"/>
      <c r="AE39" s="8"/>
      <c r="AF39" s="8"/>
      <c r="AG39" s="8"/>
      <c r="AH39" s="8"/>
    </row>
    <row r="40" spans="2:34" x14ac:dyDescent="0.2">
      <c r="B40" s="8"/>
      <c r="C40" s="8"/>
      <c r="R40" s="2"/>
      <c r="T40" s="2"/>
      <c r="U40" s="2"/>
      <c r="AB40" s="8"/>
      <c r="AC40" s="8"/>
      <c r="AD40" s="8"/>
      <c r="AE40" s="8"/>
      <c r="AF40" s="8"/>
      <c r="AG40" s="8"/>
      <c r="AH40" s="8"/>
    </row>
    <row r="41" spans="2:34" x14ac:dyDescent="0.2">
      <c r="B41" s="8"/>
      <c r="C41" s="8"/>
      <c r="D41" s="8"/>
      <c r="R41" s="2"/>
      <c r="T41" s="2"/>
      <c r="U41" s="2"/>
      <c r="AB41" s="8"/>
      <c r="AC41" s="8"/>
      <c r="AD41" s="8"/>
      <c r="AE41" s="8"/>
      <c r="AF41" s="8"/>
      <c r="AG41" s="8"/>
      <c r="AH41" s="8"/>
    </row>
    <row r="42" spans="2:34" x14ac:dyDescent="0.2">
      <c r="B42" s="8"/>
      <c r="C42" s="8"/>
      <c r="D42" s="8"/>
    </row>
    <row r="43" spans="2:34" x14ac:dyDescent="0.2">
      <c r="B43" s="8"/>
      <c r="C43" s="8"/>
      <c r="D43" s="8"/>
      <c r="R43" s="8"/>
    </row>
    <row r="44" spans="2:34" x14ac:dyDescent="0.2">
      <c r="R44" s="8"/>
    </row>
    <row r="49" spans="5:12" x14ac:dyDescent="0.2">
      <c r="E49" t="s">
        <v>68</v>
      </c>
      <c r="G49" t="s">
        <v>65</v>
      </c>
      <c r="L49" t="s">
        <v>66</v>
      </c>
    </row>
    <row r="50" spans="5:12" x14ac:dyDescent="0.2">
      <c r="E50">
        <v>1</v>
      </c>
      <c r="F50" t="s">
        <v>250</v>
      </c>
      <c r="G50">
        <v>51320.411</v>
      </c>
      <c r="H50">
        <v>1400.52</v>
      </c>
      <c r="I50">
        <v>0</v>
      </c>
      <c r="J50">
        <v>71875281.714000002</v>
      </c>
      <c r="K50">
        <v>87178193</v>
      </c>
      <c r="L50">
        <v>0</v>
      </c>
    </row>
    <row r="51" spans="5:12" x14ac:dyDescent="0.2">
      <c r="E51">
        <v>2</v>
      </c>
      <c r="F51" t="s">
        <v>251</v>
      </c>
      <c r="G51">
        <v>51632.057999999997</v>
      </c>
      <c r="H51">
        <v>1357.453</v>
      </c>
      <c r="I51">
        <v>0</v>
      </c>
      <c r="J51">
        <v>70088071.313999996</v>
      </c>
      <c r="K51">
        <v>85010469</v>
      </c>
      <c r="L51">
        <v>0</v>
      </c>
    </row>
    <row r="52" spans="5:12" x14ac:dyDescent="0.2">
      <c r="E52">
        <v>3</v>
      </c>
      <c r="F52" t="s">
        <v>252</v>
      </c>
      <c r="G52">
        <v>97.287000000000006</v>
      </c>
      <c r="H52">
        <v>1533.1489999999999</v>
      </c>
      <c r="I52">
        <v>88.531000000000006</v>
      </c>
      <c r="J52">
        <v>149155.13399999999</v>
      </c>
      <c r="K52">
        <v>180911.64</v>
      </c>
      <c r="L52">
        <v>106.566</v>
      </c>
    </row>
    <row r="53" spans="5:12" x14ac:dyDescent="0.2">
      <c r="E53">
        <v>4</v>
      </c>
      <c r="F53" t="s">
        <v>253</v>
      </c>
      <c r="G53">
        <v>93.989000000000004</v>
      </c>
      <c r="H53">
        <v>1407.5820000000001</v>
      </c>
      <c r="I53">
        <v>88.478999999999999</v>
      </c>
      <c r="J53">
        <v>132297.122</v>
      </c>
      <c r="K53">
        <v>160464.40100000001</v>
      </c>
      <c r="L53">
        <v>102.935</v>
      </c>
    </row>
    <row r="54" spans="5:12" x14ac:dyDescent="0.2">
      <c r="E54">
        <v>5</v>
      </c>
      <c r="F54" t="s">
        <v>254</v>
      </c>
      <c r="G54">
        <v>85.744</v>
      </c>
      <c r="H54">
        <v>1439.9849999999999</v>
      </c>
      <c r="I54">
        <v>90</v>
      </c>
      <c r="J54">
        <v>123470.409</v>
      </c>
      <c r="K54">
        <v>149758.399</v>
      </c>
      <c r="L54">
        <v>93.221000000000004</v>
      </c>
    </row>
    <row r="55" spans="5:12" x14ac:dyDescent="0.2">
      <c r="E55">
        <v>6</v>
      </c>
      <c r="F55" t="s">
        <v>255</v>
      </c>
      <c r="G55">
        <v>100.58499999999999</v>
      </c>
      <c r="H55">
        <v>1220.2090000000001</v>
      </c>
      <c r="I55">
        <v>89.052999999999997</v>
      </c>
      <c r="J55">
        <v>122734.251</v>
      </c>
      <c r="K55">
        <v>148865.50599999999</v>
      </c>
      <c r="L55">
        <v>110.197</v>
      </c>
    </row>
    <row r="56" spans="5:12" x14ac:dyDescent="0.2">
      <c r="E56">
        <v>7</v>
      </c>
      <c r="F56" t="s">
        <v>256</v>
      </c>
      <c r="G56">
        <v>85.744</v>
      </c>
      <c r="H56">
        <v>1396.241</v>
      </c>
      <c r="I56">
        <v>88.314999999999998</v>
      </c>
      <c r="J56">
        <v>119719.622</v>
      </c>
      <c r="K56">
        <v>145209.03599999999</v>
      </c>
      <c r="L56">
        <v>93.253</v>
      </c>
    </row>
    <row r="57" spans="5:12" x14ac:dyDescent="0.2">
      <c r="E57">
        <v>8</v>
      </c>
      <c r="F57" t="s">
        <v>257</v>
      </c>
      <c r="G57">
        <v>64.308000000000007</v>
      </c>
      <c r="H57">
        <v>1354.0740000000001</v>
      </c>
      <c r="I57">
        <v>90</v>
      </c>
      <c r="J57">
        <v>87078.06</v>
      </c>
      <c r="K57">
        <v>105617.783</v>
      </c>
      <c r="L57">
        <v>70.218999999999994</v>
      </c>
    </row>
    <row r="58" spans="5:12" x14ac:dyDescent="0.2">
      <c r="E58">
        <v>9</v>
      </c>
      <c r="F58" t="s">
        <v>258</v>
      </c>
      <c r="G58">
        <v>50.292000000000002</v>
      </c>
      <c r="H58">
        <v>1551.845</v>
      </c>
      <c r="I58">
        <v>90</v>
      </c>
      <c r="J58">
        <v>78045.869000000006</v>
      </c>
      <c r="K58">
        <v>94662.554999999993</v>
      </c>
      <c r="L58">
        <v>54.48</v>
      </c>
    </row>
    <row r="59" spans="5:12" x14ac:dyDescent="0.2">
      <c r="E59">
        <v>10</v>
      </c>
      <c r="F59" t="s">
        <v>259</v>
      </c>
      <c r="G59">
        <v>47.819000000000003</v>
      </c>
      <c r="H59">
        <v>1487.915</v>
      </c>
      <c r="I59">
        <v>92.01</v>
      </c>
      <c r="J59">
        <v>71150.48</v>
      </c>
      <c r="K59">
        <v>86299.073999999993</v>
      </c>
      <c r="L59">
        <v>52.073</v>
      </c>
    </row>
    <row r="61" spans="5:12" x14ac:dyDescent="0.2">
      <c r="G61" t="s">
        <v>65</v>
      </c>
      <c r="J61" t="s">
        <v>66</v>
      </c>
    </row>
    <row r="62" spans="5:12" x14ac:dyDescent="0.2">
      <c r="G62" t="s">
        <v>85</v>
      </c>
      <c r="H62" t="s">
        <v>86</v>
      </c>
      <c r="J62" t="s">
        <v>85</v>
      </c>
      <c r="K62" t="s">
        <v>86</v>
      </c>
    </row>
    <row r="63" spans="5:12" x14ac:dyDescent="0.2">
      <c r="F63" t="s">
        <v>69</v>
      </c>
      <c r="G63">
        <f>$G$50</f>
        <v>51320.411</v>
      </c>
      <c r="H63">
        <f>$G$51</f>
        <v>51632.057999999997</v>
      </c>
      <c r="I63" s="3" t="s">
        <v>64</v>
      </c>
      <c r="J63">
        <f>AVERAGE(J64:J67)</f>
        <v>86.88000000000001</v>
      </c>
      <c r="K63">
        <f>AVERAGE(K64:K67)</f>
        <v>83.855999999999995</v>
      </c>
    </row>
    <row r="64" spans="5:12" x14ac:dyDescent="0.2">
      <c r="I64" s="3" t="s">
        <v>74</v>
      </c>
      <c r="J64">
        <f>$L$52</f>
        <v>106.566</v>
      </c>
      <c r="K64">
        <f>$L$53</f>
        <v>102.935</v>
      </c>
    </row>
    <row r="65" spans="9:11" x14ac:dyDescent="0.2">
      <c r="I65" s="3" t="s">
        <v>75</v>
      </c>
      <c r="J65">
        <f>$L$54</f>
        <v>93.221000000000004</v>
      </c>
      <c r="K65">
        <f>$L$55</f>
        <v>110.197</v>
      </c>
    </row>
    <row r="66" spans="9:11" x14ac:dyDescent="0.2">
      <c r="I66" s="3" t="s">
        <v>76</v>
      </c>
      <c r="J66">
        <f>$L$56</f>
        <v>93.253</v>
      </c>
      <c r="K66">
        <f>$L$57</f>
        <v>70.218999999999994</v>
      </c>
    </row>
    <row r="67" spans="9:11" x14ac:dyDescent="0.2">
      <c r="I67" s="3" t="s">
        <v>77</v>
      </c>
      <c r="J67">
        <f>$L$58</f>
        <v>54.48</v>
      </c>
      <c r="K67">
        <f>$L$59</f>
        <v>52.073</v>
      </c>
    </row>
  </sheetData>
  <mergeCells count="4">
    <mergeCell ref="I1:J1"/>
    <mergeCell ref="L1:M1"/>
    <mergeCell ref="U1:V1"/>
    <mergeCell ref="AG1:AH1"/>
  </mergeCells>
  <conditionalFormatting sqref="V20">
    <cfRule type="cellIs" dxfId="3" priority="4" operator="lessThan">
      <formula>0.05</formula>
    </cfRule>
  </conditionalFormatting>
  <conditionalFormatting sqref="V21">
    <cfRule type="cellIs" dxfId="2" priority="3" operator="greaterThan">
      <formula>0.8</formula>
    </cfRule>
  </conditionalFormatting>
  <conditionalFormatting sqref="AH20">
    <cfRule type="cellIs" dxfId="1" priority="2" operator="lessThan">
      <formula>0.05</formula>
    </cfRule>
  </conditionalFormatting>
  <conditionalFormatting sqref="AH21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DA6B-9655-5447-8EA7-DE51E918B9A6}">
  <dimension ref="A1:AE69"/>
  <sheetViews>
    <sheetView topLeftCell="T13" zoomScale="85" workbookViewId="0">
      <selection activeCell="AI35" sqref="AI35"/>
    </sheetView>
  </sheetViews>
  <sheetFormatPr baseColWidth="10" defaultRowHeight="16" x14ac:dyDescent="0.2"/>
  <cols>
    <col min="1" max="1" width="33.33203125" bestFit="1" customWidth="1"/>
    <col min="2" max="2" width="24.33203125" bestFit="1" customWidth="1"/>
    <col min="3" max="3" width="3.5" customWidth="1"/>
    <col min="4" max="4" width="3.83203125" customWidth="1"/>
    <col min="31" max="31" width="12.1640625" bestFit="1" customWidth="1"/>
  </cols>
  <sheetData>
    <row r="1" spans="1:31" x14ac:dyDescent="0.2">
      <c r="H1">
        <v>0</v>
      </c>
      <c r="I1" t="s">
        <v>320</v>
      </c>
    </row>
    <row r="2" spans="1:31" x14ac:dyDescent="0.2">
      <c r="H2">
        <v>1</v>
      </c>
      <c r="I2" t="s">
        <v>319</v>
      </c>
    </row>
    <row r="3" spans="1:31" x14ac:dyDescent="0.2">
      <c r="H3">
        <v>2</v>
      </c>
      <c r="I3" t="s">
        <v>318</v>
      </c>
    </row>
    <row r="4" spans="1:31" x14ac:dyDescent="0.2">
      <c r="E4" s="33" t="s">
        <v>55</v>
      </c>
      <c r="F4" s="33"/>
      <c r="H4" s="33" t="s">
        <v>317</v>
      </c>
      <c r="I4" s="33"/>
      <c r="N4" t="s">
        <v>348</v>
      </c>
      <c r="O4" s="33" t="s">
        <v>55</v>
      </c>
      <c r="P4" s="33"/>
      <c r="V4" t="s">
        <v>348</v>
      </c>
      <c r="W4" s="33" t="s">
        <v>317</v>
      </c>
      <c r="X4" s="33"/>
    </row>
    <row r="5" spans="1:31" x14ac:dyDescent="0.2">
      <c r="E5" t="s">
        <v>315</v>
      </c>
      <c r="F5" t="s">
        <v>316</v>
      </c>
      <c r="H5" t="s">
        <v>315</v>
      </c>
      <c r="I5" t="s">
        <v>316</v>
      </c>
      <c r="O5" t="s">
        <v>315</v>
      </c>
      <c r="P5" t="s">
        <v>316</v>
      </c>
      <c r="W5" t="s">
        <v>315</v>
      </c>
      <c r="X5" t="s">
        <v>316</v>
      </c>
    </row>
    <row r="6" spans="1:31" x14ac:dyDescent="0.2">
      <c r="E6" t="s">
        <v>85</v>
      </c>
      <c r="F6" t="s">
        <v>85</v>
      </c>
      <c r="H6" t="s">
        <v>85</v>
      </c>
      <c r="I6" t="s">
        <v>85</v>
      </c>
      <c r="N6" t="s">
        <v>46</v>
      </c>
      <c r="O6" t="s">
        <v>85</v>
      </c>
      <c r="P6" t="s">
        <v>85</v>
      </c>
      <c r="Q6" t="s">
        <v>184</v>
      </c>
      <c r="V6" t="s">
        <v>46</v>
      </c>
      <c r="W6" t="s">
        <v>85</v>
      </c>
      <c r="X6" t="s">
        <v>85</v>
      </c>
      <c r="AB6" t="s">
        <v>354</v>
      </c>
    </row>
    <row r="7" spans="1:31" x14ac:dyDescent="0.2">
      <c r="A7" t="s">
        <v>238</v>
      </c>
      <c r="B7" t="s">
        <v>297</v>
      </c>
      <c r="E7">
        <v>71</v>
      </c>
      <c r="F7">
        <v>79</v>
      </c>
      <c r="H7">
        <v>0</v>
      </c>
      <c r="I7">
        <v>0</v>
      </c>
      <c r="M7" t="s">
        <v>296</v>
      </c>
      <c r="N7">
        <v>1</v>
      </c>
      <c r="O7">
        <f>AVERAGE(E7:E9)</f>
        <v>59.333333333333336</v>
      </c>
      <c r="P7">
        <f>AVERAGE(F7:F9)</f>
        <v>68.666666666666671</v>
      </c>
      <c r="Q7">
        <f t="shared" ref="Q7:Q12" si="0">P7/O7</f>
        <v>1.1573033707865168</v>
      </c>
      <c r="U7" t="s">
        <v>296</v>
      </c>
      <c r="V7">
        <v>1</v>
      </c>
      <c r="W7">
        <f>AVERAGE(H7:H9)</f>
        <v>0</v>
      </c>
      <c r="X7">
        <f>AVERAGE(I7:I9)</f>
        <v>0</v>
      </c>
      <c r="AA7" t="s">
        <v>353</v>
      </c>
      <c r="AB7" t="s">
        <v>85</v>
      </c>
      <c r="AC7" t="s">
        <v>85</v>
      </c>
      <c r="AD7" t="s">
        <v>85</v>
      </c>
      <c r="AE7" t="s">
        <v>241</v>
      </c>
    </row>
    <row r="8" spans="1:31" x14ac:dyDescent="0.2">
      <c r="B8" t="s">
        <v>298</v>
      </c>
      <c r="E8">
        <v>54</v>
      </c>
      <c r="F8">
        <v>59</v>
      </c>
      <c r="H8">
        <v>0</v>
      </c>
      <c r="I8">
        <v>0</v>
      </c>
      <c r="N8">
        <v>2</v>
      </c>
      <c r="O8">
        <f>AVERAGE(E11:E13)</f>
        <v>34.333333333333336</v>
      </c>
      <c r="P8">
        <f>AVERAGE(F11:F13)</f>
        <v>34</v>
      </c>
      <c r="Q8">
        <f t="shared" si="0"/>
        <v>0.99029126213592222</v>
      </c>
      <c r="V8">
        <v>2</v>
      </c>
      <c r="W8">
        <f>AVERAGE(H11:H13)</f>
        <v>0</v>
      </c>
      <c r="X8">
        <f>AVERAGE(I11:I13)</f>
        <v>0.33333333333333331</v>
      </c>
      <c r="AA8">
        <v>0</v>
      </c>
      <c r="AB8">
        <f>COUNTIF(H7:H29,0)</f>
        <v>15</v>
      </c>
      <c r="AC8">
        <f>COUNTIF(I7:I29,0)</f>
        <v>15</v>
      </c>
      <c r="AD8">
        <f>COUNTIF(H35:H69,0)</f>
        <v>20</v>
      </c>
      <c r="AE8">
        <f>COUNTIF(I35:I69,0)</f>
        <v>3</v>
      </c>
    </row>
    <row r="9" spans="1:31" x14ac:dyDescent="0.2">
      <c r="B9" t="s">
        <v>299</v>
      </c>
      <c r="E9">
        <v>53</v>
      </c>
      <c r="F9">
        <v>68</v>
      </c>
      <c r="H9">
        <v>0</v>
      </c>
      <c r="I9">
        <v>0</v>
      </c>
      <c r="N9">
        <v>3</v>
      </c>
      <c r="O9">
        <f>AVERAGE(E15:E17)</f>
        <v>97</v>
      </c>
      <c r="P9">
        <f>AVERAGE(F15:F17)</f>
        <v>80</v>
      </c>
      <c r="Q9">
        <f t="shared" si="0"/>
        <v>0.82474226804123707</v>
      </c>
      <c r="V9">
        <v>3</v>
      </c>
      <c r="W9">
        <f>AVERAGE(H15:H17)</f>
        <v>0.33333333333333331</v>
      </c>
      <c r="X9">
        <f>AVERAGE(I15:I17)</f>
        <v>0</v>
      </c>
      <c r="AA9">
        <v>1</v>
      </c>
      <c r="AB9">
        <f>COUNTIF(H7:H29,1)</f>
        <v>3</v>
      </c>
      <c r="AC9">
        <f>COUNTIF(I7:I29,1)</f>
        <v>3</v>
      </c>
      <c r="AD9">
        <f>COUNTIF(H35:H69,1)</f>
        <v>7</v>
      </c>
      <c r="AE9">
        <f>COUNTIF(I35:I69,1)</f>
        <v>10</v>
      </c>
    </row>
    <row r="10" spans="1:31" x14ac:dyDescent="0.2">
      <c r="N10">
        <v>4</v>
      </c>
      <c r="O10">
        <f>AVERAGE(E19:E21)</f>
        <v>53.666666666666664</v>
      </c>
      <c r="P10">
        <f>AVERAGE(F19:F21)</f>
        <v>48.666666666666664</v>
      </c>
      <c r="Q10">
        <f t="shared" si="0"/>
        <v>0.90683229813664601</v>
      </c>
      <c r="V10">
        <v>4</v>
      </c>
      <c r="W10">
        <f>AVERAGE(H19:H21)</f>
        <v>0</v>
      </c>
      <c r="X10">
        <f>AVERAGE(I19:I21)</f>
        <v>0</v>
      </c>
      <c r="AA10">
        <v>2</v>
      </c>
      <c r="AB10">
        <f>COUNTIF(H7:H29,2)</f>
        <v>0</v>
      </c>
      <c r="AC10">
        <f>COUNTIF(I7:I29,2)</f>
        <v>0</v>
      </c>
      <c r="AD10">
        <f>COUNTIF(H35:H69,2)</f>
        <v>0</v>
      </c>
      <c r="AE10">
        <f>COUNTIF(I35:I69,2)</f>
        <v>14</v>
      </c>
    </row>
    <row r="11" spans="1:31" x14ac:dyDescent="0.2">
      <c r="A11" t="s">
        <v>238</v>
      </c>
      <c r="B11" t="s">
        <v>300</v>
      </c>
      <c r="E11">
        <v>49</v>
      </c>
      <c r="F11">
        <v>40</v>
      </c>
      <c r="H11">
        <v>0</v>
      </c>
      <c r="I11">
        <v>0</v>
      </c>
      <c r="N11">
        <v>5</v>
      </c>
      <c r="O11">
        <f>AVERAGE(E23:E25)</f>
        <v>43</v>
      </c>
      <c r="P11">
        <f>AVERAGE(F23:F25)</f>
        <v>41.666666666666664</v>
      </c>
      <c r="Q11">
        <f t="shared" si="0"/>
        <v>0.96899224806201545</v>
      </c>
      <c r="V11">
        <v>5</v>
      </c>
      <c r="W11">
        <f>AVERAGE(H23:H25)</f>
        <v>0</v>
      </c>
      <c r="X11">
        <f>AVERAGE(I23:I25)</f>
        <v>0</v>
      </c>
    </row>
    <row r="12" spans="1:31" x14ac:dyDescent="0.2">
      <c r="B12" t="s">
        <v>301</v>
      </c>
      <c r="E12">
        <v>28</v>
      </c>
      <c r="F12">
        <v>35</v>
      </c>
      <c r="H12">
        <v>0</v>
      </c>
      <c r="I12">
        <v>0</v>
      </c>
      <c r="N12">
        <v>6</v>
      </c>
      <c r="O12">
        <f>AVERAGE(E27:E29)</f>
        <v>11.333333333333334</v>
      </c>
      <c r="P12">
        <f>AVERAGE(F27:F29)</f>
        <v>10.666666666666666</v>
      </c>
      <c r="Q12">
        <f t="shared" si="0"/>
        <v>0.94117647058823517</v>
      </c>
      <c r="V12">
        <v>6</v>
      </c>
      <c r="W12">
        <f>AVERAGE(H27:H29)</f>
        <v>0.66666666666666663</v>
      </c>
      <c r="X12">
        <f>AVERAGE(I27:I29)</f>
        <v>0.66666666666666663</v>
      </c>
    </row>
    <row r="13" spans="1:31" x14ac:dyDescent="0.2">
      <c r="B13" t="s">
        <v>302</v>
      </c>
      <c r="E13">
        <v>26</v>
      </c>
      <c r="F13">
        <v>27</v>
      </c>
      <c r="H13">
        <v>0</v>
      </c>
      <c r="I13">
        <v>1</v>
      </c>
    </row>
    <row r="14" spans="1:31" x14ac:dyDescent="0.2">
      <c r="AA14" t="s">
        <v>315</v>
      </c>
      <c r="AB14" t="s">
        <v>316</v>
      </c>
      <c r="AD14" t="s">
        <v>315</v>
      </c>
      <c r="AE14" t="s">
        <v>316</v>
      </c>
    </row>
    <row r="15" spans="1:31" x14ac:dyDescent="0.2">
      <c r="A15" t="s">
        <v>238</v>
      </c>
      <c r="B15" t="s">
        <v>303</v>
      </c>
      <c r="E15">
        <v>89</v>
      </c>
      <c r="F15">
        <v>64</v>
      </c>
      <c r="H15">
        <v>1</v>
      </c>
      <c r="I15">
        <v>0</v>
      </c>
      <c r="AA15" t="s">
        <v>85</v>
      </c>
      <c r="AB15" t="s">
        <v>85</v>
      </c>
      <c r="AD15" t="s">
        <v>85</v>
      </c>
      <c r="AE15" t="s">
        <v>241</v>
      </c>
    </row>
    <row r="16" spans="1:31" x14ac:dyDescent="0.2">
      <c r="B16" t="s">
        <v>304</v>
      </c>
      <c r="E16">
        <v>102</v>
      </c>
      <c r="F16">
        <v>79</v>
      </c>
      <c r="H16">
        <v>0</v>
      </c>
      <c r="I16">
        <v>0</v>
      </c>
      <c r="AA16">
        <v>0</v>
      </c>
      <c r="AB16">
        <v>0</v>
      </c>
      <c r="AD16">
        <v>0</v>
      </c>
      <c r="AE16">
        <v>0</v>
      </c>
    </row>
    <row r="17" spans="1:31" x14ac:dyDescent="0.2">
      <c r="B17" t="s">
        <v>305</v>
      </c>
      <c r="E17">
        <v>100</v>
      </c>
      <c r="F17">
        <v>97</v>
      </c>
      <c r="H17">
        <v>0</v>
      </c>
      <c r="I17">
        <v>0</v>
      </c>
      <c r="N17" t="s">
        <v>348</v>
      </c>
      <c r="O17" s="33" t="s">
        <v>55</v>
      </c>
      <c r="P17" s="33"/>
      <c r="V17" t="s">
        <v>348</v>
      </c>
      <c r="W17" s="33" t="s">
        <v>317</v>
      </c>
      <c r="X17" s="33"/>
      <c r="AA17">
        <v>0</v>
      </c>
      <c r="AB17">
        <v>0</v>
      </c>
      <c r="AD17">
        <v>0</v>
      </c>
      <c r="AE17">
        <v>0</v>
      </c>
    </row>
    <row r="18" spans="1:31" x14ac:dyDescent="0.2">
      <c r="O18" t="s">
        <v>315</v>
      </c>
      <c r="P18" t="s">
        <v>316</v>
      </c>
      <c r="W18" t="s">
        <v>315</v>
      </c>
      <c r="X18" t="s">
        <v>316</v>
      </c>
      <c r="AA18">
        <v>0</v>
      </c>
      <c r="AB18">
        <v>0</v>
      </c>
      <c r="AD18">
        <v>0</v>
      </c>
      <c r="AE18">
        <v>2</v>
      </c>
    </row>
    <row r="19" spans="1:31" x14ac:dyDescent="0.2">
      <c r="A19" t="s">
        <v>238</v>
      </c>
      <c r="B19" t="s">
        <v>306</v>
      </c>
      <c r="E19">
        <v>56</v>
      </c>
      <c r="F19">
        <v>47</v>
      </c>
      <c r="H19">
        <v>0</v>
      </c>
      <c r="I19">
        <v>0</v>
      </c>
      <c r="N19" t="s">
        <v>46</v>
      </c>
      <c r="O19" t="s">
        <v>85</v>
      </c>
      <c r="P19" t="s">
        <v>349</v>
      </c>
      <c r="Q19" t="s">
        <v>184</v>
      </c>
      <c r="V19" t="s">
        <v>46</v>
      </c>
      <c r="W19" t="s">
        <v>85</v>
      </c>
      <c r="X19" t="s">
        <v>349</v>
      </c>
    </row>
    <row r="20" spans="1:31" x14ac:dyDescent="0.2">
      <c r="B20" t="s">
        <v>307</v>
      </c>
      <c r="E20">
        <v>48</v>
      </c>
      <c r="F20">
        <v>46</v>
      </c>
      <c r="H20">
        <v>0</v>
      </c>
      <c r="I20">
        <v>0</v>
      </c>
      <c r="M20" t="s">
        <v>241</v>
      </c>
      <c r="N20">
        <v>1</v>
      </c>
      <c r="O20">
        <f>AVERAGE(E35:E37)</f>
        <v>38.333333333333336</v>
      </c>
      <c r="P20">
        <f>AVERAGE(F35:F37)</f>
        <v>27</v>
      </c>
      <c r="Q20">
        <f t="shared" ref="Q20:Q28" si="1">P20/O20</f>
        <v>0.70434782608695645</v>
      </c>
      <c r="U20" t="s">
        <v>241</v>
      </c>
      <c r="V20">
        <v>1</v>
      </c>
      <c r="W20">
        <f>AVERAGE(H35:H37)</f>
        <v>0</v>
      </c>
      <c r="X20">
        <f>AVERAGE(I35:I37)</f>
        <v>0.66666666666666663</v>
      </c>
      <c r="AA20">
        <v>0</v>
      </c>
      <c r="AB20">
        <v>0</v>
      </c>
      <c r="AD20">
        <v>0</v>
      </c>
      <c r="AE20">
        <v>1</v>
      </c>
    </row>
    <row r="21" spans="1:31" x14ac:dyDescent="0.2">
      <c r="B21" t="s">
        <v>308</v>
      </c>
      <c r="E21">
        <v>57</v>
      </c>
      <c r="F21">
        <v>53</v>
      </c>
      <c r="H21">
        <v>0</v>
      </c>
      <c r="I21">
        <v>0</v>
      </c>
      <c r="N21">
        <v>2</v>
      </c>
      <c r="O21">
        <f>AVERAGE(E39:E41)</f>
        <v>30</v>
      </c>
      <c r="P21">
        <f>AVERAGE(F39:F41)</f>
        <v>32.666666666666664</v>
      </c>
      <c r="Q21">
        <f t="shared" si="1"/>
        <v>1.0888888888888888</v>
      </c>
      <c r="V21">
        <v>2</v>
      </c>
      <c r="W21">
        <f>AVERAGE(H39:H41)</f>
        <v>0</v>
      </c>
      <c r="X21">
        <f>AVERAGE(I39:I41)</f>
        <v>1</v>
      </c>
      <c r="AA21">
        <v>0</v>
      </c>
      <c r="AB21">
        <v>0</v>
      </c>
      <c r="AD21">
        <v>0</v>
      </c>
      <c r="AE21">
        <v>1</v>
      </c>
    </row>
    <row r="22" spans="1:31" x14ac:dyDescent="0.2">
      <c r="N22">
        <v>3</v>
      </c>
      <c r="O22">
        <f>AVERAGE(E43:E45)</f>
        <v>51</v>
      </c>
      <c r="P22">
        <f>AVERAGE(F43:F45)</f>
        <v>40.666666666666664</v>
      </c>
      <c r="Q22">
        <f t="shared" si="1"/>
        <v>0.79738562091503262</v>
      </c>
      <c r="V22">
        <v>3</v>
      </c>
      <c r="W22">
        <f>AVERAGE(H43:H45)</f>
        <v>0</v>
      </c>
      <c r="X22">
        <f>AVERAGE(I43:I45)</f>
        <v>1</v>
      </c>
      <c r="AA22">
        <v>0</v>
      </c>
      <c r="AB22">
        <v>1</v>
      </c>
      <c r="AD22">
        <v>0</v>
      </c>
      <c r="AE22">
        <v>1</v>
      </c>
    </row>
    <row r="23" spans="1:31" x14ac:dyDescent="0.2">
      <c r="A23" t="s">
        <v>238</v>
      </c>
      <c r="B23" t="s">
        <v>309</v>
      </c>
      <c r="E23">
        <v>53</v>
      </c>
      <c r="F23">
        <v>75</v>
      </c>
      <c r="H23">
        <v>0</v>
      </c>
      <c r="I23">
        <v>0</v>
      </c>
      <c r="N23">
        <v>5</v>
      </c>
      <c r="O23">
        <f>AVERAGE(E47:E49)</f>
        <v>43</v>
      </c>
      <c r="P23">
        <f>AVERAGE(F47:F49)</f>
        <v>34.333333333333336</v>
      </c>
      <c r="Q23">
        <f t="shared" si="1"/>
        <v>0.79844961240310086</v>
      </c>
      <c r="V23">
        <v>5</v>
      </c>
      <c r="W23">
        <f>AVERAGE(H47:H49)</f>
        <v>0.66666666666666663</v>
      </c>
      <c r="X23">
        <f>AVERAGE(I47:I49)</f>
        <v>1.6666666666666667</v>
      </c>
    </row>
    <row r="24" spans="1:31" x14ac:dyDescent="0.2">
      <c r="B24" t="s">
        <v>310</v>
      </c>
      <c r="E24">
        <v>32</v>
      </c>
      <c r="F24">
        <v>23</v>
      </c>
      <c r="H24">
        <v>0</v>
      </c>
      <c r="I24">
        <v>0</v>
      </c>
      <c r="N24">
        <v>6</v>
      </c>
      <c r="O24">
        <f>AVERAGE(E51:E53)</f>
        <v>15.333333333333334</v>
      </c>
      <c r="P24">
        <f>AVERAGE(F51:F53)</f>
        <v>19.666666666666668</v>
      </c>
      <c r="Q24">
        <f t="shared" si="1"/>
        <v>1.2826086956521738</v>
      </c>
      <c r="V24">
        <v>6</v>
      </c>
      <c r="W24">
        <f>AVERAGE(H51:H53)</f>
        <v>0.33333333333333331</v>
      </c>
      <c r="X24">
        <f>AVERAGE(I51:I53)</f>
        <v>1.3333333333333333</v>
      </c>
      <c r="AA24">
        <v>1</v>
      </c>
      <c r="AB24">
        <v>0</v>
      </c>
      <c r="AD24">
        <v>0</v>
      </c>
      <c r="AE24">
        <v>1</v>
      </c>
    </row>
    <row r="25" spans="1:31" x14ac:dyDescent="0.2">
      <c r="B25" t="s">
        <v>311</v>
      </c>
      <c r="E25">
        <v>44</v>
      </c>
      <c r="F25">
        <v>27</v>
      </c>
      <c r="H25">
        <v>0</v>
      </c>
      <c r="I25">
        <v>0</v>
      </c>
      <c r="N25">
        <v>7</v>
      </c>
      <c r="O25">
        <f>AVERAGE(E55:E57)</f>
        <v>22.666666666666668</v>
      </c>
      <c r="P25">
        <f>AVERAGE(F55:F57)</f>
        <v>19.666666666666668</v>
      </c>
      <c r="Q25">
        <f t="shared" si="1"/>
        <v>0.86764705882352944</v>
      </c>
      <c r="V25">
        <v>7</v>
      </c>
      <c r="W25">
        <f>AVERAGE(H55:H57)</f>
        <v>0.33333333333333331</v>
      </c>
      <c r="X25">
        <f>AVERAGE(I55:I57)</f>
        <v>1.3333333333333333</v>
      </c>
      <c r="AA25">
        <v>0</v>
      </c>
      <c r="AB25">
        <v>0</v>
      </c>
      <c r="AD25">
        <v>0</v>
      </c>
      <c r="AE25">
        <v>1</v>
      </c>
    </row>
    <row r="26" spans="1:31" x14ac:dyDescent="0.2">
      <c r="N26">
        <v>8</v>
      </c>
      <c r="O26">
        <f>AVERAGE(E59:E61)</f>
        <v>19.666666666666668</v>
      </c>
      <c r="P26">
        <f>AVERAGE(F59:F61)</f>
        <v>15.666666666666666</v>
      </c>
      <c r="Q26">
        <f t="shared" si="1"/>
        <v>0.7966101694915253</v>
      </c>
      <c r="V26">
        <v>8</v>
      </c>
      <c r="W26">
        <f>AVERAGE(H59:H61)</f>
        <v>0</v>
      </c>
      <c r="X26">
        <f>AVERAGE(I59:I61)</f>
        <v>1.6666666666666667</v>
      </c>
      <c r="AA26">
        <v>0</v>
      </c>
      <c r="AB26">
        <v>0</v>
      </c>
      <c r="AD26">
        <v>0</v>
      </c>
      <c r="AE26">
        <v>1</v>
      </c>
    </row>
    <row r="27" spans="1:31" x14ac:dyDescent="0.2">
      <c r="A27" t="s">
        <v>238</v>
      </c>
      <c r="B27" t="s">
        <v>312</v>
      </c>
      <c r="E27">
        <v>11</v>
      </c>
      <c r="F27">
        <v>9</v>
      </c>
      <c r="H27">
        <v>1</v>
      </c>
      <c r="I27">
        <v>0</v>
      </c>
      <c r="N27">
        <v>12</v>
      </c>
      <c r="O27">
        <f>AVERAGE(E63:E65)</f>
        <v>22.333333333333332</v>
      </c>
      <c r="P27">
        <f>AVERAGE(F63:F65)</f>
        <v>19.333333333333332</v>
      </c>
      <c r="Q27">
        <f t="shared" si="1"/>
        <v>0.86567164179104472</v>
      </c>
      <c r="V27">
        <v>12</v>
      </c>
      <c r="W27">
        <f>AVERAGE(H63:H65)</f>
        <v>0.66666666666666663</v>
      </c>
      <c r="X27">
        <f>AVERAGE(I63:I65)</f>
        <v>2</v>
      </c>
    </row>
    <row r="28" spans="1:31" x14ac:dyDescent="0.2">
      <c r="B28" t="s">
        <v>313</v>
      </c>
      <c r="E28">
        <v>14</v>
      </c>
      <c r="F28">
        <v>15</v>
      </c>
      <c r="H28">
        <v>0</v>
      </c>
      <c r="I28">
        <v>1</v>
      </c>
      <c r="N28">
        <v>13</v>
      </c>
      <c r="O28">
        <f>AVERAGE(E67:E69)</f>
        <v>21</v>
      </c>
      <c r="P28">
        <f>AVERAGE(F67:F69)</f>
        <v>14.666666666666666</v>
      </c>
      <c r="Q28">
        <f t="shared" si="1"/>
        <v>0.69841269841269837</v>
      </c>
      <c r="V28">
        <v>13</v>
      </c>
      <c r="W28">
        <f>AVERAGE(H67:H69)</f>
        <v>0.33333333333333331</v>
      </c>
      <c r="X28">
        <f>AVERAGE(I67:I69)</f>
        <v>2</v>
      </c>
      <c r="AA28">
        <v>0</v>
      </c>
      <c r="AB28">
        <v>0</v>
      </c>
      <c r="AD28">
        <v>0</v>
      </c>
      <c r="AE28">
        <v>2</v>
      </c>
    </row>
    <row r="29" spans="1:31" x14ac:dyDescent="0.2">
      <c r="B29" t="s">
        <v>314</v>
      </c>
      <c r="E29">
        <v>9</v>
      </c>
      <c r="F29">
        <v>8</v>
      </c>
      <c r="H29">
        <v>1</v>
      </c>
      <c r="I29">
        <v>1</v>
      </c>
      <c r="AA29">
        <v>0</v>
      </c>
      <c r="AB29">
        <v>0</v>
      </c>
      <c r="AD29">
        <v>1</v>
      </c>
      <c r="AE29">
        <v>2</v>
      </c>
    </row>
    <row r="30" spans="1:31" x14ac:dyDescent="0.2">
      <c r="AA30">
        <v>0</v>
      </c>
      <c r="AB30">
        <v>0</v>
      </c>
      <c r="AD30">
        <v>1</v>
      </c>
      <c r="AE30">
        <v>1</v>
      </c>
    </row>
    <row r="32" spans="1:31" x14ac:dyDescent="0.2">
      <c r="E32" s="33" t="s">
        <v>55</v>
      </c>
      <c r="F32" s="33"/>
      <c r="H32" s="33" t="s">
        <v>317</v>
      </c>
      <c r="I32" s="33"/>
      <c r="O32" s="1" t="s">
        <v>350</v>
      </c>
      <c r="P32" s="1"/>
      <c r="AA32">
        <v>0</v>
      </c>
      <c r="AB32">
        <v>0</v>
      </c>
      <c r="AD32">
        <v>1</v>
      </c>
      <c r="AE32">
        <v>1</v>
      </c>
    </row>
    <row r="33" spans="1:31" x14ac:dyDescent="0.2">
      <c r="E33" t="s">
        <v>315</v>
      </c>
      <c r="F33" t="s">
        <v>316</v>
      </c>
      <c r="H33" t="s">
        <v>315</v>
      </c>
      <c r="I33" t="s">
        <v>316</v>
      </c>
      <c r="O33" s="1" t="s">
        <v>296</v>
      </c>
      <c r="P33" s="1" t="s">
        <v>241</v>
      </c>
      <c r="AA33">
        <v>0</v>
      </c>
      <c r="AB33">
        <v>0</v>
      </c>
      <c r="AD33">
        <v>0</v>
      </c>
      <c r="AE33">
        <v>1</v>
      </c>
    </row>
    <row r="34" spans="1:31" x14ac:dyDescent="0.2">
      <c r="E34" t="s">
        <v>85</v>
      </c>
      <c r="F34" t="s">
        <v>86</v>
      </c>
      <c r="H34" t="s">
        <v>85</v>
      </c>
      <c r="I34" t="s">
        <v>86</v>
      </c>
      <c r="O34">
        <f>Q7</f>
        <v>1.1573033707865168</v>
      </c>
      <c r="P34">
        <f>Q20</f>
        <v>0.70434782608695645</v>
      </c>
      <c r="AA34">
        <v>0</v>
      </c>
      <c r="AB34">
        <v>0</v>
      </c>
      <c r="AD34">
        <v>0</v>
      </c>
      <c r="AE34">
        <v>2</v>
      </c>
    </row>
    <row r="35" spans="1:31" x14ac:dyDescent="0.2">
      <c r="A35" t="s">
        <v>238</v>
      </c>
      <c r="B35" t="s">
        <v>321</v>
      </c>
      <c r="E35">
        <v>47</v>
      </c>
      <c r="F35">
        <v>38</v>
      </c>
      <c r="H35">
        <v>0</v>
      </c>
      <c r="I35">
        <v>0</v>
      </c>
      <c r="O35">
        <f t="shared" ref="O35:O39" si="2">Q8</f>
        <v>0.99029126213592222</v>
      </c>
      <c r="P35">
        <f t="shared" ref="P35:P42" si="3">Q21</f>
        <v>1.0888888888888888</v>
      </c>
    </row>
    <row r="36" spans="1:31" x14ac:dyDescent="0.2">
      <c r="B36" t="s">
        <v>322</v>
      </c>
      <c r="E36">
        <v>42</v>
      </c>
      <c r="F36">
        <v>26</v>
      </c>
      <c r="H36">
        <v>0</v>
      </c>
      <c r="I36">
        <v>0</v>
      </c>
      <c r="O36">
        <f t="shared" si="2"/>
        <v>0.82474226804123707</v>
      </c>
      <c r="P36">
        <f t="shared" si="3"/>
        <v>0.79738562091503262</v>
      </c>
      <c r="AA36">
        <v>1</v>
      </c>
      <c r="AB36">
        <v>0</v>
      </c>
      <c r="AD36">
        <v>0</v>
      </c>
      <c r="AE36">
        <v>2</v>
      </c>
    </row>
    <row r="37" spans="1:31" x14ac:dyDescent="0.2">
      <c r="B37" t="s">
        <v>323</v>
      </c>
      <c r="E37">
        <v>26</v>
      </c>
      <c r="F37">
        <v>17</v>
      </c>
      <c r="H37">
        <v>0</v>
      </c>
      <c r="I37">
        <v>2</v>
      </c>
      <c r="O37">
        <f t="shared" si="2"/>
        <v>0.90683229813664601</v>
      </c>
      <c r="P37">
        <f t="shared" si="3"/>
        <v>0.79844961240310086</v>
      </c>
      <c r="AA37">
        <v>0</v>
      </c>
      <c r="AB37">
        <v>1</v>
      </c>
      <c r="AD37">
        <v>1</v>
      </c>
      <c r="AE37">
        <v>0</v>
      </c>
    </row>
    <row r="38" spans="1:31" x14ac:dyDescent="0.2">
      <c r="O38">
        <f t="shared" si="2"/>
        <v>0.96899224806201545</v>
      </c>
      <c r="P38">
        <f t="shared" si="3"/>
        <v>1.2826086956521738</v>
      </c>
      <c r="AA38">
        <v>1</v>
      </c>
      <c r="AB38">
        <v>1</v>
      </c>
      <c r="AD38">
        <v>0</v>
      </c>
      <c r="AE38">
        <v>2</v>
      </c>
    </row>
    <row r="39" spans="1:31" x14ac:dyDescent="0.2">
      <c r="A39" t="s">
        <v>238</v>
      </c>
      <c r="B39" t="s">
        <v>324</v>
      </c>
      <c r="E39">
        <v>41</v>
      </c>
      <c r="F39">
        <v>35</v>
      </c>
      <c r="H39">
        <v>0</v>
      </c>
      <c r="I39">
        <v>1</v>
      </c>
      <c r="O39">
        <f t="shared" si="2"/>
        <v>0.94117647058823517</v>
      </c>
      <c r="P39">
        <f t="shared" si="3"/>
        <v>0.86764705882352944</v>
      </c>
    </row>
    <row r="40" spans="1:31" x14ac:dyDescent="0.2">
      <c r="B40" t="s">
        <v>325</v>
      </c>
      <c r="E40">
        <v>26</v>
      </c>
      <c r="F40">
        <v>40</v>
      </c>
      <c r="H40">
        <v>0</v>
      </c>
      <c r="I40">
        <v>1</v>
      </c>
      <c r="P40">
        <f t="shared" si="3"/>
        <v>0.7966101694915253</v>
      </c>
      <c r="AD40">
        <v>0</v>
      </c>
      <c r="AE40">
        <v>1</v>
      </c>
    </row>
    <row r="41" spans="1:31" x14ac:dyDescent="0.2">
      <c r="B41" t="s">
        <v>326</v>
      </c>
      <c r="E41">
        <v>23</v>
      </c>
      <c r="F41">
        <v>23</v>
      </c>
      <c r="H41">
        <v>0</v>
      </c>
      <c r="I41">
        <v>1</v>
      </c>
      <c r="P41">
        <f t="shared" si="3"/>
        <v>0.86567164179104472</v>
      </c>
      <c r="AD41">
        <v>0</v>
      </c>
      <c r="AE41">
        <v>2</v>
      </c>
    </row>
    <row r="42" spans="1:31" x14ac:dyDescent="0.2">
      <c r="P42">
        <f t="shared" si="3"/>
        <v>0.69841269841269837</v>
      </c>
      <c r="AD42">
        <v>0</v>
      </c>
      <c r="AE42">
        <v>2</v>
      </c>
    </row>
    <row r="43" spans="1:31" x14ac:dyDescent="0.2">
      <c r="A43" t="s">
        <v>238</v>
      </c>
      <c r="B43" t="s">
        <v>327</v>
      </c>
      <c r="E43">
        <v>66</v>
      </c>
      <c r="F43">
        <v>60</v>
      </c>
      <c r="H43">
        <v>0</v>
      </c>
      <c r="I43">
        <v>1</v>
      </c>
    </row>
    <row r="44" spans="1:31" x14ac:dyDescent="0.2">
      <c r="B44" t="s">
        <v>328</v>
      </c>
      <c r="E44">
        <v>60</v>
      </c>
      <c r="F44">
        <v>40</v>
      </c>
      <c r="H44">
        <v>0</v>
      </c>
      <c r="I44">
        <v>1</v>
      </c>
      <c r="N44" t="s">
        <v>348</v>
      </c>
      <c r="O44">
        <f>AVERAGE(O34:O42)</f>
        <v>0.96488965295842899</v>
      </c>
      <c r="P44">
        <f>AVERAGE(P34:P42)</f>
        <v>0.87778024582943903</v>
      </c>
      <c r="AD44">
        <v>1</v>
      </c>
      <c r="AE44">
        <v>2</v>
      </c>
    </row>
    <row r="45" spans="1:31" x14ac:dyDescent="0.2">
      <c r="B45" t="s">
        <v>329</v>
      </c>
      <c r="E45">
        <v>27</v>
      </c>
      <c r="F45">
        <v>22</v>
      </c>
      <c r="H45">
        <v>0</v>
      </c>
      <c r="I45">
        <v>1</v>
      </c>
      <c r="N45" t="s">
        <v>93</v>
      </c>
      <c r="O45">
        <f>STDEV(O34:O42)/SQRT(COUNT(O34:O42))</f>
        <v>4.5188262786542088E-2</v>
      </c>
      <c r="P45">
        <f>STDEV(P34:P42)/SQRT(COUNT(P34:P42))</f>
        <v>6.349748249850122E-2</v>
      </c>
      <c r="AD45">
        <v>0</v>
      </c>
      <c r="AE45">
        <v>2</v>
      </c>
    </row>
    <row r="46" spans="1:31" x14ac:dyDescent="0.2">
      <c r="N46" t="s">
        <v>94</v>
      </c>
      <c r="P46">
        <f>CORREL(O34:O42,P34:P42)</f>
        <v>-8.4580852997746356E-2</v>
      </c>
      <c r="AD46">
        <v>1</v>
      </c>
      <c r="AE46">
        <v>2</v>
      </c>
    </row>
    <row r="47" spans="1:31" x14ac:dyDescent="0.2">
      <c r="A47" t="s">
        <v>238</v>
      </c>
      <c r="B47" t="s">
        <v>330</v>
      </c>
      <c r="E47">
        <v>42</v>
      </c>
      <c r="F47">
        <v>25</v>
      </c>
      <c r="H47">
        <v>0</v>
      </c>
      <c r="I47">
        <v>2</v>
      </c>
      <c r="N47" t="s">
        <v>351</v>
      </c>
      <c r="O47">
        <f>COUNT(O34:O42)</f>
        <v>6</v>
      </c>
      <c r="P47">
        <f>COUNT(P34:P42)</f>
        <v>9</v>
      </c>
    </row>
    <row r="48" spans="1:31" x14ac:dyDescent="0.2">
      <c r="B48" t="s">
        <v>331</v>
      </c>
      <c r="E48">
        <v>62</v>
      </c>
      <c r="F48">
        <v>43</v>
      </c>
      <c r="H48">
        <v>1</v>
      </c>
      <c r="I48">
        <v>2</v>
      </c>
      <c r="N48" t="s">
        <v>95</v>
      </c>
      <c r="P48">
        <f>TTEST(O34:O42,P34:P42,2,2)</f>
        <v>0.33321264048947352</v>
      </c>
      <c r="AD48">
        <v>1</v>
      </c>
      <c r="AE48">
        <v>2</v>
      </c>
    </row>
    <row r="49" spans="1:31" x14ac:dyDescent="0.2">
      <c r="B49" t="s">
        <v>332</v>
      </c>
      <c r="E49">
        <v>25</v>
      </c>
      <c r="F49">
        <v>35</v>
      </c>
      <c r="H49">
        <v>1</v>
      </c>
      <c r="I49">
        <v>1</v>
      </c>
      <c r="N49" t="s">
        <v>352</v>
      </c>
      <c r="P49">
        <v>0.97589999999999999</v>
      </c>
      <c r="AD49">
        <v>0</v>
      </c>
      <c r="AE49">
        <v>2</v>
      </c>
    </row>
    <row r="50" spans="1:31" x14ac:dyDescent="0.2">
      <c r="AD50">
        <v>0</v>
      </c>
      <c r="AE50">
        <v>2</v>
      </c>
    </row>
    <row r="51" spans="1:31" x14ac:dyDescent="0.2">
      <c r="A51" t="s">
        <v>238</v>
      </c>
      <c r="B51" t="s">
        <v>333</v>
      </c>
      <c r="E51">
        <v>10</v>
      </c>
      <c r="F51">
        <v>23</v>
      </c>
      <c r="H51">
        <v>1</v>
      </c>
      <c r="I51">
        <v>1</v>
      </c>
    </row>
    <row r="52" spans="1:31" x14ac:dyDescent="0.2">
      <c r="B52" t="s">
        <v>334</v>
      </c>
      <c r="E52">
        <v>25</v>
      </c>
      <c r="F52">
        <v>21</v>
      </c>
      <c r="H52">
        <v>0</v>
      </c>
      <c r="I52">
        <v>1</v>
      </c>
      <c r="AE52">
        <f>TTEST(AD16:AD50,AE16:AE50,2,1)</f>
        <v>9.624804491874227E-8</v>
      </c>
    </row>
    <row r="53" spans="1:31" x14ac:dyDescent="0.2">
      <c r="B53" t="s">
        <v>335</v>
      </c>
      <c r="E53">
        <v>11</v>
      </c>
      <c r="F53">
        <v>15</v>
      </c>
      <c r="H53">
        <v>0</v>
      </c>
      <c r="I53">
        <v>2</v>
      </c>
    </row>
    <row r="55" spans="1:31" x14ac:dyDescent="0.2">
      <c r="A55" t="s">
        <v>238</v>
      </c>
      <c r="B55" t="s">
        <v>336</v>
      </c>
      <c r="E55">
        <v>30</v>
      </c>
      <c r="F55">
        <v>31</v>
      </c>
      <c r="H55">
        <v>0</v>
      </c>
      <c r="I55">
        <v>2</v>
      </c>
    </row>
    <row r="56" spans="1:31" x14ac:dyDescent="0.2">
      <c r="B56" t="s">
        <v>337</v>
      </c>
      <c r="E56">
        <v>20</v>
      </c>
      <c r="F56">
        <v>16</v>
      </c>
      <c r="H56">
        <v>1</v>
      </c>
      <c r="I56">
        <v>0</v>
      </c>
    </row>
    <row r="57" spans="1:31" x14ac:dyDescent="0.2">
      <c r="B57" t="s">
        <v>338</v>
      </c>
      <c r="E57">
        <v>18</v>
      </c>
      <c r="F57">
        <v>12</v>
      </c>
      <c r="H57">
        <v>0</v>
      </c>
      <c r="I57">
        <v>2</v>
      </c>
    </row>
    <row r="59" spans="1:31" x14ac:dyDescent="0.2">
      <c r="A59" t="s">
        <v>238</v>
      </c>
      <c r="B59" t="s">
        <v>339</v>
      </c>
      <c r="E59">
        <v>13</v>
      </c>
      <c r="F59">
        <v>20</v>
      </c>
      <c r="H59">
        <v>0</v>
      </c>
      <c r="I59">
        <v>1</v>
      </c>
    </row>
    <row r="60" spans="1:31" x14ac:dyDescent="0.2">
      <c r="B60" t="s">
        <v>340</v>
      </c>
      <c r="E60">
        <v>20</v>
      </c>
      <c r="F60">
        <v>11</v>
      </c>
      <c r="H60">
        <v>0</v>
      </c>
      <c r="I60">
        <v>2</v>
      </c>
    </row>
    <row r="61" spans="1:31" x14ac:dyDescent="0.2">
      <c r="B61" t="s">
        <v>341</v>
      </c>
      <c r="E61">
        <v>26</v>
      </c>
      <c r="F61">
        <v>16</v>
      </c>
      <c r="H61">
        <v>0</v>
      </c>
      <c r="I61">
        <v>2</v>
      </c>
    </row>
    <row r="63" spans="1:31" x14ac:dyDescent="0.2">
      <c r="A63" t="s">
        <v>238</v>
      </c>
      <c r="B63" t="s">
        <v>342</v>
      </c>
      <c r="E63">
        <v>28</v>
      </c>
      <c r="F63">
        <v>29</v>
      </c>
      <c r="H63">
        <v>1</v>
      </c>
      <c r="I63">
        <v>2</v>
      </c>
    </row>
    <row r="64" spans="1:31" x14ac:dyDescent="0.2">
      <c r="B64" t="s">
        <v>343</v>
      </c>
      <c r="E64">
        <v>22</v>
      </c>
      <c r="F64">
        <v>14</v>
      </c>
      <c r="H64">
        <v>0</v>
      </c>
      <c r="I64">
        <v>2</v>
      </c>
    </row>
    <row r="65" spans="1:9" x14ac:dyDescent="0.2">
      <c r="B65" t="s">
        <v>344</v>
      </c>
      <c r="E65">
        <v>17</v>
      </c>
      <c r="F65">
        <v>15</v>
      </c>
      <c r="H65">
        <v>1</v>
      </c>
      <c r="I65">
        <v>2</v>
      </c>
    </row>
    <row r="67" spans="1:9" x14ac:dyDescent="0.2">
      <c r="A67" t="s">
        <v>238</v>
      </c>
      <c r="B67" t="s">
        <v>345</v>
      </c>
      <c r="E67">
        <v>18</v>
      </c>
      <c r="F67">
        <v>14</v>
      </c>
      <c r="H67">
        <v>1</v>
      </c>
      <c r="I67">
        <v>2</v>
      </c>
    </row>
    <row r="68" spans="1:9" x14ac:dyDescent="0.2">
      <c r="B68" t="s">
        <v>346</v>
      </c>
      <c r="E68">
        <v>24</v>
      </c>
      <c r="F68">
        <v>19</v>
      </c>
      <c r="H68">
        <v>0</v>
      </c>
      <c r="I68">
        <v>2</v>
      </c>
    </row>
    <row r="69" spans="1:9" x14ac:dyDescent="0.2">
      <c r="B69" t="s">
        <v>347</v>
      </c>
      <c r="E69">
        <v>21</v>
      </c>
      <c r="F69">
        <v>11</v>
      </c>
      <c r="H69">
        <v>0</v>
      </c>
      <c r="I69">
        <v>2</v>
      </c>
    </row>
  </sheetData>
  <mergeCells count="8">
    <mergeCell ref="E32:F32"/>
    <mergeCell ref="H32:I32"/>
    <mergeCell ref="O4:P4"/>
    <mergeCell ref="W4:X4"/>
    <mergeCell ref="O17:P17"/>
    <mergeCell ref="W17:X17"/>
    <mergeCell ref="E4:F4"/>
    <mergeCell ref="H4:I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SMPD3 CRISPR - Cell Counts</vt:lpstr>
      <vt:lpstr>Control CRISPR - Migration</vt:lpstr>
      <vt:lpstr>SMPD3 CRISPR - Migration</vt:lpstr>
      <vt:lpstr>H2B-RFP - Migration</vt:lpstr>
      <vt:lpstr>SMPD3 N130A - Migration</vt:lpstr>
      <vt:lpstr>SMPD3 WT - Migration</vt:lpstr>
      <vt:lpstr>SMPD3 MO - Migration</vt:lpstr>
      <vt:lpstr>Control MO - Migration</vt:lpstr>
      <vt:lpstr>Control MO Pax7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Piacentino</dc:creator>
  <cp:lastModifiedBy>Michael Piacentino</cp:lastModifiedBy>
  <dcterms:created xsi:type="dcterms:W3CDTF">2017-10-22T16:35:41Z</dcterms:created>
  <dcterms:modified xsi:type="dcterms:W3CDTF">2018-06-17T20:10:51Z</dcterms:modified>
</cp:coreProperties>
</file>