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<sst xmlns="http://schemas.openxmlformats.org/spreadsheetml/2006/main" count="13" uniqueCount="13">
  <si>
    <t>Year study stared</t>
  </si>
  <si>
    <t># of studies</t>
  </si>
  <si>
    <t>R&amp;D spending (billion USD 2019)</t>
  </si>
  <si>
    <t># of studies per dollar</t>
  </si>
  <si>
    <t>Sum of Compute</t>
  </si>
  <si>
    <t>Log compute</t>
  </si>
  <si>
    <t>Polynomail_fit_prediction</t>
  </si>
  <si>
    <t>Polynomial Fit Correlation</t>
  </si>
  <si>
    <t>Correlation of Studies per dollar (bill) and compute</t>
  </si>
  <si>
    <t>Fisher Z Tranformation</t>
  </si>
  <si>
    <t>Standard Error</t>
  </si>
  <si>
    <t>Z-Score</t>
  </si>
  <si>
    <t>P-Value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</si>
</sst>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Arial"/>
    </font>
    <font>
      <sz val="11.0"/>
      <color rgb="FF000000"/>
      <name val="&quot;Aptos Narrow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Studies per Bil $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Sheet1!$G$8</c:f>
            </c:numRef>
          </c:xVal>
          <c:yVal>
            <c:numRef>
              <c:f>Sheet1!$A$1:$A$21</c:f>
              <c:numCache/>
            </c:numRef>
          </c:yVal>
        </c:ser>
        <c:ser>
          <c:idx val="1"/>
          <c:order val="1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Sheet1!$G$8</c:f>
            </c:numRef>
          </c:xVal>
          <c:yVal>
            <c:numRef>
              <c:f>Sheet1!$D$1:$D$21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5373"/>
        <c:axId val="435345666"/>
      </c:scatterChart>
      <c:valAx>
        <c:axId val="2069953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345666"/>
      </c:valAx>
      <c:valAx>
        <c:axId val="4353456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9953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Compute Avaliable From Supercomputers Over Time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Sheet1!$E$2:$E$21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44078"/>
        <c:axId val="818059758"/>
      </c:scatterChart>
      <c:valAx>
        <c:axId val="67844407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8059758"/>
      </c:valAx>
      <c:valAx>
        <c:axId val="8180597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Compute (pe (TFLOPS)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84440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Studies per Bil $ versus Log Sum of supercompute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19"/>
            <c:marker>
              <c:symbol val="none"/>
            </c:marker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1"/>
          </c:trendline>
          <c:xVal>
            <c:numRef>
              <c:f>Sheet1!$F$2:$F$21</c:f>
            </c:numRef>
          </c:xVal>
          <c:yVal>
            <c:numRef>
              <c:f>Sheet1!$D$2:$D$21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95347"/>
        <c:axId val="202896142"/>
      </c:scatterChart>
      <c:valAx>
        <c:axId val="3853953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Log Sum of Supercomputer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896142"/>
      </c:valAx>
      <c:valAx>
        <c:axId val="2028961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studies per bil $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53953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R&amp;D spending (billion USD 2019)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Sheet1!$C$2:$C$21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946687"/>
        <c:axId val="219901729"/>
      </c:scatterChart>
      <c:valAx>
        <c:axId val="9769466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9901729"/>
      </c:valAx>
      <c:valAx>
        <c:axId val="2199017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R&amp;D spending (billion USD 2019)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69466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Number of Studies per Year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Sheet1!$A$2:$A$21</c:f>
            </c:numRef>
          </c:xVal>
          <c:yVal>
            <c:numRef>
              <c:f>Sheet1!$B$2:$B$21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5736083"/>
        <c:axId val="304528090"/>
      </c:scatterChart>
      <c:valAx>
        <c:axId val="19857360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4528090"/>
      </c:valAx>
      <c:valAx>
        <c:axId val="3045280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# of studies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57360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30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30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11</xdr:col>
      <xdr:colOff>447675</xdr:colOff>
      <xdr:row>1</xdr:row>
      <xdr:rowOff>104775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48</xdr:row>
      <xdr:rowOff>190500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6</xdr:col>
      <xdr:colOff>180975</xdr:colOff>
      <xdr:row>48</xdr:row>
      <xdr:rowOff>190500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1">
        <v>2000.0</v>
      </c>
      <c r="B2" s="2">
        <v>1411.0</v>
      </c>
      <c r="C2" s="1">
        <v>37.51</v>
      </c>
      <c r="D2" s="3">
        <f t="shared" ref="D2:D21" si="1">B2/C2</f>
        <v>37.61663556</v>
      </c>
      <c r="E2" s="1">
        <v>76.5</v>
      </c>
      <c r="F2" s="4">
        <f t="shared" ref="F2:F25" si="2">LOG(E2)</f>
        <v>1.883661435</v>
      </c>
      <c r="G2" s="5">
        <v>26.9074257769928</v>
      </c>
      <c r="H2" s="1" t="s">
        <v>7</v>
      </c>
    </row>
    <row r="3">
      <c r="A3" s="1">
        <v>2001.0</v>
      </c>
      <c r="B3" s="2">
        <v>1770.0</v>
      </c>
      <c r="C3" s="1">
        <v>41.9</v>
      </c>
      <c r="D3" s="3">
        <f t="shared" si="1"/>
        <v>42.24343675</v>
      </c>
      <c r="E3" s="1">
        <v>121.65</v>
      </c>
      <c r="F3" s="4">
        <f t="shared" si="2"/>
        <v>2.085112113</v>
      </c>
      <c r="G3" s="5">
        <v>40.2705931177584</v>
      </c>
      <c r="H3" s="4">
        <f>CORREL(D2:D21,G2:G21)</f>
        <v>0.9787629731</v>
      </c>
      <c r="I3" s="4">
        <f>FISHER(H3)</f>
        <v>2.267240478</v>
      </c>
    </row>
    <row r="4">
      <c r="A4" s="1">
        <v>2002.0</v>
      </c>
      <c r="B4" s="2">
        <v>2409.0</v>
      </c>
      <c r="C4" s="1">
        <v>42.95</v>
      </c>
      <c r="D4" s="3">
        <f t="shared" si="1"/>
        <v>56.08847497</v>
      </c>
      <c r="E4" s="1">
        <v>257.05</v>
      </c>
      <c r="F4" s="4">
        <f t="shared" si="2"/>
        <v>2.410017608</v>
      </c>
      <c r="G4" s="6">
        <v>59.6824813465795</v>
      </c>
    </row>
    <row r="5">
      <c r="A5" s="1">
        <v>2003.0</v>
      </c>
      <c r="B5" s="2">
        <v>3082.0</v>
      </c>
      <c r="C5" s="1">
        <v>46.82</v>
      </c>
      <c r="D5" s="3">
        <f t="shared" si="1"/>
        <v>65.82656984</v>
      </c>
      <c r="E5" s="1">
        <v>448.35</v>
      </c>
      <c r="F5" s="4">
        <f t="shared" si="2"/>
        <v>2.651617174</v>
      </c>
      <c r="G5" s="5">
        <v>72.4039764143365</v>
      </c>
      <c r="H5" s="1" t="s">
        <v>8</v>
      </c>
    </row>
    <row r="6">
      <c r="A6" s="1">
        <v>2004.0</v>
      </c>
      <c r="B6" s="2">
        <v>4112.0</v>
      </c>
      <c r="C6" s="1">
        <v>51.6</v>
      </c>
      <c r="D6" s="3">
        <f t="shared" si="1"/>
        <v>79.68992248</v>
      </c>
      <c r="E6" s="1">
        <v>956.15</v>
      </c>
      <c r="F6" s="4">
        <f t="shared" si="2"/>
        <v>2.980526029</v>
      </c>
      <c r="G6" s="6">
        <v>87.37400258897</v>
      </c>
      <c r="H6" s="4">
        <f>CORREL(D2:D21,E2:E21)</f>
        <v>0.01491227966</v>
      </c>
    </row>
    <row r="7">
      <c r="A7" s="1">
        <v>2005.0</v>
      </c>
      <c r="B7" s="2">
        <v>4890.0</v>
      </c>
      <c r="C7" s="1">
        <v>51.51</v>
      </c>
      <c r="D7" s="3">
        <f t="shared" si="1"/>
        <v>94.93302271</v>
      </c>
      <c r="E7" s="1">
        <v>2000.0</v>
      </c>
      <c r="F7" s="4">
        <f t="shared" si="2"/>
        <v>3.301029996</v>
      </c>
      <c r="G7" s="6">
        <v>99.3561963664494</v>
      </c>
    </row>
    <row r="8">
      <c r="A8" s="1">
        <v>2006.0</v>
      </c>
      <c r="B8" s="2">
        <v>5796.0</v>
      </c>
      <c r="C8" s="1">
        <v>53.81</v>
      </c>
      <c r="D8" s="3">
        <f t="shared" si="1"/>
        <v>107.7123211</v>
      </c>
      <c r="E8" s="1">
        <v>3150.0</v>
      </c>
      <c r="F8" s="4">
        <f t="shared" si="2"/>
        <v>3.498310554</v>
      </c>
      <c r="G8" s="6">
        <v>105.453022555757</v>
      </c>
      <c r="H8" s="1"/>
      <c r="J8" s="1"/>
    </row>
    <row r="9">
      <c r="A9" s="1">
        <v>2007.0</v>
      </c>
      <c r="B9" s="2">
        <v>6192.0</v>
      </c>
      <c r="C9" s="1">
        <v>58.2</v>
      </c>
      <c r="D9" s="3">
        <f t="shared" si="1"/>
        <v>106.3917526</v>
      </c>
      <c r="E9" s="1">
        <v>6000.0</v>
      </c>
      <c r="F9" s="4">
        <f t="shared" si="2"/>
        <v>3.77815125</v>
      </c>
      <c r="G9" s="6">
        <v>112.430065191904</v>
      </c>
      <c r="H9" s="1" t="s">
        <v>9</v>
      </c>
      <c r="K9" s="1"/>
    </row>
    <row r="10">
      <c r="A10" s="1">
        <v>2008.0</v>
      </c>
      <c r="B10" s="2">
        <v>6766.0</v>
      </c>
      <c r="C10" s="1">
        <v>56.49</v>
      </c>
      <c r="D10" s="3">
        <f t="shared" si="1"/>
        <v>119.7734112</v>
      </c>
      <c r="E10" s="1">
        <v>14800.0</v>
      </c>
      <c r="F10" s="4">
        <f t="shared" si="2"/>
        <v>4.170261715</v>
      </c>
      <c r="G10" s="6">
        <v>118.908259352954</v>
      </c>
      <c r="H10" s="1">
        <f>0.5*LN((1+H3)/(1-H3))</f>
        <v>2.267240478</v>
      </c>
      <c r="K10" s="1"/>
    </row>
    <row r="11">
      <c r="A11" s="1">
        <v>2009.0</v>
      </c>
      <c r="B11" s="2">
        <v>6992.0</v>
      </c>
      <c r="C11" s="1">
        <v>54.48</v>
      </c>
      <c r="D11" s="3">
        <f t="shared" si="1"/>
        <v>128.3406755</v>
      </c>
      <c r="E11" s="1">
        <v>25300.0</v>
      </c>
      <c r="F11" s="4">
        <f t="shared" si="2"/>
        <v>4.403120521</v>
      </c>
      <c r="G11" s="6">
        <v>120.933800255053</v>
      </c>
      <c r="H11" s="1" t="s">
        <v>10</v>
      </c>
      <c r="K11" s="1"/>
    </row>
    <row r="12">
      <c r="A12" s="1">
        <v>2010.0</v>
      </c>
      <c r="B12" s="2">
        <v>6946.0</v>
      </c>
      <c r="C12" s="1">
        <v>59.2</v>
      </c>
      <c r="D12" s="3">
        <f t="shared" si="1"/>
        <v>117.3310811</v>
      </c>
      <c r="E12" s="1">
        <v>38100.0</v>
      </c>
      <c r="F12" s="4">
        <f t="shared" si="2"/>
        <v>4.580924976</v>
      </c>
      <c r="G12" s="6">
        <v>121.566479757403</v>
      </c>
      <c r="H12" s="1">
        <f>1 / SQRT(COUNT(D2:D21) - 3)</f>
        <v>0.242535625</v>
      </c>
    </row>
    <row r="13">
      <c r="A13" s="1">
        <v>2011.0</v>
      </c>
      <c r="B13" s="2">
        <v>7068.0</v>
      </c>
      <c r="C13" s="1">
        <v>55.71</v>
      </c>
      <c r="D13" s="3">
        <f t="shared" si="1"/>
        <v>126.8712978</v>
      </c>
      <c r="E13" s="1">
        <v>66500.0</v>
      </c>
      <c r="F13" s="4">
        <f t="shared" si="2"/>
        <v>4.822821645</v>
      </c>
      <c r="G13" s="6">
        <v>121.156433299503</v>
      </c>
      <c r="H13" s="1" t="s">
        <v>11</v>
      </c>
      <c r="I13" s="7"/>
    </row>
    <row r="14">
      <c r="A14" s="1">
        <v>2012.0</v>
      </c>
      <c r="B14" s="2">
        <v>6854.0</v>
      </c>
      <c r="C14" s="1">
        <v>55.7</v>
      </c>
      <c r="D14" s="3">
        <f t="shared" si="1"/>
        <v>123.0520646</v>
      </c>
      <c r="E14" s="1">
        <v>142800.0</v>
      </c>
      <c r="F14" s="4">
        <f t="shared" si="2"/>
        <v>5.154728207</v>
      </c>
      <c r="G14" s="6">
        <v>118.209948415669</v>
      </c>
      <c r="H14" s="1">
        <f>H10/H12</f>
        <v>9.348071968</v>
      </c>
    </row>
    <row r="15">
      <c r="A15" s="1">
        <v>2013.0</v>
      </c>
      <c r="B15" s="2">
        <v>6682.0</v>
      </c>
      <c r="C15" s="1">
        <v>56.9</v>
      </c>
      <c r="D15" s="3">
        <f t="shared" si="1"/>
        <v>117.4340949</v>
      </c>
      <c r="E15" s="1">
        <v>241800.0</v>
      </c>
      <c r="F15" s="4">
        <f t="shared" si="2"/>
        <v>5.383456297</v>
      </c>
      <c r="G15" s="6">
        <v>114.574328349173</v>
      </c>
      <c r="H15" s="1" t="s">
        <v>12</v>
      </c>
    </row>
    <row r="16">
      <c r="A16" s="1">
        <v>2014.0</v>
      </c>
      <c r="B16" s="2">
        <v>7058.0</v>
      </c>
      <c r="C16" s="1">
        <v>57.72</v>
      </c>
      <c r="D16" s="3">
        <f t="shared" si="1"/>
        <v>122.2799723</v>
      </c>
      <c r="E16" s="1">
        <v>295800.0</v>
      </c>
      <c r="F16" s="4">
        <f t="shared" si="2"/>
        <v>5.47099817</v>
      </c>
      <c r="G16" s="6">
        <v>112.836297421325</v>
      </c>
      <c r="H16" s="4">
        <f>2 * (1 - _xlfn.NORM.S.DIST(ABS(H14))
)</f>
        <v>0</v>
      </c>
    </row>
    <row r="17">
      <c r="A17" s="1">
        <v>2015.0</v>
      </c>
      <c r="B17" s="2">
        <v>7276.0</v>
      </c>
      <c r="C17" s="1">
        <v>63.86</v>
      </c>
      <c r="D17" s="3">
        <f t="shared" si="1"/>
        <v>113.9367366</v>
      </c>
      <c r="E17" s="1">
        <v>393350.0</v>
      </c>
      <c r="F17" s="4">
        <f t="shared" si="2"/>
        <v>5.594779155</v>
      </c>
      <c r="G17" s="6">
        <v>110.051367868517</v>
      </c>
    </row>
    <row r="18">
      <c r="A18" s="1">
        <v>2016.0</v>
      </c>
      <c r="B18" s="2">
        <v>7164.0</v>
      </c>
      <c r="C18" s="1">
        <v>69.6</v>
      </c>
      <c r="D18" s="3">
        <f t="shared" si="1"/>
        <v>102.9310345</v>
      </c>
      <c r="E18" s="1">
        <v>624450.0</v>
      </c>
      <c r="F18" s="4">
        <f t="shared" si="2"/>
        <v>5.79549767</v>
      </c>
      <c r="G18" s="6">
        <v>104.720158954922</v>
      </c>
    </row>
    <row r="19">
      <c r="A19" s="1">
        <v>2017.0</v>
      </c>
      <c r="B19" s="2">
        <v>7165.0</v>
      </c>
      <c r="C19" s="1">
        <v>74.38</v>
      </c>
      <c r="D19" s="3">
        <f t="shared" si="1"/>
        <v>96.32965851</v>
      </c>
      <c r="E19" s="1">
        <v>801450.0</v>
      </c>
      <c r="F19" s="4">
        <f t="shared" si="2"/>
        <v>5.903876433</v>
      </c>
      <c r="G19" s="6">
        <v>101.422235590187</v>
      </c>
    </row>
    <row r="20">
      <c r="A20" s="1">
        <v>2018.0</v>
      </c>
      <c r="B20" s="2">
        <v>7453.0</v>
      </c>
      <c r="C20" s="1">
        <v>81.17</v>
      </c>
      <c r="D20" s="3">
        <f t="shared" si="1"/>
        <v>91.8196378</v>
      </c>
      <c r="E20" s="1">
        <v>1300000.0</v>
      </c>
      <c r="F20" s="4">
        <f t="shared" si="2"/>
        <v>6.113943352</v>
      </c>
      <c r="G20" s="6">
        <v>94.1926547339809</v>
      </c>
    </row>
    <row r="21">
      <c r="A21" s="1">
        <v>2019.0</v>
      </c>
      <c r="B21" s="2">
        <v>6959.0</v>
      </c>
      <c r="C21" s="1">
        <v>83.0</v>
      </c>
      <c r="D21" s="3">
        <f t="shared" si="1"/>
        <v>83.84337349</v>
      </c>
      <c r="E21" s="1">
        <v>1600000.0</v>
      </c>
      <c r="F21" s="4">
        <f t="shared" si="2"/>
        <v>6.204119983</v>
      </c>
      <c r="G21" s="6">
        <v>90.7502726425626</v>
      </c>
    </row>
    <row r="22">
      <c r="A22" s="1">
        <v>2020.0</v>
      </c>
      <c r="B22" s="2">
        <v>8416.0</v>
      </c>
      <c r="D22" s="3"/>
      <c r="E22" s="1">
        <v>2300000.0</v>
      </c>
      <c r="F22" s="4">
        <f t="shared" si="2"/>
        <v>6.361727836</v>
      </c>
    </row>
    <row r="23">
      <c r="A23" s="1">
        <v>2021.0</v>
      </c>
      <c r="B23" s="2">
        <v>9091.0</v>
      </c>
      <c r="E23" s="1">
        <v>2900000.0</v>
      </c>
      <c r="F23" s="4">
        <f t="shared" si="2"/>
        <v>6.462397998</v>
      </c>
    </row>
    <row r="24">
      <c r="A24" s="1">
        <v>2022.0</v>
      </c>
      <c r="B24" s="2">
        <v>8309.0</v>
      </c>
      <c r="E24" s="1">
        <v>4650000.0</v>
      </c>
      <c r="F24" s="4">
        <f t="shared" si="2"/>
        <v>6.667452953</v>
      </c>
    </row>
    <row r="25">
      <c r="A25" s="1">
        <v>2023.0</v>
      </c>
      <c r="B25" s="2">
        <v>8017.0</v>
      </c>
      <c r="E25" s="1">
        <v>6100000.0</v>
      </c>
      <c r="F25" s="4">
        <f t="shared" si="2"/>
        <v>6.785329835</v>
      </c>
    </row>
    <row r="26">
      <c r="A26" s="1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