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 Jimenez\Documents\GitHub\SOFTDEV-QUALITY\DIAGRAMS\PROJMAN\"/>
    </mc:Choice>
  </mc:AlternateContent>
  <xr:revisionPtr revIDLastSave="0" documentId="13_ncr:1_{C58AE73C-5347-46E1-AB6A-375D4F06D49C}" xr6:coauthVersionLast="31" xr6:coauthVersionMax="31" xr10:uidLastSave="{00000000-0000-0000-0000-000000000000}"/>
  <bookViews>
    <workbookView xWindow="0" yWindow="0" windowWidth="23040" windowHeight="10896" xr2:uid="{F8AF60AC-938E-4A20-9B47-C7691BC67A1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" i="1" l="1"/>
  <c r="K38" i="1"/>
  <c r="K40" i="1"/>
  <c r="K39" i="1"/>
  <c r="K41" i="1"/>
  <c r="G42" i="1"/>
  <c r="G41" i="1"/>
  <c r="G40" i="1"/>
  <c r="G39" i="1"/>
  <c r="G38" i="1"/>
  <c r="M19" i="1"/>
  <c r="M20" i="1"/>
  <c r="M21" i="1"/>
  <c r="M18" i="1"/>
  <c r="K24" i="1"/>
  <c r="L19" i="1"/>
  <c r="L20" i="1"/>
  <c r="L21" i="1"/>
  <c r="L18" i="1"/>
  <c r="J31" i="1" l="1"/>
  <c r="I31" i="1"/>
  <c r="H31" i="1"/>
  <c r="L14" i="1"/>
  <c r="L10" i="1"/>
  <c r="L11" i="1"/>
  <c r="L12" i="1"/>
  <c r="L13" i="1"/>
  <c r="L9" i="1"/>
  <c r="K9" i="1" l="1"/>
  <c r="K10" i="1"/>
  <c r="K13" i="1" s="1"/>
  <c r="K11" i="1"/>
  <c r="K12" i="1"/>
  <c r="J18" i="1"/>
  <c r="J19" i="1"/>
  <c r="J20" i="1"/>
  <c r="J21" i="1"/>
  <c r="J22" i="1"/>
  <c r="K25" i="1"/>
  <c r="K26" i="1"/>
  <c r="K27" i="1"/>
  <c r="K28" i="1" s="1"/>
  <c r="H5" i="1" l="1"/>
  <c r="I5" i="1" s="1"/>
  <c r="H4" i="1"/>
  <c r="I4" i="1" s="1"/>
  <c r="H3" i="1"/>
  <c r="I3" i="1" s="1"/>
  <c r="H2" i="1"/>
  <c r="I2" i="1" s="1"/>
</calcChain>
</file>

<file path=xl/sharedStrings.xml><?xml version="1.0" encoding="utf-8"?>
<sst xmlns="http://schemas.openxmlformats.org/spreadsheetml/2006/main" count="111" uniqueCount="65">
  <si>
    <t>INITIATION</t>
  </si>
  <si>
    <t>Project Kick-Off Meeting</t>
  </si>
  <si>
    <t>Develop a Project Charter</t>
  </si>
  <si>
    <t>Identify the Stakeholders</t>
  </si>
  <si>
    <t>Define Project Organization</t>
  </si>
  <si>
    <t>Determine Skill and Training Requirements</t>
  </si>
  <si>
    <t>Review Project Organization</t>
  </si>
  <si>
    <t>PLANNING</t>
  </si>
  <si>
    <t>Identify and Review the Project Requirements</t>
  </si>
  <si>
    <t>Define the Scope and Objectives</t>
  </si>
  <si>
    <t>Create the Work Breakdown Structure</t>
  </si>
  <si>
    <t>Define the Project Duration</t>
  </si>
  <si>
    <t>Estimates Costs</t>
  </si>
  <si>
    <t>Identify the Resources Needed</t>
  </si>
  <si>
    <t>Determine Budget</t>
  </si>
  <si>
    <t>Quality Planning</t>
  </si>
  <si>
    <t>Plan Human Resource Management</t>
  </si>
  <si>
    <t>Identify the Risks</t>
  </si>
  <si>
    <t>Procurement Planning</t>
  </si>
  <si>
    <t>Finalize Planning Phase</t>
  </si>
  <si>
    <t>Develop Schedule Allocation for the Project Team</t>
  </si>
  <si>
    <t>PARTICIPANTS</t>
  </si>
  <si>
    <t>TASK</t>
  </si>
  <si>
    <t>COST</t>
  </si>
  <si>
    <t>EXECUTION</t>
  </si>
  <si>
    <t>Develop System Design</t>
  </si>
  <si>
    <t>Create Graphics Model</t>
  </si>
  <si>
    <t>System Coding</t>
  </si>
  <si>
    <t>Deliver Iteration 0</t>
  </si>
  <si>
    <t>Perform Quality Assurance Testing</t>
  </si>
  <si>
    <t>Create Project Status Report</t>
  </si>
  <si>
    <t>Update Project Stakeholders and get Feedback</t>
  </si>
  <si>
    <t>Develop Iteration 1</t>
  </si>
  <si>
    <t>Review System Design and Graphic Models</t>
  </si>
  <si>
    <t>Deliver Iteration 1</t>
  </si>
  <si>
    <t>Finalize System Design and Models</t>
  </si>
  <si>
    <t>Finalize Iteration 2</t>
  </si>
  <si>
    <t>Finalize Documentations</t>
  </si>
  <si>
    <t>Create Documentation for Iteration 2</t>
  </si>
  <si>
    <t>Create Documentation for Iteration 1</t>
  </si>
  <si>
    <t>CLOSING</t>
  </si>
  <si>
    <t>Close Project</t>
  </si>
  <si>
    <t>Close Procurement</t>
  </si>
  <si>
    <t>Job Title</t>
  </si>
  <si>
    <t>Annual Salary</t>
  </si>
  <si>
    <t>Month Salary</t>
  </si>
  <si>
    <t>Daily Salary</t>
  </si>
  <si>
    <t>IT Project Manager</t>
  </si>
  <si>
    <t>Web Designer and Developer with PHP Skills</t>
  </si>
  <si>
    <t>Documentation Specialist</t>
  </si>
  <si>
    <t>Quality Assurance Analyst</t>
  </si>
  <si>
    <t>DURATION</t>
  </si>
  <si>
    <t>PM</t>
  </si>
  <si>
    <t>Project Team</t>
  </si>
  <si>
    <t>Project Manager</t>
  </si>
  <si>
    <t>SD</t>
  </si>
  <si>
    <t>DS</t>
  </si>
  <si>
    <t>Develop Final Iteration</t>
  </si>
  <si>
    <t>TOTAL COST</t>
  </si>
  <si>
    <t># OF DAYS</t>
  </si>
  <si>
    <t>COST/DAY</t>
  </si>
  <si>
    <t>ROLE</t>
  </si>
  <si>
    <t>QA</t>
  </si>
  <si>
    <t>COST/HR</t>
  </si>
  <si>
    <t># OF WORKING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</si>
</sst>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₱&quot;#,##0.00;[Red]\-&quot;₱&quot;#,##0.00"/>
    <numFmt numFmtId="44" formatCode="_-&quot;₱&quot;* #,##0.00_-;\-&quot;₱&quot;* #,##0.00_-;_-&quot;₱&quot;* &quot;-&quot;??_-;_-@_-"/>
    <numFmt numFmtId="164" formatCode="_-[$₱-464]* #,##0.00_-;\-[$₱-464]* #,##0.00_-;_-[$₱-464]* &quot;-&quot;??_-;_-@_-"/>
    <numFmt numFmtId="165" formatCode="_-[$₱-3409]* #,##0.00_-;\-[$₱-3409]* #,##0.00_-;_-[$₱-3409]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1"/>
      <color rgb="FFFFFFFF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4472C4"/>
      </left>
      <right style="medium">
        <color rgb="FF4472C4"/>
      </right>
      <top style="medium">
        <color rgb="FF4472C4"/>
      </top>
      <bottom style="medium">
        <color rgb="FF4472C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  <xf numFmtId="0" fontId="0" fillId="0" borderId="0" xfId="0" applyAlignment="1">
      <alignment horizontal="left" indent="8"/>
    </xf>
    <xf numFmtId="0" fontId="0" fillId="0" borderId="0" xfId="0" applyAlignment="1">
      <alignment horizontal="left" indent="9"/>
    </xf>
    <xf numFmtId="0" fontId="2" fillId="0" borderId="0" xfId="0" applyFont="1" applyAlignment="1">
      <alignment horizontal="left"/>
    </xf>
    <xf numFmtId="0" fontId="0" fillId="0" borderId="0" xfId="0" applyFont="1"/>
    <xf numFmtId="0" fontId="5" fillId="0" borderId="0" xfId="0" applyFont="1"/>
    <xf numFmtId="164" fontId="0" fillId="0" borderId="0" xfId="0" applyNumberFormat="1" applyFont="1"/>
    <xf numFmtId="0" fontId="6" fillId="0" borderId="0" xfId="0" applyFont="1"/>
    <xf numFmtId="165" fontId="1" fillId="0" borderId="0" xfId="1" applyNumberFormat="1" applyFont="1"/>
    <xf numFmtId="164" fontId="3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 indent="10"/>
    </xf>
    <xf numFmtId="0" fontId="0" fillId="0" borderId="0" xfId="0" applyAlignment="1">
      <alignment horizontal="left" indent="11"/>
    </xf>
    <xf numFmtId="8" fontId="0" fillId="0" borderId="0" xfId="0" applyNumberFormat="1"/>
    <xf numFmtId="8" fontId="8" fillId="3" borderId="1" xfId="0" applyNumberFormat="1" applyFont="1" applyFill="1" applyBorder="1" applyAlignment="1">
      <alignment horizontal="center" vertical="center" wrapText="1"/>
    </xf>
    <xf numFmtId="8" fontId="9" fillId="3" borderId="2" xfId="0" applyNumberFormat="1" applyFont="1" applyFill="1" applyBorder="1" applyAlignment="1">
      <alignment horizontal="center" vertical="center" wrapText="1"/>
    </xf>
    <xf numFmtId="44" fontId="0" fillId="0" borderId="0" xfId="0" applyNumberFormat="1"/>
    <xf numFmtId="0" fontId="7" fillId="0" borderId="0" xfId="0" applyFont="1"/>
    <xf numFmtId="0" fontId="3" fillId="0" borderId="0" xfId="0" applyFont="1" applyAlignment="1">
      <alignment horizontal="center" vertical="center"/>
    </xf>
    <xf numFmtId="8" fontId="8" fillId="3" borderId="2" xfId="0" applyNumberFormat="1" applyFont="1" applyFill="1" applyBorder="1" applyAlignment="1">
      <alignment horizontal="right" vertical="center" wrapText="1"/>
    </xf>
    <xf numFmtId="8" fontId="8" fillId="3" borderId="1" xfId="0" applyNumberFormat="1" applyFont="1" applyFill="1" applyBorder="1" applyAlignment="1">
      <alignment horizontal="right" vertical="center" wrapText="1"/>
    </xf>
    <xf numFmtId="2" fontId="0" fillId="0" borderId="0" xfId="0" applyNumberFormat="1"/>
    <xf numFmtId="0" fontId="8" fillId="0" borderId="0" xfId="0" applyFont="1"/>
    <xf numFmtId="8" fontId="10" fillId="3" borderId="2" xfId="0" applyNumberFormat="1" applyFont="1" applyFill="1" applyBorder="1" applyAlignment="1">
      <alignment horizontal="right" vertical="center" wrapText="1"/>
    </xf>
    <xf numFmtId="8" fontId="11" fillId="3" borderId="1" xfId="0" applyNumberFormat="1" applyFont="1" applyFill="1" applyBorder="1" applyAlignment="1">
      <alignment horizontal="right" vertical="center" wrapText="1"/>
    </xf>
    <xf numFmtId="8" fontId="12" fillId="3" borderId="1" xfId="0" applyNumberFormat="1" applyFont="1" applyFill="1" applyBorder="1" applyAlignment="1">
      <alignment horizontal="right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CFA8B-3F1E-41A4-B1D9-212A7392AB45}">
  <dimension ref="A1:M51"/>
  <sheetViews>
    <sheetView tabSelected="1" topLeftCell="G19" zoomScale="85" zoomScaleNormal="85" workbookViewId="0">
      <selection activeCell="G52" sqref="G52"/>
    </sheetView>
  </sheetViews>
  <sheetFormatPr defaultRowHeight="14.4" x14ac:dyDescent="0.3"/>
  <cols>
    <col min="1" max="1" width="50.44140625" bestFit="1" customWidth="1"/>
    <col min="2" max="2" width="38.77734375" bestFit="1" customWidth="1"/>
    <col min="3" max="3" width="15.5546875" customWidth="1"/>
    <col min="4" max="4" width="16.5546875" customWidth="1"/>
    <col min="6" max="6" width="36.77734375" customWidth="1"/>
    <col min="7" max="7" width="17.88671875" bestFit="1" customWidth="1"/>
    <col min="8" max="8" width="17.5546875" bestFit="1" customWidth="1"/>
    <col min="9" max="9" width="15.5546875" bestFit="1" customWidth="1"/>
    <col min="10" max="10" width="11.77734375" bestFit="1" customWidth="1"/>
    <col min="11" max="11" width="12.77734375" bestFit="1" customWidth="1"/>
    <col min="13" max="13" width="19.44140625" style="26" bestFit="1" customWidth="1"/>
  </cols>
  <sheetData>
    <row r="1" spans="1:12" ht="18" x14ac:dyDescent="0.35">
      <c r="A1" s="6" t="s">
        <v>22</v>
      </c>
      <c r="B1" s="6" t="s">
        <v>21</v>
      </c>
      <c r="C1" s="6" t="s">
        <v>51</v>
      </c>
      <c r="D1" s="6" t="s">
        <v>23</v>
      </c>
      <c r="E1" s="15"/>
      <c r="F1" s="5" t="s">
        <v>43</v>
      </c>
      <c r="G1" s="19" t="s">
        <v>44</v>
      </c>
      <c r="H1" s="19" t="s">
        <v>45</v>
      </c>
      <c r="I1" s="19" t="s">
        <v>46</v>
      </c>
    </row>
    <row r="2" spans="1:12" ht="15.6" x14ac:dyDescent="0.3">
      <c r="A2" s="4" t="s">
        <v>0</v>
      </c>
      <c r="C2" s="20">
        <v>8</v>
      </c>
      <c r="E2" s="14"/>
      <c r="F2" s="14" t="s">
        <v>47</v>
      </c>
      <c r="G2" s="16">
        <v>917718</v>
      </c>
      <c r="H2" s="16">
        <f>G2/12</f>
        <v>76476.5</v>
      </c>
      <c r="I2" s="16">
        <f>H2/20</f>
        <v>3823.8249999999998</v>
      </c>
    </row>
    <row r="3" spans="1:12" x14ac:dyDescent="0.3">
      <c r="A3" s="1" t="s">
        <v>1</v>
      </c>
      <c r="C3" s="20">
        <v>8</v>
      </c>
      <c r="E3" s="17"/>
      <c r="F3" s="17" t="s">
        <v>48</v>
      </c>
      <c r="G3" s="18">
        <v>246000</v>
      </c>
      <c r="H3" s="16">
        <f t="shared" ref="H3:H5" si="0">G3/12</f>
        <v>20500</v>
      </c>
      <c r="I3" s="16">
        <f t="shared" ref="I3:I5" si="1">H3/20</f>
        <v>1025</v>
      </c>
    </row>
    <row r="4" spans="1:12" x14ac:dyDescent="0.3">
      <c r="A4" s="2" t="s">
        <v>2</v>
      </c>
      <c r="B4" t="s">
        <v>53</v>
      </c>
      <c r="C4" s="20">
        <v>3</v>
      </c>
      <c r="E4" s="14"/>
      <c r="F4" s="14" t="s">
        <v>49</v>
      </c>
      <c r="G4" s="16">
        <v>195080</v>
      </c>
      <c r="H4" s="16">
        <f t="shared" si="0"/>
        <v>16256.666666666666</v>
      </c>
      <c r="I4" s="16">
        <f t="shared" si="1"/>
        <v>812.83333333333326</v>
      </c>
    </row>
    <row r="5" spans="1:12" x14ac:dyDescent="0.3">
      <c r="A5" s="2" t="s">
        <v>3</v>
      </c>
      <c r="C5" s="20">
        <v>5</v>
      </c>
      <c r="E5" s="14"/>
      <c r="F5" s="14" t="s">
        <v>50</v>
      </c>
      <c r="G5" s="16">
        <v>262101</v>
      </c>
      <c r="H5" s="16">
        <f t="shared" si="0"/>
        <v>21841.75</v>
      </c>
      <c r="I5" s="16">
        <f t="shared" si="1"/>
        <v>1092.0875000000001</v>
      </c>
    </row>
    <row r="6" spans="1:12" x14ac:dyDescent="0.3">
      <c r="A6" s="3" t="s">
        <v>4</v>
      </c>
      <c r="B6" t="s">
        <v>53</v>
      </c>
      <c r="C6" s="20">
        <v>3</v>
      </c>
    </row>
    <row r="7" spans="1:12" x14ac:dyDescent="0.3">
      <c r="A7" s="3" t="s">
        <v>5</v>
      </c>
      <c r="B7" t="s">
        <v>53</v>
      </c>
      <c r="C7" s="20">
        <v>2</v>
      </c>
    </row>
    <row r="8" spans="1:12" ht="18" x14ac:dyDescent="0.3">
      <c r="A8" s="3" t="s">
        <v>6</v>
      </c>
      <c r="B8" t="s">
        <v>53</v>
      </c>
      <c r="C8" s="20">
        <v>2</v>
      </c>
      <c r="G8" s="28" t="s">
        <v>0</v>
      </c>
      <c r="H8" s="28" t="s">
        <v>7</v>
      </c>
      <c r="I8" s="28" t="s">
        <v>24</v>
      </c>
      <c r="J8" s="28" t="s">
        <v>40</v>
      </c>
      <c r="K8" s="26"/>
    </row>
    <row r="9" spans="1:12" ht="15.6" x14ac:dyDescent="0.3">
      <c r="A9" s="13" t="s">
        <v>7</v>
      </c>
      <c r="C9" s="20">
        <v>11</v>
      </c>
      <c r="F9" s="4" t="s">
        <v>52</v>
      </c>
      <c r="G9">
        <v>8</v>
      </c>
      <c r="H9">
        <v>11</v>
      </c>
      <c r="I9">
        <v>27</v>
      </c>
      <c r="J9">
        <v>3</v>
      </c>
      <c r="K9" s="26">
        <f>SUM(G9*H18,G10*H19,G11*H20,G12*H21)</f>
        <v>54029.96666666666</v>
      </c>
      <c r="L9">
        <f>SUM(G9:J9)</f>
        <v>49</v>
      </c>
    </row>
    <row r="10" spans="1:12" ht="15.6" x14ac:dyDescent="0.3">
      <c r="A10" s="1" t="s">
        <v>8</v>
      </c>
      <c r="B10" t="s">
        <v>53</v>
      </c>
      <c r="C10" s="20">
        <v>3</v>
      </c>
      <c r="F10" s="4" t="s">
        <v>55</v>
      </c>
      <c r="G10">
        <v>8</v>
      </c>
      <c r="H10">
        <v>11</v>
      </c>
      <c r="I10">
        <v>34</v>
      </c>
      <c r="J10">
        <v>1</v>
      </c>
      <c r="K10" s="26">
        <f>SUM(H18*H9,H10*H19,H11*H20,H12*H21)</f>
        <v>74291.204166666663</v>
      </c>
      <c r="L10">
        <f t="shared" ref="L10:L13" si="2">SUM(G10:J10)</f>
        <v>54</v>
      </c>
    </row>
    <row r="11" spans="1:12" ht="15.6" x14ac:dyDescent="0.3">
      <c r="A11" s="1" t="s">
        <v>9</v>
      </c>
      <c r="B11" t="s">
        <v>53</v>
      </c>
      <c r="C11" s="20">
        <v>3</v>
      </c>
      <c r="F11" s="4" t="s">
        <v>56</v>
      </c>
      <c r="G11">
        <v>8</v>
      </c>
      <c r="H11">
        <v>11</v>
      </c>
      <c r="I11">
        <v>46</v>
      </c>
      <c r="J11">
        <v>1</v>
      </c>
      <c r="K11" s="26">
        <f>SUM(I9*H18,I10*H19,I11*H20,I12*H21)</f>
        <v>212614.58333333334</v>
      </c>
      <c r="L11">
        <f t="shared" si="2"/>
        <v>66</v>
      </c>
    </row>
    <row r="12" spans="1:12" ht="15.6" x14ac:dyDescent="0.3">
      <c r="A12" s="1" t="s">
        <v>10</v>
      </c>
      <c r="C12" s="20">
        <v>10.5</v>
      </c>
      <c r="F12" s="4" t="s">
        <v>62</v>
      </c>
      <c r="G12">
        <v>8</v>
      </c>
      <c r="H12">
        <v>11</v>
      </c>
      <c r="I12">
        <v>34</v>
      </c>
      <c r="J12">
        <v>1</v>
      </c>
      <c r="K12" s="26">
        <f>SUM(J9*H18,H19:H21)</f>
        <v>14401.395833333332</v>
      </c>
      <c r="L12">
        <f t="shared" si="2"/>
        <v>54</v>
      </c>
    </row>
    <row r="13" spans="1:12" x14ac:dyDescent="0.3">
      <c r="A13" s="2" t="s">
        <v>11</v>
      </c>
      <c r="C13" s="20">
        <v>3</v>
      </c>
      <c r="K13" s="26">
        <f>SUM(K9:K12)</f>
        <v>355337.14999999997</v>
      </c>
      <c r="L13">
        <f t="shared" si="2"/>
        <v>0</v>
      </c>
    </row>
    <row r="14" spans="1:12" x14ac:dyDescent="0.3">
      <c r="A14" s="3" t="s">
        <v>13</v>
      </c>
      <c r="B14" t="s">
        <v>53</v>
      </c>
      <c r="C14" s="20">
        <v>10.5</v>
      </c>
      <c r="G14" s="27">
        <v>8</v>
      </c>
      <c r="H14" s="27">
        <v>11</v>
      </c>
      <c r="I14" s="27">
        <v>46</v>
      </c>
      <c r="J14" s="27">
        <v>3</v>
      </c>
      <c r="K14" s="26"/>
      <c r="L14">
        <f>SUM(G14:J14)</f>
        <v>68</v>
      </c>
    </row>
    <row r="15" spans="1:12" x14ac:dyDescent="0.3">
      <c r="A15" s="3" t="s">
        <v>12</v>
      </c>
      <c r="B15" t="s">
        <v>53</v>
      </c>
      <c r="C15" s="20">
        <v>1.5</v>
      </c>
      <c r="K15" s="26"/>
    </row>
    <row r="16" spans="1:12" x14ac:dyDescent="0.3">
      <c r="A16" s="3" t="s">
        <v>14</v>
      </c>
      <c r="B16" t="s">
        <v>53</v>
      </c>
      <c r="C16" s="20">
        <v>3</v>
      </c>
      <c r="K16" s="26"/>
    </row>
    <row r="17" spans="1:13" x14ac:dyDescent="0.3">
      <c r="A17" s="3" t="s">
        <v>15</v>
      </c>
      <c r="B17" t="s">
        <v>53</v>
      </c>
      <c r="C17" s="20">
        <v>3</v>
      </c>
      <c r="G17" t="s">
        <v>61</v>
      </c>
      <c r="H17" t="s">
        <v>60</v>
      </c>
      <c r="I17" t="s">
        <v>59</v>
      </c>
      <c r="J17" t="s">
        <v>58</v>
      </c>
      <c r="K17" s="26"/>
      <c r="L17" t="s">
        <v>63</v>
      </c>
      <c r="M17" s="26" t="s">
        <v>64</v>
      </c>
    </row>
    <row r="18" spans="1:13" x14ac:dyDescent="0.3">
      <c r="A18" s="3" t="s">
        <v>16</v>
      </c>
      <c r="B18" t="s">
        <v>53</v>
      </c>
      <c r="C18" s="20">
        <v>2.5</v>
      </c>
      <c r="F18" s="14" t="s">
        <v>47</v>
      </c>
      <c r="H18" s="26">
        <v>3823.8249999999998</v>
      </c>
      <c r="I18">
        <v>3</v>
      </c>
      <c r="J18" s="26">
        <f>I18*H18</f>
        <v>11471.474999999999</v>
      </c>
      <c r="K18" s="31">
        <v>300</v>
      </c>
      <c r="L18" s="26">
        <f>H18/8</f>
        <v>477.97812499999998</v>
      </c>
      <c r="M18" s="26">
        <f>L18*K18</f>
        <v>143393.4375</v>
      </c>
    </row>
    <row r="19" spans="1:13" x14ac:dyDescent="0.3">
      <c r="A19" s="3" t="s">
        <v>17</v>
      </c>
      <c r="B19" t="s">
        <v>53</v>
      </c>
      <c r="C19" s="20">
        <v>1.75</v>
      </c>
      <c r="F19" s="17" t="s">
        <v>48</v>
      </c>
      <c r="H19" s="26">
        <v>1025</v>
      </c>
      <c r="I19">
        <v>1</v>
      </c>
      <c r="J19" s="26">
        <f>I19*H19</f>
        <v>1025</v>
      </c>
      <c r="K19" s="31">
        <v>376</v>
      </c>
      <c r="L19" s="26">
        <f t="shared" ref="L19:L22" si="3">H19/8</f>
        <v>128.125</v>
      </c>
      <c r="M19" s="26">
        <f t="shared" ref="M19:M21" si="4">L19*K19</f>
        <v>48175</v>
      </c>
    </row>
    <row r="20" spans="1:13" x14ac:dyDescent="0.3">
      <c r="A20" s="3" t="s">
        <v>18</v>
      </c>
      <c r="B20" t="s">
        <v>53</v>
      </c>
      <c r="C20" s="20">
        <v>5</v>
      </c>
      <c r="F20" s="14" t="s">
        <v>49</v>
      </c>
      <c r="H20" s="26">
        <v>812.83333333333326</v>
      </c>
      <c r="I20">
        <v>1</v>
      </c>
      <c r="J20" s="26">
        <f>I20*H20</f>
        <v>812.83333333333326</v>
      </c>
      <c r="K20" s="31">
        <v>152</v>
      </c>
      <c r="L20" s="26">
        <f t="shared" si="3"/>
        <v>101.60416666666666</v>
      </c>
      <c r="M20" s="26">
        <f t="shared" si="4"/>
        <v>15443.833333333332</v>
      </c>
    </row>
    <row r="21" spans="1:13" x14ac:dyDescent="0.3">
      <c r="A21" s="3" t="s">
        <v>19</v>
      </c>
      <c r="B21" t="s">
        <v>53</v>
      </c>
      <c r="C21" s="20">
        <v>1</v>
      </c>
      <c r="F21" s="14" t="s">
        <v>50</v>
      </c>
      <c r="H21" s="26">
        <v>1092.0875000000001</v>
      </c>
      <c r="I21">
        <v>1</v>
      </c>
      <c r="J21" s="26">
        <f>I21*H21</f>
        <v>1092.0875000000001</v>
      </c>
      <c r="K21" s="31">
        <v>256</v>
      </c>
      <c r="L21" s="26">
        <f t="shared" si="3"/>
        <v>136.51093750000001</v>
      </c>
      <c r="M21" s="26">
        <f t="shared" si="4"/>
        <v>34946.800000000003</v>
      </c>
    </row>
    <row r="22" spans="1:13" x14ac:dyDescent="0.3">
      <c r="A22" s="2" t="s">
        <v>20</v>
      </c>
      <c r="B22" t="s">
        <v>54</v>
      </c>
      <c r="C22" s="20">
        <v>4</v>
      </c>
      <c r="J22" s="26">
        <f>SUM(J18:J21)</f>
        <v>14401.395833333332</v>
      </c>
      <c r="K22" s="26"/>
      <c r="L22" s="26"/>
    </row>
    <row r="23" spans="1:13" ht="16.2" thickBot="1" x14ac:dyDescent="0.35">
      <c r="A23" s="13" t="s">
        <v>24</v>
      </c>
      <c r="C23" s="20">
        <v>46.875</v>
      </c>
      <c r="K23" s="26"/>
    </row>
    <row r="24" spans="1:13" ht="15" thickBot="1" x14ac:dyDescent="0.35">
      <c r="A24" s="1" t="s">
        <v>25</v>
      </c>
      <c r="C24" s="20">
        <v>46.875</v>
      </c>
      <c r="G24" s="25">
        <v>30590.6</v>
      </c>
      <c r="H24" s="25">
        <v>42062.080000000002</v>
      </c>
      <c r="I24" s="25">
        <v>103243.28</v>
      </c>
      <c r="J24" s="25">
        <v>11471.48</v>
      </c>
      <c r="K24" s="23">
        <f>SUM(G24:J24)</f>
        <v>187367.44</v>
      </c>
    </row>
    <row r="25" spans="1:13" ht="15" thickBot="1" x14ac:dyDescent="0.35">
      <c r="A25" s="2" t="s">
        <v>26</v>
      </c>
      <c r="B25" t="s">
        <v>55</v>
      </c>
      <c r="C25" s="20">
        <v>7</v>
      </c>
      <c r="G25" s="24">
        <v>8200</v>
      </c>
      <c r="H25" s="24">
        <v>11275</v>
      </c>
      <c r="I25" s="24">
        <v>34850</v>
      </c>
      <c r="J25" s="24">
        <v>1025</v>
      </c>
      <c r="K25" s="23">
        <f>SUM(G25:J25)</f>
        <v>55350</v>
      </c>
    </row>
    <row r="26" spans="1:13" ht="15" thickBot="1" x14ac:dyDescent="0.35">
      <c r="A26" s="2" t="s">
        <v>27</v>
      </c>
      <c r="C26" s="20">
        <v>46.875</v>
      </c>
      <c r="G26" s="24">
        <v>6502.67</v>
      </c>
      <c r="H26" s="24">
        <v>8941.17</v>
      </c>
      <c r="I26" s="24">
        <v>37390.33</v>
      </c>
      <c r="J26" s="24">
        <v>812.83</v>
      </c>
      <c r="K26" s="23">
        <f>SUM(G26:J26)</f>
        <v>53647</v>
      </c>
    </row>
    <row r="27" spans="1:13" ht="15" thickBot="1" x14ac:dyDescent="0.35">
      <c r="A27" s="3" t="s">
        <v>28</v>
      </c>
      <c r="C27" s="20">
        <v>1</v>
      </c>
      <c r="G27" s="24">
        <v>8736.7000000000007</v>
      </c>
      <c r="H27" s="24">
        <v>12012.96</v>
      </c>
      <c r="I27" s="24">
        <v>37130.980000000003</v>
      </c>
      <c r="J27" s="24">
        <v>1092.0899999999999</v>
      </c>
      <c r="K27" s="23">
        <f>SUM(G27:J27)</f>
        <v>58972.729999999996</v>
      </c>
    </row>
    <row r="28" spans="1:13" x14ac:dyDescent="0.3">
      <c r="A28" s="7" t="s">
        <v>29</v>
      </c>
      <c r="C28" s="20">
        <v>46.875</v>
      </c>
      <c r="K28" s="23">
        <f>SUM(K24:K27)</f>
        <v>355337.17</v>
      </c>
    </row>
    <row r="29" spans="1:13" x14ac:dyDescent="0.3">
      <c r="A29" s="8" t="s">
        <v>30</v>
      </c>
      <c r="C29" s="20">
        <v>46.875</v>
      </c>
    </row>
    <row r="30" spans="1:13" ht="15" thickBot="1" x14ac:dyDescent="0.35">
      <c r="A30" s="9" t="s">
        <v>31</v>
      </c>
      <c r="B30" t="s">
        <v>52</v>
      </c>
      <c r="C30" s="20">
        <v>2</v>
      </c>
    </row>
    <row r="31" spans="1:13" ht="15" thickBot="1" x14ac:dyDescent="0.35">
      <c r="A31" s="9" t="s">
        <v>32</v>
      </c>
      <c r="B31" t="s">
        <v>53</v>
      </c>
      <c r="C31" s="20">
        <v>1</v>
      </c>
      <c r="G31" s="29">
        <v>355337.17</v>
      </c>
      <c r="H31" s="23">
        <f>SUM(G31:G34)</f>
        <v>501156.23</v>
      </c>
      <c r="I31" s="23">
        <f>H31*0.15</f>
        <v>75173.434499999988</v>
      </c>
      <c r="J31" s="23">
        <f>SUM(H31:I31)</f>
        <v>576329.66449999996</v>
      </c>
    </row>
    <row r="32" spans="1:13" ht="15" thickBot="1" x14ac:dyDescent="0.35">
      <c r="A32" s="9" t="s">
        <v>33</v>
      </c>
      <c r="B32" t="s">
        <v>53</v>
      </c>
      <c r="C32" s="20">
        <v>21</v>
      </c>
      <c r="G32" s="30">
        <v>1553.31</v>
      </c>
    </row>
    <row r="33" spans="1:11" ht="15" thickBot="1" x14ac:dyDescent="0.35">
      <c r="A33" s="9" t="s">
        <v>34</v>
      </c>
      <c r="B33" t="s">
        <v>53</v>
      </c>
      <c r="C33" s="20">
        <v>1</v>
      </c>
      <c r="G33" s="30">
        <v>14275.75</v>
      </c>
    </row>
    <row r="34" spans="1:11" ht="15" thickBot="1" x14ac:dyDescent="0.35">
      <c r="A34" s="9" t="s">
        <v>29</v>
      </c>
      <c r="C34" s="20">
        <v>21</v>
      </c>
      <c r="G34" s="30">
        <v>129990</v>
      </c>
    </row>
    <row r="35" spans="1:11" x14ac:dyDescent="0.3">
      <c r="A35" s="10" t="s">
        <v>30</v>
      </c>
      <c r="C35" s="20">
        <v>21</v>
      </c>
    </row>
    <row r="36" spans="1:11" x14ac:dyDescent="0.3">
      <c r="A36" s="11" t="s">
        <v>31</v>
      </c>
      <c r="B36" t="s">
        <v>52</v>
      </c>
      <c r="C36" s="20">
        <v>2</v>
      </c>
    </row>
    <row r="37" spans="1:11" ht="18" x14ac:dyDescent="0.3">
      <c r="A37" s="11" t="s">
        <v>57</v>
      </c>
      <c r="B37" t="s">
        <v>53</v>
      </c>
      <c r="C37" s="20">
        <v>1</v>
      </c>
      <c r="G37" s="28" t="s">
        <v>0</v>
      </c>
      <c r="H37" s="28" t="s">
        <v>7</v>
      </c>
      <c r="I37" s="28" t="s">
        <v>24</v>
      </c>
      <c r="J37" s="28" t="s">
        <v>40</v>
      </c>
    </row>
    <row r="38" spans="1:11" x14ac:dyDescent="0.3">
      <c r="A38" s="12" t="s">
        <v>35</v>
      </c>
      <c r="C38" s="20">
        <v>16.5</v>
      </c>
      <c r="F38" s="27" t="s">
        <v>47</v>
      </c>
      <c r="G38" s="26">
        <f>(L18*(SUM(8+4+4+8+8)))</f>
        <v>15295.3</v>
      </c>
      <c r="K38">
        <f>4+8+4+16+4</f>
        <v>36</v>
      </c>
    </row>
    <row r="39" spans="1:11" x14ac:dyDescent="0.3">
      <c r="A39" s="21" t="s">
        <v>29</v>
      </c>
      <c r="C39" s="20">
        <v>11.5</v>
      </c>
      <c r="F39" s="32" t="s">
        <v>48</v>
      </c>
      <c r="G39" s="26">
        <f>(L19*(SUM(8)))</f>
        <v>1025</v>
      </c>
      <c r="K39">
        <f>4+8+16</f>
        <v>28</v>
      </c>
    </row>
    <row r="40" spans="1:11" x14ac:dyDescent="0.3">
      <c r="A40" s="22" t="s">
        <v>36</v>
      </c>
      <c r="B40" t="s">
        <v>53</v>
      </c>
      <c r="C40" s="20">
        <v>1</v>
      </c>
      <c r="F40" s="27" t="s">
        <v>49</v>
      </c>
      <c r="G40" s="26">
        <f>(L20*8)</f>
        <v>812.83333333333326</v>
      </c>
      <c r="K40">
        <f>4+4+16</f>
        <v>24</v>
      </c>
    </row>
    <row r="41" spans="1:11" x14ac:dyDescent="0.3">
      <c r="A41" s="22" t="s">
        <v>37</v>
      </c>
      <c r="B41" t="s">
        <v>56</v>
      </c>
      <c r="C41" s="20">
        <v>10</v>
      </c>
      <c r="F41" s="27" t="s">
        <v>50</v>
      </c>
      <c r="G41" s="26">
        <f>L21*8</f>
        <v>1092.0875000000001</v>
      </c>
      <c r="K41">
        <f>4+4</f>
        <v>8</v>
      </c>
    </row>
    <row r="42" spans="1:11" x14ac:dyDescent="0.3">
      <c r="A42" s="11" t="s">
        <v>38</v>
      </c>
      <c r="B42" t="s">
        <v>56</v>
      </c>
      <c r="C42" s="20">
        <v>5</v>
      </c>
      <c r="G42" s="26">
        <f>SUM(G38:G41)</f>
        <v>18225.220833333333</v>
      </c>
    </row>
    <row r="43" spans="1:11" x14ac:dyDescent="0.3">
      <c r="A43" s="10" t="s">
        <v>39</v>
      </c>
      <c r="B43" t="s">
        <v>56</v>
      </c>
      <c r="C43" s="20">
        <v>5</v>
      </c>
    </row>
    <row r="44" spans="1:11" ht="16.2" thickBot="1" x14ac:dyDescent="0.35">
      <c r="A44" s="4" t="s">
        <v>40</v>
      </c>
      <c r="C44" s="20">
        <v>3</v>
      </c>
    </row>
    <row r="45" spans="1:11" ht="15" thickBot="1" x14ac:dyDescent="0.35">
      <c r="A45" s="1" t="s">
        <v>41</v>
      </c>
      <c r="B45" t="s">
        <v>53</v>
      </c>
      <c r="C45" s="20">
        <v>1</v>
      </c>
      <c r="G45" s="33">
        <v>246289.96</v>
      </c>
    </row>
    <row r="46" spans="1:11" ht="15" thickBot="1" x14ac:dyDescent="0.35">
      <c r="A46" s="1" t="s">
        <v>42</v>
      </c>
      <c r="B46" t="s">
        <v>54</v>
      </c>
      <c r="C46" s="20">
        <v>2</v>
      </c>
      <c r="G46" s="34">
        <v>40928.1</v>
      </c>
    </row>
    <row r="47" spans="1:11" ht="15" thickBot="1" x14ac:dyDescent="0.35">
      <c r="G47" s="35">
        <v>1553.31</v>
      </c>
    </row>
    <row r="48" spans="1:11" ht="15" thickBot="1" x14ac:dyDescent="0.35">
      <c r="G48" s="35">
        <v>14275.75</v>
      </c>
    </row>
    <row r="49" spans="7:7" ht="15" thickBot="1" x14ac:dyDescent="0.35">
      <c r="G49" s="35">
        <v>129990</v>
      </c>
    </row>
    <row r="51" spans="7:7" x14ac:dyDescent="0.3">
      <c r="G51" s="23">
        <f>SUM(G45:G50)</f>
        <v>433037.12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Jimenez</dc:creator>
  <cp:lastModifiedBy>Marc Jimenez</cp:lastModifiedBy>
  <dcterms:created xsi:type="dcterms:W3CDTF">2018-04-02T16:15:34Z</dcterms:created>
  <dcterms:modified xsi:type="dcterms:W3CDTF">2018-04-10T13:55:01Z</dcterms:modified>
</cp:coreProperties>
</file>