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beit/Documents/Arbeit/Lehre/EnWiNaP/Bewertungskriterien/"/>
    </mc:Choice>
  </mc:AlternateContent>
  <xr:revisionPtr revIDLastSave="0" documentId="13_ncr:1_{5FC5120A-0894-C54E-AA91-3BF92531B408}" xr6:coauthVersionLast="47" xr6:coauthVersionMax="47" xr10:uidLastSave="{00000000-0000-0000-0000-000000000000}"/>
  <bookViews>
    <workbookView xWindow="0" yWindow="500" windowWidth="38400" windowHeight="23500" tabRatio="500" activeTab="5" xr2:uid="{00000000-000D-0000-FFFF-FFFF00000000}"/>
  </bookViews>
  <sheets>
    <sheet name="extern - Bewertungstabelle ISIS" sheetId="1" r:id="rId1"/>
    <sheet name="extern - Gruppenzuordnung" sheetId="2" r:id="rId2"/>
    <sheet name="ToDo - Lernjournal" sheetId="3" r:id="rId3"/>
    <sheet name="ToDo - Projektbericht" sheetId="4" r:id="rId4"/>
    <sheet name="Präsentation" sheetId="5" r:id="rId5"/>
    <sheet name="Info - Bewertungsskalen" sheetId="6" r:id="rId6"/>
    <sheet name="Besenkammer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0" i="4" l="1"/>
  <c r="Q12" i="4"/>
  <c r="O5" i="3"/>
  <c r="O15" i="3"/>
  <c r="O25" i="3"/>
  <c r="O36" i="3"/>
  <c r="O46" i="3"/>
  <c r="F36" i="1"/>
  <c r="F43" i="1"/>
  <c r="F45" i="1"/>
  <c r="F46" i="1"/>
  <c r="O2" i="8"/>
  <c r="O3" i="8" s="1"/>
  <c r="P1" i="8"/>
  <c r="D16" i="5"/>
  <c r="F31" i="1" s="1"/>
  <c r="D14" i="5"/>
  <c r="F26" i="1" s="1"/>
  <c r="D4" i="5"/>
  <c r="D20" i="5" s="1"/>
  <c r="F47" i="1" s="1"/>
  <c r="P16" i="4"/>
  <c r="Q16" i="4" s="1"/>
  <c r="P9" i="4"/>
  <c r="Q9" i="4" s="1"/>
  <c r="P8" i="4"/>
  <c r="Q8" i="4" s="1"/>
  <c r="P2" i="4"/>
  <c r="P17" i="4" s="1"/>
  <c r="Q17" i="4" s="1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M2" i="3"/>
  <c r="M49" i="3" s="1"/>
  <c r="D47" i="1"/>
  <c r="E47" i="1" s="1"/>
  <c r="D46" i="1"/>
  <c r="E46" i="1" s="1"/>
  <c r="D45" i="1"/>
  <c r="E45" i="1" s="1"/>
  <c r="D44" i="1"/>
  <c r="E44" i="1" s="1"/>
  <c r="D43" i="1"/>
  <c r="E43" i="1" s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E24" i="1" s="1"/>
  <c r="D23" i="1"/>
  <c r="E23" i="1" s="1"/>
  <c r="D22" i="1"/>
  <c r="D21" i="1"/>
  <c r="E21" i="1" s="1"/>
  <c r="D20" i="1"/>
  <c r="E20" i="1" s="1"/>
  <c r="D19" i="1"/>
  <c r="E19" i="1" s="1"/>
  <c r="D18" i="1"/>
  <c r="D17" i="1"/>
  <c r="D16" i="1"/>
  <c r="E16" i="1" s="1"/>
  <c r="D15" i="1"/>
  <c r="E15" i="1" s="1"/>
  <c r="D14" i="1"/>
  <c r="D13" i="1"/>
  <c r="D12" i="1"/>
  <c r="D11" i="1"/>
  <c r="D10" i="1"/>
  <c r="D9" i="1"/>
  <c r="E9" i="1" s="1"/>
  <c r="D8" i="1"/>
  <c r="E8" i="1" s="1"/>
  <c r="E35" i="1" l="1"/>
  <c r="E10" i="1"/>
  <c r="E34" i="1"/>
  <c r="E36" i="1"/>
  <c r="O4" i="8"/>
  <c r="P3" i="8"/>
  <c r="F35" i="1"/>
  <c r="F25" i="1"/>
  <c r="O45" i="3"/>
  <c r="O35" i="3"/>
  <c r="O24" i="3"/>
  <c r="O14" i="3"/>
  <c r="M6" i="3"/>
  <c r="D18" i="5"/>
  <c r="F44" i="1"/>
  <c r="F34" i="1"/>
  <c r="O44" i="3"/>
  <c r="O34" i="3"/>
  <c r="O23" i="3"/>
  <c r="O13" i="3"/>
  <c r="F33" i="1"/>
  <c r="O43" i="3"/>
  <c r="O33" i="3"/>
  <c r="O22" i="3"/>
  <c r="O12" i="3"/>
  <c r="G20" i="1"/>
  <c r="F32" i="1"/>
  <c r="M4" i="3"/>
  <c r="O42" i="3"/>
  <c r="O32" i="3"/>
  <c r="O21" i="3"/>
  <c r="O11" i="3"/>
  <c r="G29" i="1"/>
  <c r="G9" i="1"/>
  <c r="P2" i="8"/>
  <c r="N4" i="3"/>
  <c r="O4" i="3" s="1"/>
  <c r="O41" i="3"/>
  <c r="O30" i="3"/>
  <c r="O20" i="3"/>
  <c r="O10" i="3"/>
  <c r="G18" i="1"/>
  <c r="F30" i="1"/>
  <c r="O40" i="3"/>
  <c r="O29" i="3"/>
  <c r="O19" i="3"/>
  <c r="O9" i="3"/>
  <c r="G47" i="1"/>
  <c r="I47" i="1" s="1"/>
  <c r="J47" i="1" s="1"/>
  <c r="G37" i="1"/>
  <c r="G17" i="1"/>
  <c r="G7" i="1"/>
  <c r="F29" i="1"/>
  <c r="O49" i="3"/>
  <c r="O39" i="3"/>
  <c r="O28" i="3"/>
  <c r="O18" i="3"/>
  <c r="O8" i="3"/>
  <c r="G46" i="1"/>
  <c r="I46" i="1" s="1"/>
  <c r="J46" i="1" s="1"/>
  <c r="G36" i="1"/>
  <c r="G26" i="1"/>
  <c r="G16" i="1"/>
  <c r="D6" i="5"/>
  <c r="F28" i="1"/>
  <c r="O48" i="3"/>
  <c r="O38" i="3"/>
  <c r="O27" i="3"/>
  <c r="O17" i="3"/>
  <c r="O7" i="3"/>
  <c r="G45" i="1"/>
  <c r="I45" i="1" s="1"/>
  <c r="J45" i="1" s="1"/>
  <c r="G35" i="1"/>
  <c r="G25" i="1"/>
  <c r="G15" i="1"/>
  <c r="G5" i="1"/>
  <c r="D10" i="5"/>
  <c r="F27" i="1"/>
  <c r="O47" i="3"/>
  <c r="O37" i="3"/>
  <c r="O26" i="3"/>
  <c r="O16" i="3"/>
  <c r="O6" i="3"/>
  <c r="G34" i="1"/>
  <c r="I34" i="1" s="1"/>
  <c r="J34" i="1" s="1"/>
  <c r="E22" i="1"/>
  <c r="G43" i="1"/>
  <c r="I43" i="1" s="1"/>
  <c r="J43" i="1" s="1"/>
  <c r="G33" i="1"/>
  <c r="G23" i="1"/>
  <c r="G13" i="1"/>
  <c r="E33" i="1"/>
  <c r="E13" i="1"/>
  <c r="E32" i="1"/>
  <c r="E12" i="1"/>
  <c r="E31" i="1"/>
  <c r="E11" i="1"/>
  <c r="E14" i="1"/>
  <c r="E18" i="1"/>
  <c r="E17" i="1"/>
  <c r="M16" i="3"/>
  <c r="M14" i="3"/>
  <c r="M12" i="3"/>
  <c r="M10" i="3"/>
  <c r="M8" i="3"/>
  <c r="G39" i="1" s="1"/>
  <c r="P6" i="4"/>
  <c r="Q6" i="4" s="1"/>
  <c r="P18" i="4"/>
  <c r="Q18" i="4" s="1"/>
  <c r="E37" i="1" s="1"/>
  <c r="D8" i="5"/>
  <c r="P13" i="4"/>
  <c r="Q13" i="4" s="1"/>
  <c r="M18" i="3"/>
  <c r="M20" i="3"/>
  <c r="G32" i="1" s="1"/>
  <c r="M22" i="3"/>
  <c r="M24" i="3"/>
  <c r="G4" i="1" s="1"/>
  <c r="M26" i="3"/>
  <c r="M28" i="3"/>
  <c r="G2" i="1" s="1"/>
  <c r="M30" i="3"/>
  <c r="G28" i="1" s="1"/>
  <c r="M32" i="3"/>
  <c r="G10" i="1" s="1"/>
  <c r="M34" i="3"/>
  <c r="M36" i="3"/>
  <c r="G31" i="1" s="1"/>
  <c r="M38" i="3"/>
  <c r="G22" i="1" s="1"/>
  <c r="M40" i="3"/>
  <c r="M42" i="3"/>
  <c r="M44" i="3"/>
  <c r="G42" i="1" s="1"/>
  <c r="M46" i="3"/>
  <c r="G44" i="1" s="1"/>
  <c r="I44" i="1" s="1"/>
  <c r="J44" i="1" s="1"/>
  <c r="M48" i="3"/>
  <c r="P7" i="4"/>
  <c r="Q7" i="4" s="1"/>
  <c r="P14" i="4"/>
  <c r="Q14" i="4" s="1"/>
  <c r="E26" i="1" s="1"/>
  <c r="P19" i="4"/>
  <c r="Q19" i="4" s="1"/>
  <c r="D12" i="5"/>
  <c r="P20" i="4"/>
  <c r="P15" i="4"/>
  <c r="Q15" i="4" s="1"/>
  <c r="P21" i="4"/>
  <c r="Q21" i="4" s="1"/>
  <c r="M5" i="3"/>
  <c r="G12" i="1" s="1"/>
  <c r="M7" i="3"/>
  <c r="G40" i="1" s="1"/>
  <c r="M9" i="3"/>
  <c r="G8" i="1" s="1"/>
  <c r="M11" i="3"/>
  <c r="G19" i="1" s="1"/>
  <c r="M13" i="3"/>
  <c r="G27" i="1" s="1"/>
  <c r="M15" i="3"/>
  <c r="G38" i="1" s="1"/>
  <c r="M17" i="3"/>
  <c r="G14" i="1" s="1"/>
  <c r="M19" i="3"/>
  <c r="G21" i="1" s="1"/>
  <c r="M21" i="3"/>
  <c r="G30" i="1" s="1"/>
  <c r="M23" i="3"/>
  <c r="M25" i="3"/>
  <c r="M27" i="3"/>
  <c r="M29" i="3"/>
  <c r="G6" i="1" s="1"/>
  <c r="M31" i="3"/>
  <c r="M33" i="3"/>
  <c r="G11" i="1" s="1"/>
  <c r="M35" i="3"/>
  <c r="G3" i="1" s="1"/>
  <c r="M37" i="3"/>
  <c r="M39" i="3"/>
  <c r="G24" i="1" s="1"/>
  <c r="M41" i="3"/>
  <c r="M43" i="3"/>
  <c r="G41" i="1" s="1"/>
  <c r="M45" i="3"/>
  <c r="M47" i="3"/>
  <c r="P11" i="4"/>
  <c r="Q11" i="4" s="1"/>
  <c r="I35" i="1" l="1"/>
  <c r="J35" i="1" s="1"/>
  <c r="I36" i="1"/>
  <c r="J36" i="1" s="1"/>
  <c r="F19" i="1"/>
  <c r="I19" i="1" s="1"/>
  <c r="J19" i="1" s="1"/>
  <c r="F20" i="1"/>
  <c r="I20" i="1" s="1"/>
  <c r="J20" i="1" s="1"/>
  <c r="F21" i="1"/>
  <c r="I21" i="1" s="1"/>
  <c r="J21" i="1" s="1"/>
  <c r="F22" i="1"/>
  <c r="F23" i="1"/>
  <c r="I23" i="1" s="1"/>
  <c r="J23" i="1" s="1"/>
  <c r="F24" i="1"/>
  <c r="I24" i="1" s="1"/>
  <c r="J24" i="1" s="1"/>
  <c r="E25" i="1"/>
  <c r="I25" i="1" s="1"/>
  <c r="J25" i="1" s="1"/>
  <c r="F6" i="1"/>
  <c r="F7" i="1"/>
  <c r="F3" i="1"/>
  <c r="F4" i="1"/>
  <c r="F5" i="1"/>
  <c r="F2" i="1"/>
  <c r="E38" i="1"/>
  <c r="F8" i="1"/>
  <c r="I8" i="1" s="1"/>
  <c r="J8" i="1" s="1"/>
  <c r="F9" i="1"/>
  <c r="I9" i="1" s="1"/>
  <c r="J9" i="1" s="1"/>
  <c r="F10" i="1"/>
  <c r="I10" i="1" s="1"/>
  <c r="J10" i="1" s="1"/>
  <c r="F11" i="1"/>
  <c r="I11" i="1" s="1"/>
  <c r="J11" i="1" s="1"/>
  <c r="F12" i="1"/>
  <c r="F13" i="1"/>
  <c r="I13" i="1" s="1"/>
  <c r="J13" i="1" s="1"/>
  <c r="I33" i="1"/>
  <c r="J33" i="1" s="1"/>
  <c r="E41" i="1"/>
  <c r="I26" i="1"/>
  <c r="J26" i="1" s="1"/>
  <c r="F37" i="1"/>
  <c r="I37" i="1" s="1"/>
  <c r="J37" i="1" s="1"/>
  <c r="F38" i="1"/>
  <c r="F39" i="1"/>
  <c r="F40" i="1"/>
  <c r="F41" i="1"/>
  <c r="F42" i="1"/>
  <c r="E27" i="1"/>
  <c r="I27" i="1" s="1"/>
  <c r="J27" i="1" s="1"/>
  <c r="E28" i="1"/>
  <c r="I28" i="1" s="1"/>
  <c r="J28" i="1" s="1"/>
  <c r="E30" i="1"/>
  <c r="I30" i="1" s="1"/>
  <c r="J30" i="1" s="1"/>
  <c r="E39" i="1"/>
  <c r="I31" i="1"/>
  <c r="J31" i="1" s="1"/>
  <c r="E29" i="1"/>
  <c r="I29" i="1" s="1"/>
  <c r="J29" i="1" s="1"/>
  <c r="O5" i="8"/>
  <c r="P4" i="8"/>
  <c r="E40" i="1"/>
  <c r="E3" i="1"/>
  <c r="E4" i="1"/>
  <c r="E5" i="1"/>
  <c r="E6" i="1"/>
  <c r="E7" i="1"/>
  <c r="I12" i="1"/>
  <c r="J12" i="1" s="1"/>
  <c r="E42" i="1"/>
  <c r="I42" i="1" s="1"/>
  <c r="J42" i="1" s="1"/>
  <c r="I22" i="1"/>
  <c r="J22" i="1" s="1"/>
  <c r="I32" i="1"/>
  <c r="J32" i="1" s="1"/>
  <c r="F16" i="1"/>
  <c r="I16" i="1" s="1"/>
  <c r="J16" i="1" s="1"/>
  <c r="F17" i="1"/>
  <c r="I17" i="1" s="1"/>
  <c r="J17" i="1" s="1"/>
  <c r="F18" i="1"/>
  <c r="I18" i="1" s="1"/>
  <c r="J18" i="1" s="1"/>
  <c r="F14" i="1"/>
  <c r="I14" i="1" s="1"/>
  <c r="J14" i="1" s="1"/>
  <c r="F15" i="1"/>
  <c r="I15" i="1" s="1"/>
  <c r="J15" i="1" s="1"/>
  <c r="G49" i="1"/>
  <c r="E2" i="1"/>
  <c r="I2" i="1" s="1"/>
  <c r="J2" i="1" s="1"/>
  <c r="I4" i="1" l="1"/>
  <c r="J4" i="1" s="1"/>
  <c r="I3" i="1"/>
  <c r="J3" i="1" s="1"/>
  <c r="I38" i="1"/>
  <c r="J38" i="1" s="1"/>
  <c r="I40" i="1"/>
  <c r="J40" i="1" s="1"/>
  <c r="I6" i="1"/>
  <c r="J6" i="1" s="1"/>
  <c r="I7" i="1"/>
  <c r="J7" i="1" s="1"/>
  <c r="I5" i="1"/>
  <c r="J5" i="1" s="1"/>
  <c r="I41" i="1"/>
  <c r="J41" i="1" s="1"/>
  <c r="P5" i="8"/>
  <c r="O6" i="8"/>
  <c r="I39" i="1"/>
  <c r="J39" i="1" s="1"/>
  <c r="F49" i="1"/>
  <c r="P6" i="8" l="1"/>
  <c r="O7" i="8"/>
  <c r="I49" i="1"/>
  <c r="O8" i="8" l="1"/>
  <c r="P7" i="8"/>
  <c r="O9" i="8" l="1"/>
  <c r="P8" i="8"/>
  <c r="P9" i="8" l="1"/>
  <c r="O10" i="8"/>
  <c r="O11" i="8" l="1"/>
  <c r="P10" i="8"/>
  <c r="O12" i="8" l="1"/>
  <c r="P11" i="8"/>
  <c r="O13" i="8" l="1"/>
  <c r="P12" i="8"/>
  <c r="P13" i="8" l="1"/>
  <c r="O14" i="8"/>
  <c r="O15" i="8" l="1"/>
  <c r="P14" i="8"/>
  <c r="O16" i="8" l="1"/>
  <c r="P15" i="8"/>
  <c r="O17" i="8" l="1"/>
  <c r="P16" i="8"/>
  <c r="P17" i="8" l="1"/>
  <c r="O18" i="8"/>
  <c r="O19" i="8" l="1"/>
  <c r="P18" i="8"/>
  <c r="O20" i="8" l="1"/>
  <c r="P19" i="8"/>
  <c r="O21" i="8" l="1"/>
  <c r="P20" i="8"/>
  <c r="P21" i="8" l="1"/>
  <c r="O22" i="8"/>
  <c r="O23" i="8" l="1"/>
  <c r="P22" i="8"/>
  <c r="O24" i="8" l="1"/>
  <c r="P23" i="8"/>
  <c r="O25" i="8" l="1"/>
  <c r="P24" i="8"/>
  <c r="P25" i="8" l="1"/>
  <c r="O26" i="8"/>
  <c r="P26" i="8" l="1"/>
  <c r="O27" i="8"/>
  <c r="O28" i="8" l="1"/>
  <c r="P27" i="8"/>
  <c r="O29" i="8" l="1"/>
  <c r="P28" i="8"/>
  <c r="P29" i="8" l="1"/>
  <c r="O30" i="8"/>
  <c r="O31" i="8" l="1"/>
  <c r="P30" i="8"/>
  <c r="O32" i="8" l="1"/>
  <c r="P31" i="8"/>
  <c r="O33" i="8" l="1"/>
  <c r="P32" i="8"/>
  <c r="P33" i="8" l="1"/>
  <c r="O34" i="8"/>
  <c r="O35" i="8" l="1"/>
  <c r="P34" i="8"/>
  <c r="O36" i="8" l="1"/>
  <c r="P35" i="8"/>
  <c r="O37" i="8" l="1"/>
  <c r="P36" i="8"/>
  <c r="P37" i="8" l="1"/>
  <c r="O38" i="8"/>
  <c r="O39" i="8" l="1"/>
  <c r="P38" i="8"/>
  <c r="O40" i="8" l="1"/>
  <c r="P39" i="8"/>
  <c r="O41" i="8" l="1"/>
  <c r="P40" i="8"/>
  <c r="P41" i="8" l="1"/>
  <c r="O42" i="8"/>
  <c r="O43" i="8" l="1"/>
  <c r="P42" i="8"/>
  <c r="O44" i="8" l="1"/>
  <c r="P43" i="8"/>
  <c r="O45" i="8" l="1"/>
  <c r="P44" i="8"/>
  <c r="P45" i="8" l="1"/>
  <c r="O46" i="8"/>
  <c r="O47" i="8" l="1"/>
  <c r="P46" i="8"/>
  <c r="O48" i="8" l="1"/>
  <c r="P47" i="8"/>
  <c r="O49" i="8" l="1"/>
  <c r="P48" i="8"/>
  <c r="P49" i="8" l="1"/>
  <c r="O50" i="8"/>
  <c r="O51" i="8" l="1"/>
  <c r="P50" i="8"/>
  <c r="O52" i="8" l="1"/>
  <c r="P51" i="8"/>
  <c r="O53" i="8" l="1"/>
  <c r="P52" i="8"/>
  <c r="P53" i="8" l="1"/>
  <c r="O54" i="8"/>
  <c r="O55" i="8" l="1"/>
  <c r="P54" i="8"/>
  <c r="O56" i="8" l="1"/>
  <c r="P55" i="8"/>
  <c r="O57" i="8" l="1"/>
  <c r="P56" i="8"/>
  <c r="P57" i="8" l="1"/>
  <c r="O58" i="8"/>
  <c r="O59" i="8" l="1"/>
  <c r="P58" i="8"/>
  <c r="O60" i="8" l="1"/>
  <c r="P59" i="8"/>
  <c r="O61" i="8" l="1"/>
  <c r="P60" i="8"/>
  <c r="P61" i="8" l="1"/>
  <c r="O62" i="8"/>
  <c r="O63" i="8" l="1"/>
  <c r="P62" i="8"/>
  <c r="O64" i="8" l="1"/>
  <c r="P63" i="8"/>
  <c r="O65" i="8" l="1"/>
  <c r="P64" i="8"/>
  <c r="P65" i="8" l="1"/>
  <c r="O66" i="8"/>
  <c r="O67" i="8" l="1"/>
  <c r="P66" i="8"/>
  <c r="O68" i="8" l="1"/>
  <c r="P67" i="8"/>
  <c r="O69" i="8" l="1"/>
  <c r="P68" i="8"/>
  <c r="P69" i="8" l="1"/>
  <c r="O70" i="8"/>
  <c r="O71" i="8" l="1"/>
  <c r="P70" i="8"/>
  <c r="O72" i="8" l="1"/>
  <c r="P71" i="8"/>
  <c r="O73" i="8" l="1"/>
  <c r="P72" i="8"/>
  <c r="P73" i="8" l="1"/>
  <c r="O74" i="8"/>
  <c r="O75" i="8" l="1"/>
  <c r="P74" i="8"/>
  <c r="O76" i="8" l="1"/>
  <c r="P75" i="8"/>
  <c r="O77" i="8" l="1"/>
  <c r="P76" i="8"/>
  <c r="P77" i="8" l="1"/>
  <c r="O78" i="8"/>
  <c r="O79" i="8" l="1"/>
  <c r="P78" i="8"/>
  <c r="O80" i="8" l="1"/>
  <c r="P79" i="8"/>
  <c r="O81" i="8" l="1"/>
  <c r="P80" i="8"/>
  <c r="P81" i="8" l="1"/>
  <c r="O82" i="8"/>
  <c r="O83" i="8" l="1"/>
  <c r="P82" i="8"/>
  <c r="O84" i="8" l="1"/>
  <c r="P83" i="8"/>
  <c r="O85" i="8" l="1"/>
  <c r="P84" i="8"/>
  <c r="P85" i="8" l="1"/>
  <c r="O86" i="8"/>
  <c r="O87" i="8" l="1"/>
  <c r="P86" i="8"/>
  <c r="O88" i="8" l="1"/>
  <c r="P87" i="8"/>
  <c r="O89" i="8" l="1"/>
  <c r="P88" i="8"/>
  <c r="P89" i="8" l="1"/>
  <c r="O90" i="8"/>
  <c r="O91" i="8" l="1"/>
  <c r="P90" i="8"/>
  <c r="O92" i="8" l="1"/>
  <c r="P91" i="8"/>
  <c r="O93" i="8" l="1"/>
  <c r="P92" i="8"/>
  <c r="P93" i="8" l="1"/>
  <c r="O94" i="8"/>
  <c r="O95" i="8" l="1"/>
  <c r="P94" i="8"/>
  <c r="O96" i="8" l="1"/>
  <c r="P95" i="8"/>
  <c r="O97" i="8" l="1"/>
  <c r="P96" i="8"/>
  <c r="P97" i="8" l="1"/>
  <c r="O98" i="8"/>
  <c r="O99" i="8" l="1"/>
  <c r="P98" i="8"/>
  <c r="O100" i="8" l="1"/>
  <c r="P99" i="8"/>
  <c r="J49" i="1"/>
  <c r="O101" i="8" l="1"/>
  <c r="P101" i="8" s="1"/>
  <c r="P10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500-000001000000}">
      <text>
        <r>
          <rPr>
            <sz val="11"/>
            <color rgb="FF000000"/>
            <rFont val="Calibri"/>
            <family val="2"/>
          </rPr>
          <t xml:space="preserve">Gupta, Abhishek:
</t>
        </r>
        <r>
          <rPr>
            <sz val="9"/>
            <rFont val="Tahoma"/>
            <family val="2"/>
            <charset val="1"/>
          </rPr>
          <t xml:space="preserve">Gupta, Abhishek:
Gupta, Abhishek:
Gupta, Abhishek:
Gupta, Abhishek:
11 = 10
</t>
        </r>
      </text>
    </comment>
  </commentList>
</comments>
</file>

<file path=xl/sharedStrings.xml><?xml version="1.0" encoding="utf-8"?>
<sst xmlns="http://schemas.openxmlformats.org/spreadsheetml/2006/main" count="445" uniqueCount="154">
  <si>
    <t>Vorname</t>
  </si>
  <si>
    <t>Nachname</t>
  </si>
  <si>
    <t>E-Mail-Adresse</t>
  </si>
  <si>
    <t>Gruppe</t>
  </si>
  <si>
    <t>Aufgabe: Projektbericht (Punkte)</t>
  </si>
  <si>
    <t>Aufgabe: Präsentation (Punkte)</t>
  </si>
  <si>
    <t>Aufgabe: Lernjournal (Punkte)</t>
  </si>
  <si>
    <t>Zuletzt aus diesem Kurs geladen</t>
  </si>
  <si>
    <t>Gesamtpunkte</t>
  </si>
  <si>
    <t>Note</t>
  </si>
  <si>
    <t>A</t>
  </si>
  <si>
    <t>1626346323</t>
  </si>
  <si>
    <t>B</t>
  </si>
  <si>
    <t>C</t>
  </si>
  <si>
    <t>D</t>
  </si>
  <si>
    <t>E</t>
  </si>
  <si>
    <t>F</t>
  </si>
  <si>
    <t>G</t>
  </si>
  <si>
    <t>H</t>
  </si>
  <si>
    <t>Dokumentation/ Ergebnis</t>
  </si>
  <si>
    <t>Form</t>
  </si>
  <si>
    <t>Persönliche Fähigkeiten</t>
  </si>
  <si>
    <t>Gewichte</t>
  </si>
  <si>
    <t>&lt;- Punktzahl Portfolioteil</t>
  </si>
  <si>
    <t>Name der Prüferin</t>
  </si>
  <si>
    <t>Topics Covered</t>
  </si>
  <si>
    <t>Explanation</t>
  </si>
  <si>
    <t>Content Structure</t>
  </si>
  <si>
    <t>Display of Results/ Graphics/ Tables/ Examples</t>
  </si>
  <si>
    <t>Transfer and Reflection</t>
  </si>
  <si>
    <t>Citation</t>
  </si>
  <si>
    <t>Design Format</t>
  </si>
  <si>
    <t>Understanding the concept of Lernjournal</t>
  </si>
  <si>
    <t>Bewertung</t>
  </si>
  <si>
    <t>Beschreibung/Kommentar</t>
  </si>
  <si>
    <t>Alex</t>
  </si>
  <si>
    <t>Anne</t>
  </si>
  <si>
    <t>Tu-Anh</t>
  </si>
  <si>
    <t>Abhi</t>
  </si>
  <si>
    <t>Ludger</t>
  </si>
  <si>
    <t>Meta-Gewichte</t>
  </si>
  <si>
    <t>Dokumentation &amp; Format</t>
  </si>
  <si>
    <t>Aufbau</t>
  </si>
  <si>
    <t>Quellenarbeit</t>
  </si>
  <si>
    <t>Ergebnis</t>
  </si>
  <si>
    <t>Text</t>
  </si>
  <si>
    <t>Sprache</t>
  </si>
  <si>
    <t>Benötigte Kapitel/ Inhalte vorhanden</t>
  </si>
  <si>
    <t xml:space="preserve">Grafiken und Tabellen </t>
  </si>
  <si>
    <t>Roter Faden</t>
  </si>
  <si>
    <t>Konsistenz</t>
  </si>
  <si>
    <t>Zitate</t>
  </si>
  <si>
    <t>Qualität der Quellen</t>
  </si>
  <si>
    <t>Literaturverzeichnis</t>
  </si>
  <si>
    <t>Nachvollziehbarkeit/Methodenkompetenz</t>
  </si>
  <si>
    <t>Erfüllung der Aufgabenstellung</t>
  </si>
  <si>
    <t>Darstellung</t>
  </si>
  <si>
    <t>Diskussion</t>
  </si>
  <si>
    <t>Einzelbewertung</t>
  </si>
  <si>
    <t>Abhishek Gupta</t>
  </si>
  <si>
    <t>Zweitkorrektorin</t>
  </si>
  <si>
    <t>Anne Syré</t>
  </si>
  <si>
    <t>Tu-Anh Fay</t>
  </si>
  <si>
    <t>Alexander Grahle</t>
  </si>
  <si>
    <t>Ludger Heide</t>
  </si>
  <si>
    <t>Max Puntzahl -&gt;</t>
  </si>
  <si>
    <t>Ergebnis roh</t>
  </si>
  <si>
    <t>skaliert und gerundet</t>
  </si>
  <si>
    <t>Lernjournal</t>
  </si>
  <si>
    <t xml:space="preserve">Merkmal </t>
  </si>
  <si>
    <t>Stufe 1</t>
  </si>
  <si>
    <t>Pkt.</t>
  </si>
  <si>
    <t>Stufe 2</t>
  </si>
  <si>
    <t>Stufe 3</t>
  </si>
  <si>
    <t>Stufe 4</t>
  </si>
  <si>
    <t>Stufe 5</t>
  </si>
  <si>
    <t>Pkt</t>
  </si>
  <si>
    <t>Less Than 50% Topics Covered</t>
  </si>
  <si>
    <t>0-3</t>
  </si>
  <si>
    <t>50% to 60% Topics Covered</t>
  </si>
  <si>
    <t>4-5</t>
  </si>
  <si>
    <t>60% to 80% Topics covered</t>
  </si>
  <si>
    <t>6-7</t>
  </si>
  <si>
    <t>80% to 100% Topics covered</t>
  </si>
  <si>
    <t>8-9</t>
  </si>
  <si>
    <t>Arbeitsziel z.T. übertroffen</t>
  </si>
  <si>
    <t>Topics explained as a direct copy from the lecture</t>
  </si>
  <si>
    <t>Topics explained as direct copy from the lecture, with few explanation</t>
  </si>
  <si>
    <t>Topics explained in own language, with creative examples</t>
  </si>
  <si>
    <t>Topics explained with creative examples in own language, also explained the suggested external refernces topics</t>
  </si>
  <si>
    <t>No identifiable structure</t>
  </si>
  <si>
    <t>A rough structure is recognizable</t>
  </si>
  <si>
    <t>The structure supports the content, however, the logic is not always comprehensible</t>
  </si>
  <si>
    <t>The structure supports the content and leads the reader logically through the entire work</t>
  </si>
  <si>
    <t>Deficiencies in the elaboration</t>
  </si>
  <si>
    <t>Elaboration &amp; Presentation of the results sufficent or good &amp; creative presentation and integration</t>
  </si>
  <si>
    <t>Competent, thoughtful, careful and good presentation. Explanation answers all the questions to be arised in readers mind.</t>
  </si>
  <si>
    <t>Competent, thoughtful, careful and good presentation. Explanation answers all the questions to be arised in readers mind. Self explored &amp; new relevant pictures explained or drawn.</t>
  </si>
  <si>
    <t>No transfer of knowledge in the form of interdisciplinary examples or the inteconnection of various topics</t>
  </si>
  <si>
    <t>Little mention of transfer of knowledge in the form of interdisciplinary examples without the inteconnection of various topics</t>
  </si>
  <si>
    <t xml:space="preserve">Mention of transfer of knowledge in the form of interdisciplinary examples with the inteconnection of various topics </t>
  </si>
  <si>
    <t>Complete transfer of knowledge in the form of interdisciplinary examples or the inteconnection of various topics with the help of examples not mentioned in the lectures</t>
  </si>
  <si>
    <t>Zitation</t>
  </si>
  <si>
    <t>Plagiat</t>
  </si>
  <si>
    <t>Errors in citation/bibliography and inconsistency in the citation</t>
  </si>
  <si>
    <t>Extremely few errors in citation/bibliography and inconsistency in the citation</t>
  </si>
  <si>
    <t>Every used resource was correctly cited without any errors</t>
  </si>
  <si>
    <t>8-10</t>
  </si>
  <si>
    <t>The design format is not constant and does not shows creativity or a scientific approach</t>
  </si>
  <si>
    <t>The format shows a mixture of scientifc work or creatiity, but lacks consistency</t>
  </si>
  <si>
    <t>A well formulated scientific or creative work with consistency, few errors in terms of headings, pictures or table labels etc.</t>
  </si>
  <si>
    <t>Innovative, creative as well as scientifically well written Lernjournal</t>
  </si>
  <si>
    <t>Concept of Lernjournal not understood</t>
  </si>
  <si>
    <t>Concept of Lernjournal understood, but not implemented for every topic</t>
  </si>
  <si>
    <t>Concept of Lernjournal understood, applied for every topic, with few errors</t>
  </si>
  <si>
    <t>Concept of Lernjournal understood, applied for every topic, with negligible or zero errors</t>
  </si>
  <si>
    <t>Kategorien</t>
  </si>
  <si>
    <t>Kriterien</t>
  </si>
  <si>
    <r>
      <rPr>
        <sz val="11"/>
        <color rgb="FF000000"/>
        <rFont val="Calibri"/>
        <family val="2"/>
      </rPr>
      <t xml:space="preserve">Schwerste Mängel, Kriterien größtenteils nicht erfüllt
</t>
    </r>
    <r>
      <rPr>
        <sz val="11"/>
        <color rgb="FFFF0000"/>
        <rFont val="Calibri"/>
        <family val="2"/>
        <charset val="1"/>
      </rPr>
      <t>Achtung! Eine 0 führt zu NB!</t>
    </r>
  </si>
  <si>
    <t>Kriterien häufig nicht oder schlecht erfüllt. Ein grundsätzliches Verständniss ist jedoch vorhanden</t>
  </si>
  <si>
    <t>Kriterien größtenteils erfüllt. Leichte Mängel</t>
  </si>
  <si>
    <t>Alle Krieterien erfüllt</t>
  </si>
  <si>
    <t>Erwartungen übertroffen</t>
  </si>
  <si>
    <t>Blocksatz, Schriftgröße 11, gängige Schriftart,  … usw</t>
  </si>
  <si>
    <t xml:space="preserve">1 bis 4 </t>
  </si>
  <si>
    <t>5 bis 6</t>
  </si>
  <si>
    <t xml:space="preserve">7 bis 8 </t>
  </si>
  <si>
    <t>9 bis 10</t>
  </si>
  <si>
    <t xml:space="preserve">Wissenschaftliche Sprache, Fehlerfreiheit, Verständlichkeit der Sätze </t>
  </si>
  <si>
    <r>
      <rPr>
        <sz val="11"/>
        <color rgb="FFFF0000"/>
        <rFont val="Calibri"/>
        <family val="2"/>
        <charset val="1"/>
      </rPr>
      <t xml:space="preserve">0 </t>
    </r>
    <r>
      <rPr>
        <sz val="11"/>
        <color rgb="FF000000"/>
        <rFont val="Calibri"/>
        <family val="2"/>
        <charset val="1"/>
      </rPr>
      <t xml:space="preserve">bis 4 </t>
    </r>
  </si>
  <si>
    <t xml:space="preserve">Deckblatt, Eidesstattliche Erklärung, Aufgabenstellung, Abstract (englisch und deutsch), Verzeichnisse, Literatur, Anhang </t>
  </si>
  <si>
    <r>
      <rPr>
        <sz val="11"/>
        <color rgb="FFFF0000"/>
        <rFont val="Calibri"/>
        <family val="2"/>
        <charset val="1"/>
      </rPr>
      <t>(0)</t>
    </r>
    <r>
      <rPr>
        <sz val="11"/>
        <color rgb="FF000000"/>
        <rFont val="Calibri"/>
        <family val="2"/>
        <charset val="1"/>
      </rPr>
      <t xml:space="preserve"> bis 4 
(0 für Literaturverz. Und Eidesstattliche)</t>
    </r>
  </si>
  <si>
    <t>Schriftgröße enstpricht der es restlichen Dokumentes, hohe Auflösung (nicht verschwommen), Sprache entspricht der Sprache des Textes</t>
  </si>
  <si>
    <t>Struktur &amp; Aufbau</t>
  </si>
  <si>
    <t>Nachvollziehbare Gliederung, Kapitel sind klar getrennt, keine Sprünge</t>
  </si>
  <si>
    <t xml:space="preserve">Größen werden immer in der selben Einheit genannt, die gelichen Abkürzungenw erden verwendet usw. </t>
  </si>
  <si>
    <t xml:space="preserve">Alle relevanten Stellen werden mit Zitaten belegt. Die Unterscheidung direkt/indirektes Zitat ist bekannt und wird richtig genutzt. </t>
  </si>
  <si>
    <r>
      <rPr>
        <sz val="11"/>
        <color rgb="FFFF0000"/>
        <rFont val="Calibri"/>
        <family val="2"/>
        <charset val="1"/>
      </rPr>
      <t>0</t>
    </r>
    <r>
      <rPr>
        <sz val="11"/>
        <color rgb="FF000000"/>
        <rFont val="Calibri"/>
        <family val="2"/>
        <charset val="1"/>
      </rPr>
      <t xml:space="preserve"> bis 4 </t>
    </r>
  </si>
  <si>
    <t>Nutzung von Quellen mit Qualitätscheck (Peer Review). Informationen aus anderen Quellen werden im Text richtig eingeordnet und relativiert</t>
  </si>
  <si>
    <t>Alle wichtigen Infos vorhanden (Identifikator, Zugriffszeit bei Webseite)</t>
  </si>
  <si>
    <t>Es ist klar, wie das Ergebnis enstanden ist. Eine Methode ist vorhanden und wird sowohl gut hergeleitet als auch richtg angewendet</t>
  </si>
  <si>
    <t>Alle Punkte der Aufgabenstellung wurden vollständig bearbeitet</t>
  </si>
  <si>
    <t xml:space="preserve">Das Ergebniss wird wisenschaftlich korrekt und anschaulich dargestellt und beschrieben. Schlussfolgerungen werden mit Zahlen, Kennwerten, statistischen Auswertungen untermauert </t>
  </si>
  <si>
    <t>Das Ergebnis wird kritisch hinterfragt und mit vergleichbaren Arbeiten verglichen. Schwachstellen werden herausgearbeitet und Lösungsoptionen werden im Ausblick beschrieben.</t>
  </si>
  <si>
    <t>Prüferinnen</t>
  </si>
  <si>
    <t>Prüfungskomponente</t>
  </si>
  <si>
    <t>Portfoliopunkte</t>
  </si>
  <si>
    <t>Präsentation</t>
  </si>
  <si>
    <t>Michel Joop van der Schoor</t>
  </si>
  <si>
    <t>Projektbericht</t>
  </si>
  <si>
    <t>Francesco Cigarini</t>
  </si>
  <si>
    <t>Zusatzpunkte</t>
  </si>
  <si>
    <t>x</t>
  </si>
  <si>
    <t>Ist durch das Aufrunden der Lernjournalpunkte eine Note besser gerutscht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</si>
</sst>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m"/>
  </numFmts>
  <fonts count="22" x14ac:knownFonts="1">
    <font>
      <sz val="11"/>
      <color rgb="FF000000"/>
      <name val="Calibri"/>
      <charset val="1"/>
    </font>
    <font>
      <b/>
      <i/>
      <u/>
      <sz val="11"/>
      <color rgb="FF000000"/>
      <name val="Arial Unicode MS"/>
      <family val="2"/>
    </font>
    <font>
      <b/>
      <i/>
      <sz val="16"/>
      <color rgb="FF000000"/>
      <name val="Arial Unicode MS"/>
      <family val="2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1"/>
      <color rgb="FF000000"/>
      <name val="Arial Unicode MS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006CE7"/>
      <name val="Calibri"/>
      <family val="2"/>
      <charset val="1"/>
    </font>
    <font>
      <sz val="4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name val="Tahoma"/>
      <family val="2"/>
      <charset val="1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C99"/>
        <bgColor rgb="FFC0C0C0"/>
      </patternFill>
    </fill>
    <fill>
      <patternFill patternType="solid">
        <fgColor rgb="FFF2F2F2"/>
        <bgColor rgb="FFFFFFCC"/>
      </patternFill>
    </fill>
    <fill>
      <patternFill patternType="solid">
        <fgColor rgb="FFC0C0C0"/>
        <bgColor rgb="FFCCCCFF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/>
      <top style="thin">
        <color auto="1"/>
      </top>
      <bottom style="thin">
        <color rgb="FF7F7F7F"/>
      </bottom>
      <diagonal/>
    </border>
    <border>
      <left style="thin">
        <color auto="1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9" fillId="0" borderId="0" applyBorder="0"/>
    <xf numFmtId="0" fontId="1" fillId="0" borderId="0"/>
    <xf numFmtId="0" fontId="2" fillId="0" borderId="0">
      <alignment horizontal="center"/>
    </xf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5" fillId="0" borderId="0"/>
    <xf numFmtId="0" fontId="6" fillId="2" borderId="0" applyBorder="0">
      <alignment horizontal="center" vertical="center" wrapText="1"/>
    </xf>
    <xf numFmtId="0" fontId="6" fillId="2" borderId="0" applyBorder="0">
      <alignment horizontal="center" vertical="center" wrapText="1"/>
    </xf>
    <xf numFmtId="0" fontId="15" fillId="3" borderId="1"/>
    <xf numFmtId="0" fontId="16" fillId="4" borderId="1"/>
  </cellStyleXfs>
  <cellXfs count="138">
    <xf numFmtId="0" fontId="0" fillId="0" borderId="0" xfId="0"/>
    <xf numFmtId="0" fontId="7" fillId="0" borderId="0" xfId="0" applyFont="1"/>
    <xf numFmtId="49" fontId="8" fillId="0" borderId="2" xfId="0" applyNumberFormat="1" applyFont="1" applyBorder="1"/>
    <xf numFmtId="0" fontId="9" fillId="0" borderId="0" xfId="1" applyBorder="1"/>
    <xf numFmtId="0" fontId="10" fillId="0" borderId="0" xfId="8" applyFont="1"/>
    <xf numFmtId="0" fontId="10" fillId="0" borderId="0" xfId="0" applyFont="1"/>
    <xf numFmtId="49" fontId="10" fillId="0" borderId="0" xfId="0" applyNumberFormat="1" applyFont="1"/>
    <xf numFmtId="1" fontId="7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5" fillId="0" borderId="0" xfId="9"/>
    <xf numFmtId="49" fontId="9" fillId="0" borderId="0" xfId="1" applyNumberFormat="1" applyBorder="1"/>
    <xf numFmtId="0" fontId="0" fillId="0" borderId="0" xfId="0" applyAlignment="1">
      <alignment horizontal="left"/>
    </xf>
    <xf numFmtId="0" fontId="12" fillId="0" borderId="2" xfId="0" applyFont="1" applyBorder="1"/>
    <xf numFmtId="0" fontId="0" fillId="0" borderId="3" xfId="0" applyBorder="1"/>
    <xf numFmtId="0" fontId="0" fillId="0" borderId="4" xfId="0" applyBorder="1"/>
    <xf numFmtId="0" fontId="13" fillId="0" borderId="0" xfId="0" applyFont="1" applyAlignment="1">
      <alignment horizontal="right"/>
    </xf>
    <xf numFmtId="164" fontId="13" fillId="0" borderId="3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/>
    <xf numFmtId="0" fontId="1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/>
    <xf numFmtId="0" fontId="15" fillId="3" borderId="7" xfId="0" applyFont="1" applyFill="1" applyBorder="1"/>
    <xf numFmtId="1" fontId="15" fillId="3" borderId="8" xfId="12" applyNumberFormat="1" applyBorder="1"/>
    <xf numFmtId="2" fontId="16" fillId="4" borderId="8" xfId="13" applyNumberFormat="1" applyBorder="1"/>
    <xf numFmtId="0" fontId="15" fillId="3" borderId="9" xfId="0" applyFont="1" applyFill="1" applyBorder="1"/>
    <xf numFmtId="1" fontId="15" fillId="3" borderId="10" xfId="12" applyNumberFormat="1" applyBorder="1"/>
    <xf numFmtId="1" fontId="15" fillId="3" borderId="1" xfId="12" applyNumberFormat="1"/>
    <xf numFmtId="0" fontId="15" fillId="3" borderId="11" xfId="0" applyFont="1" applyFill="1" applyBorder="1"/>
    <xf numFmtId="2" fontId="16" fillId="4" borderId="1" xfId="13" applyNumberFormat="1"/>
    <xf numFmtId="0" fontId="10" fillId="0" borderId="0" xfId="0" applyFont="1" applyAlignment="1">
      <alignment horizontal="left"/>
    </xf>
    <xf numFmtId="0" fontId="17" fillId="3" borderId="12" xfId="0" applyFont="1" applyFill="1" applyBorder="1"/>
    <xf numFmtId="0" fontId="15" fillId="3" borderId="12" xfId="0" applyFont="1" applyFill="1" applyBorder="1"/>
    <xf numFmtId="0" fontId="15" fillId="3" borderId="1" xfId="12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left"/>
    </xf>
    <xf numFmtId="0" fontId="7" fillId="0" borderId="2" xfId="0" applyFont="1" applyBorder="1"/>
    <xf numFmtId="49" fontId="7" fillId="0" borderId="5" xfId="0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 vertical="center" wrapText="1"/>
    </xf>
    <xf numFmtId="0" fontId="10" fillId="0" borderId="13" xfId="8" applyFont="1" applyBorder="1"/>
    <xf numFmtId="0" fontId="15" fillId="3" borderId="14" xfId="12" applyBorder="1"/>
    <xf numFmtId="0" fontId="15" fillId="3" borderId="15" xfId="12" applyBorder="1"/>
    <xf numFmtId="0" fontId="15" fillId="3" borderId="16" xfId="12" applyBorder="1"/>
    <xf numFmtId="0" fontId="16" fillId="4" borderId="16" xfId="13" applyBorder="1"/>
    <xf numFmtId="0" fontId="0" fillId="0" borderId="13" xfId="0" applyBorder="1"/>
    <xf numFmtId="0" fontId="13" fillId="0" borderId="2" xfId="0" applyFont="1" applyBorder="1"/>
    <xf numFmtId="0" fontId="15" fillId="3" borderId="17" xfId="12" applyBorder="1"/>
    <xf numFmtId="0" fontId="15" fillId="3" borderId="18" xfId="12" applyBorder="1"/>
    <xf numFmtId="0" fontId="15" fillId="3" borderId="19" xfId="12" applyBorder="1"/>
    <xf numFmtId="0" fontId="16" fillId="4" borderId="19" xfId="13" applyBorder="1"/>
    <xf numFmtId="0" fontId="0" fillId="0" borderId="2" xfId="0" applyBorder="1"/>
    <xf numFmtId="0" fontId="0" fillId="0" borderId="0" xfId="0" applyAlignment="1">
      <alignment horizontal="right"/>
    </xf>
    <xf numFmtId="0" fontId="16" fillId="4" borderId="1" xfId="13"/>
    <xf numFmtId="0" fontId="15" fillId="3" borderId="20" xfId="12" applyBorder="1"/>
    <xf numFmtId="0" fontId="15" fillId="3" borderId="8" xfId="12" applyBorder="1"/>
    <xf numFmtId="0" fontId="16" fillId="4" borderId="8" xfId="13" applyBorder="1"/>
    <xf numFmtId="0" fontId="15" fillId="3" borderId="21" xfId="12" applyBorder="1"/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49" fontId="7" fillId="0" borderId="29" xfId="0" applyNumberFormat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49" fontId="7" fillId="0" borderId="33" xfId="0" applyNumberFormat="1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49" fontId="7" fillId="0" borderId="36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7" fillId="0" borderId="41" xfId="0" applyFont="1" applyBorder="1" applyAlignment="1">
      <alignment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165" fontId="0" fillId="0" borderId="48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7" fillId="0" borderId="49" xfId="0" applyFont="1" applyBorder="1" applyAlignment="1">
      <alignment vertical="center" wrapText="1"/>
    </xf>
    <xf numFmtId="0" fontId="0" fillId="0" borderId="50" xfId="0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0" borderId="51" xfId="0" applyFont="1" applyBorder="1" applyAlignment="1">
      <alignment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165" fontId="0" fillId="0" borderId="53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7" fillId="0" borderId="55" xfId="0" applyFont="1" applyBorder="1" applyAlignment="1">
      <alignment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165" fontId="0" fillId="0" borderId="58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58" xfId="0" applyBorder="1"/>
    <xf numFmtId="0" fontId="0" fillId="0" borderId="59" xfId="0" applyBorder="1"/>
    <xf numFmtId="0" fontId="0" fillId="0" borderId="60" xfId="0" applyBorder="1"/>
    <xf numFmtId="164" fontId="0" fillId="0" borderId="0" xfId="0" applyNumberFormat="1"/>
    <xf numFmtId="0" fontId="0" fillId="0" borderId="61" xfId="0" applyBorder="1"/>
    <xf numFmtId="0" fontId="0" fillId="0" borderId="5" xfId="0" applyBorder="1"/>
    <xf numFmtId="0" fontId="0" fillId="0" borderId="62" xfId="0" applyBorder="1"/>
    <xf numFmtId="0" fontId="0" fillId="0" borderId="6" xfId="0" applyBorder="1"/>
    <xf numFmtId="2" fontId="10" fillId="0" borderId="0" xfId="0" applyNumberFormat="1" applyFont="1"/>
    <xf numFmtId="0" fontId="14" fillId="0" borderId="5" xfId="0" applyFont="1" applyBorder="1"/>
    <xf numFmtId="2" fontId="16" fillId="4" borderId="0" xfId="13" applyNumberFormat="1" applyBorder="1"/>
    <xf numFmtId="2" fontId="16" fillId="4" borderId="19" xfId="13" applyNumberFormat="1" applyBorder="1"/>
    <xf numFmtId="2" fontId="7" fillId="0" borderId="0" xfId="0" applyNumberFormat="1" applyFont="1"/>
    <xf numFmtId="0" fontId="11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0" fontId="7" fillId="0" borderId="46" xfId="0" applyFont="1" applyBorder="1" applyAlignment="1">
      <alignment horizontal="center" vertical="center" textRotation="90" wrapText="1"/>
    </xf>
    <xf numFmtId="0" fontId="7" fillId="0" borderId="54" xfId="0" applyFont="1" applyBorder="1" applyAlignment="1">
      <alignment horizontal="center" vertical="center" textRotation="90" wrapText="1"/>
    </xf>
    <xf numFmtId="0" fontId="18" fillId="0" borderId="22" xfId="0" applyFont="1" applyBorder="1" applyAlignment="1">
      <alignment horizontal="center"/>
    </xf>
    <xf numFmtId="0" fontId="7" fillId="5" borderId="39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/>
    </xf>
  </cellXfs>
  <cellStyles count="14">
    <cellStyle name="Ergebnis 2" xfId="2" xr:uid="{00000000-0005-0000-0000-000006000000}"/>
    <cellStyle name="Excel Built-in Calculation" xfId="13" xr:uid="{00000000-0005-0000-0000-000012000000}"/>
    <cellStyle name="Excel Built-in Input" xfId="12" xr:uid="{00000000-0005-0000-0000-000011000000}"/>
    <cellStyle name="Heading 3" xfId="3" xr:uid="{00000000-0005-0000-0000-000007000000}"/>
    <cellStyle name="Link" xfId="1" builtinId="8"/>
    <cellStyle name="Normal" xfId="4" xr:uid="{00000000-0005-0000-0000-000008000000}"/>
    <cellStyle name="Result 4" xfId="5" xr:uid="{00000000-0005-0000-0000-000009000000}"/>
    <cellStyle name="Standard" xfId="0" builtinId="0"/>
    <cellStyle name="Standard 2" xfId="6" xr:uid="{00000000-0005-0000-0000-00000A000000}"/>
    <cellStyle name="Standard 3" xfId="7" xr:uid="{00000000-0005-0000-0000-00000B000000}"/>
    <cellStyle name="Standard 4" xfId="8" xr:uid="{00000000-0005-0000-0000-00000C000000}"/>
    <cellStyle name="Standard 5" xfId="9" xr:uid="{00000000-0005-0000-0000-00000D000000}"/>
    <cellStyle name="Stil 1" xfId="10" xr:uid="{00000000-0005-0000-0000-00000E000000}"/>
    <cellStyle name="Stil 2" xfId="11" xr:uid="{00000000-0005-0000-0000-00000F000000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006CE7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244440</xdr:colOff>
      <xdr:row>3</xdr:row>
      <xdr:rowOff>63360</xdr:rowOff>
    </xdr:from>
    <xdr:to>
      <xdr:col>16</xdr:col>
      <xdr:colOff>397080</xdr:colOff>
      <xdr:row>19</xdr:row>
      <xdr:rowOff>155520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641960" y="625320"/>
          <a:ext cx="4645080" cy="298764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  <a:ea typeface="Arial"/>
            </a:rPr>
            <a:t>Diese Tabelle enthät die Teilnmehmerinnennamen (INPUT) und dient auch später zum Upload der Ergebnisse auf ISIS (OUTPUT)</a:t>
          </a:r>
          <a:endParaRPr lang="de-DE" sz="1100" b="0" strike="noStrike" spc="-1">
            <a:latin typeface="Calibri"/>
          </a:endParaRPr>
        </a:p>
        <a:p>
          <a:pPr>
            <a:lnSpc>
              <a:spcPct val="100000"/>
            </a:lnSpc>
          </a:pPr>
          <a:endParaRPr lang="de-DE" sz="1100" b="0" strike="noStrike" spc="-1">
            <a:latin typeface="Calibri"/>
          </a:endParaRPr>
        </a:p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  <a:ea typeface="Arial"/>
            </a:rPr>
            <a:t>Man bekommt sie auf ISIS -&gt; Setup für Bweertungen -&gt; Export -&gt; Nur die richtigen Komponeten (Lernjournal, Projektbericht, Präsentation auswählen).</a:t>
          </a:r>
          <a:endParaRPr lang="de-DE" sz="1100" b="0" strike="noStrike" spc="-1">
            <a:latin typeface="Calibri"/>
          </a:endParaRPr>
        </a:p>
        <a:p>
          <a:pPr>
            <a:lnSpc>
              <a:spcPct val="100000"/>
            </a:lnSpc>
          </a:pPr>
          <a:endParaRPr lang="de-DE" sz="1100" b="0" strike="noStrike" spc="-1">
            <a:latin typeface="Calibri"/>
          </a:endParaRPr>
        </a:p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  <a:ea typeface="Arial"/>
            </a:rPr>
            <a:t>Dann die Spalten A-E aus der runtergeladenen Datei hierher kopieren. </a:t>
          </a:r>
          <a:endParaRPr lang="de-DE" sz="1100" b="0" strike="noStrike" spc="-1"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368280</xdr:colOff>
      <xdr:row>11</xdr:row>
      <xdr:rowOff>12600</xdr:rowOff>
    </xdr:from>
    <xdr:to>
      <xdr:col>23</xdr:col>
      <xdr:colOff>655200</xdr:colOff>
      <xdr:row>44</xdr:row>
      <xdr:rowOff>122760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282360" y="2365200"/>
          <a:ext cx="13764960" cy="60825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8</xdr:col>
      <xdr:colOff>298440</xdr:colOff>
      <xdr:row>1</xdr:row>
      <xdr:rowOff>63360</xdr:rowOff>
    </xdr:from>
    <xdr:to>
      <xdr:col>12</xdr:col>
      <xdr:colOff>6840</xdr:colOff>
      <xdr:row>9</xdr:row>
      <xdr:rowOff>133200</xdr:rowOff>
    </xdr:to>
    <xdr:sp macro="" textlink="">
      <xdr:nvSpPr>
        <xdr:cNvPr id="3" name="Textfeld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5212520" y="606240"/>
          <a:ext cx="3302640" cy="15177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  <a:ea typeface="Arial"/>
            </a:rPr>
            <a:t>Diese Tabelle erstelle ich semi-manuell, indem ich jede Gruppe runterlade und die Teilnehmer rein kopiere.</a:t>
          </a:r>
          <a:endParaRPr lang="de-DE" sz="1100" b="0" strike="noStrike" spc="-1">
            <a:latin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zoomScale="85" zoomScaleNormal="85" workbookViewId="0">
      <selection activeCell="A2" sqref="A2:C47"/>
    </sheetView>
  </sheetViews>
  <sheetFormatPr baseColWidth="10" defaultColWidth="12.6640625" defaultRowHeight="15" x14ac:dyDescent="0.2"/>
  <cols>
    <col min="1" max="1" width="27.83203125" customWidth="1"/>
    <col min="2" max="2" width="23.5" customWidth="1"/>
    <col min="3" max="3" width="49.6640625" customWidth="1"/>
    <col min="4" max="4" width="19" customWidth="1"/>
    <col min="5" max="5" width="37.6640625" customWidth="1"/>
    <col min="6" max="7" width="36.5" customWidth="1"/>
    <col min="8" max="8" width="12.6640625" hidden="1" customWidth="1"/>
    <col min="9" max="9" width="16.83203125" style="1" customWidth="1"/>
    <col min="10" max="10" width="12" style="1" customWidth="1"/>
  </cols>
  <sheetData>
    <row r="1" spans="1:10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C2" s="3"/>
      <c r="D2" s="4" t="s">
        <v>10</v>
      </c>
      <c r="E2" s="125">
        <f>VLOOKUP(D2,'ToDo - Projektbericht'!$A$6:$Q$21,17,FALSE())</f>
        <v>39.619999999999997</v>
      </c>
      <c r="F2" s="125" t="e">
        <f>VLOOKUP(VLOOKUP(C2,'extern - Gruppenzuordnung'!$D$2:$E$48,2,0),Präsentation!$A$6:$D$21,4,0)</f>
        <v>#N/A</v>
      </c>
      <c r="G2" s="125">
        <f>VLOOKUP(C2,'ToDo - Lernjournal'!$C$4:$O$49,11,0)</f>
        <v>38</v>
      </c>
      <c r="H2" s="6" t="s">
        <v>11</v>
      </c>
      <c r="I2" s="129" t="e">
        <f t="shared" ref="I2:I47" si="0">(SUM(E2:G2))</f>
        <v>#N/A</v>
      </c>
      <c r="J2" s="8" t="e">
        <f>LOOKUP(I2,{0;40;45;50;55;60;65;70;75;80;85},{5;4;3.7;3.3;3;2.7;2.3;2;1.7;1.3;1})</f>
        <v>#N/A</v>
      </c>
    </row>
    <row r="3" spans="1:10" x14ac:dyDescent="0.2">
      <c r="A3" s="9"/>
      <c r="B3" s="9"/>
      <c r="C3" s="3"/>
      <c r="D3" s="4" t="s">
        <v>10</v>
      </c>
      <c r="E3" s="125">
        <f>VLOOKUP(D3,'ToDo - Projektbericht'!$A$6:$Q$21,17,FALSE())</f>
        <v>39.619999999999997</v>
      </c>
      <c r="F3" s="125" t="e">
        <f>VLOOKUP(VLOOKUP(C3,'extern - Gruppenzuordnung'!$D$2:$E$48,2,0),Präsentation!$A$6:$D$21,4,0)</f>
        <v>#N/A</v>
      </c>
      <c r="G3" s="125">
        <f>VLOOKUP(C3,'ToDo - Lernjournal'!$C$4:$O$49,11,0)</f>
        <v>38</v>
      </c>
      <c r="H3" s="6" t="s">
        <v>11</v>
      </c>
      <c r="I3" s="129" t="e">
        <f t="shared" si="0"/>
        <v>#N/A</v>
      </c>
      <c r="J3" s="8" t="e">
        <f>LOOKUP(I3,{0;40;45;50;55;60;65;70;75;80;85},{5;4;3.7;3.3;3;2.7;2.3;2;1.7;1.3;1})</f>
        <v>#N/A</v>
      </c>
    </row>
    <row r="4" spans="1:10" x14ac:dyDescent="0.2">
      <c r="A4" s="9"/>
      <c r="B4" s="9"/>
      <c r="C4" s="3"/>
      <c r="D4" s="4" t="s">
        <v>10</v>
      </c>
      <c r="E4" s="125">
        <f>VLOOKUP(D4,'ToDo - Projektbericht'!$A$6:$Q$21,17,FALSE())</f>
        <v>39.619999999999997</v>
      </c>
      <c r="F4" s="125" t="e">
        <f>VLOOKUP(VLOOKUP(C4,'extern - Gruppenzuordnung'!$D$2:$E$48,2,0),Präsentation!$A$6:$D$21,4,0)</f>
        <v>#N/A</v>
      </c>
      <c r="G4" s="125">
        <f>VLOOKUP(C4,'ToDo - Lernjournal'!$C$4:$O$49,11,0)</f>
        <v>38</v>
      </c>
      <c r="H4" s="6" t="s">
        <v>11</v>
      </c>
      <c r="I4" s="129" t="e">
        <f t="shared" si="0"/>
        <v>#N/A</v>
      </c>
      <c r="J4" s="8" t="e">
        <f>LOOKUP(I4,{0;40;45;50;55;60;65;70;75;80;85},{5;4;3.7;3.3;3;2.7;2.3;2;1.7;1.3;1})</f>
        <v>#N/A</v>
      </c>
    </row>
    <row r="5" spans="1:10" x14ac:dyDescent="0.2">
      <c r="A5" s="9"/>
      <c r="B5" s="9"/>
      <c r="C5" s="3"/>
      <c r="D5" s="4" t="s">
        <v>10</v>
      </c>
      <c r="E5" s="125">
        <f>VLOOKUP(D5,'ToDo - Projektbericht'!$A$6:$Q$21,17,FALSE())</f>
        <v>39.619999999999997</v>
      </c>
      <c r="F5" s="125" t="e">
        <f>VLOOKUP(VLOOKUP(C5,'extern - Gruppenzuordnung'!$D$2:$E$48,2,0),Präsentation!$A$6:$D$21,4,0)</f>
        <v>#N/A</v>
      </c>
      <c r="G5" s="125">
        <f>VLOOKUP(C5,'ToDo - Lernjournal'!$C$4:$O$49,11,0)</f>
        <v>38</v>
      </c>
      <c r="H5" s="6" t="s">
        <v>11</v>
      </c>
      <c r="I5" s="129" t="e">
        <f t="shared" si="0"/>
        <v>#N/A</v>
      </c>
      <c r="J5" s="8" t="e">
        <f>LOOKUP(I5,{0;40;45;50;55;60;65;70;75;80;85},{5;4;3.7;3.3;3;2.7;2.3;2;1.7;1.3;1})</f>
        <v>#N/A</v>
      </c>
    </row>
    <row r="6" spans="1:10" x14ac:dyDescent="0.2">
      <c r="A6" s="9"/>
      <c r="B6" s="9"/>
      <c r="C6" s="3"/>
      <c r="D6" s="4" t="s">
        <v>10</v>
      </c>
      <c r="E6" s="125">
        <f>VLOOKUP(D6,'ToDo - Projektbericht'!$A$6:$Q$21,17,FALSE())</f>
        <v>39.619999999999997</v>
      </c>
      <c r="F6" s="125" t="e">
        <f>VLOOKUP(VLOOKUP(C6,'extern - Gruppenzuordnung'!$D$2:$E$48,2,0),Präsentation!$A$6:$D$21,4,0)</f>
        <v>#N/A</v>
      </c>
      <c r="G6" s="125">
        <f>VLOOKUP(C6,'ToDo - Lernjournal'!$C$4:$O$49,11,0)</f>
        <v>38</v>
      </c>
      <c r="H6" s="6" t="s">
        <v>11</v>
      </c>
      <c r="I6" s="129" t="e">
        <f t="shared" si="0"/>
        <v>#N/A</v>
      </c>
      <c r="J6" s="8" t="e">
        <f>LOOKUP(I6,{0;40;45;50;55;60;65;70;75;80;85},{5;4;3.7;3.3;3;2.7;2.3;2;1.7;1.3;1})</f>
        <v>#N/A</v>
      </c>
    </row>
    <row r="7" spans="1:10" x14ac:dyDescent="0.2">
      <c r="A7" s="9"/>
      <c r="B7" s="9"/>
      <c r="C7" s="3"/>
      <c r="D7" s="4" t="s">
        <v>10</v>
      </c>
      <c r="E7" s="125">
        <f>VLOOKUP(D7,'ToDo - Projektbericht'!$A$6:$Q$21,17,FALSE())</f>
        <v>39.619999999999997</v>
      </c>
      <c r="F7" s="125" t="e">
        <f>VLOOKUP(VLOOKUP(C7,'extern - Gruppenzuordnung'!$D$2:$E$48,2,0),Präsentation!$A$6:$D$21,4,0)</f>
        <v>#N/A</v>
      </c>
      <c r="G7" s="125">
        <f>VLOOKUP(C7,'ToDo - Lernjournal'!$C$4:$O$49,11,0)</f>
        <v>38</v>
      </c>
      <c r="H7" s="6" t="s">
        <v>11</v>
      </c>
      <c r="I7" s="129" t="e">
        <f t="shared" si="0"/>
        <v>#N/A</v>
      </c>
      <c r="J7" s="8" t="e">
        <f>LOOKUP(I7,{0;40;45;50;55;60;65;70;75;80;85},{5;4;3.7;3.3;3;2.7;2.3;2;1.7;1.3;1})</f>
        <v>#N/A</v>
      </c>
    </row>
    <row r="8" spans="1:10" x14ac:dyDescent="0.2">
      <c r="A8" s="9"/>
      <c r="B8" s="9"/>
      <c r="C8" s="3"/>
      <c r="D8" s="5" t="e">
        <f>VLOOKUP(C8,'extern - Gruppenzuordnung'!$D$2:$E$48,2,0)</f>
        <v>#N/A</v>
      </c>
      <c r="E8" s="125" t="e">
        <f>VLOOKUP(D8,'ToDo - Projektbericht'!$A$6:$Q$21,17,FALSE())</f>
        <v>#N/A</v>
      </c>
      <c r="F8" s="125" t="e">
        <f>VLOOKUP(VLOOKUP(C8,'extern - Gruppenzuordnung'!$D$2:$E$48,2,0),Präsentation!$A$6:$D$21,4,0)</f>
        <v>#N/A</v>
      </c>
      <c r="G8" s="125">
        <f>VLOOKUP(C8,'ToDo - Lernjournal'!$C$4:$O$49,11,0)</f>
        <v>38</v>
      </c>
      <c r="H8" s="6" t="s">
        <v>11</v>
      </c>
      <c r="I8" s="129" t="e">
        <f t="shared" si="0"/>
        <v>#N/A</v>
      </c>
      <c r="J8" s="8" t="e">
        <f>LOOKUP(I8,{0;40;45;50;55;60;65;70;75;80;85},{5;4;3.7;3.3;3;2.7;2.3;2;1.7;1.3;1})</f>
        <v>#N/A</v>
      </c>
    </row>
    <row r="9" spans="1:10" x14ac:dyDescent="0.2">
      <c r="A9" s="9"/>
      <c r="B9" s="9"/>
      <c r="C9" s="3"/>
      <c r="D9" s="5" t="e">
        <f>VLOOKUP(C9,'extern - Gruppenzuordnung'!$D$2:$E$48,2,0)</f>
        <v>#N/A</v>
      </c>
      <c r="E9" s="125" t="e">
        <f>VLOOKUP(D9,'ToDo - Projektbericht'!$A$6:$Q$21,17,FALSE())</f>
        <v>#N/A</v>
      </c>
      <c r="F9" s="125" t="e">
        <f>VLOOKUP(VLOOKUP(C9,'extern - Gruppenzuordnung'!$D$2:$E$48,2,0),Präsentation!$A$6:$D$21,4,0)</f>
        <v>#N/A</v>
      </c>
      <c r="G9" s="125">
        <f>VLOOKUP(C9,'ToDo - Lernjournal'!$C$4:$O$49,11,0)</f>
        <v>38</v>
      </c>
      <c r="H9" s="6" t="s">
        <v>11</v>
      </c>
      <c r="I9" s="129" t="e">
        <f t="shared" si="0"/>
        <v>#N/A</v>
      </c>
      <c r="J9" s="8" t="e">
        <f>LOOKUP(I9,{0;40;45;50;55;60;65;70;75;80;85},{5;4;3.7;3.3;3;2.7;2.3;2;1.7;1.3;1})</f>
        <v>#N/A</v>
      </c>
    </row>
    <row r="10" spans="1:10" x14ac:dyDescent="0.2">
      <c r="A10" s="9"/>
      <c r="B10" s="9"/>
      <c r="C10" s="3"/>
      <c r="D10" s="5" t="e">
        <f>VLOOKUP(C10,'extern - Gruppenzuordnung'!$D$2:$E$48,2,0)</f>
        <v>#N/A</v>
      </c>
      <c r="E10" s="125" t="e">
        <f>VLOOKUP(D10,'ToDo - Projektbericht'!$A$6:$Q$21,17,FALSE())</f>
        <v>#N/A</v>
      </c>
      <c r="F10" s="125" t="e">
        <f>VLOOKUP(VLOOKUP(C10,'extern - Gruppenzuordnung'!$D$2:$E$48,2,0),Präsentation!$A$6:$D$21,4,0)</f>
        <v>#N/A</v>
      </c>
      <c r="G10" s="125">
        <f>VLOOKUP(C10,'ToDo - Lernjournal'!$C$4:$O$49,11,0)</f>
        <v>38</v>
      </c>
      <c r="H10" s="6" t="s">
        <v>11</v>
      </c>
      <c r="I10" s="129" t="e">
        <f t="shared" si="0"/>
        <v>#N/A</v>
      </c>
      <c r="J10" s="8" t="e">
        <f>LOOKUP(I10,{0;40;45;50;55;60;65;70;75;80;85},{5;4;3.7;3.3;3;2.7;2.3;2;1.7;1.3;1})</f>
        <v>#N/A</v>
      </c>
    </row>
    <row r="11" spans="1:10" x14ac:dyDescent="0.2">
      <c r="A11" s="9"/>
      <c r="B11" s="9"/>
      <c r="C11" s="3"/>
      <c r="D11" s="5" t="e">
        <f>VLOOKUP(C11,'extern - Gruppenzuordnung'!$D$2:$E$48,2,0)</f>
        <v>#N/A</v>
      </c>
      <c r="E11" s="125" t="e">
        <f>VLOOKUP(D11,'ToDo - Projektbericht'!$A$6:$Q$21,17,FALSE())</f>
        <v>#N/A</v>
      </c>
      <c r="F11" s="125" t="e">
        <f>VLOOKUP(VLOOKUP(C11,'extern - Gruppenzuordnung'!$D$2:$E$48,2,0),Präsentation!$A$6:$D$21,4,0)</f>
        <v>#N/A</v>
      </c>
      <c r="G11" s="125">
        <f>VLOOKUP(C11,'ToDo - Lernjournal'!$C$4:$O$49,11,0)</f>
        <v>38</v>
      </c>
      <c r="H11" s="6" t="s">
        <v>11</v>
      </c>
      <c r="I11" s="129" t="e">
        <f t="shared" si="0"/>
        <v>#N/A</v>
      </c>
      <c r="J11" s="8" t="e">
        <f>LOOKUP(I11,{0;40;45;50;55;60;65;70;75;80;85},{5;4;3.7;3.3;3;2.7;2.3;2;1.7;1.3;1})</f>
        <v>#N/A</v>
      </c>
    </row>
    <row r="12" spans="1:10" x14ac:dyDescent="0.2">
      <c r="A12" s="9"/>
      <c r="B12" s="9"/>
      <c r="C12" s="3"/>
      <c r="D12" s="5" t="e">
        <f>VLOOKUP(C12,'extern - Gruppenzuordnung'!$D$2:$E$48,2,0)</f>
        <v>#N/A</v>
      </c>
      <c r="E12" s="125" t="e">
        <f>VLOOKUP(D12,'ToDo - Projektbericht'!$A$6:$Q$21,17,FALSE())</f>
        <v>#N/A</v>
      </c>
      <c r="F12" s="125" t="e">
        <f>VLOOKUP(VLOOKUP(C12,'extern - Gruppenzuordnung'!$D$2:$E$48,2,0),Präsentation!$A$6:$D$21,4,0)</f>
        <v>#N/A</v>
      </c>
      <c r="G12" s="125">
        <f>VLOOKUP(C12,'ToDo - Lernjournal'!$C$4:$O$49,11,0)</f>
        <v>38</v>
      </c>
      <c r="H12" s="6" t="s">
        <v>11</v>
      </c>
      <c r="I12" s="129" t="e">
        <f t="shared" si="0"/>
        <v>#N/A</v>
      </c>
      <c r="J12" s="8" t="e">
        <f>LOOKUP(I12,{0;40;45;50;55;60;65;70;75;80;85},{5;4;3.7;3.3;3;2.7;2.3;2;1.7;1.3;1})</f>
        <v>#N/A</v>
      </c>
    </row>
    <row r="13" spans="1:10" x14ac:dyDescent="0.2">
      <c r="A13" s="9"/>
      <c r="B13" s="9"/>
      <c r="C13" s="3"/>
      <c r="D13" s="5" t="e">
        <f>VLOOKUP(C13,'extern - Gruppenzuordnung'!$D$2:$E$48,2,0)</f>
        <v>#N/A</v>
      </c>
      <c r="E13" s="125" t="e">
        <f>VLOOKUP(D13,'ToDo - Projektbericht'!$A$6:$Q$21,17,FALSE())</f>
        <v>#N/A</v>
      </c>
      <c r="F13" s="125" t="e">
        <f>VLOOKUP(VLOOKUP(C13,'extern - Gruppenzuordnung'!$D$2:$E$48,2,0),Präsentation!$A$6:$D$21,4,0)</f>
        <v>#N/A</v>
      </c>
      <c r="G13" s="125">
        <f>VLOOKUP(C13,'ToDo - Lernjournal'!$C$4:$O$49,11,0)</f>
        <v>38</v>
      </c>
      <c r="H13" s="6" t="s">
        <v>11</v>
      </c>
      <c r="I13" s="129" t="e">
        <f t="shared" si="0"/>
        <v>#N/A</v>
      </c>
      <c r="J13" s="8" t="e">
        <f>LOOKUP(I13,{0;40;45;50;55;60;65;70;75;80;85},{5;4;3.7;3.3;3;2.7;2.3;2;1.7;1.3;1})</f>
        <v>#N/A</v>
      </c>
    </row>
    <row r="14" spans="1:10" x14ac:dyDescent="0.2">
      <c r="A14" s="9"/>
      <c r="B14" s="9"/>
      <c r="C14" s="3"/>
      <c r="D14" s="5" t="e">
        <f>VLOOKUP(C14,'extern - Gruppenzuordnung'!$D$2:$E$48,2,0)</f>
        <v>#N/A</v>
      </c>
      <c r="E14" s="125" t="e">
        <f>VLOOKUP(D14,'ToDo - Projektbericht'!$A$6:$Q$21,17,FALSE())</f>
        <v>#N/A</v>
      </c>
      <c r="F14" s="125" t="e">
        <f>VLOOKUP(VLOOKUP(C14,'extern - Gruppenzuordnung'!$D$2:$E$48,2,0),Präsentation!$A$6:$D$21,4,0)</f>
        <v>#N/A</v>
      </c>
      <c r="G14" s="125">
        <f>VLOOKUP(C14,'ToDo - Lernjournal'!$C$4:$O$49,11,0)</f>
        <v>38</v>
      </c>
      <c r="H14" s="6" t="s">
        <v>11</v>
      </c>
      <c r="I14" s="129" t="e">
        <f t="shared" si="0"/>
        <v>#N/A</v>
      </c>
      <c r="J14" s="8" t="e">
        <f>LOOKUP(I14,{0;40;45;50;55;60;65;70;75;80;85},{5;4;3.7;3.3;3;2.7;2.3;2;1.7;1.3;1})</f>
        <v>#N/A</v>
      </c>
    </row>
    <row r="15" spans="1:10" x14ac:dyDescent="0.2">
      <c r="A15" s="9"/>
      <c r="B15" s="9"/>
      <c r="C15" s="3"/>
      <c r="D15" s="5" t="e">
        <f>VLOOKUP(C15,'extern - Gruppenzuordnung'!$D$2:$E$48,2,0)</f>
        <v>#N/A</v>
      </c>
      <c r="E15" s="125" t="e">
        <f>VLOOKUP(D15,'ToDo - Projektbericht'!$A$6:$Q$21,17,FALSE())</f>
        <v>#N/A</v>
      </c>
      <c r="F15" s="125" t="e">
        <f>VLOOKUP(VLOOKUP(C15,'extern - Gruppenzuordnung'!$D$2:$E$48,2,0),Präsentation!$A$6:$D$21,4,0)</f>
        <v>#N/A</v>
      </c>
      <c r="G15" s="125">
        <f>VLOOKUP(C15,'ToDo - Lernjournal'!$C$4:$O$49,11,0)</f>
        <v>38</v>
      </c>
      <c r="H15" s="6" t="s">
        <v>11</v>
      </c>
      <c r="I15" s="129" t="e">
        <f t="shared" si="0"/>
        <v>#N/A</v>
      </c>
      <c r="J15" s="8" t="e">
        <f>LOOKUP(I15,{0;40;45;50;55;60;65;70;75;80;85},{5;4;3.7;3.3;3;2.7;2.3;2;1.7;1.3;1})</f>
        <v>#N/A</v>
      </c>
    </row>
    <row r="16" spans="1:10" x14ac:dyDescent="0.2">
      <c r="A16" s="9"/>
      <c r="B16" s="9"/>
      <c r="C16" s="3"/>
      <c r="D16" s="5" t="e">
        <f>VLOOKUP(C16,'extern - Gruppenzuordnung'!$D$2:$E$48,2,0)</f>
        <v>#N/A</v>
      </c>
      <c r="E16" s="125" t="e">
        <f>VLOOKUP(D16,'ToDo - Projektbericht'!$A$6:$Q$21,17,FALSE())</f>
        <v>#N/A</v>
      </c>
      <c r="F16" s="125" t="e">
        <f>VLOOKUP(VLOOKUP(C16,'extern - Gruppenzuordnung'!$D$2:$E$48,2,0),Präsentation!$A$6:$D$21,4,0)</f>
        <v>#N/A</v>
      </c>
      <c r="G16" s="125">
        <f>VLOOKUP(C16,'ToDo - Lernjournal'!$C$4:$O$49,11,0)</f>
        <v>38</v>
      </c>
      <c r="H16" s="6" t="s">
        <v>11</v>
      </c>
      <c r="I16" s="129" t="e">
        <f t="shared" si="0"/>
        <v>#N/A</v>
      </c>
      <c r="J16" s="8" t="e">
        <f>LOOKUP(I16,{0;40;45;50;55;60;65;70;75;80;85},{5;4;3.7;3.3;3;2.7;2.3;2;1.7;1.3;1})</f>
        <v>#N/A</v>
      </c>
    </row>
    <row r="17" spans="1:12" x14ac:dyDescent="0.2">
      <c r="A17" s="9"/>
      <c r="B17" s="9"/>
      <c r="C17" s="3"/>
      <c r="D17" s="5" t="e">
        <f>VLOOKUP(C17,'extern - Gruppenzuordnung'!$D$2:$E$48,2,0)</f>
        <v>#N/A</v>
      </c>
      <c r="E17" s="125" t="e">
        <f>VLOOKUP(D17,'ToDo - Projektbericht'!$A$6:$Q$21,17,FALSE())</f>
        <v>#N/A</v>
      </c>
      <c r="F17" s="125" t="e">
        <f>VLOOKUP(VLOOKUP(C17,'extern - Gruppenzuordnung'!$D$2:$E$48,2,0),Präsentation!$A$6:$D$21,4,0)</f>
        <v>#N/A</v>
      </c>
      <c r="G17" s="125">
        <f>VLOOKUP(C17,'ToDo - Lernjournal'!$C$4:$O$49,11,0)</f>
        <v>38</v>
      </c>
      <c r="H17" s="6" t="s">
        <v>11</v>
      </c>
      <c r="I17" s="129" t="e">
        <f t="shared" si="0"/>
        <v>#N/A</v>
      </c>
      <c r="J17" s="8" t="e">
        <f>LOOKUP(I17,{0;40;45;50;55;60;65;70;75;80;85},{5;4;3.7;3.3;3;2.7;2.3;2;1.7;1.3;1})</f>
        <v>#N/A</v>
      </c>
    </row>
    <row r="18" spans="1:12" x14ac:dyDescent="0.2">
      <c r="A18" s="9"/>
      <c r="B18" s="9"/>
      <c r="C18" s="3"/>
      <c r="D18" s="5" t="e">
        <f>VLOOKUP(C18,'extern - Gruppenzuordnung'!$D$2:$E$48,2,0)</f>
        <v>#N/A</v>
      </c>
      <c r="E18" s="125" t="e">
        <f>VLOOKUP(D18,'ToDo - Projektbericht'!$A$6:$Q$21,17,FALSE())</f>
        <v>#N/A</v>
      </c>
      <c r="F18" s="125" t="e">
        <f>VLOOKUP(VLOOKUP(C18,'extern - Gruppenzuordnung'!$D$2:$E$48,2,0),Präsentation!$A$6:$D$21,4,0)</f>
        <v>#N/A</v>
      </c>
      <c r="G18" s="125">
        <f>VLOOKUP(C18,'ToDo - Lernjournal'!$C$4:$O$49,11,0)</f>
        <v>38</v>
      </c>
      <c r="H18" s="6" t="s">
        <v>11</v>
      </c>
      <c r="I18" s="129" t="e">
        <f t="shared" si="0"/>
        <v>#N/A</v>
      </c>
      <c r="J18" s="8" t="e">
        <f>LOOKUP(I18,{0;40;45;50;55;60;65;70;75;80;85},{5;4;3.7;3.3;3;2.7;2.3;2;1.7;1.3;1})</f>
        <v>#N/A</v>
      </c>
    </row>
    <row r="19" spans="1:12" x14ac:dyDescent="0.2">
      <c r="A19" s="9"/>
      <c r="B19" s="9"/>
      <c r="C19" s="3"/>
      <c r="D19" s="5" t="e">
        <f>VLOOKUP(C19,'extern - Gruppenzuordnung'!$D$2:$E$48,2,0)</f>
        <v>#N/A</v>
      </c>
      <c r="E19" s="125" t="e">
        <f>VLOOKUP(D19,'ToDo - Projektbericht'!$A$6:$Q$21,17,FALSE())</f>
        <v>#N/A</v>
      </c>
      <c r="F19" s="125" t="e">
        <f>VLOOKUP(VLOOKUP(C19,'extern - Gruppenzuordnung'!$D$2:$E$48,2,0),Präsentation!$A$6:$D$21,4,0)</f>
        <v>#N/A</v>
      </c>
      <c r="G19" s="125">
        <f>VLOOKUP(C19,'ToDo - Lernjournal'!$C$4:$O$49,11,0)</f>
        <v>38</v>
      </c>
      <c r="H19" s="6" t="s">
        <v>11</v>
      </c>
      <c r="I19" s="129" t="e">
        <f t="shared" si="0"/>
        <v>#N/A</v>
      </c>
      <c r="J19" s="8" t="e">
        <f>LOOKUP(I19,{0;40;45;50;55;60;65;70;75;80;85},{5;4;3.7;3.3;3;2.7;2.3;2;1.7;1.3;1})</f>
        <v>#N/A</v>
      </c>
    </row>
    <row r="20" spans="1:12" x14ac:dyDescent="0.2">
      <c r="A20" s="9"/>
      <c r="B20" s="9"/>
      <c r="C20" s="3"/>
      <c r="D20" s="5" t="e">
        <f>VLOOKUP(C20,'extern - Gruppenzuordnung'!$D$2:$E$48,2,0)</f>
        <v>#N/A</v>
      </c>
      <c r="E20" s="125" t="e">
        <f>VLOOKUP(D20,'ToDo - Projektbericht'!$A$6:$Q$21,17,FALSE())</f>
        <v>#N/A</v>
      </c>
      <c r="F20" s="125" t="e">
        <f>VLOOKUP(VLOOKUP(C20,'extern - Gruppenzuordnung'!$D$2:$E$48,2,0),Präsentation!$A$6:$D$21,4,0)</f>
        <v>#N/A</v>
      </c>
      <c r="G20" s="125">
        <f>VLOOKUP(C20,'ToDo - Lernjournal'!$C$4:$O$49,11,0)</f>
        <v>38</v>
      </c>
      <c r="H20" s="6" t="s">
        <v>11</v>
      </c>
      <c r="I20" s="129" t="e">
        <f t="shared" si="0"/>
        <v>#N/A</v>
      </c>
      <c r="J20" s="8" t="e">
        <f>LOOKUP(I20,{0;40;45;50;55;60;65;70;75;80;85},{5;4;3.7;3.3;3;2.7;2.3;2;1.7;1.3;1})</f>
        <v>#N/A</v>
      </c>
    </row>
    <row r="21" spans="1:12" x14ac:dyDescent="0.2">
      <c r="A21" s="9"/>
      <c r="B21" s="9"/>
      <c r="C21" s="3"/>
      <c r="D21" s="5" t="e">
        <f>VLOOKUP(C21,'extern - Gruppenzuordnung'!$D$2:$E$48,2,0)</f>
        <v>#N/A</v>
      </c>
      <c r="E21" s="125" t="e">
        <f>VLOOKUP(D21,'ToDo - Projektbericht'!$A$6:$Q$21,17,FALSE())</f>
        <v>#N/A</v>
      </c>
      <c r="F21" s="125" t="e">
        <f>VLOOKUP(VLOOKUP(C21,'extern - Gruppenzuordnung'!$D$2:$E$48,2,0),Präsentation!$A$6:$D$21,4,0)</f>
        <v>#N/A</v>
      </c>
      <c r="G21" s="125">
        <f>VLOOKUP(C21,'ToDo - Lernjournal'!$C$4:$O$49,11,0)</f>
        <v>38</v>
      </c>
      <c r="H21" s="6" t="s">
        <v>11</v>
      </c>
      <c r="I21" s="129" t="e">
        <f t="shared" si="0"/>
        <v>#N/A</v>
      </c>
      <c r="J21" s="8" t="e">
        <f>LOOKUP(I21,{0;40;45;50;55;60;65;70;75;80;85},{5;4;3.7;3.3;3;2.7;2.3;2;1.7;1.3;1})</f>
        <v>#N/A</v>
      </c>
    </row>
    <row r="22" spans="1:12" x14ac:dyDescent="0.2">
      <c r="A22" s="9"/>
      <c r="B22" s="9"/>
      <c r="C22" s="3"/>
      <c r="D22" s="5" t="e">
        <f>VLOOKUP(C22,'extern - Gruppenzuordnung'!$D$2:$E$48,2,0)</f>
        <v>#N/A</v>
      </c>
      <c r="E22" s="125" t="e">
        <f>VLOOKUP(D22,'ToDo - Projektbericht'!$A$6:$Q$21,17,FALSE())</f>
        <v>#N/A</v>
      </c>
      <c r="F22" s="125" t="e">
        <f>VLOOKUP(VLOOKUP(C22,'extern - Gruppenzuordnung'!$D$2:$E$48,2,0),Präsentation!$A$6:$D$21,4,0)</f>
        <v>#N/A</v>
      </c>
      <c r="G22" s="125">
        <f>VLOOKUP(C22,'ToDo - Lernjournal'!$C$4:$O$49,11,0)</f>
        <v>38</v>
      </c>
      <c r="H22" s="6" t="s">
        <v>11</v>
      </c>
      <c r="I22" s="129" t="e">
        <f t="shared" si="0"/>
        <v>#N/A</v>
      </c>
      <c r="J22" s="8" t="e">
        <f>LOOKUP(I22,{0;40;45;50;55;60;65;70;75;80;85},{5;4;3.7;3.3;3;2.7;2.3;2;1.7;1.3;1})</f>
        <v>#N/A</v>
      </c>
    </row>
    <row r="23" spans="1:12" x14ac:dyDescent="0.2">
      <c r="A23" s="9"/>
      <c r="B23" s="9"/>
      <c r="C23" s="3"/>
      <c r="D23" s="5" t="e">
        <f>VLOOKUP(C23,'extern - Gruppenzuordnung'!$D$2:$E$48,2,0)</f>
        <v>#N/A</v>
      </c>
      <c r="E23" s="125" t="e">
        <f>VLOOKUP(D23,'ToDo - Projektbericht'!$A$6:$Q$21,17,FALSE())</f>
        <v>#N/A</v>
      </c>
      <c r="F23" s="125" t="e">
        <f>VLOOKUP(VLOOKUP(C23,'extern - Gruppenzuordnung'!$D$2:$E$48,2,0),Präsentation!$A$6:$D$21,4,0)</f>
        <v>#N/A</v>
      </c>
      <c r="G23" s="125">
        <f>VLOOKUP(C23,'ToDo - Lernjournal'!$C$4:$O$49,11,0)</f>
        <v>38</v>
      </c>
      <c r="H23" s="6" t="s">
        <v>11</v>
      </c>
      <c r="I23" s="129" t="e">
        <f t="shared" si="0"/>
        <v>#N/A</v>
      </c>
      <c r="J23" s="8" t="e">
        <f>LOOKUP(I23,{0;40;45;50;55;60;65;70;75;80;85},{5;4;3.7;3.3;3;2.7;2.3;2;1.7;1.3;1})</f>
        <v>#N/A</v>
      </c>
    </row>
    <row r="24" spans="1:12" x14ac:dyDescent="0.2">
      <c r="A24" s="9"/>
      <c r="B24" s="9"/>
      <c r="C24" s="3"/>
      <c r="D24" s="5" t="e">
        <f>VLOOKUP(C24,'extern - Gruppenzuordnung'!$D$2:$E$48,2,0)</f>
        <v>#N/A</v>
      </c>
      <c r="E24" s="125" t="e">
        <f>VLOOKUP(D24,'ToDo - Projektbericht'!$A$6:$Q$21,17,FALSE())</f>
        <v>#N/A</v>
      </c>
      <c r="F24" s="125" t="e">
        <f>VLOOKUP(VLOOKUP(C24,'extern - Gruppenzuordnung'!$D$2:$E$48,2,0),Präsentation!$A$6:$D$21,4,0)</f>
        <v>#N/A</v>
      </c>
      <c r="G24" s="125">
        <f>VLOOKUP(C24,'ToDo - Lernjournal'!$C$4:$O$49,11,0)</f>
        <v>38</v>
      </c>
      <c r="H24" s="6" t="s">
        <v>11</v>
      </c>
      <c r="I24" s="129" t="e">
        <f t="shared" si="0"/>
        <v>#N/A</v>
      </c>
      <c r="J24" s="8" t="e">
        <f>LOOKUP(I24,{0;40;45;50;55;60;65;70;75;80;85},{5;4;3.7;3.3;3;2.7;2.3;2;1.7;1.3;1})</f>
        <v>#N/A</v>
      </c>
    </row>
    <row r="25" spans="1:12" x14ac:dyDescent="0.2">
      <c r="A25" s="9"/>
      <c r="B25" s="9"/>
      <c r="C25" s="3"/>
      <c r="D25" s="5" t="e">
        <f>VLOOKUP(C25,'extern - Gruppenzuordnung'!$D$2:$E$48,2,0)</f>
        <v>#N/A</v>
      </c>
      <c r="E25" s="125" t="e">
        <f>VLOOKUP(D25,'ToDo - Projektbericht'!$A$6:$Q$21,17,FALSE())</f>
        <v>#N/A</v>
      </c>
      <c r="F25" s="125" t="e">
        <f>VLOOKUP(VLOOKUP(C25,'extern - Gruppenzuordnung'!$D$2:$E$48,2,0),Präsentation!$A$6:$D$21,4,0)</f>
        <v>#N/A</v>
      </c>
      <c r="G25" s="125">
        <f>VLOOKUP(C25,'ToDo - Lernjournal'!$C$4:$O$49,11,0)</f>
        <v>38</v>
      </c>
      <c r="H25" s="6" t="s">
        <v>11</v>
      </c>
      <c r="I25" s="129" t="e">
        <f t="shared" si="0"/>
        <v>#N/A</v>
      </c>
      <c r="J25" s="8" t="e">
        <f>LOOKUP(I25,{0;40;45;50;55;60;65;70;75;80;85},{5;4;3.7;3.3;3;2.7;2.3;2;1.7;1.3;1})</f>
        <v>#N/A</v>
      </c>
      <c r="K25" s="130" t="s">
        <v>152</v>
      </c>
    </row>
    <row r="26" spans="1:12" x14ac:dyDescent="0.2">
      <c r="A26" s="9"/>
      <c r="B26" s="9"/>
      <c r="C26" s="3"/>
      <c r="D26" s="5" t="e">
        <f>VLOOKUP(C26,'extern - Gruppenzuordnung'!$D$2:$E$48,2,0)</f>
        <v>#N/A</v>
      </c>
      <c r="E26" s="125" t="e">
        <f>VLOOKUP(D26,'ToDo - Projektbericht'!$A$6:$Q$21,17,FALSE())</f>
        <v>#N/A</v>
      </c>
      <c r="F26" s="125" t="e">
        <f>VLOOKUP(VLOOKUP(C26,'extern - Gruppenzuordnung'!$D$2:$E$48,2,0),Präsentation!$A$6:$D$21,4,0)</f>
        <v>#N/A</v>
      </c>
      <c r="G26" s="125">
        <f>VLOOKUP(C26,'ToDo - Lernjournal'!$C$4:$O$49,11,0)</f>
        <v>38</v>
      </c>
      <c r="H26" s="6" t="s">
        <v>11</v>
      </c>
      <c r="I26" s="129" t="e">
        <f t="shared" si="0"/>
        <v>#N/A</v>
      </c>
      <c r="J26" s="8" t="e">
        <f>LOOKUP(I26,{0;40;45;50;55;60;65;70;75;80;85},{5;4;3.7;3.3;3;2.7;2.3;2;1.7;1.3;1})</f>
        <v>#N/A</v>
      </c>
    </row>
    <row r="27" spans="1:12" x14ac:dyDescent="0.2">
      <c r="A27" s="9"/>
      <c r="B27" s="9"/>
      <c r="C27" s="3"/>
      <c r="D27" s="5" t="e">
        <f>VLOOKUP(C27,'extern - Gruppenzuordnung'!$D$2:$E$48,2,0)</f>
        <v>#N/A</v>
      </c>
      <c r="E27" s="125" t="e">
        <f>VLOOKUP(D27,'ToDo - Projektbericht'!$A$6:$Q$21,17,FALSE())</f>
        <v>#N/A</v>
      </c>
      <c r="F27" s="125" t="e">
        <f>VLOOKUP(VLOOKUP(C27,'extern - Gruppenzuordnung'!$D$2:$E$48,2,0),Präsentation!$A$6:$D$21,4,0)</f>
        <v>#N/A</v>
      </c>
      <c r="G27" s="125">
        <f>VLOOKUP(C27,'ToDo - Lernjournal'!$C$4:$O$49,11,0)</f>
        <v>38</v>
      </c>
      <c r="H27" s="6" t="s">
        <v>11</v>
      </c>
      <c r="I27" s="129" t="e">
        <f t="shared" si="0"/>
        <v>#N/A</v>
      </c>
      <c r="J27" s="8" t="e">
        <f>LOOKUP(I27,{0;40;45;50;55;60;65;70;75;80;85},{5;4;3.7;3.3;3;2.7;2.3;2;1.7;1.3;1})</f>
        <v>#N/A</v>
      </c>
      <c r="K27" s="130" t="s">
        <v>152</v>
      </c>
    </row>
    <row r="28" spans="1:12" x14ac:dyDescent="0.2">
      <c r="A28" s="9"/>
      <c r="B28" s="9"/>
      <c r="C28" s="3"/>
      <c r="D28" s="5" t="e">
        <f>VLOOKUP(C28,'extern - Gruppenzuordnung'!$D$2:$E$48,2,0)</f>
        <v>#N/A</v>
      </c>
      <c r="E28" s="125" t="e">
        <f>VLOOKUP(D28,'ToDo - Projektbericht'!$A$6:$Q$21,17,FALSE())</f>
        <v>#N/A</v>
      </c>
      <c r="F28" s="125" t="e">
        <f>VLOOKUP(VLOOKUP(C28,'extern - Gruppenzuordnung'!$D$2:$E$48,2,0),Präsentation!$A$6:$D$21,4,0)</f>
        <v>#N/A</v>
      </c>
      <c r="G28" s="125">
        <f>VLOOKUP(C28,'ToDo - Lernjournal'!$C$4:$O$49,11,0)</f>
        <v>38</v>
      </c>
      <c r="H28" s="6" t="s">
        <v>11</v>
      </c>
      <c r="I28" s="129" t="e">
        <f t="shared" si="0"/>
        <v>#N/A</v>
      </c>
      <c r="J28" s="8" t="e">
        <f>LOOKUP(I28,{0;40;45;50;55;60;65;70;75;80;85},{5;4;3.7;3.3;3;2.7;2.3;2;1.7;1.3;1})</f>
        <v>#N/A</v>
      </c>
    </row>
    <row r="29" spans="1:12" x14ac:dyDescent="0.2">
      <c r="A29" s="9"/>
      <c r="B29" s="9"/>
      <c r="C29" s="3"/>
      <c r="D29" s="5" t="e">
        <f>VLOOKUP(C29,'extern - Gruppenzuordnung'!$D$2:$E$48,2,0)</f>
        <v>#N/A</v>
      </c>
      <c r="E29" s="125" t="e">
        <f>VLOOKUP(D29,'ToDo - Projektbericht'!$A$6:$Q$21,17,FALSE())</f>
        <v>#N/A</v>
      </c>
      <c r="F29" s="125" t="e">
        <f>VLOOKUP(VLOOKUP(C29,'extern - Gruppenzuordnung'!$D$2:$E$48,2,0),Präsentation!$A$6:$D$21,4,0)</f>
        <v>#N/A</v>
      </c>
      <c r="G29" s="125">
        <f>VLOOKUP(C29,'ToDo - Lernjournal'!$C$4:$O$49,11,0)</f>
        <v>38</v>
      </c>
      <c r="H29" s="6" t="s">
        <v>11</v>
      </c>
      <c r="I29" s="129" t="e">
        <f t="shared" si="0"/>
        <v>#N/A</v>
      </c>
      <c r="J29" s="8" t="e">
        <f>LOOKUP(I29,{0;40;45;50;55;60;65;70;75;80;85},{5;4;3.7;3.3;3;2.7;2.3;2;1.7;1.3;1})</f>
        <v>#N/A</v>
      </c>
    </row>
    <row r="30" spans="1:12" x14ac:dyDescent="0.2">
      <c r="A30" s="9"/>
      <c r="B30" s="9"/>
      <c r="C30" s="3"/>
      <c r="D30" s="5" t="e">
        <f>VLOOKUP(C30,'extern - Gruppenzuordnung'!$D$2:$E$48,2,0)</f>
        <v>#N/A</v>
      </c>
      <c r="E30" s="125" t="e">
        <f>VLOOKUP(D30,'ToDo - Projektbericht'!$A$6:$Q$21,17,FALSE())</f>
        <v>#N/A</v>
      </c>
      <c r="F30" s="125" t="e">
        <f>VLOOKUP(VLOOKUP(C30,'extern - Gruppenzuordnung'!$D$2:$E$48,2,0),Präsentation!$A$6:$D$21,4,0)</f>
        <v>#N/A</v>
      </c>
      <c r="G30" s="125">
        <f>VLOOKUP(C30,'ToDo - Lernjournal'!$C$4:$O$49,11,0)</f>
        <v>38</v>
      </c>
      <c r="H30" s="6" t="s">
        <v>11</v>
      </c>
      <c r="I30" s="129" t="e">
        <f t="shared" si="0"/>
        <v>#N/A</v>
      </c>
      <c r="J30" s="8" t="e">
        <f>LOOKUP(I30,{0;40;45;50;55;60;65;70;75;80;85},{5;4;3.7;3.3;3;2.7;2.3;2;1.7;1.3;1})</f>
        <v>#N/A</v>
      </c>
    </row>
    <row r="31" spans="1:12" x14ac:dyDescent="0.2">
      <c r="A31" s="9"/>
      <c r="B31" s="9"/>
      <c r="C31" s="3"/>
      <c r="D31" s="5" t="e">
        <f>VLOOKUP(C31,'extern - Gruppenzuordnung'!$D$2:$E$48,2,0)</f>
        <v>#N/A</v>
      </c>
      <c r="E31" s="125" t="e">
        <f>VLOOKUP(D31,'ToDo - Projektbericht'!$A$6:$Q$21,17,FALSE())</f>
        <v>#N/A</v>
      </c>
      <c r="F31" s="125" t="e">
        <f>VLOOKUP(VLOOKUP(C31,'extern - Gruppenzuordnung'!$D$2:$E$48,2,0),Präsentation!$A$6:$D$21,4,0)</f>
        <v>#N/A</v>
      </c>
      <c r="G31" s="125">
        <f>VLOOKUP(C31,'ToDo - Lernjournal'!$C$4:$O$49,11,0)</f>
        <v>38</v>
      </c>
      <c r="H31" s="6" t="s">
        <v>11</v>
      </c>
      <c r="I31" s="129" t="e">
        <f t="shared" si="0"/>
        <v>#N/A</v>
      </c>
      <c r="J31" s="8" t="e">
        <f>LOOKUP(I31,{0;40;45;50;55;60;65;70;75;80;85},{5;4;3.7;3.3;3;2.7;2.3;2;1.7;1.3;1})</f>
        <v>#N/A</v>
      </c>
      <c r="K31" s="131" t="s">
        <v>152</v>
      </c>
      <c r="L31" s="130" t="s">
        <v>153</v>
      </c>
    </row>
    <row r="32" spans="1:12" x14ac:dyDescent="0.2">
      <c r="A32" s="9"/>
      <c r="B32" s="9"/>
      <c r="C32" s="3"/>
      <c r="D32" s="5" t="e">
        <f>VLOOKUP(C32,'extern - Gruppenzuordnung'!$D$2:$E$48,2,0)</f>
        <v>#N/A</v>
      </c>
      <c r="E32" s="125" t="e">
        <f>VLOOKUP(D32,'ToDo - Projektbericht'!$A$6:$Q$21,17,FALSE())</f>
        <v>#N/A</v>
      </c>
      <c r="F32" s="125" t="e">
        <f>VLOOKUP(VLOOKUP(C32,'extern - Gruppenzuordnung'!$D$2:$E$48,2,0),Präsentation!$A$6:$D$21,4,0)</f>
        <v>#N/A</v>
      </c>
      <c r="G32" s="125">
        <f>VLOOKUP(C32,'ToDo - Lernjournal'!$C$4:$O$49,11,0)</f>
        <v>38</v>
      </c>
      <c r="H32" s="6" t="s">
        <v>11</v>
      </c>
      <c r="I32" s="129" t="e">
        <f t="shared" si="0"/>
        <v>#N/A</v>
      </c>
      <c r="J32" s="8" t="e">
        <f>LOOKUP(I32,{0;40;45;50;55;60;65;70;75;80;85},{5;4;3.7;3.3;3;2.7;2.3;2;1.7;1.3;1})</f>
        <v>#N/A</v>
      </c>
      <c r="K32" s="130" t="s">
        <v>152</v>
      </c>
    </row>
    <row r="33" spans="1:11" x14ac:dyDescent="0.2">
      <c r="A33" s="9"/>
      <c r="B33" s="9"/>
      <c r="C33" s="3"/>
      <c r="D33" s="5" t="e">
        <f>VLOOKUP(C33,'extern - Gruppenzuordnung'!$D$2:$E$48,2,0)</f>
        <v>#N/A</v>
      </c>
      <c r="E33" s="125" t="e">
        <f>VLOOKUP(D33,'ToDo - Projektbericht'!$A$6:$Q$21,17,FALSE())</f>
        <v>#N/A</v>
      </c>
      <c r="F33" s="125" t="e">
        <f>VLOOKUP(VLOOKUP(C33,'extern - Gruppenzuordnung'!$D$2:$E$48,2,0),Präsentation!$A$6:$D$21,4,0)</f>
        <v>#N/A</v>
      </c>
      <c r="G33" s="125">
        <f>VLOOKUP(C33,'ToDo - Lernjournal'!$C$4:$O$49,11,0)</f>
        <v>38</v>
      </c>
      <c r="H33" s="6" t="s">
        <v>11</v>
      </c>
      <c r="I33" s="129" t="e">
        <f t="shared" si="0"/>
        <v>#N/A</v>
      </c>
      <c r="J33" s="8" t="e">
        <f>LOOKUP(I33,{0;40;45;50;55;60;65;70;75;80;85},{5;4;3.7;3.3;3;2.7;2.3;2;1.7;1.3;1})</f>
        <v>#N/A</v>
      </c>
    </row>
    <row r="34" spans="1:11" x14ac:dyDescent="0.2">
      <c r="A34" s="9"/>
      <c r="B34" s="9"/>
      <c r="C34" s="3"/>
      <c r="D34" s="5" t="e">
        <f>VLOOKUP(C34,'extern - Gruppenzuordnung'!$D$2:$E$48,2,0)</f>
        <v>#N/A</v>
      </c>
      <c r="E34" s="125" t="e">
        <f>VLOOKUP(D34,'ToDo - Projektbericht'!$A$6:$Q$21,17,FALSE())</f>
        <v>#N/A</v>
      </c>
      <c r="F34" s="125" t="e">
        <f>VLOOKUP(VLOOKUP(C34,'extern - Gruppenzuordnung'!$D$2:$E$48,2,0),Präsentation!$A$6:$D$21,4,0)</f>
        <v>#N/A</v>
      </c>
      <c r="G34" s="125">
        <f>VLOOKUP(C34,'ToDo - Lernjournal'!$C$4:$O$49,11,0)</f>
        <v>38</v>
      </c>
      <c r="H34" s="6" t="s">
        <v>11</v>
      </c>
      <c r="I34" s="129" t="e">
        <f t="shared" si="0"/>
        <v>#N/A</v>
      </c>
      <c r="J34" s="8" t="e">
        <f>LOOKUP(I34,{0;40;45;50;55;60;65;70;75;80;85},{5;4;3.7;3.3;3;2.7;2.3;2;1.7;1.3;1})</f>
        <v>#N/A</v>
      </c>
    </row>
    <row r="35" spans="1:11" x14ac:dyDescent="0.2">
      <c r="A35" s="9"/>
      <c r="B35" s="9"/>
      <c r="C35" s="3"/>
      <c r="D35" s="5" t="e">
        <f>VLOOKUP(C35,'extern - Gruppenzuordnung'!$D$2:$E$48,2,0)</f>
        <v>#N/A</v>
      </c>
      <c r="E35" s="125" t="e">
        <f>VLOOKUP(D35,'ToDo - Projektbericht'!$A$6:$Q$21,17,FALSE())</f>
        <v>#N/A</v>
      </c>
      <c r="F35" s="125" t="e">
        <f>VLOOKUP(VLOOKUP(C35,'extern - Gruppenzuordnung'!$D$2:$E$48,2,0),Präsentation!$A$6:$D$21,4,0)</f>
        <v>#N/A</v>
      </c>
      <c r="G35" s="125">
        <f>VLOOKUP(C35,'ToDo - Lernjournal'!$C$4:$O$49,11,0)</f>
        <v>38</v>
      </c>
      <c r="H35" s="6" t="s">
        <v>11</v>
      </c>
      <c r="I35" s="129" t="e">
        <f t="shared" si="0"/>
        <v>#N/A</v>
      </c>
      <c r="J35" s="8" t="e">
        <f>LOOKUP(I35,{0;40;45;50;55;60;65;70;75;80;85},{5;4;3.7;3.3;3;2.7;2.3;2;1.7;1.3;1})</f>
        <v>#N/A</v>
      </c>
    </row>
    <row r="36" spans="1:11" x14ac:dyDescent="0.2">
      <c r="A36" s="9"/>
      <c r="B36" s="9"/>
      <c r="C36" s="3"/>
      <c r="D36" s="5" t="e">
        <f>VLOOKUP(C36,'extern - Gruppenzuordnung'!$D$2:$E$48,2,0)</f>
        <v>#N/A</v>
      </c>
      <c r="E36" s="125" t="e">
        <f>VLOOKUP(D36,'ToDo - Projektbericht'!$A$6:$Q$21,17,FALSE())</f>
        <v>#N/A</v>
      </c>
      <c r="F36" s="125" t="e">
        <f>VLOOKUP(VLOOKUP(C36,'extern - Gruppenzuordnung'!$D$2:$E$48,2,0),Präsentation!$A$6:$D$21,4,0)</f>
        <v>#N/A</v>
      </c>
      <c r="G36" s="125">
        <f>VLOOKUP(C36,'ToDo - Lernjournal'!$C$4:$O$49,11,0)</f>
        <v>38</v>
      </c>
      <c r="H36" s="6" t="s">
        <v>11</v>
      </c>
      <c r="I36" s="129" t="e">
        <f t="shared" si="0"/>
        <v>#N/A</v>
      </c>
      <c r="J36" s="8" t="e">
        <f>LOOKUP(I36,{0;40;45;50;55;60;65;70;75;80;85},{5;4;3.7;3.3;3;2.7;2.3;2;1.7;1.3;1})</f>
        <v>#N/A</v>
      </c>
    </row>
    <row r="37" spans="1:11" x14ac:dyDescent="0.2">
      <c r="A37" s="9"/>
      <c r="B37" s="9"/>
      <c r="C37" s="3"/>
      <c r="D37" s="5" t="e">
        <f>VLOOKUP(C37,'extern - Gruppenzuordnung'!$D$2:$E$48,2,0)</f>
        <v>#N/A</v>
      </c>
      <c r="E37" s="125" t="e">
        <f>VLOOKUP(D37,'ToDo - Projektbericht'!$A$6:$Q$21,17,FALSE())</f>
        <v>#N/A</v>
      </c>
      <c r="F37" s="125" t="e">
        <f>VLOOKUP(VLOOKUP(C37,'extern - Gruppenzuordnung'!$D$2:$E$48,2,0),Präsentation!$A$6:$D$21,4,0)</f>
        <v>#N/A</v>
      </c>
      <c r="G37" s="125">
        <f>VLOOKUP(C37,'ToDo - Lernjournal'!$C$4:$O$49,11,0)</f>
        <v>38</v>
      </c>
      <c r="H37" s="6" t="s">
        <v>11</v>
      </c>
      <c r="I37" s="129" t="e">
        <f t="shared" si="0"/>
        <v>#N/A</v>
      </c>
      <c r="J37" s="8" t="e">
        <f>LOOKUP(I37,{0;40;45;50;55;60;65;70;75;80;85},{5;4;3.7;3.3;3;2.7;2.3;2;1.7;1.3;1})</f>
        <v>#N/A</v>
      </c>
    </row>
    <row r="38" spans="1:11" x14ac:dyDescent="0.2">
      <c r="A38" s="9"/>
      <c r="B38" s="9"/>
      <c r="C38" s="3"/>
      <c r="D38" s="5" t="e">
        <f>VLOOKUP(C38,'extern - Gruppenzuordnung'!$D$2:$E$48,2,0)</f>
        <v>#N/A</v>
      </c>
      <c r="E38" s="125" t="e">
        <f>VLOOKUP(D38,'ToDo - Projektbericht'!$A$6:$Q$21,17,FALSE())</f>
        <v>#N/A</v>
      </c>
      <c r="F38" s="125" t="e">
        <f>VLOOKUP(VLOOKUP(C38,'extern - Gruppenzuordnung'!$D$2:$E$48,2,0),Präsentation!$A$6:$D$21,4,0)</f>
        <v>#N/A</v>
      </c>
      <c r="G38" s="125">
        <f>VLOOKUP(C38,'ToDo - Lernjournal'!$C$4:$O$49,11,0)</f>
        <v>38</v>
      </c>
      <c r="H38" s="6" t="s">
        <v>11</v>
      </c>
      <c r="I38" s="129" t="e">
        <f t="shared" si="0"/>
        <v>#N/A</v>
      </c>
      <c r="J38" s="8" t="e">
        <f>LOOKUP(I38,{0;40;45;50;55;60;65;70;75;80;85},{5;4;3.7;3.3;3;2.7;2.3;2;1.7;1.3;1})</f>
        <v>#N/A</v>
      </c>
    </row>
    <row r="39" spans="1:11" x14ac:dyDescent="0.2">
      <c r="A39" s="9"/>
      <c r="B39" s="9"/>
      <c r="C39" s="3"/>
      <c r="D39" s="5" t="e">
        <f>VLOOKUP(C39,'extern - Gruppenzuordnung'!$D$2:$E$48,2,0)</f>
        <v>#N/A</v>
      </c>
      <c r="E39" s="125" t="e">
        <f>VLOOKUP(D39,'ToDo - Projektbericht'!$A$6:$Q$21,17,FALSE())</f>
        <v>#N/A</v>
      </c>
      <c r="F39" s="125" t="e">
        <f>VLOOKUP(VLOOKUP(C39,'extern - Gruppenzuordnung'!$D$2:$E$48,2,0),Präsentation!$A$6:$D$21,4,0)</f>
        <v>#N/A</v>
      </c>
      <c r="G39" s="125">
        <f>VLOOKUP(C39,'ToDo - Lernjournal'!$C$4:$O$49,11,0)</f>
        <v>38</v>
      </c>
      <c r="H39" s="6" t="s">
        <v>11</v>
      </c>
      <c r="I39" s="129" t="e">
        <f t="shared" si="0"/>
        <v>#N/A</v>
      </c>
      <c r="J39" s="8" t="e">
        <f>LOOKUP(I39,{0;40;45;50;55;60;65;70;75;80;85},{5;4;3.7;3.3;3;2.7;2.3;2;1.7;1.3;1})</f>
        <v>#N/A</v>
      </c>
      <c r="K39" s="130" t="s">
        <v>152</v>
      </c>
    </row>
    <row r="40" spans="1:11" x14ac:dyDescent="0.2">
      <c r="A40" s="9"/>
      <c r="B40" s="9"/>
      <c r="C40" s="3"/>
      <c r="D40" s="5" t="e">
        <f>VLOOKUP(C40,'extern - Gruppenzuordnung'!$D$2:$E$48,2,0)</f>
        <v>#N/A</v>
      </c>
      <c r="E40" s="125" t="e">
        <f>VLOOKUP(D40,'ToDo - Projektbericht'!$A$6:$Q$21,17,FALSE())</f>
        <v>#N/A</v>
      </c>
      <c r="F40" s="125" t="e">
        <f>VLOOKUP(VLOOKUP(C40,'extern - Gruppenzuordnung'!$D$2:$E$48,2,0),Präsentation!$A$6:$D$21,4,0)</f>
        <v>#N/A</v>
      </c>
      <c r="G40" s="125">
        <f>VLOOKUP(C40,'ToDo - Lernjournal'!$C$4:$O$49,11,0)</f>
        <v>38</v>
      </c>
      <c r="H40" s="6" t="s">
        <v>11</v>
      </c>
      <c r="I40" s="129" t="e">
        <f t="shared" si="0"/>
        <v>#N/A</v>
      </c>
      <c r="J40" s="8" t="e">
        <f>LOOKUP(I40,{0;40;45;50;55;60;65;70;75;80;85},{5;4;3.7;3.3;3;2.7;2.3;2;1.7;1.3;1})</f>
        <v>#N/A</v>
      </c>
    </row>
    <row r="41" spans="1:11" ht="17" x14ac:dyDescent="0.25">
      <c r="A41" s="10"/>
      <c r="B41" s="10"/>
      <c r="C41" s="3"/>
      <c r="D41" s="5" t="e">
        <f>VLOOKUP(C41,'extern - Gruppenzuordnung'!$D$2:$E$48,2,0)</f>
        <v>#N/A</v>
      </c>
      <c r="E41" s="125" t="e">
        <f>VLOOKUP(D41,'ToDo - Projektbericht'!$A$6:$Q$21,17,FALSE())</f>
        <v>#N/A</v>
      </c>
      <c r="F41" s="125" t="e">
        <f>VLOOKUP(VLOOKUP(C41,'extern - Gruppenzuordnung'!$D$2:$E$48,2,0),Präsentation!$A$6:$D$21,4,0)</f>
        <v>#N/A</v>
      </c>
      <c r="G41" s="125">
        <f>VLOOKUP(C41,'ToDo - Lernjournal'!$C$4:$O$49,11,0)</f>
        <v>38</v>
      </c>
      <c r="H41" s="6"/>
      <c r="I41" s="129" t="e">
        <f t="shared" si="0"/>
        <v>#N/A</v>
      </c>
      <c r="J41" s="8" t="e">
        <f>LOOKUP(I41,{0;40;45;50;55;60;65;70;75;80;85},{5;4;3.7;3.3;3;2.7;2.3;2;1.7;1.3;1})</f>
        <v>#N/A</v>
      </c>
    </row>
    <row r="42" spans="1:11" ht="17" x14ac:dyDescent="0.25">
      <c r="A42" s="10"/>
      <c r="B42" s="10"/>
      <c r="C42" s="3"/>
      <c r="D42" s="5" t="e">
        <f>VLOOKUP(C42,'extern - Gruppenzuordnung'!$D$2:$E$48,2,0)</f>
        <v>#N/A</v>
      </c>
      <c r="E42" s="125" t="e">
        <f>VLOOKUP(D42,'ToDo - Projektbericht'!$A$6:$Q$21,17,FALSE())</f>
        <v>#N/A</v>
      </c>
      <c r="F42" s="125" t="e">
        <f>VLOOKUP(VLOOKUP(C42,'extern - Gruppenzuordnung'!$D$2:$E$48,2,0),Präsentation!$A$6:$D$21,4,0)</f>
        <v>#N/A</v>
      </c>
      <c r="G42" s="125">
        <f>VLOOKUP(C42,'ToDo - Lernjournal'!$C$4:$O$49,11,0)</f>
        <v>38</v>
      </c>
      <c r="H42" s="6"/>
      <c r="I42" s="129" t="e">
        <f t="shared" si="0"/>
        <v>#N/A</v>
      </c>
      <c r="J42" s="8" t="e">
        <f>LOOKUP(I42,{0;40;45;50;55;60;65;70;75;80;85},{5;4;3.7;3.3;3;2.7;2.3;2;1.7;1.3;1})</f>
        <v>#N/A</v>
      </c>
    </row>
    <row r="43" spans="1:11" x14ac:dyDescent="0.2">
      <c r="A43" s="6"/>
      <c r="B43" s="6"/>
      <c r="C43" s="3"/>
      <c r="D43" s="5" t="e">
        <f>VLOOKUP(C43,'extern - Gruppenzuordnung'!$D$2:$E$48,2,0)</f>
        <v>#N/A</v>
      </c>
      <c r="E43" s="125" t="e">
        <f>VLOOKUP(D43,'ToDo - Projektbericht'!$A$6:$Q$21,17,FALSE())</f>
        <v>#N/A</v>
      </c>
      <c r="F43" s="125" t="e">
        <f>VLOOKUP(VLOOKUP(C43,'extern - Gruppenzuordnung'!$D$2:$E$48,2,0),Präsentation!$A$6:$D$21,4,0)</f>
        <v>#N/A</v>
      </c>
      <c r="G43" s="125">
        <f>VLOOKUP(C43,'ToDo - Lernjournal'!$C$4:$O$49,11,0)</f>
        <v>38</v>
      </c>
      <c r="H43" s="6"/>
      <c r="I43" s="129" t="e">
        <f t="shared" si="0"/>
        <v>#N/A</v>
      </c>
      <c r="J43" s="8" t="e">
        <f>LOOKUP(I43,{0;40;45;50;55;60;65;70;75;80;85},{5;4;3.7;3.3;3;2.7;2.3;2;1.7;1.3;1})</f>
        <v>#N/A</v>
      </c>
    </row>
    <row r="44" spans="1:11" x14ac:dyDescent="0.2">
      <c r="A44" s="6"/>
      <c r="B44" s="6"/>
      <c r="C44" s="11"/>
      <c r="D44" s="5" t="e">
        <f>VLOOKUP(C44,'extern - Gruppenzuordnung'!$D$2:$E$48,2,0)</f>
        <v>#N/A</v>
      </c>
      <c r="E44" s="125" t="e">
        <f>VLOOKUP(D44,'ToDo - Projektbericht'!$A$6:$Q$21,17,FALSE())</f>
        <v>#N/A</v>
      </c>
      <c r="F44" s="125" t="e">
        <f>VLOOKUP(VLOOKUP(C44,'extern - Gruppenzuordnung'!$D$2:$E$48,2,0),Präsentation!$A$6:$D$21,4,0)</f>
        <v>#N/A</v>
      </c>
      <c r="G44" s="125">
        <f>VLOOKUP(C44,'ToDo - Lernjournal'!$C$4:$O$49,11,0)</f>
        <v>38</v>
      </c>
      <c r="H44" s="6"/>
      <c r="I44" s="129" t="e">
        <f t="shared" si="0"/>
        <v>#N/A</v>
      </c>
      <c r="J44" s="8" t="e">
        <f>LOOKUP(I44,{0;40;45;50;55;60;65;70;75;80;85},{5;4;3.7;3.3;3;2.7;2.3;2;1.7;1.3;1})</f>
        <v>#N/A</v>
      </c>
    </row>
    <row r="45" spans="1:11" x14ac:dyDescent="0.2">
      <c r="A45" s="6"/>
      <c r="B45" s="6"/>
      <c r="C45" s="11"/>
      <c r="D45" s="5" t="e">
        <f>VLOOKUP(C45,'extern - Gruppenzuordnung'!$D$2:$E$48,2,0)</f>
        <v>#N/A</v>
      </c>
      <c r="E45" s="125" t="e">
        <f>VLOOKUP(D45,'ToDo - Projektbericht'!$A$6:$Q$21,17,FALSE())</f>
        <v>#N/A</v>
      </c>
      <c r="F45" s="125" t="e">
        <f>VLOOKUP(VLOOKUP(C45,'extern - Gruppenzuordnung'!$D$2:$E$48,2,0),Präsentation!$A$6:$D$21,4,0)</f>
        <v>#N/A</v>
      </c>
      <c r="G45" s="125">
        <f>VLOOKUP(C45,'ToDo - Lernjournal'!$C$4:$O$49,11,0)</f>
        <v>38</v>
      </c>
      <c r="H45" s="6"/>
      <c r="I45" s="129" t="e">
        <f t="shared" si="0"/>
        <v>#N/A</v>
      </c>
      <c r="J45" s="8" t="e">
        <f>LOOKUP(I45,{0;40;45;50;55;60;65;70;75;80;85},{5;4;3.7;3.3;3;2.7;2.3;2;1.7;1.3;1})</f>
        <v>#N/A</v>
      </c>
    </row>
    <row r="46" spans="1:11" x14ac:dyDescent="0.2">
      <c r="A46" s="6"/>
      <c r="B46" s="6"/>
      <c r="C46" s="11"/>
      <c r="D46" s="5" t="e">
        <f>VLOOKUP(C46,'extern - Gruppenzuordnung'!$D$2:$E$48,2,0)</f>
        <v>#N/A</v>
      </c>
      <c r="E46" s="125" t="e">
        <f>VLOOKUP(D46,'ToDo - Projektbericht'!$A$6:$Q$21,17,FALSE())</f>
        <v>#N/A</v>
      </c>
      <c r="F46" s="125" t="e">
        <f>VLOOKUP(VLOOKUP(C46,'extern - Gruppenzuordnung'!$D$2:$E$48,2,0),Präsentation!$A$6:$D$21,4,0)</f>
        <v>#N/A</v>
      </c>
      <c r="G46" s="125">
        <f>VLOOKUP(C46,'ToDo - Lernjournal'!$C$4:$O$49,11,0)</f>
        <v>38</v>
      </c>
      <c r="H46" s="6"/>
      <c r="I46" s="129" t="e">
        <f t="shared" si="0"/>
        <v>#N/A</v>
      </c>
      <c r="J46" s="8" t="e">
        <f>LOOKUP(I46,{0;40;45;50;55;60;65;70;75;80;85},{5;4;3.7;3.3;3;2.7;2.3;2;1.7;1.3;1})</f>
        <v>#N/A</v>
      </c>
      <c r="K46" s="130" t="s">
        <v>152</v>
      </c>
    </row>
    <row r="47" spans="1:11" x14ac:dyDescent="0.2">
      <c r="A47" s="6"/>
      <c r="B47" s="6"/>
      <c r="C47" s="11"/>
      <c r="D47" s="5" t="e">
        <f>VLOOKUP(C47,'extern - Gruppenzuordnung'!$D$2:$E$48,2,0)</f>
        <v>#N/A</v>
      </c>
      <c r="E47" s="125" t="e">
        <f>VLOOKUP(D47,'ToDo - Projektbericht'!$A$6:$Q$21,17,FALSE())</f>
        <v>#N/A</v>
      </c>
      <c r="F47" s="125" t="e">
        <f>VLOOKUP(VLOOKUP(C47,'extern - Gruppenzuordnung'!$D$2:$E$48,2,0),Präsentation!$A$6:$D$21,4,0)</f>
        <v>#N/A</v>
      </c>
      <c r="G47" s="125">
        <f>VLOOKUP(C47,'ToDo - Lernjournal'!$C$4:$O$49,11,0)</f>
        <v>38</v>
      </c>
      <c r="H47" s="6"/>
      <c r="I47" s="129" t="e">
        <f t="shared" si="0"/>
        <v>#N/A</v>
      </c>
      <c r="J47" s="8" t="e">
        <f>LOOKUP(I47,{0;40;45;50;55;60;65;70;75;80;85},{5;4;3.7;3.3;3;2.7;2.3;2;1.7;1.3;1})</f>
        <v>#N/A</v>
      </c>
    </row>
    <row r="48" spans="1:11" x14ac:dyDescent="0.2">
      <c r="A48" s="6"/>
      <c r="B48" s="6"/>
      <c r="C48" s="6"/>
      <c r="D48" s="5"/>
      <c r="E48" s="5"/>
      <c r="F48" s="5"/>
      <c r="G48" s="5"/>
      <c r="H48" s="6"/>
      <c r="I48" s="7"/>
      <c r="J48" s="8"/>
    </row>
    <row r="49" spans="1:10" x14ac:dyDescent="0.2">
      <c r="A49" s="6"/>
      <c r="B49" s="6"/>
      <c r="C49" s="6"/>
      <c r="D49" s="5"/>
      <c r="E49" s="5"/>
      <c r="F49" s="5" t="e">
        <f>STDEV(F2:F47)</f>
        <v>#N/A</v>
      </c>
      <c r="G49" s="5">
        <f>STDEV(G2:G47)</f>
        <v>0</v>
      </c>
      <c r="H49" s="6"/>
      <c r="I49" s="5" t="e">
        <f>STDEV(I2:I47)</f>
        <v>#N/A</v>
      </c>
      <c r="J49" s="5" t="e">
        <f>STDEV(J2:J47)</f>
        <v>#N/A</v>
      </c>
    </row>
    <row r="50" spans="1:10" x14ac:dyDescent="0.2">
      <c r="A50" s="6"/>
      <c r="B50" s="6"/>
      <c r="C50" s="6"/>
      <c r="D50" s="5"/>
      <c r="E50" s="5"/>
      <c r="F50" s="5"/>
      <c r="G50" s="5"/>
      <c r="H50" s="6"/>
      <c r="J50" s="8"/>
    </row>
    <row r="51" spans="1:10" x14ac:dyDescent="0.2">
      <c r="A51" s="6"/>
      <c r="B51" s="6"/>
      <c r="C51" s="6"/>
      <c r="D51" s="5"/>
      <c r="E51" s="5"/>
      <c r="F51" s="5"/>
      <c r="G51" s="5"/>
      <c r="H51" s="6"/>
      <c r="J51" s="8"/>
    </row>
    <row r="52" spans="1:10" x14ac:dyDescent="0.2">
      <c r="A52" s="6"/>
      <c r="B52" s="6"/>
      <c r="C52" s="6"/>
      <c r="D52" s="5"/>
      <c r="E52" s="5"/>
      <c r="F52" s="5"/>
      <c r="G52" s="5"/>
      <c r="H52" s="6"/>
      <c r="J52" s="8"/>
    </row>
    <row r="53" spans="1:10" x14ac:dyDescent="0.2">
      <c r="A53" s="6"/>
      <c r="B53" s="6"/>
      <c r="C53" s="6"/>
      <c r="D53" s="5"/>
      <c r="E53" s="5"/>
      <c r="F53" s="5"/>
      <c r="G53" s="5"/>
      <c r="H53" s="6"/>
      <c r="J53" s="8"/>
    </row>
    <row r="54" spans="1:10" x14ac:dyDescent="0.2">
      <c r="A54" s="6"/>
      <c r="B54" s="6"/>
      <c r="C54" s="6"/>
      <c r="D54" s="5"/>
      <c r="E54" s="5"/>
      <c r="F54" s="5"/>
      <c r="G54" s="5"/>
      <c r="H54" s="6"/>
      <c r="J54" s="8"/>
    </row>
    <row r="55" spans="1:10" x14ac:dyDescent="0.2">
      <c r="A55" s="6"/>
      <c r="B55" s="6"/>
      <c r="C55" s="6"/>
      <c r="D55" s="5"/>
      <c r="E55" s="5"/>
      <c r="F55" s="5"/>
      <c r="G55" s="5"/>
      <c r="H55" s="6"/>
      <c r="J55" s="8"/>
    </row>
    <row r="56" spans="1:10" x14ac:dyDescent="0.2">
      <c r="A56" s="6"/>
      <c r="B56" s="6"/>
      <c r="C56" s="6"/>
      <c r="D56" s="5"/>
      <c r="E56" s="5"/>
      <c r="F56" s="5"/>
      <c r="G56" s="5"/>
      <c r="H56" s="6"/>
      <c r="J56" s="8"/>
    </row>
    <row r="57" spans="1:10" x14ac:dyDescent="0.2">
      <c r="A57" s="6"/>
      <c r="B57" s="6"/>
      <c r="C57" s="6"/>
      <c r="D57" s="5"/>
      <c r="E57" s="5"/>
      <c r="F57" s="5"/>
      <c r="G57" s="5"/>
      <c r="H57" s="6"/>
      <c r="J57" s="8"/>
    </row>
    <row r="58" spans="1:10" x14ac:dyDescent="0.2">
      <c r="A58" s="6"/>
      <c r="B58" s="6"/>
      <c r="C58" s="6"/>
      <c r="D58" s="5"/>
      <c r="E58" s="5"/>
      <c r="F58" s="5"/>
      <c r="G58" s="5"/>
      <c r="H58" s="6"/>
      <c r="J58" s="8"/>
    </row>
    <row r="59" spans="1:10" x14ac:dyDescent="0.2">
      <c r="A59" s="6"/>
      <c r="B59" s="6"/>
      <c r="C59" s="6"/>
      <c r="D59" s="5"/>
      <c r="E59" s="5"/>
      <c r="F59" s="5"/>
      <c r="G59" s="5"/>
      <c r="H59" s="6"/>
      <c r="J59" s="8"/>
    </row>
    <row r="60" spans="1:10" x14ac:dyDescent="0.2">
      <c r="A60" s="6"/>
      <c r="B60" s="6"/>
      <c r="C60" s="6"/>
      <c r="D60" s="5"/>
      <c r="E60" s="5"/>
      <c r="F60" s="5"/>
      <c r="G60" s="5"/>
      <c r="H60" s="6"/>
      <c r="J60" s="8"/>
    </row>
    <row r="61" spans="1:10" x14ac:dyDescent="0.2">
      <c r="A61" s="6"/>
      <c r="B61" s="6"/>
      <c r="C61" s="6"/>
      <c r="D61" s="5"/>
      <c r="E61" s="5"/>
      <c r="F61" s="5"/>
      <c r="G61" s="5"/>
      <c r="H61" s="6"/>
      <c r="J61" s="8"/>
    </row>
    <row r="62" spans="1:10" x14ac:dyDescent="0.2">
      <c r="A62" s="6"/>
      <c r="B62" s="6"/>
      <c r="C62" s="6"/>
      <c r="D62" s="5"/>
      <c r="E62" s="5"/>
      <c r="F62" s="5"/>
      <c r="G62" s="5"/>
      <c r="H62" s="6"/>
      <c r="J62" s="8"/>
    </row>
    <row r="63" spans="1:10" x14ac:dyDescent="0.2">
      <c r="A63" s="6"/>
      <c r="B63" s="6"/>
      <c r="C63" s="6"/>
      <c r="D63" s="5"/>
      <c r="E63" s="5"/>
      <c r="F63" s="5"/>
      <c r="G63" s="5"/>
      <c r="H63" s="6"/>
      <c r="J63" s="8"/>
    </row>
    <row r="64" spans="1:10" x14ac:dyDescent="0.2">
      <c r="A64" s="6"/>
      <c r="B64" s="6"/>
      <c r="C64" s="6"/>
      <c r="D64" s="5"/>
      <c r="E64" s="5"/>
      <c r="F64" s="5"/>
      <c r="G64" s="5"/>
      <c r="H64" s="6"/>
      <c r="J64" s="8"/>
    </row>
    <row r="65" spans="1:10" x14ac:dyDescent="0.2">
      <c r="A65" s="6"/>
      <c r="B65" s="6"/>
      <c r="C65" s="6"/>
      <c r="D65" s="5"/>
      <c r="E65" s="5"/>
      <c r="F65" s="5"/>
      <c r="G65" s="5"/>
      <c r="H65" s="6"/>
      <c r="J65" s="8"/>
    </row>
    <row r="66" spans="1:10" x14ac:dyDescent="0.2">
      <c r="A66" s="6"/>
      <c r="B66" s="6"/>
      <c r="C66" s="6"/>
      <c r="D66" s="5"/>
      <c r="E66" s="5"/>
      <c r="F66" s="5"/>
      <c r="G66" s="5"/>
      <c r="H66" s="6"/>
      <c r="J66" s="8"/>
    </row>
    <row r="67" spans="1:10" x14ac:dyDescent="0.2">
      <c r="A67" s="6"/>
      <c r="B67" s="6"/>
      <c r="C67" s="6"/>
      <c r="D67" s="5"/>
      <c r="E67" s="5"/>
      <c r="F67" s="5"/>
      <c r="G67" s="5"/>
      <c r="H67" s="6"/>
      <c r="J67" s="8"/>
    </row>
    <row r="68" spans="1:10" x14ac:dyDescent="0.2">
      <c r="A68" s="6"/>
      <c r="B68" s="6"/>
      <c r="C68" s="6"/>
      <c r="D68" s="5"/>
      <c r="E68" s="5"/>
      <c r="F68" s="5"/>
      <c r="G68" s="5"/>
      <c r="H68" s="6"/>
      <c r="J68" s="8"/>
    </row>
    <row r="69" spans="1:10" x14ac:dyDescent="0.2">
      <c r="A69" s="6"/>
      <c r="B69" s="6"/>
      <c r="C69" s="6"/>
      <c r="D69" s="5"/>
      <c r="E69" s="5"/>
      <c r="F69" s="5"/>
      <c r="G69" s="5"/>
      <c r="H69" s="6"/>
      <c r="J69" s="8"/>
    </row>
    <row r="70" spans="1:10" x14ac:dyDescent="0.2">
      <c r="A70" s="6"/>
      <c r="B70" s="6"/>
      <c r="C70" s="6"/>
      <c r="D70" s="5"/>
      <c r="E70" s="5"/>
      <c r="F70" s="5"/>
      <c r="G70" s="5"/>
      <c r="H70" s="6"/>
      <c r="J70" s="8"/>
    </row>
    <row r="71" spans="1:10" x14ac:dyDescent="0.2">
      <c r="A71" s="6"/>
      <c r="B71" s="6"/>
      <c r="C71" s="6"/>
      <c r="D71" s="5"/>
      <c r="E71" s="5"/>
      <c r="F71" s="5"/>
      <c r="G71" s="5"/>
      <c r="H71" s="6"/>
      <c r="J71" s="8"/>
    </row>
    <row r="72" spans="1:10" x14ac:dyDescent="0.2">
      <c r="A72" s="6"/>
      <c r="B72" s="6"/>
      <c r="C72" s="6"/>
      <c r="D72" s="5"/>
      <c r="E72" s="5"/>
      <c r="F72" s="5"/>
      <c r="G72" s="5"/>
      <c r="H72" s="6"/>
      <c r="J72" s="8"/>
    </row>
    <row r="73" spans="1:10" x14ac:dyDescent="0.2">
      <c r="A73" s="6"/>
      <c r="B73" s="6"/>
      <c r="C73" s="6"/>
      <c r="D73" s="5"/>
      <c r="E73" s="5"/>
      <c r="F73" s="5"/>
      <c r="G73" s="5"/>
      <c r="H73" s="6"/>
      <c r="J73" s="8"/>
    </row>
    <row r="74" spans="1:10" x14ac:dyDescent="0.2">
      <c r="A74" s="6"/>
      <c r="B74" s="6"/>
      <c r="C74" s="6"/>
      <c r="D74" s="5"/>
      <c r="E74" s="5"/>
      <c r="F74" s="5"/>
      <c r="G74" s="5"/>
      <c r="H74" s="6"/>
      <c r="J74" s="8"/>
    </row>
    <row r="75" spans="1:10" x14ac:dyDescent="0.2">
      <c r="A75" s="6"/>
      <c r="B75" s="6"/>
      <c r="C75" s="6"/>
      <c r="D75" s="5"/>
      <c r="E75" s="5"/>
      <c r="F75" s="5"/>
      <c r="G75" s="5"/>
      <c r="H75" s="6"/>
      <c r="J75" s="8"/>
    </row>
    <row r="76" spans="1:10" x14ac:dyDescent="0.2">
      <c r="A76" s="6"/>
      <c r="B76" s="6"/>
      <c r="C76" s="6"/>
      <c r="D76" s="5"/>
      <c r="E76" s="5"/>
      <c r="F76" s="5"/>
      <c r="G76" s="5"/>
      <c r="H76" s="6"/>
      <c r="J76" s="8"/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topLeftCell="A5" zoomScale="200" zoomScaleNormal="200" workbookViewId="0">
      <selection activeCell="A2" sqref="A2:D47"/>
    </sheetView>
  </sheetViews>
  <sheetFormatPr baseColWidth="10" defaultColWidth="12.6640625" defaultRowHeight="15" x14ac:dyDescent="0.2"/>
  <cols>
    <col min="1" max="1" width="12.83203125" style="12" customWidth="1"/>
    <col min="2" max="2" width="27" customWidth="1"/>
    <col min="3" max="3" width="19" customWidth="1"/>
    <col min="4" max="4" width="54" customWidth="1"/>
    <col min="5" max="5" width="58.6640625" customWidth="1"/>
  </cols>
  <sheetData>
    <row r="1" spans="2:10" ht="42.75" customHeight="1" x14ac:dyDescent="0.25">
      <c r="B1" s="13" t="s">
        <v>0</v>
      </c>
      <c r="C1" s="13" t="s">
        <v>1</v>
      </c>
      <c r="D1" s="13" t="s">
        <v>2</v>
      </c>
      <c r="E1" s="13" t="s">
        <v>3</v>
      </c>
      <c r="F1" s="13"/>
      <c r="G1" s="13"/>
      <c r="H1" s="13"/>
      <c r="I1" s="13"/>
      <c r="J1" s="13"/>
    </row>
    <row r="2" spans="2:10" x14ac:dyDescent="0.2">
      <c r="D2" s="3"/>
      <c r="E2" s="4" t="s">
        <v>10</v>
      </c>
    </row>
    <row r="3" spans="2:10" x14ac:dyDescent="0.2">
      <c r="B3" s="9"/>
      <c r="C3" s="9"/>
      <c r="D3" s="3"/>
      <c r="E3" s="4" t="s">
        <v>10</v>
      </c>
    </row>
    <row r="4" spans="2:10" x14ac:dyDescent="0.2">
      <c r="B4" s="9"/>
      <c r="C4" s="9"/>
      <c r="D4" s="3"/>
      <c r="E4" s="4" t="s">
        <v>10</v>
      </c>
    </row>
    <row r="5" spans="2:10" x14ac:dyDescent="0.2">
      <c r="B5" s="9"/>
      <c r="C5" s="9"/>
      <c r="D5" s="3"/>
      <c r="E5" s="4" t="s">
        <v>10</v>
      </c>
    </row>
    <row r="6" spans="2:10" x14ac:dyDescent="0.2">
      <c r="B6" s="9"/>
      <c r="C6" s="9"/>
      <c r="D6" s="3"/>
      <c r="E6" s="4" t="s">
        <v>10</v>
      </c>
    </row>
    <row r="7" spans="2:10" x14ac:dyDescent="0.2">
      <c r="B7" s="9"/>
      <c r="C7" s="9"/>
      <c r="D7" s="3"/>
      <c r="E7" s="4" t="s">
        <v>10</v>
      </c>
    </row>
    <row r="8" spans="2:10" x14ac:dyDescent="0.2">
      <c r="B8" s="9"/>
      <c r="C8" s="9"/>
      <c r="D8" s="3"/>
      <c r="E8" s="4" t="s">
        <v>12</v>
      </c>
    </row>
    <row r="9" spans="2:10" x14ac:dyDescent="0.2">
      <c r="B9" s="9"/>
      <c r="C9" s="9"/>
      <c r="D9" s="3"/>
      <c r="E9" s="4" t="s">
        <v>12</v>
      </c>
    </row>
    <row r="10" spans="2:10" x14ac:dyDescent="0.2">
      <c r="B10" s="9"/>
      <c r="C10" s="9"/>
      <c r="D10" s="3"/>
      <c r="E10" s="4" t="s">
        <v>12</v>
      </c>
    </row>
    <row r="11" spans="2:10" x14ac:dyDescent="0.2">
      <c r="B11" s="9"/>
      <c r="C11" s="9"/>
      <c r="D11" s="3"/>
      <c r="E11" s="4" t="s">
        <v>12</v>
      </c>
    </row>
    <row r="12" spans="2:10" x14ac:dyDescent="0.2">
      <c r="B12" s="9"/>
      <c r="C12" s="9"/>
      <c r="D12" s="3"/>
      <c r="E12" s="4" t="s">
        <v>12</v>
      </c>
    </row>
    <row r="13" spans="2:10" x14ac:dyDescent="0.2">
      <c r="B13" s="9"/>
      <c r="C13" s="9"/>
      <c r="D13" s="3"/>
      <c r="E13" s="4" t="s">
        <v>12</v>
      </c>
    </row>
    <row r="14" spans="2:10" x14ac:dyDescent="0.2">
      <c r="B14" s="9"/>
      <c r="C14" s="9"/>
      <c r="D14" s="3"/>
      <c r="E14" s="4" t="s">
        <v>13</v>
      </c>
    </row>
    <row r="15" spans="2:10" x14ac:dyDescent="0.2">
      <c r="B15" s="9"/>
      <c r="C15" s="9"/>
      <c r="D15" s="3"/>
      <c r="E15" s="4" t="s">
        <v>13</v>
      </c>
    </row>
    <row r="16" spans="2:10" x14ac:dyDescent="0.2">
      <c r="B16" s="9"/>
      <c r="C16" s="9"/>
      <c r="D16" s="3"/>
      <c r="E16" s="4" t="s">
        <v>13</v>
      </c>
    </row>
    <row r="17" spans="2:5" x14ac:dyDescent="0.2">
      <c r="B17" s="9"/>
      <c r="C17" s="9"/>
      <c r="D17" s="3"/>
      <c r="E17" s="4" t="s">
        <v>13</v>
      </c>
    </row>
    <row r="18" spans="2:5" x14ac:dyDescent="0.2">
      <c r="B18" s="9"/>
      <c r="C18" s="9"/>
      <c r="D18" s="3"/>
      <c r="E18" s="4" t="s">
        <v>13</v>
      </c>
    </row>
    <row r="19" spans="2:5" x14ac:dyDescent="0.2">
      <c r="B19" s="9"/>
      <c r="C19" s="9"/>
      <c r="D19" s="3"/>
      <c r="E19" s="4" t="s">
        <v>14</v>
      </c>
    </row>
    <row r="20" spans="2:5" x14ac:dyDescent="0.2">
      <c r="B20" s="9"/>
      <c r="C20" s="9"/>
      <c r="D20" s="3"/>
      <c r="E20" s="4" t="s">
        <v>14</v>
      </c>
    </row>
    <row r="21" spans="2:5" x14ac:dyDescent="0.2">
      <c r="B21" s="9"/>
      <c r="C21" s="9"/>
      <c r="D21" s="3"/>
      <c r="E21" s="4" t="s">
        <v>14</v>
      </c>
    </row>
    <row r="22" spans="2:5" x14ac:dyDescent="0.2">
      <c r="B22" s="9"/>
      <c r="C22" s="9"/>
      <c r="D22" s="3"/>
      <c r="E22" s="4" t="s">
        <v>14</v>
      </c>
    </row>
    <row r="23" spans="2:5" x14ac:dyDescent="0.2">
      <c r="B23" s="9"/>
      <c r="C23" s="9"/>
      <c r="D23" s="3"/>
      <c r="E23" s="4" t="s">
        <v>14</v>
      </c>
    </row>
    <row r="24" spans="2:5" x14ac:dyDescent="0.2">
      <c r="B24" s="9"/>
      <c r="C24" s="9"/>
      <c r="D24" s="3"/>
      <c r="E24" s="4" t="s">
        <v>14</v>
      </c>
    </row>
    <row r="25" spans="2:5" x14ac:dyDescent="0.2">
      <c r="B25" s="9"/>
      <c r="C25" s="9"/>
      <c r="D25" s="3"/>
      <c r="E25" s="4" t="s">
        <v>15</v>
      </c>
    </row>
    <row r="26" spans="2:5" x14ac:dyDescent="0.2">
      <c r="B26" s="9"/>
      <c r="C26" s="9"/>
      <c r="D26" s="3"/>
      <c r="E26" s="4" t="s">
        <v>15</v>
      </c>
    </row>
    <row r="27" spans="2:5" x14ac:dyDescent="0.2">
      <c r="B27" s="9"/>
      <c r="C27" s="9"/>
      <c r="D27" s="3"/>
      <c r="E27" s="4" t="s">
        <v>15</v>
      </c>
    </row>
    <row r="28" spans="2:5" x14ac:dyDescent="0.2">
      <c r="B28" s="9"/>
      <c r="C28" s="9"/>
      <c r="D28" s="3"/>
      <c r="E28" s="4" t="s">
        <v>15</v>
      </c>
    </row>
    <row r="29" spans="2:5" x14ac:dyDescent="0.2">
      <c r="B29" s="9"/>
      <c r="C29" s="9"/>
      <c r="D29" s="3"/>
      <c r="E29" s="4" t="s">
        <v>15</v>
      </c>
    </row>
    <row r="30" spans="2:5" x14ac:dyDescent="0.2">
      <c r="B30" s="9"/>
      <c r="C30" s="9"/>
      <c r="D30" s="3"/>
      <c r="E30" s="4" t="s">
        <v>15</v>
      </c>
    </row>
    <row r="31" spans="2:5" x14ac:dyDescent="0.2">
      <c r="B31" s="9"/>
      <c r="C31" s="9"/>
      <c r="D31" s="3"/>
      <c r="E31" s="4" t="s">
        <v>16</v>
      </c>
    </row>
    <row r="32" spans="2:5" x14ac:dyDescent="0.2">
      <c r="B32" s="9"/>
      <c r="C32" s="9"/>
      <c r="D32" s="3"/>
      <c r="E32" s="4" t="s">
        <v>16</v>
      </c>
    </row>
    <row r="33" spans="2:5" x14ac:dyDescent="0.2">
      <c r="B33" s="9"/>
      <c r="C33" s="9"/>
      <c r="D33" s="3"/>
      <c r="E33" s="4" t="s">
        <v>16</v>
      </c>
    </row>
    <row r="34" spans="2:5" x14ac:dyDescent="0.2">
      <c r="B34" s="9"/>
      <c r="C34" s="9"/>
      <c r="D34" s="3"/>
      <c r="E34" s="4" t="s">
        <v>16</v>
      </c>
    </row>
    <row r="35" spans="2:5" x14ac:dyDescent="0.2">
      <c r="B35" s="9"/>
      <c r="C35" s="9"/>
      <c r="D35" s="3"/>
      <c r="E35" s="4" t="s">
        <v>16</v>
      </c>
    </row>
    <row r="36" spans="2:5" x14ac:dyDescent="0.2">
      <c r="B36" s="9"/>
      <c r="C36" s="9"/>
      <c r="D36" s="3"/>
      <c r="E36" s="4" t="s">
        <v>16</v>
      </c>
    </row>
    <row r="37" spans="2:5" x14ac:dyDescent="0.2">
      <c r="B37" s="9"/>
      <c r="C37" s="9"/>
      <c r="D37" s="3"/>
      <c r="E37" s="4" t="s">
        <v>17</v>
      </c>
    </row>
    <row r="38" spans="2:5" x14ac:dyDescent="0.2">
      <c r="B38" s="9"/>
      <c r="C38" s="9"/>
      <c r="D38" s="3"/>
      <c r="E38" s="4" t="s">
        <v>17</v>
      </c>
    </row>
    <row r="39" spans="2:5" x14ac:dyDescent="0.2">
      <c r="B39" s="9"/>
      <c r="C39" s="9"/>
      <c r="D39" s="3"/>
      <c r="E39" s="4" t="s">
        <v>17</v>
      </c>
    </row>
    <row r="40" spans="2:5" x14ac:dyDescent="0.2">
      <c r="B40" s="9"/>
      <c r="C40" s="9"/>
      <c r="D40" s="3"/>
      <c r="E40" s="4" t="s">
        <v>17</v>
      </c>
    </row>
    <row r="41" spans="2:5" ht="17" x14ac:dyDescent="0.25">
      <c r="B41" s="10"/>
      <c r="C41" s="10"/>
      <c r="D41" s="3"/>
      <c r="E41" s="4" t="s">
        <v>17</v>
      </c>
    </row>
    <row r="42" spans="2:5" ht="17" x14ac:dyDescent="0.25">
      <c r="B42" s="10"/>
      <c r="C42" s="10"/>
      <c r="D42" s="3"/>
      <c r="E42" s="4" t="s">
        <v>17</v>
      </c>
    </row>
    <row r="43" spans="2:5" x14ac:dyDescent="0.2">
      <c r="B43" s="6"/>
      <c r="C43" s="6"/>
      <c r="D43" s="3"/>
      <c r="E43" s="4" t="s">
        <v>18</v>
      </c>
    </row>
    <row r="44" spans="2:5" x14ac:dyDescent="0.2">
      <c r="B44" s="6"/>
      <c r="C44" s="6"/>
      <c r="D44" s="11"/>
      <c r="E44" s="4" t="s">
        <v>18</v>
      </c>
    </row>
    <row r="45" spans="2:5" x14ac:dyDescent="0.2">
      <c r="B45" s="6"/>
      <c r="C45" s="6"/>
      <c r="D45" s="11"/>
      <c r="E45" s="4" t="s">
        <v>18</v>
      </c>
    </row>
    <row r="46" spans="2:5" x14ac:dyDescent="0.2">
      <c r="B46" s="6"/>
      <c r="C46" s="6"/>
      <c r="D46" s="11"/>
      <c r="E46" s="4" t="s">
        <v>18</v>
      </c>
    </row>
    <row r="47" spans="2:5" x14ac:dyDescent="0.2">
      <c r="B47" s="6"/>
      <c r="C47" s="6"/>
      <c r="D47" s="11"/>
      <c r="E47" s="4" t="s">
        <v>18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zoomScale="70" zoomScaleNormal="70" workbookViewId="0">
      <selection activeCell="P49" sqref="P4:P49"/>
    </sheetView>
  </sheetViews>
  <sheetFormatPr baseColWidth="10" defaultColWidth="12.6640625" defaultRowHeight="15" x14ac:dyDescent="0.2"/>
  <cols>
    <col min="1" max="1" width="31.6640625" customWidth="1"/>
    <col min="2" max="2" width="23.5" customWidth="1"/>
    <col min="3" max="3" width="51.33203125" customWidth="1"/>
    <col min="4" max="4" width="22" customWidth="1"/>
    <col min="5" max="5" width="9.83203125" style="14" customWidth="1"/>
    <col min="6" max="6" width="13.33203125" customWidth="1"/>
    <col min="7" max="7" width="10.1640625" customWidth="1"/>
    <col min="8" max="8" width="12.6640625" customWidth="1"/>
    <col min="9" max="9" width="13" customWidth="1"/>
    <col min="10" max="10" width="9.5" style="14" customWidth="1"/>
    <col min="11" max="11" width="9.5" customWidth="1"/>
    <col min="12" max="12" width="25" style="14" customWidth="1"/>
    <col min="13" max="13" width="12" style="15" customWidth="1"/>
    <col min="14" max="15" width="12" customWidth="1"/>
    <col min="16" max="16" width="255.1640625" customWidth="1"/>
  </cols>
  <sheetData>
    <row r="1" spans="1:16" x14ac:dyDescent="0.2">
      <c r="E1" s="132" t="s">
        <v>19</v>
      </c>
      <c r="F1" s="132"/>
      <c r="G1" s="132"/>
      <c r="H1" s="132"/>
      <c r="I1" s="132"/>
      <c r="J1" s="132" t="s">
        <v>20</v>
      </c>
      <c r="K1" s="132"/>
      <c r="L1" s="14" t="s">
        <v>21</v>
      </c>
    </row>
    <row r="2" spans="1:16" x14ac:dyDescent="0.2">
      <c r="D2" s="16" t="s">
        <v>22</v>
      </c>
      <c r="E2" s="17">
        <v>2.5</v>
      </c>
      <c r="F2" s="18">
        <v>1</v>
      </c>
      <c r="G2" s="18">
        <v>1</v>
      </c>
      <c r="H2" s="18">
        <v>1</v>
      </c>
      <c r="I2" s="18">
        <v>2</v>
      </c>
      <c r="J2" s="19">
        <v>1</v>
      </c>
      <c r="K2" s="18">
        <v>1</v>
      </c>
      <c r="L2" s="19">
        <v>0.5</v>
      </c>
      <c r="M2" s="15">
        <f>Besenkammer!G2</f>
        <v>40</v>
      </c>
      <c r="P2" t="s">
        <v>23</v>
      </c>
    </row>
    <row r="3" spans="1:16" ht="87" customHeight="1" x14ac:dyDescent="0.2">
      <c r="A3" s="20" t="s">
        <v>0</v>
      </c>
      <c r="B3" s="20" t="s">
        <v>1</v>
      </c>
      <c r="C3" s="20" t="s">
        <v>2</v>
      </c>
      <c r="D3" s="20" t="s">
        <v>24</v>
      </c>
      <c r="E3" s="21" t="s">
        <v>25</v>
      </c>
      <c r="F3" s="22" t="s">
        <v>26</v>
      </c>
      <c r="G3" s="22" t="s">
        <v>27</v>
      </c>
      <c r="H3" s="22" t="s">
        <v>28</v>
      </c>
      <c r="I3" s="22" t="s">
        <v>29</v>
      </c>
      <c r="J3" s="21" t="s">
        <v>30</v>
      </c>
      <c r="K3" s="22" t="s">
        <v>31</v>
      </c>
      <c r="L3" s="21" t="s">
        <v>32</v>
      </c>
      <c r="M3" s="23" t="s">
        <v>33</v>
      </c>
      <c r="N3" s="126" t="s">
        <v>151</v>
      </c>
      <c r="O3" s="126" t="s">
        <v>8</v>
      </c>
      <c r="P3" s="21" t="s">
        <v>34</v>
      </c>
    </row>
    <row r="4" spans="1:16" x14ac:dyDescent="0.2">
      <c r="A4">
        <f>'extern - Gruppenzuordnung'!B33</f>
        <v>0</v>
      </c>
      <c r="B4">
        <f>'extern - Gruppenzuordnung'!C33</f>
        <v>0</v>
      </c>
      <c r="C4">
        <f>'extern - Gruppenzuordnung'!D33</f>
        <v>0</v>
      </c>
      <c r="D4" s="24" t="s">
        <v>35</v>
      </c>
      <c r="E4" s="25">
        <v>10</v>
      </c>
      <c r="F4" s="25">
        <v>8</v>
      </c>
      <c r="G4" s="25">
        <v>8</v>
      </c>
      <c r="H4" s="25">
        <v>8</v>
      </c>
      <c r="I4" s="25">
        <v>10</v>
      </c>
      <c r="J4" s="25">
        <v>10</v>
      </c>
      <c r="K4" s="25">
        <v>7</v>
      </c>
      <c r="L4" s="25">
        <v>10</v>
      </c>
      <c r="M4" s="26">
        <f>ROUND(SUMPRODUCT(E$2:L$2,E4:L4)*(M$2/(10*SUM(E$2:L$2))),0)+2</f>
        <v>38</v>
      </c>
      <c r="N4" s="26">
        <f>ROUND(SUMPRODUCT(F$2:M$2,F4:M4)*(N$2/(10*SUM(F$2:M$2))),0)+2</f>
        <v>2</v>
      </c>
      <c r="O4" s="26">
        <f>ROUND(SUMPRODUCT(E$2:L$2,E4:L4)*(M$2/(10*SUM(E$2:L$2))),2)+N4</f>
        <v>38.4</v>
      </c>
    </row>
    <row r="5" spans="1:16" x14ac:dyDescent="0.2">
      <c r="A5">
        <f>'extern - Gruppenzuordnung'!B12</f>
        <v>0</v>
      </c>
      <c r="B5">
        <f>'extern - Gruppenzuordnung'!C12</f>
        <v>0</v>
      </c>
      <c r="C5">
        <f>'extern - Gruppenzuordnung'!D12</f>
        <v>0</v>
      </c>
      <c r="D5" s="27" t="s">
        <v>35</v>
      </c>
      <c r="E5" s="28">
        <v>10</v>
      </c>
      <c r="F5" s="29">
        <v>10</v>
      </c>
      <c r="G5" s="29">
        <v>10</v>
      </c>
      <c r="H5" s="29">
        <v>7</v>
      </c>
      <c r="I5" s="29">
        <v>8</v>
      </c>
      <c r="J5" s="29">
        <v>10</v>
      </c>
      <c r="K5" s="29">
        <v>10</v>
      </c>
      <c r="L5" s="29">
        <v>10</v>
      </c>
      <c r="M5" s="26">
        <f>ROUND(SUMPRODUCT(E$2:L$2,E5:L5)*(M$2/(10*SUM(E$2:L$2))),0)+2</f>
        <v>39</v>
      </c>
      <c r="N5" s="127">
        <v>2</v>
      </c>
      <c r="O5" s="26">
        <f t="shared" ref="O5:O49" si="0">ROUND(SUMPRODUCT(E$2:L$2,E5:L5)*(M$2/(10*SUM(E$2:L$2))),2)+N5</f>
        <v>39.200000000000003</v>
      </c>
    </row>
    <row r="6" spans="1:16" x14ac:dyDescent="0.2">
      <c r="A6">
        <f>'extern - Gruppenzuordnung'!B37</f>
        <v>0</v>
      </c>
      <c r="B6">
        <f>'extern - Gruppenzuordnung'!C37</f>
        <v>0</v>
      </c>
      <c r="C6">
        <f>'extern - Gruppenzuordnung'!D37</f>
        <v>0</v>
      </c>
      <c r="D6" s="30" t="s">
        <v>35</v>
      </c>
      <c r="E6" s="29">
        <v>10</v>
      </c>
      <c r="F6" s="29">
        <v>8</v>
      </c>
      <c r="G6" s="29">
        <v>8</v>
      </c>
      <c r="H6" s="29">
        <v>9</v>
      </c>
      <c r="I6" s="29">
        <v>7</v>
      </c>
      <c r="J6" s="29">
        <v>10</v>
      </c>
      <c r="K6" s="29">
        <v>8</v>
      </c>
      <c r="L6" s="29">
        <v>10</v>
      </c>
      <c r="M6" s="31">
        <f>ROUND(SUMPRODUCT(E$2:L$2,E6:L6)*(M$2/(10*SUM(E$2:L$2))),0)</f>
        <v>35</v>
      </c>
      <c r="N6" s="127"/>
      <c r="O6" s="26">
        <f t="shared" si="0"/>
        <v>34.799999999999997</v>
      </c>
      <c r="P6" s="32"/>
    </row>
    <row r="7" spans="1:16" x14ac:dyDescent="0.2">
      <c r="A7">
        <f>'extern - Gruppenzuordnung'!B40</f>
        <v>0</v>
      </c>
      <c r="B7">
        <f>'extern - Gruppenzuordnung'!C40</f>
        <v>0</v>
      </c>
      <c r="C7">
        <f>'extern - Gruppenzuordnung'!D40</f>
        <v>0</v>
      </c>
      <c r="D7" s="33" t="s">
        <v>36</v>
      </c>
      <c r="E7" s="29">
        <v>10</v>
      </c>
      <c r="F7" s="29">
        <v>8</v>
      </c>
      <c r="G7" s="29">
        <v>10</v>
      </c>
      <c r="H7" s="29">
        <v>10</v>
      </c>
      <c r="I7" s="29">
        <v>10</v>
      </c>
      <c r="J7" s="29">
        <v>8</v>
      </c>
      <c r="K7" s="29">
        <v>10</v>
      </c>
      <c r="L7" s="29">
        <v>10</v>
      </c>
      <c r="M7" s="31">
        <f>ROUND(SUMPRODUCT(E$2:L$2,E7:L7)*(M$2/(10*SUM(E$2:L$2))),0)</f>
        <v>38</v>
      </c>
      <c r="N7" s="127"/>
      <c r="O7" s="26">
        <f t="shared" si="0"/>
        <v>38.4</v>
      </c>
    </row>
    <row r="8" spans="1:16" x14ac:dyDescent="0.2">
      <c r="A8">
        <f>'extern - Gruppenzuordnung'!B39</f>
        <v>0</v>
      </c>
      <c r="B8">
        <f>'extern - Gruppenzuordnung'!C39</f>
        <v>0</v>
      </c>
      <c r="C8">
        <f>'extern - Gruppenzuordnung'!D39</f>
        <v>0</v>
      </c>
      <c r="D8" s="34" t="s">
        <v>35</v>
      </c>
      <c r="E8" s="29">
        <v>6</v>
      </c>
      <c r="F8" s="29">
        <v>2</v>
      </c>
      <c r="G8" s="29">
        <v>8</v>
      </c>
      <c r="H8" s="29">
        <v>7</v>
      </c>
      <c r="I8" s="29">
        <v>0</v>
      </c>
      <c r="J8" s="29">
        <v>8</v>
      </c>
      <c r="K8" s="29">
        <v>6</v>
      </c>
      <c r="L8" s="29">
        <v>4</v>
      </c>
      <c r="M8" s="31">
        <f>ROUND(SUMPRODUCT(E$2:L$2,E8:L8)*(M$2/(10*SUM(E$2:L$2))),0)</f>
        <v>19</v>
      </c>
      <c r="N8" s="127"/>
      <c r="O8" s="26">
        <f t="shared" si="0"/>
        <v>19.2</v>
      </c>
    </row>
    <row r="9" spans="1:16" x14ac:dyDescent="0.2">
      <c r="A9">
        <f>'extern - Gruppenzuordnung'!B8</f>
        <v>0</v>
      </c>
      <c r="B9">
        <f>'extern - Gruppenzuordnung'!C8</f>
        <v>0</v>
      </c>
      <c r="C9">
        <f>'extern - Gruppenzuordnung'!D8</f>
        <v>0</v>
      </c>
      <c r="D9" s="34" t="s">
        <v>35</v>
      </c>
      <c r="E9" s="29">
        <v>10</v>
      </c>
      <c r="F9" s="29">
        <v>10</v>
      </c>
      <c r="G9" s="29">
        <v>10</v>
      </c>
      <c r="H9" s="29">
        <v>10</v>
      </c>
      <c r="I9" s="29">
        <v>10</v>
      </c>
      <c r="J9" s="29">
        <v>10</v>
      </c>
      <c r="K9" s="29">
        <v>10</v>
      </c>
      <c r="L9" s="29">
        <v>10</v>
      </c>
      <c r="M9" s="31">
        <f>ROUND(SUMPRODUCT(E$2:L$2,E9:L9)*(M$2/(10*SUM(E$2:L$2))),0)</f>
        <v>40</v>
      </c>
      <c r="N9" s="127"/>
      <c r="O9" s="26">
        <f t="shared" si="0"/>
        <v>40</v>
      </c>
    </row>
    <row r="10" spans="1:16" x14ac:dyDescent="0.2">
      <c r="A10">
        <f>'extern - Gruppenzuordnung'!B34</f>
        <v>0</v>
      </c>
      <c r="B10">
        <f>'extern - Gruppenzuordnung'!C34</f>
        <v>0</v>
      </c>
      <c r="C10">
        <f>'extern - Gruppenzuordnung'!D34</f>
        <v>0</v>
      </c>
      <c r="D10" s="34" t="s">
        <v>35</v>
      </c>
      <c r="E10" s="29">
        <v>10</v>
      </c>
      <c r="F10" s="29">
        <v>10</v>
      </c>
      <c r="G10" s="29">
        <v>10</v>
      </c>
      <c r="H10" s="29">
        <v>8</v>
      </c>
      <c r="I10" s="29">
        <v>8</v>
      </c>
      <c r="J10" s="29">
        <v>10</v>
      </c>
      <c r="K10" s="29">
        <v>10</v>
      </c>
      <c r="L10" s="29">
        <v>10</v>
      </c>
      <c r="M10" s="31">
        <f>ROUND(SUMPRODUCT(E$2:L$2,E10:L10)*(M$2/(10*SUM(E$2:L$2))),0)+2</f>
        <v>40</v>
      </c>
      <c r="N10" s="127">
        <v>2</v>
      </c>
      <c r="O10" s="26">
        <f t="shared" si="0"/>
        <v>39.6</v>
      </c>
    </row>
    <row r="11" spans="1:16" x14ac:dyDescent="0.2">
      <c r="A11">
        <f>'extern - Gruppenzuordnung'!B19</f>
        <v>0</v>
      </c>
      <c r="B11">
        <f>'extern - Gruppenzuordnung'!C19</f>
        <v>0</v>
      </c>
      <c r="C11">
        <f>'extern - Gruppenzuordnung'!D19</f>
        <v>0</v>
      </c>
      <c r="D11" s="34" t="s">
        <v>35</v>
      </c>
      <c r="E11" s="29">
        <v>10</v>
      </c>
      <c r="F11" s="29">
        <v>10</v>
      </c>
      <c r="G11" s="29">
        <v>10</v>
      </c>
      <c r="H11" s="29">
        <v>10</v>
      </c>
      <c r="I11" s="29">
        <v>10</v>
      </c>
      <c r="J11" s="29">
        <v>10</v>
      </c>
      <c r="K11" s="29">
        <v>10</v>
      </c>
      <c r="L11" s="29">
        <v>10</v>
      </c>
      <c r="M11" s="31">
        <f>ROUND(SUMPRODUCT(E$2:L$2,E11:L11)*(M$2/(10*SUM(E$2:L$2))),0)</f>
        <v>40</v>
      </c>
      <c r="N11" s="127"/>
      <c r="O11" s="26">
        <f t="shared" si="0"/>
        <v>40</v>
      </c>
      <c r="P11" s="32"/>
    </row>
    <row r="12" spans="1:16" x14ac:dyDescent="0.2">
      <c r="A12">
        <f>'extern - Gruppenzuordnung'!B35</f>
        <v>0</v>
      </c>
      <c r="B12">
        <f>'extern - Gruppenzuordnung'!C35</f>
        <v>0</v>
      </c>
      <c r="C12">
        <f>'extern - Gruppenzuordnung'!D35</f>
        <v>0</v>
      </c>
      <c r="D12" s="34" t="s">
        <v>35</v>
      </c>
      <c r="E12" s="29">
        <v>10</v>
      </c>
      <c r="F12" s="29">
        <v>10</v>
      </c>
      <c r="G12" s="29">
        <v>10</v>
      </c>
      <c r="H12" s="29">
        <v>10</v>
      </c>
      <c r="I12" s="29">
        <v>10</v>
      </c>
      <c r="J12" s="29">
        <v>10</v>
      </c>
      <c r="K12" s="29">
        <v>10</v>
      </c>
      <c r="L12" s="29">
        <v>10</v>
      </c>
      <c r="M12" s="31">
        <f>ROUND(SUMPRODUCT(E$2:L$2,E12:L12)*(M$2/(10*SUM(E$2:L$2))),0)</f>
        <v>40</v>
      </c>
      <c r="N12" s="127"/>
      <c r="O12" s="26">
        <f t="shared" si="0"/>
        <v>40</v>
      </c>
    </row>
    <row r="13" spans="1:16" x14ac:dyDescent="0.2">
      <c r="A13">
        <f>'extern - Gruppenzuordnung'!B27</f>
        <v>0</v>
      </c>
      <c r="B13">
        <f>'extern - Gruppenzuordnung'!C27</f>
        <v>0</v>
      </c>
      <c r="C13">
        <f>'extern - Gruppenzuordnung'!D27</f>
        <v>0</v>
      </c>
      <c r="D13" s="33" t="s">
        <v>36</v>
      </c>
      <c r="E13" s="29">
        <v>6</v>
      </c>
      <c r="F13" s="29">
        <v>8</v>
      </c>
      <c r="G13" s="29">
        <v>8</v>
      </c>
      <c r="H13" s="29">
        <v>8</v>
      </c>
      <c r="I13" s="29">
        <v>8</v>
      </c>
      <c r="J13" s="29">
        <v>10</v>
      </c>
      <c r="K13" s="29">
        <v>8</v>
      </c>
      <c r="L13" s="29">
        <v>8</v>
      </c>
      <c r="M13" s="31">
        <f>ROUND(SUMPRODUCT(E$2:L$2,E13:L13)*(M$2/(10*SUM(E$2:L$2))),0)+2</f>
        <v>33</v>
      </c>
      <c r="N13" s="127">
        <v>2</v>
      </c>
      <c r="O13" s="26">
        <f t="shared" si="0"/>
        <v>32.799999999999997</v>
      </c>
    </row>
    <row r="14" spans="1:16" x14ac:dyDescent="0.2">
      <c r="A14">
        <f>'extern - Gruppenzuordnung'!B13</f>
        <v>0</v>
      </c>
      <c r="B14">
        <f>'extern - Gruppenzuordnung'!C13</f>
        <v>0</v>
      </c>
      <c r="C14">
        <f>'extern - Gruppenzuordnung'!D13</f>
        <v>0</v>
      </c>
      <c r="D14" s="34" t="s">
        <v>35</v>
      </c>
      <c r="E14" s="29">
        <v>10</v>
      </c>
      <c r="F14" s="29">
        <v>10</v>
      </c>
      <c r="G14" s="29">
        <v>10</v>
      </c>
      <c r="H14" s="29">
        <v>10</v>
      </c>
      <c r="I14" s="29">
        <v>8</v>
      </c>
      <c r="J14" s="29">
        <v>10</v>
      </c>
      <c r="K14" s="29">
        <v>8</v>
      </c>
      <c r="L14" s="29">
        <v>10</v>
      </c>
      <c r="M14" s="31">
        <f>ROUND(SUMPRODUCT(E$2:L$2,E14:L14)*(M$2/(10*SUM(E$2:L$2))),0)</f>
        <v>38</v>
      </c>
      <c r="N14" s="127"/>
      <c r="O14" s="26">
        <f t="shared" si="0"/>
        <v>37.6</v>
      </c>
    </row>
    <row r="15" spans="1:16" x14ac:dyDescent="0.2">
      <c r="A15">
        <f>'extern - Gruppenzuordnung'!B38</f>
        <v>0</v>
      </c>
      <c r="B15">
        <f>'extern - Gruppenzuordnung'!C38</f>
        <v>0</v>
      </c>
      <c r="C15">
        <f>'extern - Gruppenzuordnung'!D38</f>
        <v>0</v>
      </c>
      <c r="D15" s="34" t="s">
        <v>35</v>
      </c>
      <c r="E15" s="29">
        <v>10</v>
      </c>
      <c r="F15" s="29">
        <v>8</v>
      </c>
      <c r="G15" s="29">
        <v>10</v>
      </c>
      <c r="H15" s="29">
        <v>10</v>
      </c>
      <c r="I15" s="29">
        <v>5</v>
      </c>
      <c r="J15" s="29">
        <v>10</v>
      </c>
      <c r="K15" s="29">
        <v>8</v>
      </c>
      <c r="L15" s="29">
        <v>7</v>
      </c>
      <c r="M15" s="31">
        <f>ROUND(SUMPRODUCT(E$2:L$2,E15:L15)*(M$2/(10*SUM(E$2:L$2))),0)</f>
        <v>34</v>
      </c>
      <c r="N15" s="127"/>
      <c r="O15" s="26">
        <f t="shared" si="0"/>
        <v>33.799999999999997</v>
      </c>
    </row>
    <row r="16" spans="1:16" x14ac:dyDescent="0.2">
      <c r="A16">
        <f>'extern - Gruppenzuordnung'!B9</f>
        <v>0</v>
      </c>
      <c r="B16">
        <f>'extern - Gruppenzuordnung'!C9</f>
        <v>0</v>
      </c>
      <c r="C16">
        <f>'extern - Gruppenzuordnung'!D9</f>
        <v>0</v>
      </c>
      <c r="D16" s="34" t="s">
        <v>35</v>
      </c>
      <c r="E16" s="29">
        <v>10</v>
      </c>
      <c r="F16" s="29">
        <v>10</v>
      </c>
      <c r="G16" s="29">
        <v>10</v>
      </c>
      <c r="H16" s="29">
        <v>10</v>
      </c>
      <c r="I16" s="29">
        <v>10</v>
      </c>
      <c r="J16" s="29">
        <v>10</v>
      </c>
      <c r="K16" s="29">
        <v>10</v>
      </c>
      <c r="L16" s="29">
        <v>10</v>
      </c>
      <c r="M16" s="31">
        <f>ROUND(SUMPRODUCT(E$2:L$2,E16:L16)*(M$2/(10*SUM(E$2:L$2))),0)</f>
        <v>40</v>
      </c>
      <c r="N16" s="127"/>
      <c r="O16" s="26">
        <f t="shared" si="0"/>
        <v>40</v>
      </c>
      <c r="P16" s="32"/>
    </row>
    <row r="17" spans="1:16" x14ac:dyDescent="0.2">
      <c r="A17">
        <f>'extern - Gruppenzuordnung'!B14</f>
        <v>0</v>
      </c>
      <c r="B17">
        <f>'extern - Gruppenzuordnung'!C14</f>
        <v>0</v>
      </c>
      <c r="C17">
        <f>'extern - Gruppenzuordnung'!D14</f>
        <v>0</v>
      </c>
      <c r="D17" s="34" t="s">
        <v>35</v>
      </c>
      <c r="E17" s="29">
        <v>10</v>
      </c>
      <c r="F17" s="29">
        <v>8</v>
      </c>
      <c r="G17" s="29">
        <v>8</v>
      </c>
      <c r="H17" s="29">
        <v>7</v>
      </c>
      <c r="I17" s="29">
        <v>10</v>
      </c>
      <c r="J17" s="29">
        <v>10</v>
      </c>
      <c r="K17" s="29">
        <v>10</v>
      </c>
      <c r="L17" s="29">
        <v>10</v>
      </c>
      <c r="M17" s="31">
        <f>ROUND(SUMPRODUCT(E$2:L$2,E17:L17)*(M$2/(10*SUM(E$2:L$2))),0)+2</f>
        <v>39</v>
      </c>
      <c r="N17" s="127">
        <v>2</v>
      </c>
      <c r="O17" s="26">
        <f t="shared" si="0"/>
        <v>39.200000000000003</v>
      </c>
    </row>
    <row r="18" spans="1:16" x14ac:dyDescent="0.2">
      <c r="A18">
        <f>'extern - Gruppenzuordnung'!B7</f>
        <v>0</v>
      </c>
      <c r="B18">
        <f>'extern - Gruppenzuordnung'!C7</f>
        <v>0</v>
      </c>
      <c r="C18">
        <f>'extern - Gruppenzuordnung'!D7</f>
        <v>0</v>
      </c>
      <c r="D18" s="34" t="s">
        <v>35</v>
      </c>
      <c r="E18" s="29">
        <v>10</v>
      </c>
      <c r="F18" s="29">
        <v>10</v>
      </c>
      <c r="G18" s="29">
        <v>10</v>
      </c>
      <c r="H18" s="29">
        <v>10</v>
      </c>
      <c r="I18" s="29">
        <v>8</v>
      </c>
      <c r="J18" s="29">
        <v>10</v>
      </c>
      <c r="K18" s="29">
        <v>8</v>
      </c>
      <c r="L18" s="29">
        <v>10</v>
      </c>
      <c r="M18" s="31">
        <f>ROUND(SUMPRODUCT(E$2:L$2,E18:L18)*(M$2/(10*SUM(E$2:L$2))),0)</f>
        <v>38</v>
      </c>
      <c r="N18" s="127"/>
      <c r="O18" s="26">
        <f t="shared" si="0"/>
        <v>37.6</v>
      </c>
    </row>
    <row r="19" spans="1:16" x14ac:dyDescent="0.2">
      <c r="A19">
        <f>'extern - Gruppenzuordnung'!B21</f>
        <v>0</v>
      </c>
      <c r="B19">
        <f>'extern - Gruppenzuordnung'!C21</f>
        <v>0</v>
      </c>
      <c r="C19">
        <f>'extern - Gruppenzuordnung'!D21</f>
        <v>0</v>
      </c>
      <c r="D19" s="34" t="s">
        <v>37</v>
      </c>
      <c r="E19" s="35">
        <v>10</v>
      </c>
      <c r="F19" s="35">
        <v>9</v>
      </c>
      <c r="G19" s="35">
        <v>10</v>
      </c>
      <c r="H19" s="35">
        <v>10</v>
      </c>
      <c r="I19" s="35">
        <v>8</v>
      </c>
      <c r="J19" s="35">
        <v>5</v>
      </c>
      <c r="K19" s="35">
        <v>10</v>
      </c>
      <c r="L19" s="35">
        <v>10</v>
      </c>
      <c r="M19" s="31">
        <f>ROUND(SUMPRODUCT(E$2:L$2,E19:L19)*(M$2/(10*SUM(E$2:L$2))),0)+2</f>
        <v>38</v>
      </c>
      <c r="N19" s="127">
        <v>2</v>
      </c>
      <c r="O19" s="26">
        <f t="shared" si="0"/>
        <v>38</v>
      </c>
    </row>
    <row r="20" spans="1:16" x14ac:dyDescent="0.2">
      <c r="A20">
        <f>'extern - Gruppenzuordnung'!B32</f>
        <v>0</v>
      </c>
      <c r="B20">
        <f>'extern - Gruppenzuordnung'!C32</f>
        <v>0</v>
      </c>
      <c r="C20">
        <f>'extern - Gruppenzuordnung'!D32</f>
        <v>0</v>
      </c>
      <c r="D20" s="34" t="s">
        <v>37</v>
      </c>
      <c r="E20" s="35">
        <v>10</v>
      </c>
      <c r="F20" s="35">
        <v>8</v>
      </c>
      <c r="G20" s="35">
        <v>10</v>
      </c>
      <c r="H20" s="35">
        <v>5</v>
      </c>
      <c r="I20" s="35">
        <v>6</v>
      </c>
      <c r="J20" s="35">
        <v>6</v>
      </c>
      <c r="K20" s="35">
        <v>8</v>
      </c>
      <c r="L20" s="35">
        <v>9</v>
      </c>
      <c r="M20" s="31">
        <f>ROUND(SUMPRODUCT(E$2:L$2,E20:L20)*(M$2/(10*SUM(E$2:L$2))),0)</f>
        <v>31</v>
      </c>
      <c r="N20" s="127"/>
      <c r="O20" s="26">
        <f t="shared" si="0"/>
        <v>31.4</v>
      </c>
    </row>
    <row r="21" spans="1:16" x14ac:dyDescent="0.2">
      <c r="A21">
        <f>'extern - Gruppenzuordnung'!B30</f>
        <v>0</v>
      </c>
      <c r="B21">
        <f>'extern - Gruppenzuordnung'!C30</f>
        <v>0</v>
      </c>
      <c r="C21">
        <f>'extern - Gruppenzuordnung'!D30</f>
        <v>0</v>
      </c>
      <c r="D21" s="34" t="s">
        <v>37</v>
      </c>
      <c r="E21" s="35">
        <v>10</v>
      </c>
      <c r="F21" s="35">
        <v>10</v>
      </c>
      <c r="G21" s="35">
        <v>10</v>
      </c>
      <c r="H21" s="35">
        <v>10</v>
      </c>
      <c r="I21" s="35">
        <v>10</v>
      </c>
      <c r="J21" s="35">
        <v>5</v>
      </c>
      <c r="K21" s="35">
        <v>8</v>
      </c>
      <c r="L21" s="35">
        <v>10</v>
      </c>
      <c r="M21" s="31">
        <f>ROUND(SUMPRODUCT(E$2:L$2,E21:L21)*(M$2/(10*SUM(E$2:L$2))),0)</f>
        <v>37</v>
      </c>
      <c r="N21" s="127"/>
      <c r="O21" s="26">
        <f t="shared" si="0"/>
        <v>37.200000000000003</v>
      </c>
    </row>
    <row r="22" spans="1:16" x14ac:dyDescent="0.2">
      <c r="A22">
        <f>'extern - Gruppenzuordnung'!B15</f>
        <v>0</v>
      </c>
      <c r="B22">
        <f>'extern - Gruppenzuordnung'!C15</f>
        <v>0</v>
      </c>
      <c r="C22">
        <f>'extern - Gruppenzuordnung'!D15</f>
        <v>0</v>
      </c>
      <c r="D22" s="34" t="s">
        <v>37</v>
      </c>
      <c r="E22" s="35">
        <v>10</v>
      </c>
      <c r="F22" s="35">
        <v>9</v>
      </c>
      <c r="G22" s="35">
        <v>10</v>
      </c>
      <c r="H22" s="35">
        <v>8</v>
      </c>
      <c r="I22" s="35">
        <v>10</v>
      </c>
      <c r="J22" s="35">
        <v>10</v>
      </c>
      <c r="K22" s="35">
        <v>8</v>
      </c>
      <c r="L22" s="35">
        <v>10</v>
      </c>
      <c r="M22" s="31">
        <f>ROUND(SUMPRODUCT(E$2:L$2,E22:L22)*(M$2/(10*SUM(E$2:L$2))),0)+2</f>
        <v>40</v>
      </c>
      <c r="N22" s="127">
        <v>2</v>
      </c>
      <c r="O22" s="26">
        <f t="shared" si="0"/>
        <v>40</v>
      </c>
    </row>
    <row r="23" spans="1:16" x14ac:dyDescent="0.2">
      <c r="A23">
        <f>'extern - Gruppenzuordnung'!B29</f>
        <v>0</v>
      </c>
      <c r="B23">
        <f>'extern - Gruppenzuordnung'!C29</f>
        <v>0</v>
      </c>
      <c r="C23">
        <f>'extern - Gruppenzuordnung'!D29</f>
        <v>0</v>
      </c>
      <c r="D23" s="34" t="s">
        <v>35</v>
      </c>
      <c r="E23" s="29">
        <v>10</v>
      </c>
      <c r="F23" s="29">
        <v>10</v>
      </c>
      <c r="G23" s="29">
        <v>10</v>
      </c>
      <c r="H23" s="29">
        <v>10</v>
      </c>
      <c r="I23" s="29">
        <v>6</v>
      </c>
      <c r="J23" s="29">
        <v>10</v>
      </c>
      <c r="K23" s="29">
        <v>7</v>
      </c>
      <c r="L23" s="29">
        <v>10</v>
      </c>
      <c r="M23" s="31">
        <f>ROUND(SUMPRODUCT(E$2:L$2,E23:L23)*(M$2/(10*SUM(E$2:L$2))),0)+2</f>
        <v>38</v>
      </c>
      <c r="N23" s="127">
        <v>2</v>
      </c>
      <c r="O23" s="26">
        <f t="shared" si="0"/>
        <v>37.6</v>
      </c>
    </row>
    <row r="24" spans="1:16" x14ac:dyDescent="0.2">
      <c r="A24">
        <f>'extern - Gruppenzuordnung'!B4</f>
        <v>0</v>
      </c>
      <c r="B24">
        <f>'extern - Gruppenzuordnung'!C4</f>
        <v>0</v>
      </c>
      <c r="C24">
        <f>'extern - Gruppenzuordnung'!D4</f>
        <v>0</v>
      </c>
      <c r="D24" s="34" t="s">
        <v>38</v>
      </c>
      <c r="E24" s="29">
        <v>10</v>
      </c>
      <c r="F24" s="29">
        <v>10</v>
      </c>
      <c r="G24" s="29">
        <v>10</v>
      </c>
      <c r="H24" s="29">
        <v>8</v>
      </c>
      <c r="I24" s="29">
        <v>5</v>
      </c>
      <c r="J24" s="29">
        <v>10</v>
      </c>
      <c r="K24" s="29">
        <v>10</v>
      </c>
      <c r="L24" s="29">
        <v>8</v>
      </c>
      <c r="M24" s="31">
        <f>ROUND(SUMPRODUCT(E$2:L$2,E24:L24)*(M$2/(10*SUM(E$2:L$2))),0)</f>
        <v>35</v>
      </c>
      <c r="N24" s="127"/>
      <c r="O24" s="26">
        <f t="shared" si="0"/>
        <v>34.799999999999997</v>
      </c>
    </row>
    <row r="25" spans="1:16" x14ac:dyDescent="0.2">
      <c r="A25">
        <f>'extern - Gruppenzuordnung'!B20</f>
        <v>0</v>
      </c>
      <c r="B25">
        <f>'extern - Gruppenzuordnung'!C20</f>
        <v>0</v>
      </c>
      <c r="C25">
        <f>'extern - Gruppenzuordnung'!D20</f>
        <v>0</v>
      </c>
      <c r="D25" s="34" t="s">
        <v>36</v>
      </c>
      <c r="E25" s="29">
        <v>10</v>
      </c>
      <c r="F25" s="29">
        <v>8</v>
      </c>
      <c r="G25" s="29">
        <v>9</v>
      </c>
      <c r="H25" s="29">
        <v>9</v>
      </c>
      <c r="I25" s="29">
        <v>5</v>
      </c>
      <c r="J25" s="29">
        <v>10</v>
      </c>
      <c r="K25" s="29">
        <v>10</v>
      </c>
      <c r="L25" s="29">
        <v>5</v>
      </c>
      <c r="M25" s="31">
        <f>ROUND(SUMPRODUCT(E$2:L$2,E25:L25)*(M$2/(10*SUM(E$2:L$2))),0)+2</f>
        <v>35</v>
      </c>
      <c r="N25" s="127">
        <v>2</v>
      </c>
      <c r="O25" s="26">
        <f t="shared" si="0"/>
        <v>35.4</v>
      </c>
    </row>
    <row r="26" spans="1:16" x14ac:dyDescent="0.2">
      <c r="A26">
        <f>'extern - Gruppenzuordnung'!B17</f>
        <v>0</v>
      </c>
      <c r="B26">
        <f>'extern - Gruppenzuordnung'!C17</f>
        <v>0</v>
      </c>
      <c r="C26">
        <f>'extern - Gruppenzuordnung'!D17</f>
        <v>0</v>
      </c>
      <c r="D26" s="34" t="s">
        <v>39</v>
      </c>
      <c r="E26" s="29">
        <v>10</v>
      </c>
      <c r="F26" s="29">
        <v>8</v>
      </c>
      <c r="G26" s="29">
        <v>8</v>
      </c>
      <c r="H26" s="29">
        <v>8</v>
      </c>
      <c r="I26" s="29">
        <v>6</v>
      </c>
      <c r="J26" s="29">
        <v>8</v>
      </c>
      <c r="K26" s="29">
        <v>8</v>
      </c>
      <c r="L26" s="29">
        <v>6</v>
      </c>
      <c r="M26" s="31">
        <f>ROUND(SUMPRODUCT(E$2:L$2,E26:L26)*(M$2/(10*SUM(E$2:L$2))),0)</f>
        <v>32</v>
      </c>
      <c r="N26" s="127"/>
      <c r="O26" s="26">
        <f t="shared" si="0"/>
        <v>32</v>
      </c>
    </row>
    <row r="27" spans="1:16" x14ac:dyDescent="0.2">
      <c r="A27">
        <f>'extern - Gruppenzuordnung'!B36</f>
        <v>0</v>
      </c>
      <c r="B27">
        <f>'extern - Gruppenzuordnung'!C36</f>
        <v>0</v>
      </c>
      <c r="C27">
        <f>'extern - Gruppenzuordnung'!D36</f>
        <v>0</v>
      </c>
      <c r="D27" s="34" t="s">
        <v>38</v>
      </c>
      <c r="E27" s="29">
        <v>10</v>
      </c>
      <c r="F27" s="29">
        <v>8</v>
      </c>
      <c r="G27" s="29">
        <v>10</v>
      </c>
      <c r="H27" s="29">
        <v>8</v>
      </c>
      <c r="I27" s="29">
        <v>9</v>
      </c>
      <c r="J27" s="29">
        <v>10</v>
      </c>
      <c r="K27" s="29">
        <v>9</v>
      </c>
      <c r="L27" s="29">
        <v>10</v>
      </c>
      <c r="M27" s="31">
        <f>ROUND(SUMPRODUCT(E$2:L$2,E27:L27)*(M$2/(10*SUM(E$2:L$2))),0)</f>
        <v>37</v>
      </c>
      <c r="N27" s="127"/>
      <c r="O27" s="26">
        <f t="shared" si="0"/>
        <v>37.200000000000003</v>
      </c>
    </row>
    <row r="28" spans="1:16" x14ac:dyDescent="0.2">
      <c r="A28">
        <f>'extern - Gruppenzuordnung'!B2</f>
        <v>0</v>
      </c>
      <c r="B28">
        <f>'extern - Gruppenzuordnung'!C2</f>
        <v>0</v>
      </c>
      <c r="C28">
        <f>'extern - Gruppenzuordnung'!D2</f>
        <v>0</v>
      </c>
      <c r="D28" s="34" t="s">
        <v>38</v>
      </c>
      <c r="E28" s="29">
        <v>10</v>
      </c>
      <c r="F28" s="29">
        <v>7</v>
      </c>
      <c r="G28" s="29">
        <v>8</v>
      </c>
      <c r="H28" s="29">
        <v>5</v>
      </c>
      <c r="I28" s="29">
        <v>7</v>
      </c>
      <c r="J28" s="29">
        <v>8</v>
      </c>
      <c r="K28" s="29">
        <v>8</v>
      </c>
      <c r="L28" s="29">
        <v>8</v>
      </c>
      <c r="M28" s="31">
        <f>ROUND(SUMPRODUCT(E$2:L$2,E28:L28)*(M$2/(10*SUM(E$2:L$2))),0)</f>
        <v>32</v>
      </c>
      <c r="N28" s="127"/>
      <c r="O28" s="26">
        <f t="shared" si="0"/>
        <v>31.6</v>
      </c>
    </row>
    <row r="29" spans="1:16" x14ac:dyDescent="0.2">
      <c r="A29">
        <f>'extern - Gruppenzuordnung'!B6</f>
        <v>0</v>
      </c>
      <c r="B29">
        <f>'extern - Gruppenzuordnung'!C6</f>
        <v>0</v>
      </c>
      <c r="C29">
        <f>'extern - Gruppenzuordnung'!D6</f>
        <v>0</v>
      </c>
      <c r="D29" s="34" t="s">
        <v>38</v>
      </c>
      <c r="E29" s="29">
        <v>10</v>
      </c>
      <c r="F29" s="29">
        <v>8</v>
      </c>
      <c r="G29" s="29">
        <v>9</v>
      </c>
      <c r="H29" s="29">
        <v>8</v>
      </c>
      <c r="I29" s="29">
        <v>9</v>
      </c>
      <c r="J29" s="29">
        <v>10</v>
      </c>
      <c r="K29" s="29">
        <v>9</v>
      </c>
      <c r="L29" s="29">
        <v>8</v>
      </c>
      <c r="M29" s="31">
        <f>ROUND(SUMPRODUCT(E$2:L$2,E29:L29)*(M$2/(10*SUM(E$2:L$2))),0)</f>
        <v>36</v>
      </c>
      <c r="N29" s="127"/>
      <c r="O29" s="26">
        <f t="shared" si="0"/>
        <v>36.4</v>
      </c>
    </row>
    <row r="30" spans="1:16" x14ac:dyDescent="0.2">
      <c r="A30">
        <f>'extern - Gruppenzuordnung'!B28</f>
        <v>0</v>
      </c>
      <c r="B30">
        <f>'extern - Gruppenzuordnung'!C28</f>
        <v>0</v>
      </c>
      <c r="C30">
        <f>'extern - Gruppenzuordnung'!D28</f>
        <v>0</v>
      </c>
      <c r="D30" s="34" t="s">
        <v>36</v>
      </c>
      <c r="E30" s="29">
        <v>10</v>
      </c>
      <c r="F30" s="29">
        <v>9</v>
      </c>
      <c r="G30" s="29">
        <v>10</v>
      </c>
      <c r="H30" s="29">
        <v>10</v>
      </c>
      <c r="I30" s="29">
        <v>5</v>
      </c>
      <c r="J30" s="29">
        <v>10</v>
      </c>
      <c r="K30" s="29">
        <v>10</v>
      </c>
      <c r="L30" s="29">
        <v>6</v>
      </c>
      <c r="M30" s="31">
        <f>ROUND(SUMPRODUCT(E$2:L$2,E30:L30)*(M$2/(10*SUM(E$2:L$2))),0)</f>
        <v>35</v>
      </c>
      <c r="N30" s="127"/>
      <c r="O30" s="26">
        <f t="shared" si="0"/>
        <v>34.799999999999997</v>
      </c>
      <c r="P30" s="36"/>
    </row>
    <row r="31" spans="1:16" x14ac:dyDescent="0.2">
      <c r="A31">
        <f>'extern - Gruppenzuordnung'!B18</f>
        <v>0</v>
      </c>
      <c r="B31">
        <f>'extern - Gruppenzuordnung'!C18</f>
        <v>0</v>
      </c>
      <c r="C31">
        <f>'extern - Gruppenzuordnung'!D18</f>
        <v>0</v>
      </c>
      <c r="D31" s="34" t="s">
        <v>37</v>
      </c>
      <c r="E31" s="29">
        <v>10</v>
      </c>
      <c r="F31" s="29">
        <v>9</v>
      </c>
      <c r="G31" s="29">
        <v>10</v>
      </c>
      <c r="H31" s="29">
        <v>10</v>
      </c>
      <c r="I31" s="29">
        <v>10</v>
      </c>
      <c r="J31" s="29">
        <v>10</v>
      </c>
      <c r="K31" s="29">
        <v>9</v>
      </c>
      <c r="L31" s="29">
        <v>10</v>
      </c>
      <c r="M31" s="31">
        <f>ROUND(SUMPRODUCT(E$2:L$2,E31:L31)*(M$2/(10*SUM(E$2:L$2))),0)+1</f>
        <v>40</v>
      </c>
      <c r="N31" s="127">
        <v>2</v>
      </c>
      <c r="O31" s="26">
        <v>40</v>
      </c>
    </row>
    <row r="32" spans="1:16" x14ac:dyDescent="0.2">
      <c r="A32">
        <f>'extern - Gruppenzuordnung'!B10</f>
        <v>0</v>
      </c>
      <c r="B32">
        <f>'extern - Gruppenzuordnung'!C10</f>
        <v>0</v>
      </c>
      <c r="C32">
        <f>'extern - Gruppenzuordnung'!D10</f>
        <v>0</v>
      </c>
      <c r="D32" s="34" t="s">
        <v>36</v>
      </c>
      <c r="E32" s="29">
        <v>10</v>
      </c>
      <c r="F32" s="29">
        <v>9</v>
      </c>
      <c r="G32" s="29">
        <v>9</v>
      </c>
      <c r="H32" s="29">
        <v>9</v>
      </c>
      <c r="I32" s="29">
        <v>10</v>
      </c>
      <c r="J32" s="29">
        <v>10</v>
      </c>
      <c r="K32" s="29">
        <v>9</v>
      </c>
      <c r="L32" s="29">
        <v>9</v>
      </c>
      <c r="M32" s="31">
        <f t="shared" ref="M32:M39" si="1">ROUND(SUMPRODUCT(E$2:L$2,E32:L32)*(M$2/(10*SUM(E$2:L$2))),0)</f>
        <v>38</v>
      </c>
      <c r="N32" s="127"/>
      <c r="O32" s="26">
        <f t="shared" si="0"/>
        <v>38.200000000000003</v>
      </c>
    </row>
    <row r="33" spans="1:16" x14ac:dyDescent="0.2">
      <c r="A33">
        <f>'extern - Gruppenzuordnung'!B11</f>
        <v>0</v>
      </c>
      <c r="B33">
        <f>'extern - Gruppenzuordnung'!C11</f>
        <v>0</v>
      </c>
      <c r="C33">
        <f>'extern - Gruppenzuordnung'!D11</f>
        <v>0</v>
      </c>
      <c r="D33" s="34" t="s">
        <v>38</v>
      </c>
      <c r="E33" s="29">
        <v>10</v>
      </c>
      <c r="F33" s="29">
        <v>10</v>
      </c>
      <c r="G33" s="29">
        <v>10</v>
      </c>
      <c r="H33" s="29">
        <v>8</v>
      </c>
      <c r="I33" s="29">
        <v>10</v>
      </c>
      <c r="J33" s="29">
        <v>10</v>
      </c>
      <c r="K33" s="29">
        <v>10</v>
      </c>
      <c r="L33" s="29">
        <v>10</v>
      </c>
      <c r="M33" s="31">
        <f t="shared" si="1"/>
        <v>39</v>
      </c>
      <c r="N33" s="127"/>
      <c r="O33" s="26">
        <f t="shared" si="0"/>
        <v>39.200000000000003</v>
      </c>
    </row>
    <row r="34" spans="1:16" x14ac:dyDescent="0.2">
      <c r="A34">
        <f>'extern - Gruppenzuordnung'!B16</f>
        <v>0</v>
      </c>
      <c r="B34">
        <f>'extern - Gruppenzuordnung'!C16</f>
        <v>0</v>
      </c>
      <c r="C34">
        <f>'extern - Gruppenzuordnung'!D16</f>
        <v>0</v>
      </c>
      <c r="D34" s="34" t="s">
        <v>39</v>
      </c>
      <c r="E34" s="29">
        <v>10</v>
      </c>
      <c r="F34" s="29">
        <v>9</v>
      </c>
      <c r="G34" s="29">
        <v>9</v>
      </c>
      <c r="H34" s="29">
        <v>9</v>
      </c>
      <c r="I34" s="29">
        <v>9</v>
      </c>
      <c r="J34" s="29">
        <v>9</v>
      </c>
      <c r="K34" s="29">
        <v>9</v>
      </c>
      <c r="L34" s="29">
        <v>10</v>
      </c>
      <c r="M34" s="31">
        <f t="shared" si="1"/>
        <v>37</v>
      </c>
      <c r="N34" s="127"/>
      <c r="O34" s="26">
        <f t="shared" si="0"/>
        <v>37.200000000000003</v>
      </c>
    </row>
    <row r="35" spans="1:16" x14ac:dyDescent="0.2">
      <c r="A35">
        <f>'extern - Gruppenzuordnung'!B3</f>
        <v>0</v>
      </c>
      <c r="B35">
        <f>'extern - Gruppenzuordnung'!C3</f>
        <v>0</v>
      </c>
      <c r="C35">
        <f>'extern - Gruppenzuordnung'!D3</f>
        <v>0</v>
      </c>
      <c r="D35" s="34" t="s">
        <v>38</v>
      </c>
      <c r="E35" s="29">
        <v>10</v>
      </c>
      <c r="F35" s="29">
        <v>10</v>
      </c>
      <c r="G35" s="29">
        <v>10</v>
      </c>
      <c r="H35" s="29">
        <v>7</v>
      </c>
      <c r="I35" s="29">
        <v>9</v>
      </c>
      <c r="J35" s="29">
        <v>10</v>
      </c>
      <c r="K35" s="29">
        <v>7</v>
      </c>
      <c r="L35" s="29">
        <v>9</v>
      </c>
      <c r="M35" s="31">
        <f t="shared" si="1"/>
        <v>37</v>
      </c>
      <c r="N35" s="127"/>
      <c r="O35" s="26">
        <f t="shared" si="0"/>
        <v>36.6</v>
      </c>
    </row>
    <row r="36" spans="1:16" x14ac:dyDescent="0.2">
      <c r="A36">
        <f>'extern - Gruppenzuordnung'!B31</f>
        <v>0</v>
      </c>
      <c r="B36">
        <f>'extern - Gruppenzuordnung'!C31</f>
        <v>0</v>
      </c>
      <c r="C36">
        <f>'extern - Gruppenzuordnung'!D31</f>
        <v>0</v>
      </c>
      <c r="D36" s="34" t="s">
        <v>38</v>
      </c>
      <c r="E36" s="29">
        <v>10</v>
      </c>
      <c r="F36" s="29">
        <v>8</v>
      </c>
      <c r="G36" s="29">
        <v>8</v>
      </c>
      <c r="H36" s="29">
        <v>8</v>
      </c>
      <c r="I36" s="29">
        <v>8</v>
      </c>
      <c r="J36" s="29">
        <v>10</v>
      </c>
      <c r="K36" s="29">
        <v>8</v>
      </c>
      <c r="L36" s="29">
        <v>8</v>
      </c>
      <c r="M36" s="31">
        <f t="shared" si="1"/>
        <v>35</v>
      </c>
      <c r="N36" s="127"/>
      <c r="O36" s="26">
        <f t="shared" si="0"/>
        <v>34.799999999999997</v>
      </c>
    </row>
    <row r="37" spans="1:16" x14ac:dyDescent="0.2">
      <c r="A37">
        <f>'extern - Gruppenzuordnung'!B26</f>
        <v>0</v>
      </c>
      <c r="B37">
        <f>'extern - Gruppenzuordnung'!C26</f>
        <v>0</v>
      </c>
      <c r="C37">
        <f>'extern - Gruppenzuordnung'!D26</f>
        <v>0</v>
      </c>
      <c r="D37" s="34" t="s">
        <v>36</v>
      </c>
      <c r="E37" s="29">
        <v>10</v>
      </c>
      <c r="F37" s="29">
        <v>10</v>
      </c>
      <c r="G37" s="29">
        <v>10</v>
      </c>
      <c r="H37" s="29">
        <v>8</v>
      </c>
      <c r="I37" s="29">
        <v>10</v>
      </c>
      <c r="J37" s="29">
        <v>10</v>
      </c>
      <c r="K37" s="29">
        <v>8</v>
      </c>
      <c r="L37" s="29">
        <v>10</v>
      </c>
      <c r="M37" s="31">
        <f t="shared" si="1"/>
        <v>38</v>
      </c>
      <c r="N37" s="127"/>
      <c r="O37" s="26">
        <f t="shared" si="0"/>
        <v>38.4</v>
      </c>
      <c r="P37" s="37"/>
    </row>
    <row r="38" spans="1:16" x14ac:dyDescent="0.2">
      <c r="A38">
        <f>'extern - Gruppenzuordnung'!B22</f>
        <v>0</v>
      </c>
      <c r="B38">
        <f>'extern - Gruppenzuordnung'!C22</f>
        <v>0</v>
      </c>
      <c r="C38">
        <f>'extern - Gruppenzuordnung'!D22</f>
        <v>0</v>
      </c>
      <c r="D38" s="34" t="s">
        <v>38</v>
      </c>
      <c r="E38" s="29">
        <v>10</v>
      </c>
      <c r="F38" s="29">
        <v>8</v>
      </c>
      <c r="G38" s="29">
        <v>9</v>
      </c>
      <c r="H38" s="29">
        <v>8</v>
      </c>
      <c r="I38" s="29">
        <v>7</v>
      </c>
      <c r="J38" s="29">
        <v>10</v>
      </c>
      <c r="K38" s="29">
        <v>9</v>
      </c>
      <c r="L38" s="29">
        <v>8</v>
      </c>
      <c r="M38" s="31">
        <f t="shared" si="1"/>
        <v>35</v>
      </c>
      <c r="N38" s="127"/>
      <c r="O38" s="26">
        <f t="shared" si="0"/>
        <v>34.799999999999997</v>
      </c>
    </row>
    <row r="39" spans="1:16" x14ac:dyDescent="0.2">
      <c r="A39">
        <f>'extern - Gruppenzuordnung'!B24</f>
        <v>0</v>
      </c>
      <c r="B39">
        <f>'extern - Gruppenzuordnung'!C24</f>
        <v>0</v>
      </c>
      <c r="C39">
        <f>'extern - Gruppenzuordnung'!D24</f>
        <v>0</v>
      </c>
      <c r="D39" s="34" t="s">
        <v>39</v>
      </c>
      <c r="E39" s="29">
        <v>10</v>
      </c>
      <c r="F39" s="29">
        <v>8</v>
      </c>
      <c r="G39" s="29">
        <v>9</v>
      </c>
      <c r="H39" s="29">
        <v>8</v>
      </c>
      <c r="I39" s="29">
        <v>8</v>
      </c>
      <c r="J39" s="29">
        <v>10</v>
      </c>
      <c r="K39" s="29">
        <v>8</v>
      </c>
      <c r="L39" s="29">
        <v>9</v>
      </c>
      <c r="M39" s="31">
        <f t="shared" si="1"/>
        <v>35</v>
      </c>
      <c r="N39" s="127"/>
      <c r="O39" s="26">
        <f t="shared" si="0"/>
        <v>35.4</v>
      </c>
    </row>
    <row r="40" spans="1:16" x14ac:dyDescent="0.2">
      <c r="A40">
        <f>'extern - Gruppenzuordnung'!B25</f>
        <v>0</v>
      </c>
      <c r="B40">
        <f>'extern - Gruppenzuordnung'!C25</f>
        <v>0</v>
      </c>
      <c r="C40">
        <f>'extern - Gruppenzuordnung'!D25</f>
        <v>0</v>
      </c>
      <c r="D40" s="34" t="s">
        <v>37</v>
      </c>
      <c r="E40" s="29">
        <v>10</v>
      </c>
      <c r="F40" s="29">
        <v>6</v>
      </c>
      <c r="G40" s="29">
        <v>10</v>
      </c>
      <c r="H40" s="29">
        <v>8</v>
      </c>
      <c r="I40" s="29">
        <v>5</v>
      </c>
      <c r="J40" s="29">
        <v>7</v>
      </c>
      <c r="K40" s="29">
        <v>8</v>
      </c>
      <c r="L40" s="29">
        <v>9</v>
      </c>
      <c r="M40" s="31">
        <f>ROUND(SUMPRODUCT(E$2:L$2,E40:L40)*(M$2/(10*SUM(E$2:L$2))),0)+2</f>
        <v>33</v>
      </c>
      <c r="N40" s="127">
        <v>2</v>
      </c>
      <c r="O40" s="26">
        <f t="shared" si="0"/>
        <v>33.4</v>
      </c>
    </row>
    <row r="41" spans="1:16" x14ac:dyDescent="0.2">
      <c r="A41">
        <f>'extern - Gruppenzuordnung'!B23</f>
        <v>0</v>
      </c>
      <c r="B41">
        <f>'extern - Gruppenzuordnung'!C23</f>
        <v>0</v>
      </c>
      <c r="C41">
        <f>'extern - Gruppenzuordnung'!D23</f>
        <v>0</v>
      </c>
      <c r="D41" s="34" t="s">
        <v>39</v>
      </c>
      <c r="E41" s="29">
        <v>10</v>
      </c>
      <c r="F41" s="29">
        <v>8</v>
      </c>
      <c r="G41" s="29">
        <v>8</v>
      </c>
      <c r="H41" s="29">
        <v>8</v>
      </c>
      <c r="I41" s="29">
        <v>8</v>
      </c>
      <c r="J41" s="29">
        <v>8</v>
      </c>
      <c r="K41" s="29">
        <v>8</v>
      </c>
      <c r="L41" s="29">
        <v>8</v>
      </c>
      <c r="M41" s="31">
        <f t="shared" ref="M41:M49" si="2">ROUND(SUMPRODUCT(E$2:L$2,E41:L41)*(M$2/(10*SUM(E$2:L$2))),0)</f>
        <v>34</v>
      </c>
      <c r="N41" s="127"/>
      <c r="O41" s="26">
        <f t="shared" si="0"/>
        <v>34</v>
      </c>
    </row>
    <row r="42" spans="1:16" x14ac:dyDescent="0.2">
      <c r="A42">
        <f>'extern - Gruppenzuordnung'!B5</f>
        <v>0</v>
      </c>
      <c r="B42">
        <f>'extern - Gruppenzuordnung'!C5</f>
        <v>0</v>
      </c>
      <c r="C42">
        <f>'extern - Gruppenzuordnung'!D5</f>
        <v>0</v>
      </c>
      <c r="D42" s="34" t="s">
        <v>38</v>
      </c>
      <c r="E42" s="29">
        <v>10</v>
      </c>
      <c r="F42" s="29">
        <v>10</v>
      </c>
      <c r="G42" s="29">
        <v>10</v>
      </c>
      <c r="H42" s="29">
        <v>10</v>
      </c>
      <c r="I42" s="29">
        <v>10</v>
      </c>
      <c r="J42" s="29">
        <v>10</v>
      </c>
      <c r="K42" s="29">
        <v>7</v>
      </c>
      <c r="L42" s="29">
        <v>10</v>
      </c>
      <c r="M42" s="31">
        <f t="shared" si="2"/>
        <v>39</v>
      </c>
      <c r="N42" s="127"/>
      <c r="O42" s="26">
        <f t="shared" si="0"/>
        <v>38.799999999999997</v>
      </c>
    </row>
    <row r="43" spans="1:16" x14ac:dyDescent="0.2">
      <c r="A43">
        <f>'extern - Gruppenzuordnung'!B41</f>
        <v>0</v>
      </c>
      <c r="B43">
        <f>'extern - Gruppenzuordnung'!C41</f>
        <v>0</v>
      </c>
      <c r="C43">
        <f>'extern - Gruppenzuordnung'!D41</f>
        <v>0</v>
      </c>
      <c r="D43" s="34" t="s">
        <v>36</v>
      </c>
      <c r="E43" s="29">
        <v>10</v>
      </c>
      <c r="F43" s="29">
        <v>9</v>
      </c>
      <c r="G43" s="29">
        <v>9</v>
      </c>
      <c r="H43" s="29">
        <v>8</v>
      </c>
      <c r="I43" s="29">
        <v>7</v>
      </c>
      <c r="J43" s="29">
        <v>10</v>
      </c>
      <c r="K43" s="29">
        <v>9</v>
      </c>
      <c r="L43" s="29">
        <v>7</v>
      </c>
      <c r="M43" s="31">
        <f t="shared" si="2"/>
        <v>35</v>
      </c>
      <c r="N43" s="127"/>
      <c r="O43" s="26">
        <f t="shared" si="0"/>
        <v>35</v>
      </c>
    </row>
    <row r="44" spans="1:16" x14ac:dyDescent="0.2">
      <c r="A44">
        <f>'extern - Gruppenzuordnung'!B42</f>
        <v>0</v>
      </c>
      <c r="B44">
        <f>'extern - Gruppenzuordnung'!C42</f>
        <v>0</v>
      </c>
      <c r="C44">
        <f>'extern - Gruppenzuordnung'!D42</f>
        <v>0</v>
      </c>
      <c r="D44" s="34" t="s">
        <v>38</v>
      </c>
      <c r="E44" s="29">
        <v>10</v>
      </c>
      <c r="F44" s="29">
        <v>8</v>
      </c>
      <c r="G44" s="29">
        <v>10</v>
      </c>
      <c r="H44" s="29">
        <v>6</v>
      </c>
      <c r="I44" s="29">
        <v>8</v>
      </c>
      <c r="J44" s="29">
        <v>10</v>
      </c>
      <c r="K44" s="29">
        <v>10</v>
      </c>
      <c r="L44" s="29">
        <v>10</v>
      </c>
      <c r="M44" s="31">
        <f t="shared" si="2"/>
        <v>36</v>
      </c>
      <c r="N44" s="127"/>
      <c r="O44" s="26">
        <f t="shared" si="0"/>
        <v>36</v>
      </c>
    </row>
    <row r="45" spans="1:16" x14ac:dyDescent="0.2">
      <c r="A45">
        <f>'extern - Gruppenzuordnung'!B43</f>
        <v>0</v>
      </c>
      <c r="B45">
        <f>'extern - Gruppenzuordnung'!C43</f>
        <v>0</v>
      </c>
      <c r="C45">
        <f>'extern - Gruppenzuordnung'!D43</f>
        <v>0</v>
      </c>
      <c r="D45" s="34" t="s">
        <v>38</v>
      </c>
      <c r="E45" s="29">
        <v>10</v>
      </c>
      <c r="F45" s="29">
        <v>10</v>
      </c>
      <c r="G45" s="29">
        <v>10</v>
      </c>
      <c r="H45" s="29">
        <v>10</v>
      </c>
      <c r="I45" s="29">
        <v>10</v>
      </c>
      <c r="J45" s="29">
        <v>10</v>
      </c>
      <c r="K45" s="29">
        <v>10</v>
      </c>
      <c r="L45" s="29">
        <v>10</v>
      </c>
      <c r="M45" s="31">
        <f t="shared" si="2"/>
        <v>40</v>
      </c>
      <c r="N45" s="127"/>
      <c r="O45" s="26">
        <f t="shared" si="0"/>
        <v>40</v>
      </c>
      <c r="P45" s="37"/>
    </row>
    <row r="46" spans="1:16" x14ac:dyDescent="0.2">
      <c r="A46">
        <f>'extern - Gruppenzuordnung'!B44</f>
        <v>0</v>
      </c>
      <c r="B46">
        <f>'extern - Gruppenzuordnung'!C44</f>
        <v>0</v>
      </c>
      <c r="C46">
        <f>'extern - Gruppenzuordnung'!D44</f>
        <v>0</v>
      </c>
      <c r="D46" s="34" t="s">
        <v>38</v>
      </c>
      <c r="E46" s="29">
        <v>10</v>
      </c>
      <c r="F46" s="29">
        <v>10</v>
      </c>
      <c r="G46" s="29">
        <v>9</v>
      </c>
      <c r="H46" s="29">
        <v>9</v>
      </c>
      <c r="I46" s="29">
        <v>10</v>
      </c>
      <c r="J46" s="29">
        <v>10</v>
      </c>
      <c r="K46" s="29">
        <v>10</v>
      </c>
      <c r="L46" s="29">
        <v>10</v>
      </c>
      <c r="M46" s="31">
        <f t="shared" si="2"/>
        <v>39</v>
      </c>
      <c r="N46" s="127"/>
      <c r="O46" s="26">
        <f t="shared" si="0"/>
        <v>39.200000000000003</v>
      </c>
    </row>
    <row r="47" spans="1:16" x14ac:dyDescent="0.2">
      <c r="A47">
        <f>'extern - Gruppenzuordnung'!B45</f>
        <v>0</v>
      </c>
      <c r="B47">
        <f>'extern - Gruppenzuordnung'!C45</f>
        <v>0</v>
      </c>
      <c r="C47">
        <f>'extern - Gruppenzuordnung'!D45</f>
        <v>0</v>
      </c>
      <c r="D47" s="34" t="s">
        <v>38</v>
      </c>
      <c r="E47" s="29">
        <v>10</v>
      </c>
      <c r="F47" s="29">
        <v>7</v>
      </c>
      <c r="G47" s="29">
        <v>10</v>
      </c>
      <c r="H47" s="29">
        <v>7</v>
      </c>
      <c r="I47" s="29">
        <v>7</v>
      </c>
      <c r="J47" s="29">
        <v>10</v>
      </c>
      <c r="K47" s="29">
        <v>10</v>
      </c>
      <c r="L47" s="29">
        <v>9</v>
      </c>
      <c r="M47" s="31">
        <f t="shared" si="2"/>
        <v>35</v>
      </c>
      <c r="N47" s="127"/>
      <c r="O47" s="26">
        <f t="shared" si="0"/>
        <v>35</v>
      </c>
    </row>
    <row r="48" spans="1:16" x14ac:dyDescent="0.2">
      <c r="A48">
        <f>'extern - Gruppenzuordnung'!B46</f>
        <v>0</v>
      </c>
      <c r="B48">
        <f>'extern - Gruppenzuordnung'!C46</f>
        <v>0</v>
      </c>
      <c r="C48">
        <f>'extern - Gruppenzuordnung'!D46</f>
        <v>0</v>
      </c>
      <c r="D48" s="34" t="s">
        <v>39</v>
      </c>
      <c r="E48" s="29">
        <v>10</v>
      </c>
      <c r="F48" s="29">
        <v>8</v>
      </c>
      <c r="G48" s="29">
        <v>8</v>
      </c>
      <c r="H48" s="29">
        <v>8</v>
      </c>
      <c r="I48" s="29">
        <v>8</v>
      </c>
      <c r="J48" s="29">
        <v>8</v>
      </c>
      <c r="K48" s="29">
        <v>8</v>
      </c>
      <c r="L48" s="29">
        <v>4</v>
      </c>
      <c r="M48" s="31">
        <f t="shared" si="2"/>
        <v>33</v>
      </c>
      <c r="N48" s="127"/>
      <c r="O48" s="26">
        <f t="shared" si="0"/>
        <v>33.200000000000003</v>
      </c>
    </row>
    <row r="49" spans="1:15" x14ac:dyDescent="0.2">
      <c r="A49">
        <f>'extern - Gruppenzuordnung'!B47</f>
        <v>0</v>
      </c>
      <c r="B49">
        <f>'extern - Gruppenzuordnung'!C47</f>
        <v>0</v>
      </c>
      <c r="C49">
        <f>'extern - Gruppenzuordnung'!D47</f>
        <v>0</v>
      </c>
      <c r="D49" s="34" t="s">
        <v>38</v>
      </c>
      <c r="E49" s="29">
        <v>10</v>
      </c>
      <c r="F49" s="29">
        <v>10</v>
      </c>
      <c r="G49" s="29">
        <v>10</v>
      </c>
      <c r="H49" s="29">
        <v>8</v>
      </c>
      <c r="I49" s="29">
        <v>7</v>
      </c>
      <c r="J49" s="29">
        <v>10</v>
      </c>
      <c r="K49" s="29">
        <v>10</v>
      </c>
      <c r="L49" s="29">
        <v>9</v>
      </c>
      <c r="M49" s="31">
        <f t="shared" si="2"/>
        <v>37</v>
      </c>
      <c r="N49" s="127"/>
      <c r="O49" s="26">
        <f t="shared" si="0"/>
        <v>36.6</v>
      </c>
    </row>
  </sheetData>
  <mergeCells count="2">
    <mergeCell ref="E1:I1"/>
    <mergeCell ref="J1:K1"/>
  </mergeCells>
  <dataValidations count="1">
    <dataValidation type="whole" allowBlank="1" showInputMessage="1" showErrorMessage="1" sqref="E4:L18 E23:L49" xr:uid="{00000000-0002-0000-0200-000000000000}">
      <formula1>0</formula1>
      <formula2>10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25"/>
  <sheetViews>
    <sheetView topLeftCell="K3" zoomScale="200" zoomScaleNormal="200" workbookViewId="0">
      <selection activeCell="R20" sqref="R20"/>
    </sheetView>
  </sheetViews>
  <sheetFormatPr baseColWidth="10" defaultColWidth="12.6640625" defaultRowHeight="15" x14ac:dyDescent="0.2"/>
  <cols>
    <col min="1" max="1" width="65" customWidth="1"/>
    <col min="2" max="2" width="44.6640625" customWidth="1"/>
    <col min="3" max="3" width="11.83203125" style="14" customWidth="1"/>
    <col min="5" max="5" width="19.1640625" customWidth="1"/>
    <col min="6" max="6" width="14.33203125" customWidth="1"/>
    <col min="7" max="7" width="11.83203125" style="14" customWidth="1"/>
    <col min="9" max="9" width="11.83203125" style="14" customWidth="1"/>
    <col min="12" max="12" width="21" style="14" customWidth="1"/>
    <col min="13" max="13" width="17" customWidth="1"/>
    <col min="16" max="16" width="17.1640625" style="14" customWidth="1"/>
  </cols>
  <sheetData>
    <row r="2" spans="1:18" x14ac:dyDescent="0.2">
      <c r="B2" s="16" t="s">
        <v>22</v>
      </c>
      <c r="C2" s="14">
        <v>1</v>
      </c>
      <c r="D2">
        <v>1</v>
      </c>
      <c r="E2">
        <v>1</v>
      </c>
      <c r="F2">
        <v>1</v>
      </c>
      <c r="G2" s="14">
        <v>1</v>
      </c>
      <c r="H2">
        <v>1</v>
      </c>
      <c r="I2" s="14">
        <v>1</v>
      </c>
      <c r="J2">
        <v>1</v>
      </c>
      <c r="K2">
        <v>1</v>
      </c>
      <c r="L2" s="14">
        <v>1</v>
      </c>
      <c r="M2">
        <v>1</v>
      </c>
      <c r="N2">
        <v>1</v>
      </c>
      <c r="O2">
        <v>1</v>
      </c>
      <c r="P2" s="15">
        <f>Besenkammer!G4</f>
        <v>40</v>
      </c>
      <c r="Q2" t="s">
        <v>23</v>
      </c>
    </row>
    <row r="3" spans="1:18" x14ac:dyDescent="0.2">
      <c r="B3" s="16" t="s">
        <v>40</v>
      </c>
      <c r="C3" s="132">
        <v>4.4000000000000004</v>
      </c>
      <c r="D3" s="132"/>
      <c r="E3" s="132"/>
      <c r="F3" s="132"/>
      <c r="G3" s="132">
        <v>4.4000000000000004</v>
      </c>
      <c r="H3" s="132"/>
      <c r="I3" s="132">
        <v>6.4</v>
      </c>
      <c r="J3" s="132"/>
      <c r="K3" s="132"/>
      <c r="L3" s="132">
        <v>8</v>
      </c>
      <c r="M3" s="132"/>
      <c r="N3" s="132"/>
      <c r="O3" s="132"/>
    </row>
    <row r="4" spans="1:18" ht="15" customHeight="1" x14ac:dyDescent="0.2">
      <c r="B4" s="38"/>
      <c r="C4" s="132" t="s">
        <v>41</v>
      </c>
      <c r="D4" s="132"/>
      <c r="E4" s="132"/>
      <c r="F4" s="132"/>
      <c r="G4" s="132" t="s">
        <v>42</v>
      </c>
      <c r="H4" s="132"/>
      <c r="I4" s="132" t="s">
        <v>43</v>
      </c>
      <c r="J4" s="132"/>
      <c r="K4" s="132"/>
      <c r="L4" s="132" t="s">
        <v>44</v>
      </c>
      <c r="M4" s="132"/>
      <c r="N4" s="132"/>
      <c r="O4" s="132"/>
    </row>
    <row r="5" spans="1:18" ht="32" x14ac:dyDescent="0.2">
      <c r="A5" s="39" t="s">
        <v>3</v>
      </c>
      <c r="B5" s="39" t="s">
        <v>24</v>
      </c>
      <c r="C5" s="40" t="s">
        <v>45</v>
      </c>
      <c r="D5" s="41" t="s">
        <v>46</v>
      </c>
      <c r="E5" s="41" t="s">
        <v>47</v>
      </c>
      <c r="F5" s="41" t="s">
        <v>48</v>
      </c>
      <c r="G5" s="40" t="s">
        <v>49</v>
      </c>
      <c r="H5" s="41" t="s">
        <v>50</v>
      </c>
      <c r="I5" s="40" t="s">
        <v>51</v>
      </c>
      <c r="J5" s="41" t="s">
        <v>52</v>
      </c>
      <c r="K5" s="41" t="s">
        <v>53</v>
      </c>
      <c r="L5" s="40" t="s">
        <v>54</v>
      </c>
      <c r="M5" s="41" t="s">
        <v>55</v>
      </c>
      <c r="N5" s="41" t="s">
        <v>56</v>
      </c>
      <c r="O5" s="41" t="s">
        <v>57</v>
      </c>
      <c r="P5" s="42" t="s">
        <v>58</v>
      </c>
      <c r="Q5" s="41" t="s">
        <v>44</v>
      </c>
      <c r="R5" s="43"/>
    </row>
    <row r="6" spans="1:18" s="49" customFormat="1" x14ac:dyDescent="0.2">
      <c r="A6" s="44" t="s">
        <v>10</v>
      </c>
      <c r="B6" s="45" t="s">
        <v>59</v>
      </c>
      <c r="C6" s="46">
        <v>10</v>
      </c>
      <c r="D6" s="47">
        <v>10</v>
      </c>
      <c r="E6" s="47">
        <v>10</v>
      </c>
      <c r="F6" s="45">
        <v>10</v>
      </c>
      <c r="G6" s="46">
        <v>9</v>
      </c>
      <c r="H6" s="45">
        <v>10</v>
      </c>
      <c r="I6" s="46">
        <v>10</v>
      </c>
      <c r="J6" s="47">
        <v>10</v>
      </c>
      <c r="K6" s="45">
        <v>10</v>
      </c>
      <c r="L6" s="46">
        <v>10</v>
      </c>
      <c r="M6" s="47">
        <v>10</v>
      </c>
      <c r="N6" s="47">
        <v>10</v>
      </c>
      <c r="O6" s="45">
        <v>10</v>
      </c>
      <c r="P6" s="48">
        <f>((SUMPRODUCT($C$2:$F$2,C6:F6)/SUM($C$2:$F$2)*$C$3) +
(SUMPRODUCT($G$2:$H$2,G6:H6)/SUM($G$2:$H$2)*$G$3) +
(SUMPRODUCT($I$2:$K$2,I6:K6)/SUM($I$2:$K$2)*$I$3) +
(SUMPRODUCT($L$2:$O$2,L6:O6)/SUM($L$2:$O$2)*$L$3)) * ($P$2 / (10*SUM($C$3:$O$3)))</f>
        <v>39.620689655172413</v>
      </c>
      <c r="Q6" s="48">
        <f>ROUND(P6,2)</f>
        <v>39.619999999999997</v>
      </c>
    </row>
    <row r="7" spans="1:18" s="55" customFormat="1" x14ac:dyDescent="0.2">
      <c r="A7" s="50" t="s">
        <v>60</v>
      </c>
      <c r="B7" s="51"/>
      <c r="C7" s="52"/>
      <c r="D7" s="53"/>
      <c r="E7" s="53"/>
      <c r="F7" s="51"/>
      <c r="G7" s="52"/>
      <c r="H7" s="51"/>
      <c r="I7" s="52"/>
      <c r="J7" s="53"/>
      <c r="K7" s="51"/>
      <c r="L7" s="52"/>
      <c r="M7" s="53"/>
      <c r="N7" s="53"/>
      <c r="O7" s="51"/>
      <c r="P7" s="48">
        <f>((SUMPRODUCT($C$2:$F$2,C7:F7)/SUM($C$2:$F$2)*$C$3) +
(SUMPRODUCT($G$2:$H$2,G7:H7)/SUM($G$2:$H$2)*$G$3) +
(SUMPRODUCT($I$2:$K$2,I7:K7)/SUM($I$2:$K$2)*$I$3) +
(SUMPRODUCT($L$2:$O$2,L7:O7)/SUM($L$2:$O$2)*$L$3)) * ($P$2 / (10*SUM($C$3:$O$3)))</f>
        <v>0</v>
      </c>
      <c r="Q7" s="48">
        <f t="shared" ref="Q7:Q21" si="0">ROUND(P7,2)</f>
        <v>0</v>
      </c>
    </row>
    <row r="8" spans="1:18" s="49" customFormat="1" x14ac:dyDescent="0.2">
      <c r="A8" s="44" t="s">
        <v>12</v>
      </c>
      <c r="B8" s="45" t="s">
        <v>61</v>
      </c>
      <c r="C8" s="46">
        <v>10</v>
      </c>
      <c r="D8" s="47">
        <v>10</v>
      </c>
      <c r="E8" s="47">
        <v>10</v>
      </c>
      <c r="F8" s="45">
        <v>9</v>
      </c>
      <c r="G8" s="46">
        <v>10</v>
      </c>
      <c r="H8" s="45">
        <v>10</v>
      </c>
      <c r="I8" s="46">
        <v>9</v>
      </c>
      <c r="J8" s="47">
        <v>9</v>
      </c>
      <c r="K8" s="45">
        <v>8</v>
      </c>
      <c r="L8" s="46">
        <v>10</v>
      </c>
      <c r="M8" s="47">
        <v>8</v>
      </c>
      <c r="N8" s="47">
        <v>8</v>
      </c>
      <c r="O8" s="45">
        <v>9</v>
      </c>
      <c r="P8" s="48">
        <f>((SUMPRODUCT($C$2:$F$2,C8:F8)/SUM($C$2:$F$2)*$C$3) +
(SUMPRODUCT($G$2:$H$2,G8:H8)/SUM($G$2:$H$2)*$G$3) +
(SUMPRODUCT($I$2:$K$2,I8:K8)/SUM($I$2:$K$2)*$I$3) +
(SUMPRODUCT($L$2:$O$2,L8:O8)/SUM($L$2:$O$2)*$L$3)) * ($P$2 / (10*SUM($C$3:$O$3)))</f>
        <v>36.614942528735632</v>
      </c>
      <c r="Q8" s="48">
        <f t="shared" si="0"/>
        <v>36.61</v>
      </c>
    </row>
    <row r="9" spans="1:18" s="55" customFormat="1" x14ac:dyDescent="0.2">
      <c r="A9" s="50" t="s">
        <v>60</v>
      </c>
      <c r="B9" s="51"/>
      <c r="C9" s="52"/>
      <c r="D9" s="53"/>
      <c r="E9" s="53"/>
      <c r="F9" s="51"/>
      <c r="G9" s="52"/>
      <c r="H9" s="51"/>
      <c r="I9" s="52"/>
      <c r="J9" s="53"/>
      <c r="K9" s="51"/>
      <c r="L9" s="52"/>
      <c r="M9" s="53"/>
      <c r="N9" s="53"/>
      <c r="O9" s="51"/>
      <c r="P9" s="48">
        <f>((SUMPRODUCT($C$2:$F$2,C9:F9)/SUM($C$2:$F$2)*$C$3) +
(SUMPRODUCT($G$2:$H$2,G9:H9)/SUM($G$2:$H$2)*$G$3) +
(SUMPRODUCT($I$2:$K$2,I9:K9)/SUM($I$2:$K$2)*$I$3) +
(SUMPRODUCT($L$2:$O$2,L9:O9)/SUM($L$2:$O$2)*$L$3)) * ($P$2 / (10*SUM($C$3:$O$3)))</f>
        <v>0</v>
      </c>
      <c r="Q9" s="48">
        <f t="shared" si="0"/>
        <v>0</v>
      </c>
    </row>
    <row r="10" spans="1:18" s="49" customFormat="1" x14ac:dyDescent="0.2">
      <c r="A10" s="44" t="s">
        <v>13</v>
      </c>
      <c r="B10" s="45" t="s">
        <v>62</v>
      </c>
      <c r="C10" s="46"/>
      <c r="D10" s="47"/>
      <c r="E10" s="47"/>
      <c r="F10" s="45"/>
      <c r="G10" s="46"/>
      <c r="H10" s="45"/>
      <c r="I10" s="46"/>
      <c r="J10" s="47"/>
      <c r="K10" s="45"/>
      <c r="L10" s="46"/>
      <c r="M10" s="47"/>
      <c r="N10" s="47"/>
      <c r="O10" s="45"/>
      <c r="P10" s="128">
        <v>35.909999999999997</v>
      </c>
      <c r="Q10" s="48">
        <f t="shared" si="0"/>
        <v>35.909999999999997</v>
      </c>
    </row>
    <row r="11" spans="1:18" s="55" customFormat="1" x14ac:dyDescent="0.2">
      <c r="A11" s="50" t="s">
        <v>60</v>
      </c>
      <c r="B11" s="51"/>
      <c r="C11" s="52"/>
      <c r="D11" s="53"/>
      <c r="E11" s="53"/>
      <c r="F11" s="51"/>
      <c r="G11" s="52"/>
      <c r="H11" s="51"/>
      <c r="I11" s="52"/>
      <c r="J11" s="53"/>
      <c r="K11" s="51"/>
      <c r="L11" s="52"/>
      <c r="M11" s="53"/>
      <c r="N11" s="53"/>
      <c r="O11" s="51"/>
      <c r="P11" s="54">
        <f>((SUMPRODUCT($C$2:$F$2,C11:F11)/SUM($C$2:$F$2)*$C$3)+(SUMPRODUCT($G$2:$H$2,G11:H11)/SUM($G$2:$H$2)*$G$3)+(SUMPRODUCT($I$2:$K$2,I11:K11)/SUM($I$2:$K$2)*$I$3)+(SUMPRODUCT($L$2:$O$2,L11:O11)/SUM($L$2:$O$2)*$L$3))*($P$2/(10*SUM($C$3:$O$3)))</f>
        <v>0</v>
      </c>
      <c r="Q11" s="48">
        <f t="shared" si="0"/>
        <v>0</v>
      </c>
    </row>
    <row r="12" spans="1:18" s="49" customFormat="1" x14ac:dyDescent="0.2">
      <c r="A12" s="44" t="s">
        <v>14</v>
      </c>
      <c r="B12" s="45" t="s">
        <v>62</v>
      </c>
      <c r="C12" s="46"/>
      <c r="D12" s="47"/>
      <c r="E12" s="47"/>
      <c r="F12" s="45"/>
      <c r="G12" s="46"/>
      <c r="H12" s="45"/>
      <c r="I12" s="46"/>
      <c r="J12" s="47"/>
      <c r="K12" s="45"/>
      <c r="L12" s="46"/>
      <c r="M12" s="47"/>
      <c r="N12" s="47"/>
      <c r="O12" s="45"/>
      <c r="P12" s="48">
        <v>34.9</v>
      </c>
      <c r="Q12" s="48">
        <f t="shared" si="0"/>
        <v>34.9</v>
      </c>
    </row>
    <row r="13" spans="1:18" s="55" customFormat="1" x14ac:dyDescent="0.2">
      <c r="A13" s="50" t="s">
        <v>60</v>
      </c>
      <c r="B13" s="51"/>
      <c r="C13" s="52"/>
      <c r="D13" s="53"/>
      <c r="E13" s="53"/>
      <c r="F13" s="51"/>
      <c r="G13" s="52"/>
      <c r="H13" s="51"/>
      <c r="I13" s="52"/>
      <c r="J13" s="53"/>
      <c r="K13" s="51"/>
      <c r="L13" s="52"/>
      <c r="M13" s="53"/>
      <c r="N13" s="53"/>
      <c r="O13" s="51"/>
      <c r="P13" s="48">
        <f t="shared" ref="P13:P21" si="1">((SUMPRODUCT($C$2:$F$2,C13:F13)/SUM($C$2:$F$2)*$C$3) +
(SUMPRODUCT($G$2:$H$2,G13:H13)/SUM($G$2:$H$2)*$G$3) +
(SUMPRODUCT($I$2:$K$2,I13:K13)/SUM($I$2:$K$2)*$I$3) +
(SUMPRODUCT($L$2:$O$2,L13:O13)/SUM($L$2:$O$2)*$L$3)) * ($P$2 / (10*SUM($C$3:$O$3)))</f>
        <v>0</v>
      </c>
      <c r="Q13" s="48">
        <f t="shared" si="0"/>
        <v>0</v>
      </c>
    </row>
    <row r="14" spans="1:18" s="49" customFormat="1" x14ac:dyDescent="0.2">
      <c r="A14" s="44" t="s">
        <v>15</v>
      </c>
      <c r="B14" s="45" t="s">
        <v>63</v>
      </c>
      <c r="C14" s="46">
        <v>8</v>
      </c>
      <c r="D14" s="47">
        <v>8</v>
      </c>
      <c r="E14" s="47">
        <v>10</v>
      </c>
      <c r="F14" s="45">
        <v>10</v>
      </c>
      <c r="G14" s="46">
        <v>7</v>
      </c>
      <c r="H14" s="45">
        <v>9</v>
      </c>
      <c r="I14" s="46">
        <v>10</v>
      </c>
      <c r="J14" s="47">
        <v>10</v>
      </c>
      <c r="K14" s="45">
        <v>10</v>
      </c>
      <c r="L14" s="46">
        <v>5</v>
      </c>
      <c r="M14" s="47">
        <v>6</v>
      </c>
      <c r="N14" s="47">
        <v>10</v>
      </c>
      <c r="O14" s="45">
        <v>4</v>
      </c>
      <c r="P14" s="48">
        <f t="shared" si="1"/>
        <v>32.551724137931032</v>
      </c>
      <c r="Q14" s="48">
        <f t="shared" si="0"/>
        <v>32.549999999999997</v>
      </c>
    </row>
    <row r="15" spans="1:18" s="55" customFormat="1" x14ac:dyDescent="0.2">
      <c r="A15" s="50" t="s">
        <v>60</v>
      </c>
      <c r="B15" s="51"/>
      <c r="C15" s="52"/>
      <c r="D15" s="53"/>
      <c r="E15" s="53"/>
      <c r="F15" s="51"/>
      <c r="G15" s="52"/>
      <c r="H15" s="51"/>
      <c r="I15" s="52"/>
      <c r="J15" s="53"/>
      <c r="K15" s="51"/>
      <c r="L15" s="52"/>
      <c r="M15" s="53"/>
      <c r="N15" s="53"/>
      <c r="O15" s="51"/>
      <c r="P15" s="48">
        <f t="shared" si="1"/>
        <v>0</v>
      </c>
      <c r="Q15" s="48">
        <f t="shared" si="0"/>
        <v>0</v>
      </c>
    </row>
    <row r="16" spans="1:18" s="49" customFormat="1" x14ac:dyDescent="0.2">
      <c r="A16" s="44" t="s">
        <v>16</v>
      </c>
      <c r="B16" s="45" t="s">
        <v>64</v>
      </c>
      <c r="C16" s="46">
        <v>9</v>
      </c>
      <c r="D16" s="47">
        <v>9</v>
      </c>
      <c r="E16" s="47">
        <v>9</v>
      </c>
      <c r="F16" s="45">
        <v>9</v>
      </c>
      <c r="G16" s="46">
        <v>9</v>
      </c>
      <c r="H16" s="45">
        <v>9</v>
      </c>
      <c r="I16" s="46">
        <v>9</v>
      </c>
      <c r="J16" s="47">
        <v>5</v>
      </c>
      <c r="K16" s="45">
        <v>9</v>
      </c>
      <c r="L16" s="46">
        <v>6</v>
      </c>
      <c r="M16" s="47">
        <v>6</v>
      </c>
      <c r="N16" s="47">
        <v>9</v>
      </c>
      <c r="O16" s="45">
        <v>5</v>
      </c>
      <c r="P16" s="48">
        <f t="shared" si="1"/>
        <v>31.080459770114942</v>
      </c>
      <c r="Q16" s="48">
        <f t="shared" si="0"/>
        <v>31.08</v>
      </c>
    </row>
    <row r="17" spans="1:17" s="55" customFormat="1" x14ac:dyDescent="0.2">
      <c r="A17" s="50" t="s">
        <v>60</v>
      </c>
      <c r="B17" s="51"/>
      <c r="C17" s="52"/>
      <c r="D17" s="53"/>
      <c r="E17" s="53"/>
      <c r="F17" s="51"/>
      <c r="G17" s="52"/>
      <c r="H17" s="51"/>
      <c r="I17" s="52"/>
      <c r="J17" s="53"/>
      <c r="K17" s="51"/>
      <c r="L17" s="52"/>
      <c r="M17" s="53"/>
      <c r="N17" s="53"/>
      <c r="O17" s="51"/>
      <c r="P17" s="48">
        <f t="shared" si="1"/>
        <v>0</v>
      </c>
      <c r="Q17" s="48">
        <f t="shared" si="0"/>
        <v>0</v>
      </c>
    </row>
    <row r="18" spans="1:17" x14ac:dyDescent="0.2">
      <c r="A18" s="44" t="s">
        <v>17</v>
      </c>
      <c r="B18" s="45" t="s">
        <v>61</v>
      </c>
      <c r="C18" s="46">
        <v>10</v>
      </c>
      <c r="D18" s="47">
        <v>10</v>
      </c>
      <c r="E18" s="47">
        <v>10</v>
      </c>
      <c r="F18" s="45">
        <v>10</v>
      </c>
      <c r="G18" s="46">
        <v>10</v>
      </c>
      <c r="H18" s="45">
        <v>10</v>
      </c>
      <c r="I18" s="46">
        <v>10</v>
      </c>
      <c r="J18" s="47">
        <v>9</v>
      </c>
      <c r="K18" s="45">
        <v>9</v>
      </c>
      <c r="L18" s="46">
        <v>10</v>
      </c>
      <c r="M18" s="47">
        <v>10</v>
      </c>
      <c r="N18" s="47">
        <v>9</v>
      </c>
      <c r="O18" s="45">
        <v>9</v>
      </c>
      <c r="P18" s="48">
        <f t="shared" si="1"/>
        <v>38.574712643678161</v>
      </c>
      <c r="Q18" s="48">
        <f t="shared" si="0"/>
        <v>38.57</v>
      </c>
    </row>
    <row r="19" spans="1:17" x14ac:dyDescent="0.2">
      <c r="A19" s="50" t="s">
        <v>60</v>
      </c>
      <c r="B19" s="51"/>
      <c r="C19" s="52"/>
      <c r="D19" s="53"/>
      <c r="E19" s="53"/>
      <c r="F19" s="51"/>
      <c r="G19" s="52"/>
      <c r="H19" s="51"/>
      <c r="I19" s="52"/>
      <c r="J19" s="53"/>
      <c r="K19" s="51"/>
      <c r="L19" s="52"/>
      <c r="M19" s="53"/>
      <c r="N19" s="53"/>
      <c r="O19" s="51"/>
      <c r="P19" s="48">
        <f t="shared" si="1"/>
        <v>0</v>
      </c>
      <c r="Q19" s="48">
        <f t="shared" si="0"/>
        <v>0</v>
      </c>
    </row>
    <row r="20" spans="1:17" x14ac:dyDescent="0.2">
      <c r="A20" s="44" t="s">
        <v>18</v>
      </c>
      <c r="B20" s="45" t="s">
        <v>64</v>
      </c>
      <c r="C20" s="46">
        <v>9</v>
      </c>
      <c r="D20" s="47">
        <v>7</v>
      </c>
      <c r="E20" s="47">
        <v>9</v>
      </c>
      <c r="F20" s="45">
        <v>8</v>
      </c>
      <c r="G20" s="46">
        <v>9</v>
      </c>
      <c r="H20" s="45">
        <v>9</v>
      </c>
      <c r="I20" s="46">
        <v>4</v>
      </c>
      <c r="J20" s="47">
        <v>9</v>
      </c>
      <c r="K20" s="45">
        <v>10</v>
      </c>
      <c r="L20" s="46">
        <v>5</v>
      </c>
      <c r="M20" s="47">
        <v>9</v>
      </c>
      <c r="N20" s="47">
        <v>7</v>
      </c>
      <c r="O20" s="45">
        <v>8</v>
      </c>
      <c r="P20" s="48">
        <f t="shared" si="1"/>
        <v>31.545977011494251</v>
      </c>
      <c r="Q20" s="48">
        <v>31.54</v>
      </c>
    </row>
    <row r="21" spans="1:17" x14ac:dyDescent="0.2">
      <c r="A21" s="50" t="s">
        <v>60</v>
      </c>
      <c r="B21" s="51"/>
      <c r="C21" s="52"/>
      <c r="D21" s="53"/>
      <c r="E21" s="53"/>
      <c r="F21" s="51"/>
      <c r="G21" s="52"/>
      <c r="H21" s="51"/>
      <c r="I21" s="52"/>
      <c r="J21" s="53"/>
      <c r="K21" s="51"/>
      <c r="L21" s="52"/>
      <c r="M21" s="53"/>
      <c r="N21" s="53"/>
      <c r="O21" s="51"/>
      <c r="P21" s="48">
        <f t="shared" si="1"/>
        <v>0</v>
      </c>
      <c r="Q21" s="48">
        <f t="shared" si="0"/>
        <v>0</v>
      </c>
    </row>
    <row r="22" spans="1:17" s="49" customFormat="1" x14ac:dyDescent="0.2"/>
    <row r="25" spans="1:17" x14ac:dyDescent="0.2">
      <c r="Q25" s="56"/>
    </row>
  </sheetData>
  <mergeCells count="8">
    <mergeCell ref="C3:F3"/>
    <mergeCell ref="G3:H3"/>
    <mergeCell ref="I3:K3"/>
    <mergeCell ref="L3:O3"/>
    <mergeCell ref="C4:F4"/>
    <mergeCell ref="G4:H4"/>
    <mergeCell ref="I4:K4"/>
    <mergeCell ref="L4:O4"/>
  </mergeCells>
  <dataValidations count="1">
    <dataValidation type="whole" allowBlank="1" showInputMessage="1" showErrorMessage="1" sqref="C6:O21" xr:uid="{00000000-0002-0000-0300-000000000000}">
      <formula1>0</formula1>
      <formula2>10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Besenkammer!$A$2:$A$8</xm:f>
          </x14:formula1>
          <x14:formula2>
            <xm:f>0</xm:f>
          </x14:formula2>
          <xm:sqref>B6:B130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1"/>
  <sheetViews>
    <sheetView zoomScale="200" zoomScaleNormal="200" workbookViewId="0"/>
  </sheetViews>
  <sheetFormatPr baseColWidth="10" defaultColWidth="13" defaultRowHeight="15" x14ac:dyDescent="0.2"/>
  <cols>
    <col min="1" max="1" width="65" customWidth="1"/>
    <col min="2" max="2" width="22.6640625" customWidth="1"/>
    <col min="3" max="3" width="16.6640625" style="14" customWidth="1"/>
    <col min="4" max="4" width="20.6640625" customWidth="1"/>
  </cols>
  <sheetData>
    <row r="2" spans="1:5" x14ac:dyDescent="0.2">
      <c r="B2" s="16"/>
      <c r="C2" s="15"/>
    </row>
    <row r="3" spans="1:5" x14ac:dyDescent="0.2">
      <c r="B3" s="16"/>
    </row>
    <row r="4" spans="1:5" ht="15" customHeight="1" x14ac:dyDescent="0.2">
      <c r="B4" s="56" t="s">
        <v>65</v>
      </c>
      <c r="C4" s="14">
        <v>40</v>
      </c>
      <c r="D4" s="15">
        <f>Besenkammer!G3</f>
        <v>20</v>
      </c>
      <c r="E4" t="s">
        <v>23</v>
      </c>
    </row>
    <row r="5" spans="1:5" ht="16" x14ac:dyDescent="0.2">
      <c r="A5" t="s">
        <v>3</v>
      </c>
      <c r="B5" t="s">
        <v>24</v>
      </c>
      <c r="C5" s="43" t="s">
        <v>66</v>
      </c>
      <c r="D5" s="43" t="s">
        <v>67</v>
      </c>
    </row>
    <row r="6" spans="1:5" s="49" customFormat="1" x14ac:dyDescent="0.2">
      <c r="A6" s="44" t="s">
        <v>10</v>
      </c>
      <c r="B6" s="45" t="s">
        <v>59</v>
      </c>
      <c r="C6" s="35">
        <v>40.799999999999997</v>
      </c>
      <c r="D6" s="57">
        <f>ROUND(C6*($D$4/$C$4),0)</f>
        <v>20</v>
      </c>
    </row>
    <row r="7" spans="1:5" x14ac:dyDescent="0.2">
      <c r="A7" s="50"/>
      <c r="B7" s="51"/>
      <c r="C7" s="53"/>
      <c r="D7" s="54"/>
    </row>
    <row r="8" spans="1:5" s="49" customFormat="1" x14ac:dyDescent="0.2">
      <c r="A8" s="4" t="s">
        <v>12</v>
      </c>
      <c r="B8" s="58" t="s">
        <v>61</v>
      </c>
      <c r="C8" s="59">
        <v>40</v>
      </c>
      <c r="D8" s="60">
        <f>ROUND(C8*($D$4/$C$4),0)</f>
        <v>20</v>
      </c>
    </row>
    <row r="9" spans="1:5" x14ac:dyDescent="0.2">
      <c r="A9" s="50"/>
      <c r="B9" s="51"/>
      <c r="C9" s="53"/>
      <c r="D9" s="60"/>
    </row>
    <row r="10" spans="1:5" s="49" customFormat="1" x14ac:dyDescent="0.2">
      <c r="A10" s="44" t="s">
        <v>13</v>
      </c>
      <c r="B10" s="58"/>
      <c r="C10" s="59">
        <v>40</v>
      </c>
      <c r="D10" s="60">
        <f>ROUND(C10*($D$4/$C$4),0)</f>
        <v>20</v>
      </c>
    </row>
    <row r="11" spans="1:5" x14ac:dyDescent="0.2">
      <c r="A11" s="50"/>
      <c r="B11" s="51"/>
      <c r="C11" s="53"/>
      <c r="D11" s="60"/>
    </row>
    <row r="12" spans="1:5" x14ac:dyDescent="0.2">
      <c r="A12" s="4" t="s">
        <v>14</v>
      </c>
      <c r="B12" s="58"/>
      <c r="C12" s="59">
        <v>40</v>
      </c>
      <c r="D12" s="60">
        <f>ROUND(C12*($D$4/$C$4),0)</f>
        <v>20</v>
      </c>
    </row>
    <row r="13" spans="1:5" s="49" customFormat="1" x14ac:dyDescent="0.2">
      <c r="A13" s="50"/>
      <c r="B13" s="61"/>
      <c r="C13" s="53"/>
      <c r="D13" s="60"/>
    </row>
    <row r="14" spans="1:5" x14ac:dyDescent="0.2">
      <c r="A14" s="44" t="s">
        <v>15</v>
      </c>
      <c r="B14" s="58" t="s">
        <v>63</v>
      </c>
      <c r="C14" s="59">
        <v>38.1</v>
      </c>
      <c r="D14" s="60">
        <f>ROUND(C14*($D$4/$C$4),0)</f>
        <v>19</v>
      </c>
    </row>
    <row r="15" spans="1:5" s="49" customFormat="1" x14ac:dyDescent="0.2">
      <c r="A15" s="50"/>
      <c r="B15" s="61"/>
      <c r="C15" s="53"/>
      <c r="D15" s="60"/>
    </row>
    <row r="16" spans="1:5" x14ac:dyDescent="0.2">
      <c r="A16" s="44" t="s">
        <v>16</v>
      </c>
      <c r="B16" s="58"/>
      <c r="C16" s="59">
        <v>38</v>
      </c>
      <c r="D16" s="60">
        <f>ROUND(C16*($D$4/$C$4),0)</f>
        <v>19</v>
      </c>
    </row>
    <row r="17" spans="1:4" s="49" customFormat="1" x14ac:dyDescent="0.2">
      <c r="A17" s="50"/>
      <c r="B17" s="61"/>
      <c r="C17" s="53"/>
      <c r="D17" s="60"/>
    </row>
    <row r="18" spans="1:4" x14ac:dyDescent="0.2">
      <c r="A18" s="44" t="s">
        <v>17</v>
      </c>
      <c r="B18" s="45" t="s">
        <v>61</v>
      </c>
      <c r="C18" s="35">
        <v>39.700000000000003</v>
      </c>
      <c r="D18" s="60">
        <f>ROUND(C18*($D$4/$C$4),0)</f>
        <v>20</v>
      </c>
    </row>
    <row r="19" spans="1:4" x14ac:dyDescent="0.2">
      <c r="A19" s="50"/>
      <c r="B19" s="51"/>
      <c r="C19" s="53"/>
      <c r="D19" s="60"/>
    </row>
    <row r="20" spans="1:4" x14ac:dyDescent="0.2">
      <c r="A20" s="44" t="s">
        <v>18</v>
      </c>
      <c r="B20" s="45"/>
      <c r="C20" s="35">
        <v>40</v>
      </c>
      <c r="D20" s="60">
        <f>ROUND(C20*($D$4/$C$4),0)</f>
        <v>20</v>
      </c>
    </row>
    <row r="21" spans="1:4" x14ac:dyDescent="0.2">
      <c r="A21" s="50"/>
      <c r="B21" s="51"/>
      <c r="C21" s="53"/>
      <c r="D21" s="60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400-000000000000}">
          <x14:formula1>
            <xm:f>Besenkammer!$A$2:$A$8</xm:f>
          </x14:formula1>
          <x14:formula2>
            <xm:f>0</xm:f>
          </x14:formula2>
          <xm:sqref>B6:B129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tabSelected="1" topLeftCell="A6" zoomScale="80" zoomScaleNormal="80" workbookViewId="0">
      <selection activeCell="A4" sqref="A4"/>
    </sheetView>
  </sheetViews>
  <sheetFormatPr baseColWidth="10" defaultColWidth="12.6640625" defaultRowHeight="15" x14ac:dyDescent="0.2"/>
  <cols>
    <col min="1" max="3" width="23" customWidth="1"/>
    <col min="4" max="4" width="38" customWidth="1"/>
    <col min="5" max="5" width="23" customWidth="1"/>
    <col min="6" max="6" width="35.83203125" customWidth="1"/>
    <col min="7" max="7" width="23" customWidth="1"/>
    <col min="8" max="8" width="43" customWidth="1"/>
    <col min="9" max="11" width="23" customWidth="1"/>
  </cols>
  <sheetData>
    <row r="1" spans="1:11" ht="90" customHeight="1" x14ac:dyDescent="0.7">
      <c r="A1" s="135" t="s">
        <v>68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 ht="90" customHeight="1" x14ac:dyDescent="0.2">
      <c r="A2" s="62" t="s">
        <v>69</v>
      </c>
      <c r="B2" s="63" t="s">
        <v>70</v>
      </c>
      <c r="C2" s="64" t="s">
        <v>71</v>
      </c>
      <c r="D2" s="63" t="s">
        <v>72</v>
      </c>
      <c r="E2" s="64" t="s">
        <v>71</v>
      </c>
      <c r="F2" s="63" t="s">
        <v>73</v>
      </c>
      <c r="G2" s="64" t="s">
        <v>71</v>
      </c>
      <c r="H2" s="63" t="s">
        <v>74</v>
      </c>
      <c r="I2" s="64" t="s">
        <v>71</v>
      </c>
      <c r="J2" s="65" t="s">
        <v>75</v>
      </c>
      <c r="K2" s="65" t="s">
        <v>76</v>
      </c>
    </row>
    <row r="3" spans="1:11" ht="90" customHeight="1" x14ac:dyDescent="0.2">
      <c r="A3" s="66" t="s">
        <v>25</v>
      </c>
      <c r="B3" s="67" t="s">
        <v>77</v>
      </c>
      <c r="C3" s="68" t="s">
        <v>78</v>
      </c>
      <c r="D3" s="67" t="s">
        <v>79</v>
      </c>
      <c r="E3" s="68" t="s">
        <v>80</v>
      </c>
      <c r="F3" s="67" t="s">
        <v>81</v>
      </c>
      <c r="G3" s="68" t="s">
        <v>82</v>
      </c>
      <c r="H3" s="67" t="s">
        <v>83</v>
      </c>
      <c r="I3" s="68" t="s">
        <v>84</v>
      </c>
      <c r="J3" s="69" t="s">
        <v>85</v>
      </c>
      <c r="K3" s="70">
        <v>10</v>
      </c>
    </row>
    <row r="4" spans="1:11" ht="90" customHeight="1" x14ac:dyDescent="0.2">
      <c r="A4" s="71" t="s">
        <v>26</v>
      </c>
      <c r="B4" s="69" t="s">
        <v>86</v>
      </c>
      <c r="C4" s="72" t="s">
        <v>78</v>
      </c>
      <c r="D4" s="69" t="s">
        <v>87</v>
      </c>
      <c r="E4" s="72" t="s">
        <v>80</v>
      </c>
      <c r="F4" s="69" t="s">
        <v>88</v>
      </c>
      <c r="G4" s="72" t="s">
        <v>82</v>
      </c>
      <c r="H4" s="69" t="s">
        <v>89</v>
      </c>
      <c r="I4" s="72" t="s">
        <v>84</v>
      </c>
      <c r="J4" s="69" t="s">
        <v>85</v>
      </c>
      <c r="K4" s="70">
        <v>10</v>
      </c>
    </row>
    <row r="5" spans="1:11" ht="90" customHeight="1" x14ac:dyDescent="0.2">
      <c r="A5" s="71" t="s">
        <v>27</v>
      </c>
      <c r="B5" s="69" t="s">
        <v>90</v>
      </c>
      <c r="C5" s="72" t="s">
        <v>78</v>
      </c>
      <c r="D5" s="69" t="s">
        <v>91</v>
      </c>
      <c r="E5" s="72" t="s">
        <v>80</v>
      </c>
      <c r="F5" s="69" t="s">
        <v>92</v>
      </c>
      <c r="G5" s="72" t="s">
        <v>82</v>
      </c>
      <c r="H5" s="69" t="s">
        <v>93</v>
      </c>
      <c r="I5" s="72" t="s">
        <v>84</v>
      </c>
      <c r="J5" s="69" t="s">
        <v>85</v>
      </c>
      <c r="K5" s="70">
        <v>10</v>
      </c>
    </row>
    <row r="6" spans="1:11" ht="90" customHeight="1" x14ac:dyDescent="0.2">
      <c r="A6" s="71" t="s">
        <v>28</v>
      </c>
      <c r="B6" s="69" t="s">
        <v>94</v>
      </c>
      <c r="C6" s="72" t="s">
        <v>78</v>
      </c>
      <c r="D6" s="69" t="s">
        <v>95</v>
      </c>
      <c r="E6" s="72" t="s">
        <v>80</v>
      </c>
      <c r="F6" s="69" t="s">
        <v>96</v>
      </c>
      <c r="G6" s="72" t="s">
        <v>82</v>
      </c>
      <c r="H6" s="69" t="s">
        <v>97</v>
      </c>
      <c r="I6" s="72" t="s">
        <v>84</v>
      </c>
      <c r="J6" s="69" t="s">
        <v>85</v>
      </c>
      <c r="K6" s="70">
        <v>10</v>
      </c>
    </row>
    <row r="7" spans="1:11" ht="90" customHeight="1" x14ac:dyDescent="0.2">
      <c r="A7" s="73" t="s">
        <v>29</v>
      </c>
      <c r="B7" s="74" t="s">
        <v>98</v>
      </c>
      <c r="C7" s="75" t="s">
        <v>78</v>
      </c>
      <c r="D7" s="74" t="s">
        <v>99</v>
      </c>
      <c r="E7" s="75" t="s">
        <v>80</v>
      </c>
      <c r="F7" s="74" t="s">
        <v>100</v>
      </c>
      <c r="G7" s="75" t="s">
        <v>82</v>
      </c>
      <c r="H7" s="74" t="s">
        <v>101</v>
      </c>
      <c r="I7" s="75" t="s">
        <v>84</v>
      </c>
      <c r="J7" s="69" t="s">
        <v>85</v>
      </c>
      <c r="K7" s="70">
        <v>10</v>
      </c>
    </row>
    <row r="8" spans="1:11" ht="90" customHeight="1" x14ac:dyDescent="0.2">
      <c r="A8" s="66" t="s">
        <v>102</v>
      </c>
      <c r="B8" s="67" t="s">
        <v>103</v>
      </c>
      <c r="C8" s="68" t="s">
        <v>78</v>
      </c>
      <c r="D8" s="67" t="s">
        <v>104</v>
      </c>
      <c r="E8" s="68" t="s">
        <v>80</v>
      </c>
      <c r="F8" s="67" t="s">
        <v>105</v>
      </c>
      <c r="G8" s="68" t="s">
        <v>82</v>
      </c>
      <c r="H8" s="67" t="s">
        <v>106</v>
      </c>
      <c r="I8" s="68" t="s">
        <v>107</v>
      </c>
      <c r="J8" s="67" t="s">
        <v>85</v>
      </c>
      <c r="K8" s="76">
        <v>10</v>
      </c>
    </row>
    <row r="9" spans="1:11" ht="90" customHeight="1" x14ac:dyDescent="0.2">
      <c r="A9" s="77" t="s">
        <v>31</v>
      </c>
      <c r="B9" s="74" t="s">
        <v>108</v>
      </c>
      <c r="C9" s="75" t="s">
        <v>78</v>
      </c>
      <c r="D9" s="74" t="s">
        <v>109</v>
      </c>
      <c r="E9" s="75" t="s">
        <v>80</v>
      </c>
      <c r="F9" s="74" t="s">
        <v>110</v>
      </c>
      <c r="G9" s="75" t="s">
        <v>82</v>
      </c>
      <c r="H9" s="74" t="s">
        <v>111</v>
      </c>
      <c r="I9" s="75" t="s">
        <v>107</v>
      </c>
      <c r="J9" s="74" t="s">
        <v>85</v>
      </c>
      <c r="K9" s="78">
        <v>10</v>
      </c>
    </row>
    <row r="10" spans="1:11" ht="90" customHeight="1" x14ac:dyDescent="0.2">
      <c r="A10" s="79" t="s">
        <v>32</v>
      </c>
      <c r="B10" s="80" t="s">
        <v>112</v>
      </c>
      <c r="C10" s="81" t="s">
        <v>78</v>
      </c>
      <c r="D10" s="80" t="s">
        <v>113</v>
      </c>
      <c r="E10" s="81" t="s">
        <v>80</v>
      </c>
      <c r="F10" s="80" t="s">
        <v>114</v>
      </c>
      <c r="G10" s="81" t="s">
        <v>82</v>
      </c>
      <c r="H10" s="80" t="s">
        <v>115</v>
      </c>
      <c r="I10" s="81" t="s">
        <v>84</v>
      </c>
      <c r="J10" s="69" t="s">
        <v>85</v>
      </c>
      <c r="K10" s="70">
        <v>10</v>
      </c>
    </row>
    <row r="13" spans="1:11" ht="62" x14ac:dyDescent="0.7">
      <c r="A13" s="135"/>
      <c r="B13" s="135"/>
      <c r="C13" s="135"/>
      <c r="D13" s="135"/>
      <c r="E13" s="135"/>
      <c r="F13" s="135"/>
      <c r="G13" s="135"/>
      <c r="H13" s="135"/>
    </row>
    <row r="14" spans="1:11" ht="14.25" customHeight="1" x14ac:dyDescent="0.2">
      <c r="A14" s="136" t="s">
        <v>116</v>
      </c>
      <c r="B14" s="136" t="s">
        <v>69</v>
      </c>
      <c r="C14" s="137" t="s">
        <v>117</v>
      </c>
      <c r="D14" s="82" t="s">
        <v>70</v>
      </c>
      <c r="E14" s="83" t="s">
        <v>72</v>
      </c>
      <c r="F14" s="84" t="s">
        <v>73</v>
      </c>
      <c r="G14" s="83" t="s">
        <v>74</v>
      </c>
      <c r="H14" s="85" t="s">
        <v>75</v>
      </c>
    </row>
    <row r="15" spans="1:11" ht="64" x14ac:dyDescent="0.2">
      <c r="A15" s="136"/>
      <c r="B15" s="136"/>
      <c r="C15" s="137"/>
      <c r="D15" s="86" t="s">
        <v>118</v>
      </c>
      <c r="E15" s="87" t="s">
        <v>119</v>
      </c>
      <c r="F15" s="88" t="s">
        <v>120</v>
      </c>
      <c r="G15" s="87" t="s">
        <v>121</v>
      </c>
      <c r="H15" s="88" t="s">
        <v>122</v>
      </c>
    </row>
    <row r="16" spans="1:11" ht="42.75" customHeight="1" x14ac:dyDescent="0.2">
      <c r="A16" s="133" t="s">
        <v>41</v>
      </c>
      <c r="B16" s="89" t="s">
        <v>45</v>
      </c>
      <c r="C16" s="90" t="s">
        <v>123</v>
      </c>
      <c r="D16" s="91" t="s">
        <v>124</v>
      </c>
      <c r="E16" s="92" t="s">
        <v>125</v>
      </c>
      <c r="F16" s="91" t="s">
        <v>126</v>
      </c>
      <c r="G16" s="91" t="s">
        <v>127</v>
      </c>
      <c r="H16" s="93"/>
    </row>
    <row r="17" spans="1:8" ht="48" x14ac:dyDescent="0.2">
      <c r="A17" s="133"/>
      <c r="B17" s="94" t="s">
        <v>46</v>
      </c>
      <c r="C17" s="95" t="s">
        <v>128</v>
      </c>
      <c r="D17" s="96" t="s">
        <v>129</v>
      </c>
      <c r="E17" s="97" t="s">
        <v>125</v>
      </c>
      <c r="F17" s="98" t="s">
        <v>126</v>
      </c>
      <c r="G17" s="98" t="s">
        <v>127</v>
      </c>
      <c r="H17" s="99"/>
    </row>
    <row r="18" spans="1:8" ht="80" x14ac:dyDescent="0.2">
      <c r="A18" s="133"/>
      <c r="B18" s="94" t="s">
        <v>47</v>
      </c>
      <c r="C18" s="95" t="s">
        <v>130</v>
      </c>
      <c r="D18" s="96" t="s">
        <v>131</v>
      </c>
      <c r="E18" s="97" t="s">
        <v>125</v>
      </c>
      <c r="F18" s="98" t="s">
        <v>126</v>
      </c>
      <c r="G18" s="98" t="s">
        <v>127</v>
      </c>
      <c r="H18" s="99"/>
    </row>
    <row r="19" spans="1:8" ht="96" x14ac:dyDescent="0.2">
      <c r="A19" s="133"/>
      <c r="B19" s="100" t="s">
        <v>48</v>
      </c>
      <c r="C19" s="101" t="s">
        <v>132</v>
      </c>
      <c r="D19" s="102" t="s">
        <v>124</v>
      </c>
      <c r="E19" s="103" t="s">
        <v>125</v>
      </c>
      <c r="F19" s="102" t="s">
        <v>126</v>
      </c>
      <c r="G19" s="102" t="s">
        <v>127</v>
      </c>
      <c r="H19" s="104"/>
    </row>
    <row r="20" spans="1:8" ht="57" customHeight="1" x14ac:dyDescent="0.2">
      <c r="A20" s="134" t="s">
        <v>133</v>
      </c>
      <c r="B20" s="105" t="s">
        <v>49</v>
      </c>
      <c r="C20" s="106" t="s">
        <v>134</v>
      </c>
      <c r="D20" s="107" t="s">
        <v>124</v>
      </c>
      <c r="E20" s="108" t="s">
        <v>125</v>
      </c>
      <c r="F20" s="107" t="s">
        <v>126</v>
      </c>
      <c r="G20" s="107" t="s">
        <v>127</v>
      </c>
      <c r="H20" s="109"/>
    </row>
    <row r="21" spans="1:8" ht="64" x14ac:dyDescent="0.2">
      <c r="A21" s="134"/>
      <c r="B21" s="110" t="s">
        <v>50</v>
      </c>
      <c r="C21" s="111" t="s">
        <v>135</v>
      </c>
      <c r="D21" s="112" t="s">
        <v>124</v>
      </c>
      <c r="E21" s="113" t="s">
        <v>125</v>
      </c>
      <c r="F21" s="112" t="s">
        <v>126</v>
      </c>
      <c r="G21" s="112" t="s">
        <v>127</v>
      </c>
      <c r="H21" s="114"/>
    </row>
    <row r="22" spans="1:8" ht="100.5" customHeight="1" x14ac:dyDescent="0.2">
      <c r="A22" s="133" t="s">
        <v>43</v>
      </c>
      <c r="B22" s="89" t="s">
        <v>51</v>
      </c>
      <c r="C22" s="90" t="s">
        <v>136</v>
      </c>
      <c r="D22" s="115" t="s">
        <v>137</v>
      </c>
      <c r="E22" s="92" t="s">
        <v>125</v>
      </c>
      <c r="F22" s="91" t="s">
        <v>126</v>
      </c>
      <c r="G22" s="91" t="s">
        <v>127</v>
      </c>
      <c r="H22" s="93"/>
    </row>
    <row r="23" spans="1:8" ht="96" x14ac:dyDescent="0.2">
      <c r="A23" s="133"/>
      <c r="B23" s="94" t="s">
        <v>52</v>
      </c>
      <c r="C23" s="95" t="s">
        <v>138</v>
      </c>
      <c r="D23" s="98" t="s">
        <v>124</v>
      </c>
      <c r="E23" s="97" t="s">
        <v>125</v>
      </c>
      <c r="F23" s="98" t="s">
        <v>126</v>
      </c>
      <c r="G23" s="98" t="s">
        <v>127</v>
      </c>
      <c r="H23" s="99"/>
    </row>
    <row r="24" spans="1:8" ht="48" x14ac:dyDescent="0.2">
      <c r="A24" s="133"/>
      <c r="B24" s="100" t="s">
        <v>53</v>
      </c>
      <c r="C24" s="101" t="s">
        <v>139</v>
      </c>
      <c r="D24" s="102" t="s">
        <v>124</v>
      </c>
      <c r="E24" s="103" t="s">
        <v>125</v>
      </c>
      <c r="F24" s="102" t="s">
        <v>126</v>
      </c>
      <c r="G24" s="102" t="s">
        <v>127</v>
      </c>
      <c r="H24" s="104"/>
    </row>
    <row r="25" spans="1:8" ht="100.5" customHeight="1" x14ac:dyDescent="0.2">
      <c r="A25" s="134" t="s">
        <v>44</v>
      </c>
      <c r="B25" s="105" t="s">
        <v>54</v>
      </c>
      <c r="C25" s="106" t="s">
        <v>140</v>
      </c>
      <c r="D25" s="107" t="s">
        <v>124</v>
      </c>
      <c r="E25" s="108" t="s">
        <v>125</v>
      </c>
      <c r="F25" s="107" t="s">
        <v>126</v>
      </c>
      <c r="G25" s="107" t="s">
        <v>127</v>
      </c>
      <c r="H25" s="109">
        <v>11</v>
      </c>
    </row>
    <row r="26" spans="1:8" ht="48" x14ac:dyDescent="0.2">
      <c r="A26" s="134"/>
      <c r="B26" s="94" t="s">
        <v>55</v>
      </c>
      <c r="C26" s="95" t="s">
        <v>141</v>
      </c>
      <c r="D26" s="96" t="s">
        <v>137</v>
      </c>
      <c r="E26" s="97" t="s">
        <v>125</v>
      </c>
      <c r="F26" s="98" t="s">
        <v>126</v>
      </c>
      <c r="G26" s="98" t="s">
        <v>127</v>
      </c>
      <c r="H26" s="99">
        <v>11</v>
      </c>
    </row>
    <row r="27" spans="1:8" ht="128" x14ac:dyDescent="0.2">
      <c r="A27" s="134"/>
      <c r="B27" s="94" t="s">
        <v>56</v>
      </c>
      <c r="C27" s="95" t="s">
        <v>142</v>
      </c>
      <c r="D27" s="98" t="s">
        <v>124</v>
      </c>
      <c r="E27" s="97" t="s">
        <v>125</v>
      </c>
      <c r="F27" s="98" t="s">
        <v>126</v>
      </c>
      <c r="G27" s="98" t="s">
        <v>127</v>
      </c>
      <c r="H27" s="99">
        <v>11</v>
      </c>
    </row>
    <row r="28" spans="1:8" ht="128" x14ac:dyDescent="0.2">
      <c r="A28" s="134"/>
      <c r="B28" s="110" t="s">
        <v>57</v>
      </c>
      <c r="C28" s="111" t="s">
        <v>143</v>
      </c>
      <c r="D28" s="112" t="s">
        <v>124</v>
      </c>
      <c r="E28" s="113" t="s">
        <v>125</v>
      </c>
      <c r="F28" s="112" t="s">
        <v>126</v>
      </c>
      <c r="G28" s="112" t="s">
        <v>127</v>
      </c>
      <c r="H28" s="114">
        <v>11</v>
      </c>
    </row>
  </sheetData>
  <mergeCells count="9">
    <mergeCell ref="A16:A19"/>
    <mergeCell ref="A20:A21"/>
    <mergeCell ref="A22:A24"/>
    <mergeCell ref="A25:A28"/>
    <mergeCell ref="A1:K1"/>
    <mergeCell ref="A13:H13"/>
    <mergeCell ref="A14:A15"/>
    <mergeCell ref="B14:B15"/>
    <mergeCell ref="C14:C15"/>
  </mergeCells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1"/>
  <sheetViews>
    <sheetView zoomScale="85" zoomScaleNormal="85" workbookViewId="0">
      <selection activeCell="J1" sqref="J1"/>
    </sheetView>
  </sheetViews>
  <sheetFormatPr baseColWidth="10" defaultColWidth="12.6640625" defaultRowHeight="15" x14ac:dyDescent="0.2"/>
  <cols>
    <col min="1" max="1" width="31" customWidth="1"/>
    <col min="15" max="15" width="12.5" style="116" customWidth="1"/>
  </cols>
  <sheetData>
    <row r="1" spans="1:16" x14ac:dyDescent="0.2">
      <c r="A1" s="117" t="s">
        <v>144</v>
      </c>
      <c r="F1" s="118" t="s">
        <v>145</v>
      </c>
      <c r="G1" s="119" t="s">
        <v>146</v>
      </c>
      <c r="J1">
        <v>0</v>
      </c>
      <c r="K1">
        <v>5</v>
      </c>
      <c r="O1" s="116">
        <v>100</v>
      </c>
      <c r="P1" s="120">
        <f t="shared" ref="P1:P32" si="0">VLOOKUP(O1,$J$1:$K$11,2)</f>
        <v>1</v>
      </c>
    </row>
    <row r="2" spans="1:16" x14ac:dyDescent="0.2">
      <c r="A2" s="15" t="s">
        <v>62</v>
      </c>
      <c r="F2" s="14" t="s">
        <v>68</v>
      </c>
      <c r="G2" s="121">
        <v>40</v>
      </c>
      <c r="J2">
        <v>40</v>
      </c>
      <c r="K2">
        <v>4</v>
      </c>
      <c r="O2" s="116">
        <f t="shared" ref="O2:O33" si="1">O1-1</f>
        <v>99</v>
      </c>
      <c r="P2" s="120">
        <f t="shared" si="0"/>
        <v>1</v>
      </c>
    </row>
    <row r="3" spans="1:16" x14ac:dyDescent="0.2">
      <c r="A3" s="15" t="s">
        <v>63</v>
      </c>
      <c r="F3" s="14" t="s">
        <v>147</v>
      </c>
      <c r="G3" s="121">
        <v>20</v>
      </c>
      <c r="J3">
        <v>45</v>
      </c>
      <c r="K3">
        <v>3.7</v>
      </c>
      <c r="O3" s="116">
        <f t="shared" si="1"/>
        <v>98</v>
      </c>
      <c r="P3" s="120">
        <f t="shared" si="0"/>
        <v>1</v>
      </c>
    </row>
    <row r="4" spans="1:16" x14ac:dyDescent="0.2">
      <c r="A4" s="15" t="s">
        <v>148</v>
      </c>
      <c r="F4" s="122" t="s">
        <v>149</v>
      </c>
      <c r="G4" s="123">
        <v>40</v>
      </c>
      <c r="J4">
        <v>50</v>
      </c>
      <c r="K4">
        <v>3.3</v>
      </c>
      <c r="O4" s="116">
        <f t="shared" si="1"/>
        <v>97</v>
      </c>
      <c r="P4" s="120">
        <f t="shared" si="0"/>
        <v>1</v>
      </c>
    </row>
    <row r="5" spans="1:16" x14ac:dyDescent="0.2">
      <c r="A5" s="15" t="s">
        <v>61</v>
      </c>
      <c r="J5">
        <v>55</v>
      </c>
      <c r="K5">
        <v>3</v>
      </c>
      <c r="O5" s="116">
        <f t="shared" si="1"/>
        <v>96</v>
      </c>
      <c r="P5" s="120">
        <f t="shared" si="0"/>
        <v>1</v>
      </c>
    </row>
    <row r="6" spans="1:16" x14ac:dyDescent="0.2">
      <c r="A6" s="15" t="s">
        <v>64</v>
      </c>
      <c r="J6">
        <v>60</v>
      </c>
      <c r="K6">
        <v>2.7</v>
      </c>
      <c r="O6" s="116">
        <f t="shared" si="1"/>
        <v>95</v>
      </c>
      <c r="P6" s="120">
        <f t="shared" si="0"/>
        <v>1</v>
      </c>
    </row>
    <row r="7" spans="1:16" x14ac:dyDescent="0.2">
      <c r="A7" t="s">
        <v>150</v>
      </c>
      <c r="J7">
        <v>65</v>
      </c>
      <c r="K7">
        <v>2.2999999999999998</v>
      </c>
      <c r="O7" s="116">
        <f t="shared" si="1"/>
        <v>94</v>
      </c>
      <c r="P7" s="120">
        <f t="shared" si="0"/>
        <v>1</v>
      </c>
    </row>
    <row r="8" spans="1:16" x14ac:dyDescent="0.2">
      <c r="A8" s="15" t="s">
        <v>59</v>
      </c>
      <c r="J8">
        <v>70</v>
      </c>
      <c r="K8">
        <v>2</v>
      </c>
      <c r="O8" s="116">
        <f t="shared" si="1"/>
        <v>93</v>
      </c>
      <c r="P8" s="120">
        <f t="shared" si="0"/>
        <v>1</v>
      </c>
    </row>
    <row r="9" spans="1:16" x14ac:dyDescent="0.2">
      <c r="J9">
        <v>75</v>
      </c>
      <c r="K9">
        <v>1.7</v>
      </c>
      <c r="O9" s="116">
        <f t="shared" si="1"/>
        <v>92</v>
      </c>
      <c r="P9" s="120">
        <f t="shared" si="0"/>
        <v>1</v>
      </c>
    </row>
    <row r="10" spans="1:16" x14ac:dyDescent="0.2">
      <c r="A10" s="15"/>
      <c r="J10">
        <v>80</v>
      </c>
      <c r="K10">
        <v>1.3</v>
      </c>
      <c r="O10" s="116">
        <f t="shared" si="1"/>
        <v>91</v>
      </c>
      <c r="P10" s="120">
        <f t="shared" si="0"/>
        <v>1</v>
      </c>
    </row>
    <row r="11" spans="1:16" x14ac:dyDescent="0.2">
      <c r="A11" s="15"/>
      <c r="J11">
        <v>85</v>
      </c>
      <c r="K11">
        <v>1</v>
      </c>
      <c r="O11" s="116">
        <f t="shared" si="1"/>
        <v>90</v>
      </c>
      <c r="P11" s="120">
        <f t="shared" si="0"/>
        <v>1</v>
      </c>
    </row>
    <row r="12" spans="1:16" x14ac:dyDescent="0.2">
      <c r="A12" s="15"/>
      <c r="O12" s="116">
        <f t="shared" si="1"/>
        <v>89</v>
      </c>
      <c r="P12" s="120">
        <f t="shared" si="0"/>
        <v>1</v>
      </c>
    </row>
    <row r="13" spans="1:16" x14ac:dyDescent="0.2">
      <c r="A13" s="15"/>
      <c r="O13" s="116">
        <f t="shared" si="1"/>
        <v>88</v>
      </c>
      <c r="P13" s="120">
        <f t="shared" si="0"/>
        <v>1</v>
      </c>
    </row>
    <row r="14" spans="1:16" x14ac:dyDescent="0.2">
      <c r="A14" s="15"/>
      <c r="O14" s="116">
        <f t="shared" si="1"/>
        <v>87</v>
      </c>
      <c r="P14" s="120">
        <f t="shared" si="0"/>
        <v>1</v>
      </c>
    </row>
    <row r="15" spans="1:16" x14ac:dyDescent="0.2">
      <c r="A15" s="15"/>
      <c r="O15" s="116">
        <f t="shared" si="1"/>
        <v>86</v>
      </c>
      <c r="P15" s="120">
        <f t="shared" si="0"/>
        <v>1</v>
      </c>
    </row>
    <row r="16" spans="1:16" x14ac:dyDescent="0.2">
      <c r="A16" s="15"/>
      <c r="O16" s="116">
        <f t="shared" si="1"/>
        <v>85</v>
      </c>
      <c r="P16" s="120">
        <f t="shared" si="0"/>
        <v>1</v>
      </c>
    </row>
    <row r="17" spans="1:16" x14ac:dyDescent="0.2">
      <c r="A17" s="15"/>
      <c r="O17" s="116">
        <f t="shared" si="1"/>
        <v>84</v>
      </c>
      <c r="P17" s="120">
        <f t="shared" si="0"/>
        <v>1.3</v>
      </c>
    </row>
    <row r="18" spans="1:16" x14ac:dyDescent="0.2">
      <c r="A18" s="15"/>
      <c r="O18" s="116">
        <f t="shared" si="1"/>
        <v>83</v>
      </c>
      <c r="P18" s="120">
        <f t="shared" si="0"/>
        <v>1.3</v>
      </c>
    </row>
    <row r="19" spans="1:16" x14ac:dyDescent="0.2">
      <c r="A19" s="124"/>
      <c r="O19" s="116">
        <f t="shared" si="1"/>
        <v>82</v>
      </c>
      <c r="P19" s="120">
        <f t="shared" si="0"/>
        <v>1.3</v>
      </c>
    </row>
    <row r="20" spans="1:16" x14ac:dyDescent="0.2">
      <c r="O20" s="116">
        <f t="shared" si="1"/>
        <v>81</v>
      </c>
      <c r="P20" s="120">
        <f t="shared" si="0"/>
        <v>1.3</v>
      </c>
    </row>
    <row r="21" spans="1:16" x14ac:dyDescent="0.2">
      <c r="O21" s="116">
        <f t="shared" si="1"/>
        <v>80</v>
      </c>
      <c r="P21" s="120">
        <f t="shared" si="0"/>
        <v>1.3</v>
      </c>
    </row>
    <row r="22" spans="1:16" x14ac:dyDescent="0.2">
      <c r="O22" s="116">
        <f t="shared" si="1"/>
        <v>79</v>
      </c>
      <c r="P22" s="120">
        <f t="shared" si="0"/>
        <v>1.7</v>
      </c>
    </row>
    <row r="23" spans="1:16" x14ac:dyDescent="0.2">
      <c r="O23" s="116">
        <f t="shared" si="1"/>
        <v>78</v>
      </c>
      <c r="P23" s="120">
        <f t="shared" si="0"/>
        <v>1.7</v>
      </c>
    </row>
    <row r="24" spans="1:16" x14ac:dyDescent="0.2">
      <c r="O24" s="116">
        <f t="shared" si="1"/>
        <v>77</v>
      </c>
      <c r="P24" s="120">
        <f t="shared" si="0"/>
        <v>1.7</v>
      </c>
    </row>
    <row r="25" spans="1:16" x14ac:dyDescent="0.2">
      <c r="O25" s="116">
        <f t="shared" si="1"/>
        <v>76</v>
      </c>
      <c r="P25" s="120">
        <f t="shared" si="0"/>
        <v>1.7</v>
      </c>
    </row>
    <row r="26" spans="1:16" x14ac:dyDescent="0.2">
      <c r="O26" s="116">
        <f t="shared" si="1"/>
        <v>75</v>
      </c>
      <c r="P26" s="120">
        <f t="shared" si="0"/>
        <v>1.7</v>
      </c>
    </row>
    <row r="27" spans="1:16" x14ac:dyDescent="0.2">
      <c r="O27" s="116">
        <f t="shared" si="1"/>
        <v>74</v>
      </c>
      <c r="P27" s="120">
        <f t="shared" si="0"/>
        <v>2</v>
      </c>
    </row>
    <row r="28" spans="1:16" x14ac:dyDescent="0.2">
      <c r="O28" s="116">
        <f t="shared" si="1"/>
        <v>73</v>
      </c>
      <c r="P28" s="120">
        <f t="shared" si="0"/>
        <v>2</v>
      </c>
    </row>
    <row r="29" spans="1:16" x14ac:dyDescent="0.2">
      <c r="O29" s="116">
        <f t="shared" si="1"/>
        <v>72</v>
      </c>
      <c r="P29" s="120">
        <f t="shared" si="0"/>
        <v>2</v>
      </c>
    </row>
    <row r="30" spans="1:16" x14ac:dyDescent="0.2">
      <c r="O30" s="116">
        <f t="shared" si="1"/>
        <v>71</v>
      </c>
      <c r="P30" s="120">
        <f t="shared" si="0"/>
        <v>2</v>
      </c>
    </row>
    <row r="31" spans="1:16" x14ac:dyDescent="0.2">
      <c r="O31" s="116">
        <f t="shared" si="1"/>
        <v>70</v>
      </c>
      <c r="P31" s="120">
        <f t="shared" si="0"/>
        <v>2</v>
      </c>
    </row>
    <row r="32" spans="1:16" x14ac:dyDescent="0.2">
      <c r="O32" s="116">
        <f t="shared" si="1"/>
        <v>69</v>
      </c>
      <c r="P32" s="120">
        <f t="shared" si="0"/>
        <v>2.2999999999999998</v>
      </c>
    </row>
    <row r="33" spans="15:16" x14ac:dyDescent="0.2">
      <c r="O33" s="116">
        <f t="shared" si="1"/>
        <v>68</v>
      </c>
      <c r="P33" s="120">
        <f t="shared" ref="P33:P64" si="2">VLOOKUP(O33,$J$1:$K$11,2)</f>
        <v>2.2999999999999998</v>
      </c>
    </row>
    <row r="34" spans="15:16" x14ac:dyDescent="0.2">
      <c r="O34" s="116">
        <f t="shared" ref="O34:O65" si="3">O33-1</f>
        <v>67</v>
      </c>
      <c r="P34" s="120">
        <f t="shared" si="2"/>
        <v>2.2999999999999998</v>
      </c>
    </row>
    <row r="35" spans="15:16" x14ac:dyDescent="0.2">
      <c r="O35" s="116">
        <f t="shared" si="3"/>
        <v>66</v>
      </c>
      <c r="P35" s="120">
        <f t="shared" si="2"/>
        <v>2.2999999999999998</v>
      </c>
    </row>
    <row r="36" spans="15:16" x14ac:dyDescent="0.2">
      <c r="O36" s="116">
        <f t="shared" si="3"/>
        <v>65</v>
      </c>
      <c r="P36" s="120">
        <f t="shared" si="2"/>
        <v>2.2999999999999998</v>
      </c>
    </row>
    <row r="37" spans="15:16" x14ac:dyDescent="0.2">
      <c r="O37" s="116">
        <f t="shared" si="3"/>
        <v>64</v>
      </c>
      <c r="P37" s="120">
        <f t="shared" si="2"/>
        <v>2.7</v>
      </c>
    </row>
    <row r="38" spans="15:16" x14ac:dyDescent="0.2">
      <c r="O38" s="116">
        <f t="shared" si="3"/>
        <v>63</v>
      </c>
      <c r="P38" s="120">
        <f t="shared" si="2"/>
        <v>2.7</v>
      </c>
    </row>
    <row r="39" spans="15:16" x14ac:dyDescent="0.2">
      <c r="O39" s="116">
        <f t="shared" si="3"/>
        <v>62</v>
      </c>
      <c r="P39" s="120">
        <f t="shared" si="2"/>
        <v>2.7</v>
      </c>
    </row>
    <row r="40" spans="15:16" x14ac:dyDescent="0.2">
      <c r="O40" s="116">
        <f t="shared" si="3"/>
        <v>61</v>
      </c>
      <c r="P40" s="120">
        <f t="shared" si="2"/>
        <v>2.7</v>
      </c>
    </row>
    <row r="41" spans="15:16" x14ac:dyDescent="0.2">
      <c r="O41" s="116">
        <f t="shared" si="3"/>
        <v>60</v>
      </c>
      <c r="P41" s="120">
        <f t="shared" si="2"/>
        <v>2.7</v>
      </c>
    </row>
    <row r="42" spans="15:16" x14ac:dyDescent="0.2">
      <c r="O42" s="116">
        <f t="shared" si="3"/>
        <v>59</v>
      </c>
      <c r="P42" s="120">
        <f t="shared" si="2"/>
        <v>3</v>
      </c>
    </row>
    <row r="43" spans="15:16" x14ac:dyDescent="0.2">
      <c r="O43" s="116">
        <f t="shared" si="3"/>
        <v>58</v>
      </c>
      <c r="P43" s="120">
        <f t="shared" si="2"/>
        <v>3</v>
      </c>
    </row>
    <row r="44" spans="15:16" x14ac:dyDescent="0.2">
      <c r="O44" s="116">
        <f t="shared" si="3"/>
        <v>57</v>
      </c>
      <c r="P44" s="120">
        <f t="shared" si="2"/>
        <v>3</v>
      </c>
    </row>
    <row r="45" spans="15:16" x14ac:dyDescent="0.2">
      <c r="O45" s="116">
        <f t="shared" si="3"/>
        <v>56</v>
      </c>
      <c r="P45" s="120">
        <f t="shared" si="2"/>
        <v>3</v>
      </c>
    </row>
    <row r="46" spans="15:16" x14ac:dyDescent="0.2">
      <c r="O46" s="116">
        <f t="shared" si="3"/>
        <v>55</v>
      </c>
      <c r="P46" s="120">
        <f t="shared" si="2"/>
        <v>3</v>
      </c>
    </row>
    <row r="47" spans="15:16" x14ac:dyDescent="0.2">
      <c r="O47" s="116">
        <f t="shared" si="3"/>
        <v>54</v>
      </c>
      <c r="P47" s="120">
        <f t="shared" si="2"/>
        <v>3.3</v>
      </c>
    </row>
    <row r="48" spans="15:16" x14ac:dyDescent="0.2">
      <c r="O48" s="116">
        <f t="shared" si="3"/>
        <v>53</v>
      </c>
      <c r="P48" s="120">
        <f t="shared" si="2"/>
        <v>3.3</v>
      </c>
    </row>
    <row r="49" spans="15:16" x14ac:dyDescent="0.2">
      <c r="O49" s="116">
        <f t="shared" si="3"/>
        <v>52</v>
      </c>
      <c r="P49" s="120">
        <f t="shared" si="2"/>
        <v>3.3</v>
      </c>
    </row>
    <row r="50" spans="15:16" x14ac:dyDescent="0.2">
      <c r="O50" s="116">
        <f t="shared" si="3"/>
        <v>51</v>
      </c>
      <c r="P50" s="120">
        <f t="shared" si="2"/>
        <v>3.3</v>
      </c>
    </row>
    <row r="51" spans="15:16" x14ac:dyDescent="0.2">
      <c r="O51" s="116">
        <f t="shared" si="3"/>
        <v>50</v>
      </c>
      <c r="P51" s="120">
        <f t="shared" si="2"/>
        <v>3.3</v>
      </c>
    </row>
    <row r="52" spans="15:16" x14ac:dyDescent="0.2">
      <c r="O52" s="116">
        <f t="shared" si="3"/>
        <v>49</v>
      </c>
      <c r="P52" s="120">
        <f t="shared" si="2"/>
        <v>3.7</v>
      </c>
    </row>
    <row r="53" spans="15:16" x14ac:dyDescent="0.2">
      <c r="O53" s="116">
        <f t="shared" si="3"/>
        <v>48</v>
      </c>
      <c r="P53" s="120">
        <f t="shared" si="2"/>
        <v>3.7</v>
      </c>
    </row>
    <row r="54" spans="15:16" x14ac:dyDescent="0.2">
      <c r="O54" s="116">
        <f t="shared" si="3"/>
        <v>47</v>
      </c>
      <c r="P54" s="120">
        <f t="shared" si="2"/>
        <v>3.7</v>
      </c>
    </row>
    <row r="55" spans="15:16" x14ac:dyDescent="0.2">
      <c r="O55" s="116">
        <f t="shared" si="3"/>
        <v>46</v>
      </c>
      <c r="P55" s="120">
        <f t="shared" si="2"/>
        <v>3.7</v>
      </c>
    </row>
    <row r="56" spans="15:16" x14ac:dyDescent="0.2">
      <c r="O56" s="116">
        <f t="shared" si="3"/>
        <v>45</v>
      </c>
      <c r="P56" s="120">
        <f t="shared" si="2"/>
        <v>3.7</v>
      </c>
    </row>
    <row r="57" spans="15:16" x14ac:dyDescent="0.2">
      <c r="O57" s="116">
        <f t="shared" si="3"/>
        <v>44</v>
      </c>
      <c r="P57" s="120">
        <f t="shared" si="2"/>
        <v>4</v>
      </c>
    </row>
    <row r="58" spans="15:16" x14ac:dyDescent="0.2">
      <c r="O58" s="116">
        <f t="shared" si="3"/>
        <v>43</v>
      </c>
      <c r="P58" s="120">
        <f t="shared" si="2"/>
        <v>4</v>
      </c>
    </row>
    <row r="59" spans="15:16" x14ac:dyDescent="0.2">
      <c r="O59" s="116">
        <f t="shared" si="3"/>
        <v>42</v>
      </c>
      <c r="P59" s="120">
        <f t="shared" si="2"/>
        <v>4</v>
      </c>
    </row>
    <row r="60" spans="15:16" x14ac:dyDescent="0.2">
      <c r="O60" s="116">
        <f t="shared" si="3"/>
        <v>41</v>
      </c>
      <c r="P60" s="120">
        <f t="shared" si="2"/>
        <v>4</v>
      </c>
    </row>
    <row r="61" spans="15:16" x14ac:dyDescent="0.2">
      <c r="O61" s="116">
        <f t="shared" si="3"/>
        <v>40</v>
      </c>
      <c r="P61" s="120">
        <f t="shared" si="2"/>
        <v>4</v>
      </c>
    </row>
    <row r="62" spans="15:16" x14ac:dyDescent="0.2">
      <c r="O62" s="116">
        <f t="shared" si="3"/>
        <v>39</v>
      </c>
      <c r="P62" s="120">
        <f t="shared" si="2"/>
        <v>5</v>
      </c>
    </row>
    <row r="63" spans="15:16" x14ac:dyDescent="0.2">
      <c r="O63" s="116">
        <f t="shared" si="3"/>
        <v>38</v>
      </c>
      <c r="P63" s="120">
        <f t="shared" si="2"/>
        <v>5</v>
      </c>
    </row>
    <row r="64" spans="15:16" x14ac:dyDescent="0.2">
      <c r="O64" s="116">
        <f t="shared" si="3"/>
        <v>37</v>
      </c>
      <c r="P64" s="120">
        <f t="shared" si="2"/>
        <v>5</v>
      </c>
    </row>
    <row r="65" spans="15:16" x14ac:dyDescent="0.2">
      <c r="O65" s="116">
        <f t="shared" si="3"/>
        <v>36</v>
      </c>
      <c r="P65" s="120">
        <f t="shared" ref="P65:P96" si="4">VLOOKUP(O65,$J$1:$K$11,2)</f>
        <v>5</v>
      </c>
    </row>
    <row r="66" spans="15:16" x14ac:dyDescent="0.2">
      <c r="O66" s="116">
        <f t="shared" ref="O66:O101" si="5">O65-1</f>
        <v>35</v>
      </c>
      <c r="P66" s="120">
        <f t="shared" si="4"/>
        <v>5</v>
      </c>
    </row>
    <row r="67" spans="15:16" x14ac:dyDescent="0.2">
      <c r="O67" s="116">
        <f t="shared" si="5"/>
        <v>34</v>
      </c>
      <c r="P67" s="120">
        <f t="shared" si="4"/>
        <v>5</v>
      </c>
    </row>
    <row r="68" spans="15:16" x14ac:dyDescent="0.2">
      <c r="O68" s="116">
        <f t="shared" si="5"/>
        <v>33</v>
      </c>
      <c r="P68" s="120">
        <f t="shared" si="4"/>
        <v>5</v>
      </c>
    </row>
    <row r="69" spans="15:16" x14ac:dyDescent="0.2">
      <c r="O69" s="116">
        <f t="shared" si="5"/>
        <v>32</v>
      </c>
      <c r="P69" s="120">
        <f t="shared" si="4"/>
        <v>5</v>
      </c>
    </row>
    <row r="70" spans="15:16" x14ac:dyDescent="0.2">
      <c r="O70" s="116">
        <f t="shared" si="5"/>
        <v>31</v>
      </c>
      <c r="P70" s="120">
        <f t="shared" si="4"/>
        <v>5</v>
      </c>
    </row>
    <row r="71" spans="15:16" x14ac:dyDescent="0.2">
      <c r="O71" s="116">
        <f t="shared" si="5"/>
        <v>30</v>
      </c>
      <c r="P71" s="120">
        <f t="shared" si="4"/>
        <v>5</v>
      </c>
    </row>
    <row r="72" spans="15:16" x14ac:dyDescent="0.2">
      <c r="O72" s="116">
        <f t="shared" si="5"/>
        <v>29</v>
      </c>
      <c r="P72" s="120">
        <f t="shared" si="4"/>
        <v>5</v>
      </c>
    </row>
    <row r="73" spans="15:16" x14ac:dyDescent="0.2">
      <c r="O73" s="116">
        <f t="shared" si="5"/>
        <v>28</v>
      </c>
      <c r="P73" s="120">
        <f t="shared" si="4"/>
        <v>5</v>
      </c>
    </row>
    <row r="74" spans="15:16" x14ac:dyDescent="0.2">
      <c r="O74" s="116">
        <f t="shared" si="5"/>
        <v>27</v>
      </c>
      <c r="P74" s="120">
        <f t="shared" si="4"/>
        <v>5</v>
      </c>
    </row>
    <row r="75" spans="15:16" x14ac:dyDescent="0.2">
      <c r="O75" s="116">
        <f t="shared" si="5"/>
        <v>26</v>
      </c>
      <c r="P75" s="120">
        <f t="shared" si="4"/>
        <v>5</v>
      </c>
    </row>
    <row r="76" spans="15:16" x14ac:dyDescent="0.2">
      <c r="O76" s="116">
        <f t="shared" si="5"/>
        <v>25</v>
      </c>
      <c r="P76" s="120">
        <f t="shared" si="4"/>
        <v>5</v>
      </c>
    </row>
    <row r="77" spans="15:16" x14ac:dyDescent="0.2">
      <c r="O77" s="116">
        <f t="shared" si="5"/>
        <v>24</v>
      </c>
      <c r="P77" s="120">
        <f t="shared" si="4"/>
        <v>5</v>
      </c>
    </row>
    <row r="78" spans="15:16" x14ac:dyDescent="0.2">
      <c r="O78" s="116">
        <f t="shared" si="5"/>
        <v>23</v>
      </c>
      <c r="P78" s="120">
        <f t="shared" si="4"/>
        <v>5</v>
      </c>
    </row>
    <row r="79" spans="15:16" x14ac:dyDescent="0.2">
      <c r="O79" s="116">
        <f t="shared" si="5"/>
        <v>22</v>
      </c>
      <c r="P79" s="120">
        <f t="shared" si="4"/>
        <v>5</v>
      </c>
    </row>
    <row r="80" spans="15:16" x14ac:dyDescent="0.2">
      <c r="O80" s="116">
        <f t="shared" si="5"/>
        <v>21</v>
      </c>
      <c r="P80" s="120">
        <f t="shared" si="4"/>
        <v>5</v>
      </c>
    </row>
    <row r="81" spans="15:16" x14ac:dyDescent="0.2">
      <c r="O81" s="116">
        <f t="shared" si="5"/>
        <v>20</v>
      </c>
      <c r="P81" s="120">
        <f t="shared" si="4"/>
        <v>5</v>
      </c>
    </row>
    <row r="82" spans="15:16" x14ac:dyDescent="0.2">
      <c r="O82" s="116">
        <f t="shared" si="5"/>
        <v>19</v>
      </c>
      <c r="P82" s="120">
        <f t="shared" si="4"/>
        <v>5</v>
      </c>
    </row>
    <row r="83" spans="15:16" x14ac:dyDescent="0.2">
      <c r="O83" s="116">
        <f t="shared" si="5"/>
        <v>18</v>
      </c>
      <c r="P83" s="120">
        <f t="shared" si="4"/>
        <v>5</v>
      </c>
    </row>
    <row r="84" spans="15:16" x14ac:dyDescent="0.2">
      <c r="O84" s="116">
        <f t="shared" si="5"/>
        <v>17</v>
      </c>
      <c r="P84" s="120">
        <f t="shared" si="4"/>
        <v>5</v>
      </c>
    </row>
    <row r="85" spans="15:16" x14ac:dyDescent="0.2">
      <c r="O85" s="116">
        <f t="shared" si="5"/>
        <v>16</v>
      </c>
      <c r="P85" s="120">
        <f t="shared" si="4"/>
        <v>5</v>
      </c>
    </row>
    <row r="86" spans="15:16" x14ac:dyDescent="0.2">
      <c r="O86" s="116">
        <f t="shared" si="5"/>
        <v>15</v>
      </c>
      <c r="P86" s="120">
        <f t="shared" si="4"/>
        <v>5</v>
      </c>
    </row>
    <row r="87" spans="15:16" x14ac:dyDescent="0.2">
      <c r="O87" s="116">
        <f t="shared" si="5"/>
        <v>14</v>
      </c>
      <c r="P87" s="120">
        <f t="shared" si="4"/>
        <v>5</v>
      </c>
    </row>
    <row r="88" spans="15:16" x14ac:dyDescent="0.2">
      <c r="O88" s="116">
        <f t="shared" si="5"/>
        <v>13</v>
      </c>
      <c r="P88" s="120">
        <f t="shared" si="4"/>
        <v>5</v>
      </c>
    </row>
    <row r="89" spans="15:16" x14ac:dyDescent="0.2">
      <c r="O89" s="116">
        <f t="shared" si="5"/>
        <v>12</v>
      </c>
      <c r="P89" s="120">
        <f t="shared" si="4"/>
        <v>5</v>
      </c>
    </row>
    <row r="90" spans="15:16" x14ac:dyDescent="0.2">
      <c r="O90" s="116">
        <f t="shared" si="5"/>
        <v>11</v>
      </c>
      <c r="P90" s="120">
        <f t="shared" si="4"/>
        <v>5</v>
      </c>
    </row>
    <row r="91" spans="15:16" x14ac:dyDescent="0.2">
      <c r="O91" s="116">
        <f t="shared" si="5"/>
        <v>10</v>
      </c>
      <c r="P91" s="120">
        <f t="shared" si="4"/>
        <v>5</v>
      </c>
    </row>
    <row r="92" spans="15:16" x14ac:dyDescent="0.2">
      <c r="O92" s="116">
        <f t="shared" si="5"/>
        <v>9</v>
      </c>
      <c r="P92" s="120">
        <f t="shared" si="4"/>
        <v>5</v>
      </c>
    </row>
    <row r="93" spans="15:16" x14ac:dyDescent="0.2">
      <c r="O93" s="116">
        <f t="shared" si="5"/>
        <v>8</v>
      </c>
      <c r="P93" s="120">
        <f t="shared" si="4"/>
        <v>5</v>
      </c>
    </row>
    <row r="94" spans="15:16" x14ac:dyDescent="0.2">
      <c r="O94" s="116">
        <f t="shared" si="5"/>
        <v>7</v>
      </c>
      <c r="P94" s="120">
        <f t="shared" si="4"/>
        <v>5</v>
      </c>
    </row>
    <row r="95" spans="15:16" x14ac:dyDescent="0.2">
      <c r="O95" s="116">
        <f t="shared" si="5"/>
        <v>6</v>
      </c>
      <c r="P95" s="120">
        <f t="shared" si="4"/>
        <v>5</v>
      </c>
    </row>
    <row r="96" spans="15:16" x14ac:dyDescent="0.2">
      <c r="O96" s="116">
        <f t="shared" si="5"/>
        <v>5</v>
      </c>
      <c r="P96" s="120">
        <f t="shared" si="4"/>
        <v>5</v>
      </c>
    </row>
    <row r="97" spans="15:16" x14ac:dyDescent="0.2">
      <c r="O97" s="116">
        <f t="shared" si="5"/>
        <v>4</v>
      </c>
      <c r="P97" s="120">
        <f t="shared" ref="P97:P101" si="6">VLOOKUP(O97,$J$1:$K$11,2)</f>
        <v>5</v>
      </c>
    </row>
    <row r="98" spans="15:16" x14ac:dyDescent="0.2">
      <c r="O98" s="116">
        <f t="shared" si="5"/>
        <v>3</v>
      </c>
      <c r="P98" s="120">
        <f t="shared" si="6"/>
        <v>5</v>
      </c>
    </row>
    <row r="99" spans="15:16" x14ac:dyDescent="0.2">
      <c r="O99" s="116">
        <f t="shared" si="5"/>
        <v>2</v>
      </c>
      <c r="P99" s="120">
        <f t="shared" si="6"/>
        <v>5</v>
      </c>
    </row>
    <row r="100" spans="15:16" x14ac:dyDescent="0.2">
      <c r="O100" s="116">
        <f t="shared" si="5"/>
        <v>1</v>
      </c>
      <c r="P100" s="120">
        <f t="shared" si="6"/>
        <v>5</v>
      </c>
    </row>
    <row r="101" spans="15:16" x14ac:dyDescent="0.2">
      <c r="O101" s="116">
        <f t="shared" si="5"/>
        <v>0</v>
      </c>
      <c r="P101" s="120">
        <f t="shared" si="6"/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extern - Bewertungstabelle ISIS</vt:lpstr>
      <vt:lpstr>extern - Gruppenzuordnung</vt:lpstr>
      <vt:lpstr>ToDo - Lernjournal</vt:lpstr>
      <vt:lpstr>ToDo - Projektbericht</vt:lpstr>
      <vt:lpstr>Präsentation</vt:lpstr>
      <vt:lpstr>Info - Bewertungsskalen</vt:lpstr>
      <vt:lpstr>Besenkammer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Ludger Heide</dc:creator>
  <dc:description/>
  <cp:lastModifiedBy>TU-Pseudonym 5952121409470168</cp:lastModifiedBy>
  <cp:revision>260</cp:revision>
  <dcterms:created xsi:type="dcterms:W3CDTF">2021-07-15T10:50:52Z</dcterms:created>
  <dcterms:modified xsi:type="dcterms:W3CDTF">2024-04-16T10:39:28Z</dcterms:modified>
  <dc:language>de-DE</dc:language>
</cp:coreProperties>
</file>